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Work\Aus Energy Model Paul Zeba\db\"/>
    </mc:Choice>
  </mc:AlternateContent>
  <bookViews>
    <workbookView xWindow="-120" yWindow="-120" windowWidth="29040" windowHeight="15840"/>
  </bookViews>
  <sheets>
    <sheet name="Final" sheetId="13" r:id="rId1"/>
    <sheet name="Final ANZICS" sheetId="15" r:id="rId2"/>
    <sheet name="Emissions raw" sheetId="14" r:id="rId3"/>
    <sheet name="Paul old v worksheet" sheetId="1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9" i="13" l="1"/>
  <c r="I59" i="13"/>
  <c r="J59" i="13"/>
  <c r="K59" i="13"/>
  <c r="L59" i="13"/>
  <c r="M59" i="13"/>
  <c r="N59" i="13"/>
  <c r="O59" i="13"/>
  <c r="P59" i="13"/>
  <c r="G59" i="13"/>
  <c r="H58" i="13"/>
  <c r="I58" i="13"/>
  <c r="J58" i="13"/>
  <c r="K58" i="13"/>
  <c r="L58" i="13"/>
  <c r="M58" i="13"/>
  <c r="N58" i="13"/>
  <c r="O58" i="13"/>
  <c r="P58" i="13"/>
  <c r="G58" i="13"/>
  <c r="H54" i="13" l="1"/>
  <c r="I54" i="13"/>
  <c r="J54" i="13"/>
  <c r="K54" i="13"/>
  <c r="L54" i="13"/>
  <c r="M54" i="13"/>
  <c r="N54" i="13"/>
  <c r="O54" i="13"/>
  <c r="P54" i="13"/>
  <c r="G54" i="13"/>
  <c r="P42" i="13"/>
  <c r="O42" i="13"/>
  <c r="N42" i="13"/>
  <c r="M42" i="13"/>
  <c r="L42" i="13"/>
  <c r="K42" i="13"/>
  <c r="J42" i="13"/>
  <c r="I42" i="13"/>
  <c r="H42" i="13"/>
  <c r="G42" i="13"/>
  <c r="H28" i="13"/>
  <c r="I28" i="13"/>
  <c r="J28" i="13"/>
  <c r="K28" i="13"/>
  <c r="L28" i="13"/>
  <c r="M28" i="13"/>
  <c r="N28" i="13"/>
  <c r="O28" i="13"/>
  <c r="P28" i="13"/>
  <c r="G28" i="13"/>
  <c r="H45" i="13" l="1"/>
  <c r="I45" i="13"/>
  <c r="J45" i="13"/>
  <c r="K45" i="13"/>
  <c r="L45" i="13"/>
  <c r="M45" i="13"/>
  <c r="N45" i="13"/>
  <c r="O45" i="13"/>
  <c r="P45" i="13"/>
  <c r="H46" i="13"/>
  <c r="I46" i="13"/>
  <c r="J46" i="13"/>
  <c r="K46" i="13"/>
  <c r="L46" i="13"/>
  <c r="M46" i="13"/>
  <c r="N46" i="13"/>
  <c r="O46" i="13"/>
  <c r="P46" i="13"/>
  <c r="G46" i="13"/>
  <c r="G45" i="13"/>
  <c r="N64" i="15"/>
  <c r="M64" i="15"/>
  <c r="J64" i="15"/>
  <c r="I64" i="15"/>
  <c r="M58" i="15"/>
  <c r="I58" i="15"/>
  <c r="O53" i="15"/>
  <c r="K53" i="15"/>
  <c r="G53" i="15"/>
  <c r="M52" i="15"/>
  <c r="I52" i="15"/>
  <c r="O51" i="15"/>
  <c r="K51" i="15"/>
  <c r="G51" i="15"/>
  <c r="M50" i="15"/>
  <c r="I50" i="15"/>
  <c r="O49" i="15"/>
  <c r="K49" i="15"/>
  <c r="G49" i="15"/>
  <c r="M48" i="15"/>
  <c r="I48" i="15"/>
  <c r="O47" i="15"/>
  <c r="K47" i="15"/>
  <c r="G47" i="15"/>
  <c r="M46" i="15"/>
  <c r="I46" i="15"/>
  <c r="O45" i="15"/>
  <c r="K45" i="15"/>
  <c r="G45" i="15"/>
  <c r="P41" i="15"/>
  <c r="O41" i="15"/>
  <c r="N41" i="15"/>
  <c r="M41" i="15"/>
  <c r="L41" i="15"/>
  <c r="K41" i="15"/>
  <c r="J41" i="15"/>
  <c r="I41" i="15"/>
  <c r="H41" i="15"/>
  <c r="G41" i="15"/>
  <c r="P40" i="15"/>
  <c r="O40" i="15"/>
  <c r="N40" i="15"/>
  <c r="M40" i="15"/>
  <c r="L40" i="15"/>
  <c r="K40" i="15"/>
  <c r="J40" i="15"/>
  <c r="I40" i="15"/>
  <c r="H40" i="15"/>
  <c r="G40" i="15"/>
  <c r="P39" i="15"/>
  <c r="O39" i="15"/>
  <c r="N39" i="15"/>
  <c r="M39" i="15"/>
  <c r="L39" i="15"/>
  <c r="K39" i="15"/>
  <c r="J39" i="15"/>
  <c r="I39" i="15"/>
  <c r="H39" i="15"/>
  <c r="G39" i="15"/>
  <c r="P38" i="15"/>
  <c r="O38" i="15"/>
  <c r="N38" i="15"/>
  <c r="M38" i="15"/>
  <c r="L38" i="15"/>
  <c r="K38" i="15"/>
  <c r="J38" i="15"/>
  <c r="I38" i="15"/>
  <c r="H38" i="15"/>
  <c r="G38" i="15"/>
  <c r="P37" i="15"/>
  <c r="O37" i="15"/>
  <c r="N37" i="15"/>
  <c r="M37" i="15"/>
  <c r="L37" i="15"/>
  <c r="K37" i="15"/>
  <c r="J37" i="15"/>
  <c r="I37" i="15"/>
  <c r="H37" i="15"/>
  <c r="G37" i="15"/>
  <c r="P36" i="15"/>
  <c r="P59" i="15" s="1"/>
  <c r="O36" i="15"/>
  <c r="O59" i="15" s="1"/>
  <c r="N36" i="15"/>
  <c r="N59" i="15" s="1"/>
  <c r="M36" i="15"/>
  <c r="M59" i="15" s="1"/>
  <c r="L36" i="15"/>
  <c r="L59" i="15" s="1"/>
  <c r="K36" i="15"/>
  <c r="K59" i="15" s="1"/>
  <c r="J36" i="15"/>
  <c r="J59" i="15" s="1"/>
  <c r="I36" i="15"/>
  <c r="I59" i="15" s="1"/>
  <c r="H36" i="15"/>
  <c r="H59" i="15" s="1"/>
  <c r="G36" i="15"/>
  <c r="G59" i="15" s="1"/>
  <c r="P35" i="15"/>
  <c r="O35" i="15"/>
  <c r="N35" i="15"/>
  <c r="M35" i="15"/>
  <c r="L35" i="15"/>
  <c r="K35" i="15"/>
  <c r="J35" i="15"/>
  <c r="I35" i="15"/>
  <c r="H35" i="15"/>
  <c r="G35" i="15"/>
  <c r="P34" i="15"/>
  <c r="O34" i="15"/>
  <c r="N34" i="15"/>
  <c r="M34" i="15"/>
  <c r="L34" i="15"/>
  <c r="K34" i="15"/>
  <c r="J34" i="15"/>
  <c r="I34" i="15"/>
  <c r="H34" i="15"/>
  <c r="G34" i="15"/>
  <c r="P33" i="15"/>
  <c r="O33" i="15"/>
  <c r="N33" i="15"/>
  <c r="M33" i="15"/>
  <c r="L33" i="15"/>
  <c r="K33" i="15"/>
  <c r="J33" i="15"/>
  <c r="I33" i="15"/>
  <c r="H33" i="15"/>
  <c r="G33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Q12" i="15"/>
  <c r="P12" i="15"/>
  <c r="P64" i="15" s="1"/>
  <c r="O12" i="15"/>
  <c r="O64" i="15" s="1"/>
  <c r="N12" i="15"/>
  <c r="M12" i="15"/>
  <c r="L12" i="15"/>
  <c r="L64" i="15" s="1"/>
  <c r="K12" i="15"/>
  <c r="K64" i="15" s="1"/>
  <c r="J12" i="15"/>
  <c r="I12" i="15"/>
  <c r="H12" i="15"/>
  <c r="H64" i="15" s="1"/>
  <c r="G12" i="15"/>
  <c r="G64" i="15" s="1"/>
  <c r="F12" i="15"/>
  <c r="E12" i="15"/>
  <c r="D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Q10" i="15"/>
  <c r="P10" i="15"/>
  <c r="P53" i="15" s="1"/>
  <c r="O10" i="15"/>
  <c r="N10" i="15"/>
  <c r="N53" i="15" s="1"/>
  <c r="M10" i="15"/>
  <c r="M53" i="15" s="1"/>
  <c r="L10" i="15"/>
  <c r="L53" i="15" s="1"/>
  <c r="K10" i="15"/>
  <c r="J10" i="15"/>
  <c r="J53" i="15" s="1"/>
  <c r="I10" i="15"/>
  <c r="I53" i="15" s="1"/>
  <c r="H10" i="15"/>
  <c r="H53" i="15" s="1"/>
  <c r="G10" i="15"/>
  <c r="F10" i="15"/>
  <c r="E10" i="15"/>
  <c r="D10" i="15"/>
  <c r="Q9" i="15"/>
  <c r="P9" i="15"/>
  <c r="P52" i="15" s="1"/>
  <c r="O9" i="15"/>
  <c r="O52" i="15" s="1"/>
  <c r="N9" i="15"/>
  <c r="N52" i="15" s="1"/>
  <c r="M9" i="15"/>
  <c r="L9" i="15"/>
  <c r="L52" i="15" s="1"/>
  <c r="K9" i="15"/>
  <c r="K52" i="15" s="1"/>
  <c r="J9" i="15"/>
  <c r="J52" i="15" s="1"/>
  <c r="I9" i="15"/>
  <c r="H9" i="15"/>
  <c r="H52" i="15" s="1"/>
  <c r="G9" i="15"/>
  <c r="G52" i="15" s="1"/>
  <c r="F9" i="15"/>
  <c r="E9" i="15"/>
  <c r="D9" i="15"/>
  <c r="Q8" i="15"/>
  <c r="P8" i="15"/>
  <c r="P51" i="15" s="1"/>
  <c r="O8" i="15"/>
  <c r="N8" i="15"/>
  <c r="N51" i="15" s="1"/>
  <c r="M8" i="15"/>
  <c r="M51" i="15" s="1"/>
  <c r="L8" i="15"/>
  <c r="L51" i="15" s="1"/>
  <c r="K8" i="15"/>
  <c r="J8" i="15"/>
  <c r="J51" i="15" s="1"/>
  <c r="I8" i="15"/>
  <c r="I51" i="15" s="1"/>
  <c r="H8" i="15"/>
  <c r="H51" i="15" s="1"/>
  <c r="G8" i="15"/>
  <c r="F8" i="15"/>
  <c r="E8" i="15"/>
  <c r="D8" i="15"/>
  <c r="Q7" i="15"/>
  <c r="P7" i="15"/>
  <c r="P58" i="15" s="1"/>
  <c r="O7" i="15"/>
  <c r="O58" i="15" s="1"/>
  <c r="N7" i="15"/>
  <c r="N50" i="15" s="1"/>
  <c r="M7" i="15"/>
  <c r="L7" i="15"/>
  <c r="L58" i="15" s="1"/>
  <c r="K7" i="15"/>
  <c r="K58" i="15" s="1"/>
  <c r="J7" i="15"/>
  <c r="J50" i="15" s="1"/>
  <c r="I7" i="15"/>
  <c r="H7" i="15"/>
  <c r="H58" i="15" s="1"/>
  <c r="G7" i="15"/>
  <c r="G58" i="15" s="1"/>
  <c r="F7" i="15"/>
  <c r="E7" i="15"/>
  <c r="D7" i="15"/>
  <c r="Q6" i="15"/>
  <c r="P6" i="15"/>
  <c r="P49" i="15" s="1"/>
  <c r="O6" i="15"/>
  <c r="N6" i="15"/>
  <c r="N49" i="15" s="1"/>
  <c r="M6" i="15"/>
  <c r="M49" i="15" s="1"/>
  <c r="L6" i="15"/>
  <c r="L49" i="15" s="1"/>
  <c r="K6" i="15"/>
  <c r="J6" i="15"/>
  <c r="J49" i="15" s="1"/>
  <c r="I6" i="15"/>
  <c r="I49" i="15" s="1"/>
  <c r="H6" i="15"/>
  <c r="H49" i="15" s="1"/>
  <c r="G6" i="15"/>
  <c r="F6" i="15"/>
  <c r="E6" i="15"/>
  <c r="D6" i="15"/>
  <c r="Q5" i="15"/>
  <c r="P5" i="15"/>
  <c r="P48" i="15" s="1"/>
  <c r="O5" i="15"/>
  <c r="O48" i="15" s="1"/>
  <c r="N5" i="15"/>
  <c r="N48" i="15" s="1"/>
  <c r="M5" i="15"/>
  <c r="L5" i="15"/>
  <c r="L48" i="15" s="1"/>
  <c r="K5" i="15"/>
  <c r="K48" i="15" s="1"/>
  <c r="J5" i="15"/>
  <c r="J48" i="15" s="1"/>
  <c r="I5" i="15"/>
  <c r="H5" i="15"/>
  <c r="H48" i="15" s="1"/>
  <c r="G5" i="15"/>
  <c r="G48" i="15" s="1"/>
  <c r="F5" i="15"/>
  <c r="E5" i="15"/>
  <c r="D5" i="15"/>
  <c r="Q4" i="15"/>
  <c r="P4" i="15"/>
  <c r="P47" i="15" s="1"/>
  <c r="O4" i="15"/>
  <c r="N4" i="15"/>
  <c r="N47" i="15" s="1"/>
  <c r="M4" i="15"/>
  <c r="M47" i="15" s="1"/>
  <c r="L4" i="15"/>
  <c r="L47" i="15" s="1"/>
  <c r="K4" i="15"/>
  <c r="J4" i="15"/>
  <c r="J47" i="15" s="1"/>
  <c r="I4" i="15"/>
  <c r="I47" i="15" s="1"/>
  <c r="H4" i="15"/>
  <c r="H47" i="15" s="1"/>
  <c r="G4" i="15"/>
  <c r="F4" i="15"/>
  <c r="E4" i="15"/>
  <c r="D4" i="15"/>
  <c r="Q3" i="15"/>
  <c r="P3" i="15"/>
  <c r="P46" i="15" s="1"/>
  <c r="O3" i="15"/>
  <c r="O46" i="15" s="1"/>
  <c r="N3" i="15"/>
  <c r="N46" i="15" s="1"/>
  <c r="M3" i="15"/>
  <c r="L3" i="15"/>
  <c r="L46" i="15" s="1"/>
  <c r="K3" i="15"/>
  <c r="K46" i="15" s="1"/>
  <c r="J3" i="15"/>
  <c r="J46" i="15" s="1"/>
  <c r="I3" i="15"/>
  <c r="H3" i="15"/>
  <c r="H46" i="15" s="1"/>
  <c r="G3" i="15"/>
  <c r="G46" i="15" s="1"/>
  <c r="F3" i="15"/>
  <c r="E3" i="15"/>
  <c r="D3" i="15"/>
  <c r="Q2" i="15"/>
  <c r="P2" i="15"/>
  <c r="P45" i="15" s="1"/>
  <c r="O2" i="15"/>
  <c r="N2" i="15"/>
  <c r="N45" i="15" s="1"/>
  <c r="M2" i="15"/>
  <c r="M45" i="15" s="1"/>
  <c r="L2" i="15"/>
  <c r="L45" i="15" s="1"/>
  <c r="K2" i="15"/>
  <c r="J2" i="15"/>
  <c r="J45" i="15" s="1"/>
  <c r="I2" i="15"/>
  <c r="I45" i="15" s="1"/>
  <c r="H2" i="15"/>
  <c r="H45" i="15" s="1"/>
  <c r="G2" i="15"/>
  <c r="F2" i="15"/>
  <c r="E2" i="15"/>
  <c r="D2" i="15"/>
  <c r="J58" i="15" l="1"/>
  <c r="N58" i="15"/>
  <c r="G50" i="15"/>
  <c r="K50" i="15"/>
  <c r="O50" i="15"/>
  <c r="H50" i="15"/>
  <c r="L50" i="15"/>
  <c r="P50" i="15"/>
  <c r="H64" i="13" l="1"/>
  <c r="I64" i="13"/>
  <c r="J64" i="13"/>
  <c r="K64" i="13"/>
  <c r="L64" i="13"/>
  <c r="M64" i="13"/>
  <c r="N64" i="13"/>
  <c r="O64" i="13"/>
  <c r="P64" i="13"/>
  <c r="G64" i="13"/>
  <c r="E75" i="11"/>
  <c r="H47" i="13"/>
  <c r="I47" i="13"/>
  <c r="J47" i="13"/>
  <c r="K47" i="13"/>
  <c r="L47" i="13"/>
  <c r="M47" i="13"/>
  <c r="N47" i="13"/>
  <c r="O47" i="13"/>
  <c r="P47" i="13"/>
  <c r="H48" i="13"/>
  <c r="I48" i="13"/>
  <c r="J48" i="13"/>
  <c r="K48" i="13"/>
  <c r="L48" i="13"/>
  <c r="M48" i="13"/>
  <c r="N48" i="13"/>
  <c r="O48" i="13"/>
  <c r="P48" i="13"/>
  <c r="H49" i="13"/>
  <c r="I49" i="13"/>
  <c r="J49" i="13"/>
  <c r="K49" i="13"/>
  <c r="L49" i="13"/>
  <c r="M49" i="13"/>
  <c r="N49" i="13"/>
  <c r="O49" i="13"/>
  <c r="P49" i="13"/>
  <c r="H50" i="13"/>
  <c r="I50" i="13"/>
  <c r="J50" i="13"/>
  <c r="K50" i="13"/>
  <c r="L50" i="13"/>
  <c r="M50" i="13"/>
  <c r="N50" i="13"/>
  <c r="O50" i="13"/>
  <c r="P50" i="13"/>
  <c r="H51" i="13"/>
  <c r="I51" i="13"/>
  <c r="J51" i="13"/>
  <c r="K51" i="13"/>
  <c r="L51" i="13"/>
  <c r="M51" i="13"/>
  <c r="N51" i="13"/>
  <c r="O51" i="13"/>
  <c r="P51" i="13"/>
  <c r="H52" i="13"/>
  <c r="I52" i="13"/>
  <c r="J52" i="13"/>
  <c r="K52" i="13"/>
  <c r="L52" i="13"/>
  <c r="M52" i="13"/>
  <c r="N52" i="13"/>
  <c r="O52" i="13"/>
  <c r="P52" i="13"/>
  <c r="H53" i="13"/>
  <c r="I53" i="13"/>
  <c r="J53" i="13"/>
  <c r="K53" i="13"/>
  <c r="L53" i="13"/>
  <c r="M53" i="13"/>
  <c r="N53" i="13"/>
  <c r="O53" i="13"/>
  <c r="P53" i="13"/>
  <c r="G47" i="13"/>
  <c r="G48" i="13"/>
  <c r="G49" i="13"/>
  <c r="G50" i="13"/>
  <c r="G51" i="13"/>
  <c r="G52" i="13"/>
  <c r="G53" i="13"/>
  <c r="H33" i="13" l="1"/>
  <c r="I33" i="13"/>
  <c r="J33" i="13"/>
  <c r="K33" i="13"/>
  <c r="L33" i="13"/>
  <c r="M33" i="13"/>
  <c r="N33" i="13"/>
  <c r="O33" i="13"/>
  <c r="P33" i="13"/>
  <c r="H34" i="13"/>
  <c r="I34" i="13"/>
  <c r="J34" i="13"/>
  <c r="K34" i="13"/>
  <c r="L34" i="13"/>
  <c r="M34" i="13"/>
  <c r="N34" i="13"/>
  <c r="O34" i="13"/>
  <c r="P34" i="13"/>
  <c r="H35" i="13"/>
  <c r="I35" i="13"/>
  <c r="J35" i="13"/>
  <c r="K35" i="13"/>
  <c r="L35" i="13"/>
  <c r="M35" i="13"/>
  <c r="N35" i="13"/>
  <c r="O35" i="13"/>
  <c r="P35" i="13"/>
  <c r="H36" i="13"/>
  <c r="I36" i="13"/>
  <c r="J36" i="13"/>
  <c r="K36" i="13"/>
  <c r="L36" i="13"/>
  <c r="M36" i="13"/>
  <c r="N36" i="13"/>
  <c r="O36" i="13"/>
  <c r="P36" i="13"/>
  <c r="H37" i="13"/>
  <c r="I37" i="13"/>
  <c r="J37" i="13"/>
  <c r="K37" i="13"/>
  <c r="L37" i="13"/>
  <c r="M37" i="13"/>
  <c r="N37" i="13"/>
  <c r="O37" i="13"/>
  <c r="P37" i="13"/>
  <c r="H38" i="13"/>
  <c r="I38" i="13"/>
  <c r="J38" i="13"/>
  <c r="K38" i="13"/>
  <c r="L38" i="13"/>
  <c r="M38" i="13"/>
  <c r="N38" i="13"/>
  <c r="O38" i="13"/>
  <c r="P38" i="13"/>
  <c r="H39" i="13"/>
  <c r="I39" i="13"/>
  <c r="J39" i="13"/>
  <c r="K39" i="13"/>
  <c r="L39" i="13"/>
  <c r="M39" i="13"/>
  <c r="N39" i="13"/>
  <c r="O39" i="13"/>
  <c r="P39" i="13"/>
  <c r="H40" i="13"/>
  <c r="I40" i="13"/>
  <c r="J40" i="13"/>
  <c r="K40" i="13"/>
  <c r="L40" i="13"/>
  <c r="M40" i="13"/>
  <c r="N40" i="13"/>
  <c r="O40" i="13"/>
  <c r="P40" i="13"/>
  <c r="H41" i="13"/>
  <c r="I41" i="13"/>
  <c r="J41" i="13"/>
  <c r="K41" i="13"/>
  <c r="L41" i="13"/>
  <c r="M41" i="13"/>
  <c r="N41" i="13"/>
  <c r="O41" i="13"/>
  <c r="P41" i="13"/>
  <c r="G41" i="13"/>
  <c r="G34" i="13"/>
  <c r="G35" i="13"/>
  <c r="G36" i="13"/>
  <c r="G37" i="13"/>
  <c r="G38" i="13"/>
  <c r="G39" i="13"/>
  <c r="G40" i="13"/>
  <c r="G33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D16" i="13"/>
  <c r="D15" i="13"/>
  <c r="N33" i="11" l="1"/>
  <c r="N34" i="11"/>
  <c r="N35" i="11"/>
  <c r="N36" i="11"/>
  <c r="N37" i="11"/>
  <c r="N38" i="11"/>
  <c r="N39" i="11"/>
  <c r="N40" i="11"/>
  <c r="N32" i="11"/>
  <c r="M33" i="11"/>
  <c r="M34" i="11"/>
  <c r="M35" i="11"/>
  <c r="M36" i="11"/>
  <c r="M37" i="11"/>
  <c r="M38" i="11"/>
  <c r="M39" i="11"/>
  <c r="M40" i="11"/>
  <c r="M32" i="11"/>
  <c r="L33" i="11"/>
  <c r="L34" i="11"/>
  <c r="L35" i="11"/>
  <c r="L36" i="11"/>
  <c r="L37" i="11"/>
  <c r="L38" i="11"/>
  <c r="L39" i="11"/>
  <c r="L40" i="11"/>
  <c r="L32" i="11"/>
  <c r="L45" i="11" s="1"/>
  <c r="K33" i="11"/>
  <c r="K34" i="11"/>
  <c r="K35" i="11"/>
  <c r="K36" i="11"/>
  <c r="K37" i="11"/>
  <c r="K38" i="11"/>
  <c r="K39" i="11"/>
  <c r="K40" i="11"/>
  <c r="K32" i="11"/>
  <c r="K58" i="11" s="1"/>
  <c r="J33" i="11"/>
  <c r="J34" i="11"/>
  <c r="J35" i="11"/>
  <c r="J36" i="11"/>
  <c r="J37" i="11"/>
  <c r="J38" i="11"/>
  <c r="J39" i="11"/>
  <c r="J40" i="11"/>
  <c r="J32" i="11"/>
  <c r="I33" i="11"/>
  <c r="I34" i="11"/>
  <c r="I35" i="11"/>
  <c r="I36" i="11"/>
  <c r="I37" i="11"/>
  <c r="I38" i="11"/>
  <c r="I39" i="11"/>
  <c r="I40" i="11"/>
  <c r="I32" i="11"/>
  <c r="H33" i="11"/>
  <c r="H34" i="11"/>
  <c r="H35" i="11"/>
  <c r="H36" i="11"/>
  <c r="H37" i="11"/>
  <c r="H38" i="11"/>
  <c r="H39" i="11"/>
  <c r="H40" i="11"/>
  <c r="H32" i="11"/>
  <c r="G33" i="11"/>
  <c r="G34" i="11"/>
  <c r="G35" i="11"/>
  <c r="G36" i="11"/>
  <c r="G37" i="11"/>
  <c r="G38" i="11"/>
  <c r="G39" i="11"/>
  <c r="G40" i="11"/>
  <c r="G32" i="11"/>
  <c r="F33" i="11"/>
  <c r="F59" i="11" s="1"/>
  <c r="F34" i="11"/>
  <c r="F35" i="11"/>
  <c r="F36" i="11"/>
  <c r="F37" i="11"/>
  <c r="F38" i="11"/>
  <c r="F39" i="11"/>
  <c r="F40" i="11"/>
  <c r="F32" i="11"/>
  <c r="E33" i="11"/>
  <c r="E34" i="11"/>
  <c r="E35" i="11"/>
  <c r="E36" i="11"/>
  <c r="E37" i="11"/>
  <c r="E38" i="11"/>
  <c r="E39" i="11"/>
  <c r="E40" i="11"/>
  <c r="E32" i="11"/>
  <c r="E64" i="11" l="1"/>
  <c r="E51" i="11"/>
  <c r="F61" i="11"/>
  <c r="F48" i="11"/>
  <c r="G62" i="11"/>
  <c r="G49" i="11"/>
  <c r="H63" i="11"/>
  <c r="H50" i="11"/>
  <c r="I64" i="11"/>
  <c r="I51" i="11"/>
  <c r="J65" i="11"/>
  <c r="J52" i="11"/>
  <c r="J61" i="11"/>
  <c r="J48" i="11"/>
  <c r="K66" i="11"/>
  <c r="K53" i="11"/>
  <c r="K62" i="11"/>
  <c r="K49" i="11"/>
  <c r="L59" i="11"/>
  <c r="L46" i="11"/>
  <c r="M60" i="11"/>
  <c r="M47" i="11"/>
  <c r="N61" i="11"/>
  <c r="N48" i="11"/>
  <c r="E58" i="11"/>
  <c r="E45" i="11"/>
  <c r="E63" i="11"/>
  <c r="E50" i="11"/>
  <c r="E59" i="11"/>
  <c r="E46" i="11"/>
  <c r="F64" i="11"/>
  <c r="F51" i="11"/>
  <c r="F60" i="11"/>
  <c r="F47" i="11"/>
  <c r="G65" i="11"/>
  <c r="G52" i="11"/>
  <c r="G61" i="11"/>
  <c r="G48" i="11"/>
  <c r="H66" i="11"/>
  <c r="H53" i="11"/>
  <c r="H62" i="11"/>
  <c r="H49" i="11"/>
  <c r="I58" i="11"/>
  <c r="I45" i="11"/>
  <c r="I63" i="11"/>
  <c r="I50" i="11"/>
  <c r="I59" i="11"/>
  <c r="I46" i="11"/>
  <c r="J64" i="11"/>
  <c r="J51" i="11"/>
  <c r="J60" i="11"/>
  <c r="J47" i="11"/>
  <c r="K65" i="11"/>
  <c r="K52" i="11"/>
  <c r="K61" i="11"/>
  <c r="K48" i="11"/>
  <c r="L66" i="11"/>
  <c r="L53" i="11"/>
  <c r="L62" i="11"/>
  <c r="L49" i="11"/>
  <c r="M58" i="11"/>
  <c r="M45" i="11"/>
  <c r="M63" i="11"/>
  <c r="M50" i="11"/>
  <c r="M59" i="11"/>
  <c r="M46" i="11"/>
  <c r="N64" i="11"/>
  <c r="N51" i="11"/>
  <c r="N60" i="11"/>
  <c r="N47" i="11"/>
  <c r="E60" i="11"/>
  <c r="E47" i="11"/>
  <c r="G66" i="11"/>
  <c r="G53" i="11"/>
  <c r="H58" i="11"/>
  <c r="H45" i="11"/>
  <c r="H59" i="11"/>
  <c r="H46" i="11"/>
  <c r="I60" i="11"/>
  <c r="I47" i="11"/>
  <c r="L63" i="11"/>
  <c r="L50" i="11"/>
  <c r="M64" i="11"/>
  <c r="M51" i="11"/>
  <c r="N65" i="11"/>
  <c r="N52" i="11"/>
  <c r="E66" i="11"/>
  <c r="E53" i="11"/>
  <c r="E62" i="11"/>
  <c r="E49" i="11"/>
  <c r="F58" i="11"/>
  <c r="F45" i="11"/>
  <c r="F63" i="11"/>
  <c r="F50" i="11"/>
  <c r="F46" i="11"/>
  <c r="G64" i="11"/>
  <c r="G51" i="11"/>
  <c r="G60" i="11"/>
  <c r="G47" i="11"/>
  <c r="H65" i="11"/>
  <c r="H52" i="11"/>
  <c r="H61" i="11"/>
  <c r="H48" i="11"/>
  <c r="I66" i="11"/>
  <c r="I53" i="11"/>
  <c r="I62" i="11"/>
  <c r="I49" i="11"/>
  <c r="J58" i="11"/>
  <c r="J45" i="11"/>
  <c r="J63" i="11"/>
  <c r="J50" i="11"/>
  <c r="J59" i="11"/>
  <c r="J46" i="11"/>
  <c r="K64" i="11"/>
  <c r="K51" i="11"/>
  <c r="K60" i="11"/>
  <c r="K47" i="11"/>
  <c r="L65" i="11"/>
  <c r="L52" i="11"/>
  <c r="L61" i="11"/>
  <c r="L48" i="11"/>
  <c r="M66" i="11"/>
  <c r="M53" i="11"/>
  <c r="M62" i="11"/>
  <c r="M49" i="11"/>
  <c r="N58" i="11"/>
  <c r="N45" i="11"/>
  <c r="N63" i="11"/>
  <c r="N50" i="11"/>
  <c r="N59" i="11"/>
  <c r="N46" i="11"/>
  <c r="F65" i="11"/>
  <c r="F52" i="11"/>
  <c r="E65" i="11"/>
  <c r="E52" i="11"/>
  <c r="E61" i="11"/>
  <c r="E48" i="11"/>
  <c r="F66" i="11"/>
  <c r="F53" i="11"/>
  <c r="F62" i="11"/>
  <c r="F49" i="11"/>
  <c r="G58" i="11"/>
  <c r="G45" i="11"/>
  <c r="G63" i="11"/>
  <c r="G50" i="11"/>
  <c r="G59" i="11"/>
  <c r="G46" i="11"/>
  <c r="H64" i="11"/>
  <c r="H51" i="11"/>
  <c r="H60" i="11"/>
  <c r="H47" i="11"/>
  <c r="I65" i="11"/>
  <c r="I52" i="11"/>
  <c r="I61" i="11"/>
  <c r="I48" i="11"/>
  <c r="J66" i="11"/>
  <c r="J53" i="11"/>
  <c r="J62" i="11"/>
  <c r="J49" i="11"/>
  <c r="K45" i="11"/>
  <c r="K63" i="11"/>
  <c r="K50" i="11"/>
  <c r="K59" i="11"/>
  <c r="K46" i="11"/>
  <c r="L64" i="11"/>
  <c r="L51" i="11"/>
  <c r="L60" i="11"/>
  <c r="L47" i="11"/>
  <c r="M65" i="11"/>
  <c r="M52" i="11"/>
  <c r="M61" i="11"/>
  <c r="M48" i="11"/>
  <c r="N66" i="11"/>
  <c r="N53" i="11"/>
  <c r="N62" i="11"/>
  <c r="N49" i="11"/>
  <c r="L58" i="11"/>
  <c r="F75" i="11"/>
  <c r="G75" i="11"/>
  <c r="H75" i="11"/>
  <c r="I75" i="11"/>
  <c r="J75" i="11"/>
  <c r="K75" i="11"/>
  <c r="L75" i="11"/>
  <c r="M75" i="11"/>
  <c r="N75" i="11"/>
  <c r="C4" i="11"/>
  <c r="B4" i="11"/>
</calcChain>
</file>

<file path=xl/sharedStrings.xml><?xml version="1.0" encoding="utf-8"?>
<sst xmlns="http://schemas.openxmlformats.org/spreadsheetml/2006/main" count="387" uniqueCount="77">
  <si>
    <t>Total of all Economic (ANZSIC) Sectors</t>
  </si>
  <si>
    <t>Mining</t>
  </si>
  <si>
    <t>Manufacturing</t>
  </si>
  <si>
    <t>Construction</t>
  </si>
  <si>
    <t>Services</t>
  </si>
  <si>
    <t>Commercial Transport</t>
  </si>
  <si>
    <t>Population (millions)</t>
  </si>
  <si>
    <t>Gas, Water and Waste Services</t>
  </si>
  <si>
    <t>Electricity</t>
  </si>
  <si>
    <t>Forestry</t>
  </si>
  <si>
    <t>Agriculture</t>
  </si>
  <si>
    <t>Residential</t>
  </si>
  <si>
    <t>Emissions by ANZSIC sector (Mt CO2-eq)</t>
  </si>
  <si>
    <t>Electricity supply</t>
  </si>
  <si>
    <t>Source: https://ageis.climatechange.gov.au/ANZSIC.aspx</t>
  </si>
  <si>
    <t>Electricity generation (GWh)</t>
  </si>
  <si>
    <t>Emissions intensity of electricity generation (kg Co2-eq/kWh)</t>
  </si>
  <si>
    <t>Emissions intensity (t CO2-e/$millions)</t>
  </si>
  <si>
    <t>Source: https://www.abs.gov.au/AUSSTATS/abs@.nsf/DetailsPage/8155.02017-18?OpenDocument</t>
  </si>
  <si>
    <t>Source: https://www.abs.gov.au/AUSSTATS/abs@.nsf/DetailsPage/3222.02017%20(base)%20-%202066?OpenDocument. Note population projections are for Series B</t>
  </si>
  <si>
    <t>Residential emissions intensity (Mt CO2-eq/millions people)</t>
  </si>
  <si>
    <t>Population &amp; residential emissions intensity</t>
  </si>
  <si>
    <t>Source: https://www.energy.gov.au/publications/australian-energy-statistics-table-o-electricity-generation-fuel-type-2017-18-and-2018</t>
  </si>
  <si>
    <t>Industry value added ($ millions, nominal)</t>
  </si>
  <si>
    <t>Industry value added ($ millions, 2019)</t>
  </si>
  <si>
    <t>RBA Inflator</t>
  </si>
  <si>
    <t>Please note that this national industry data was reported in financial year and has been averaged to convert to calender year</t>
  </si>
  <si>
    <t>Value of electricity ($/MWh)</t>
  </si>
  <si>
    <t>Gas, Water &amp; Waste Services</t>
  </si>
  <si>
    <t>Industry value added ($ billions, 2019)</t>
  </si>
  <si>
    <t>Emissions intensity (kg CO2-eq/$)</t>
  </si>
  <si>
    <t>Carbon intensity of electricity generation (kg Co2-eq/kWh)</t>
  </si>
  <si>
    <t>LULUCF</t>
  </si>
  <si>
    <t>Emissions by UNFCCC Inventory (Mt CO2-eq) https://ageis.climatechange.gov.au/UNFCCC.aspx</t>
  </si>
  <si>
    <t>Emissions (Mt CO2-eq)</t>
  </si>
  <si>
    <t>Varname</t>
  </si>
  <si>
    <t>Source</t>
  </si>
  <si>
    <t>Notes + Source</t>
  </si>
  <si>
    <t>https://ageis.climatechange.gov.au/ANZSIC.aspx</t>
  </si>
  <si>
    <t>NOT USED HERE, Use UNFCCC Values below. Source: https://ageis.climatechange.gov.au/ANZSIC.aspx</t>
  </si>
  <si>
    <t>year</t>
  </si>
  <si>
    <t>Gigagrammes CO2-eq</t>
  </si>
  <si>
    <t>A Agriculture, Forestry and Fishing</t>
  </si>
  <si>
    <t>01 Agriculture</t>
  </si>
  <si>
    <t>02 Aquaculture</t>
  </si>
  <si>
    <t>03 Forestry and Logging</t>
  </si>
  <si>
    <t>04 Fishing, Hunting and Trapping</t>
  </si>
  <si>
    <t>05 Agriculture, Forestry and Fishing Support Services</t>
  </si>
  <si>
    <t>INV Agriculture, Forestry and Fishing - Changes in Inventories in Forest and Wood Product Stocks</t>
  </si>
  <si>
    <t>B Mining</t>
  </si>
  <si>
    <t>C Manufacturing</t>
  </si>
  <si>
    <t>D Electricity, Gas, Water and Waste Services</t>
  </si>
  <si>
    <t>E Construction</t>
  </si>
  <si>
    <t>F - H, J - S Commercial Services</t>
  </si>
  <si>
    <t>I Transport, Postal and Warehousing</t>
  </si>
  <si>
    <t>NA Residential</t>
  </si>
  <si>
    <t xml:space="preserve"> 4. Land Use, Land-Use Change and Forestry </t>
  </si>
  <si>
    <t>Greenhouse gas emissions (kt CO2-e)</t>
  </si>
  <si>
    <t xml:space="preserve">State &amp; Territory Inventories 2018 - Emission Data Tables Source: https://ageis.climatechange.gov.au/QueryAppendixTable.aspx </t>
  </si>
  <si>
    <t>3.  Agriculture</t>
  </si>
  <si>
    <t>UNFCCC EMISSIONS</t>
  </si>
  <si>
    <t>ANZSIC sector emissions</t>
  </si>
  <si>
    <t>National Inventory By Economic Sector 2018- Data Tables; Source: https://ageis.climatechange.gov.au/ANZSIC.aspx</t>
  </si>
  <si>
    <t xml:space="preserve"> 26 Electricity Supply </t>
  </si>
  <si>
    <t>National Inventory By Economic Sector 2018- Data Tables: https://ageis.climatechange.gov.au/QueryAppendixTable.aspx</t>
  </si>
  <si>
    <t xml:space="preserve"> DIV D Electricity, Gas, Water and Waste Services </t>
  </si>
  <si>
    <t xml:space="preserve"> 27 Gas Supply </t>
  </si>
  <si>
    <t xml:space="preserve"> 28 Water Supply, Sewerage and Drainage Services </t>
  </si>
  <si>
    <t xml:space="preserve"> 29 Waste Collection, Treatment and Disposal Services </t>
  </si>
  <si>
    <t xml:space="preserve"> </t>
  </si>
  <si>
    <t>Industry value added ($ billions)</t>
  </si>
  <si>
    <t>National industry data was reported in financial year and has been averaged to convert to calender year. Source: https://www.abs.gov.au/AUSSTATS/abs@.nsf/DetailsPage/8155.02017-18?OpenDocument</t>
  </si>
  <si>
    <t>Should we use LULUCF here?</t>
  </si>
  <si>
    <t>Agriculture &amp; Forestry</t>
  </si>
  <si>
    <t>NOT USED HERE. Reported as agric &amp; forestry</t>
  </si>
  <si>
    <t>Note this is: emissions from agriculture/(added value of agriculture + added value of forestry)</t>
  </si>
  <si>
    <t>Agriculture, Forestry and 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</si>
</sst>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;\-0;0;@"/>
    <numFmt numFmtId="165" formatCode="0.0"/>
    <numFmt numFmtId="166" formatCode="0.000"/>
    <numFmt numFmtId="167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2" fillId="0" borderId="0" applyNumberFormat="0">
      <alignment horizontal="left"/>
    </xf>
    <xf numFmtId="0" fontId="22" fillId="0" borderId="0" applyNumberFormat="0">
      <alignment horizontal="left"/>
    </xf>
    <xf numFmtId="0" fontId="23" fillId="0" borderId="10" applyNumberFormat="0">
      <alignment horizontal="center"/>
    </xf>
    <xf numFmtId="0" fontId="24" fillId="0" borderId="11" applyBorder="0">
      <alignment horizontal="center"/>
    </xf>
    <xf numFmtId="0" fontId="1" fillId="0" borderId="0"/>
    <xf numFmtId="43" fontId="2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164" fontId="18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19" fillId="0" borderId="0" xfId="0" applyFont="1"/>
    <xf numFmtId="2" fontId="0" fillId="0" borderId="0" xfId="0" applyNumberFormat="1"/>
    <xf numFmtId="165" fontId="0" fillId="0" borderId="0" xfId="0" applyNumberFormat="1"/>
    <xf numFmtId="165" fontId="20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3" fontId="0" fillId="0" borderId="0" xfId="0" applyNumberFormat="1"/>
    <xf numFmtId="1" fontId="0" fillId="0" borderId="0" xfId="0" applyNumberFormat="1" applyFont="1"/>
    <xf numFmtId="167" fontId="0" fillId="0" borderId="0" xfId="0" applyNumberFormat="1"/>
    <xf numFmtId="0" fontId="0" fillId="33" borderId="0" xfId="0" applyFill="1"/>
    <xf numFmtId="165" fontId="0" fillId="33" borderId="0" xfId="0" applyNumberFormat="1" applyFill="1"/>
    <xf numFmtId="164" fontId="18" fillId="33" borderId="0" xfId="0" applyNumberFormat="1" applyFont="1" applyFill="1"/>
    <xf numFmtId="1" fontId="0" fillId="33" borderId="0" xfId="0" applyNumberFormat="1" applyFill="1"/>
    <xf numFmtId="3" fontId="0" fillId="33" borderId="0" xfId="0" applyNumberFormat="1" applyFill="1"/>
    <xf numFmtId="0" fontId="0" fillId="33" borderId="0" xfId="0" applyFont="1" applyFill="1"/>
    <xf numFmtId="1" fontId="0" fillId="33" borderId="0" xfId="0" applyNumberFormat="1" applyFont="1" applyFill="1"/>
    <xf numFmtId="0" fontId="16" fillId="33" borderId="0" xfId="0" applyFont="1" applyFill="1"/>
    <xf numFmtId="2" fontId="0" fillId="33" borderId="0" xfId="0" applyNumberFormat="1" applyFill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1"/>
    <cellStyle name="Comma 3" xfId="43"/>
    <cellStyle name="Explanatory Text" xfId="16" builtinId="53" customBuiltin="1"/>
    <cellStyle name="Good" xfId="6" builtinId="26" customBuiltin="1"/>
    <cellStyle name="Heading 1" xfId="2" builtinId="16" customBuiltin="1"/>
    <cellStyle name="Heading 1 2" xfId="46"/>
    <cellStyle name="Heading 2" xfId="3" builtinId="17" customBuiltin="1"/>
    <cellStyle name="Heading 2 2" xfId="47"/>
    <cellStyle name="Heading 3" xfId="4" builtinId="18" customBuiltin="1"/>
    <cellStyle name="Heading 3 2" xfId="48"/>
    <cellStyle name="Heading 4" xfId="5" builtinId="19" customBuiltin="1"/>
    <cellStyle name="Heading 4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0"/>
    <cellStyle name="Normal 3" xfId="45"/>
    <cellStyle name="Normal 4" xfId="42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abSelected="1" topLeftCell="A34" zoomScale="85" zoomScaleNormal="85" workbookViewId="0">
      <selection activeCell="C63" sqref="C63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1" t="s">
        <v>12</v>
      </c>
      <c r="B1" s="1" t="s">
        <v>35</v>
      </c>
      <c r="C1" s="1" t="s">
        <v>37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/>
      <c r="U1" s="1"/>
    </row>
    <row r="2" spans="1:21" x14ac:dyDescent="0.25">
      <c r="A2" s="1" t="s">
        <v>0</v>
      </c>
      <c r="B2" t="s">
        <v>34</v>
      </c>
      <c r="C2" s="12"/>
      <c r="D2" s="15">
        <v>617.21560620931655</v>
      </c>
      <c r="E2" s="15">
        <v>614.8514911212103</v>
      </c>
      <c r="F2" s="15">
        <v>634.60330084748341</v>
      </c>
      <c r="G2" s="15">
        <v>623.35694782409257</v>
      </c>
      <c r="H2" s="15">
        <v>616.19151904976718</v>
      </c>
      <c r="I2" s="15">
        <v>593.53755348185666</v>
      </c>
      <c r="J2" s="15">
        <v>573.02891948639126</v>
      </c>
      <c r="K2" s="15">
        <v>555.33335108902099</v>
      </c>
      <c r="L2" s="15">
        <v>540.62800136755561</v>
      </c>
      <c r="M2" s="15">
        <v>539.73952544417284</v>
      </c>
      <c r="N2" s="15">
        <v>538.82113799810452</v>
      </c>
      <c r="O2" s="15">
        <v>526.14835615064237</v>
      </c>
      <c r="P2" s="15">
        <v>529.48651916604013</v>
      </c>
      <c r="Q2" s="15">
        <v>537.44639229677637</v>
      </c>
      <c r="R2" s="1"/>
      <c r="S2" s="1"/>
      <c r="T2" s="1"/>
      <c r="U2" s="1"/>
    </row>
    <row r="3" spans="1:21" s="17" customFormat="1" x14ac:dyDescent="0.25">
      <c r="A3" s="17" t="s">
        <v>76</v>
      </c>
      <c r="B3" s="17" t="s">
        <v>34</v>
      </c>
      <c r="C3" s="22"/>
      <c r="D3" s="23">
        <v>199.32718670459593</v>
      </c>
      <c r="E3" s="23">
        <v>189.63086115304344</v>
      </c>
      <c r="F3" s="23">
        <v>192.50265766517313</v>
      </c>
      <c r="G3" s="23">
        <v>170.75175085678467</v>
      </c>
      <c r="H3" s="23">
        <v>165.80832400608307</v>
      </c>
      <c r="I3" s="23">
        <v>154.89510658085038</v>
      </c>
      <c r="J3" s="23">
        <v>138.2236045524705</v>
      </c>
      <c r="K3" s="23">
        <v>140.09745626066496</v>
      </c>
      <c r="L3" s="23">
        <v>139.09678852734447</v>
      </c>
      <c r="M3" s="23">
        <v>141.49024684425919</v>
      </c>
      <c r="N3" s="23">
        <v>121.9708003577821</v>
      </c>
      <c r="O3" s="23">
        <v>104.81830287953426</v>
      </c>
      <c r="P3" s="23">
        <v>102.31545014593051</v>
      </c>
      <c r="Q3" s="23">
        <v>106.19660823010781</v>
      </c>
      <c r="R3" s="24"/>
      <c r="S3" s="24"/>
      <c r="T3" s="24"/>
      <c r="U3" s="24"/>
    </row>
    <row r="4" spans="1:21" s="17" customFormat="1" x14ac:dyDescent="0.25">
      <c r="A4" s="17" t="s">
        <v>32</v>
      </c>
      <c r="B4" s="17" t="s">
        <v>34</v>
      </c>
      <c r="C4" s="22"/>
      <c r="D4" s="23">
        <v>-26.953786525865095</v>
      </c>
      <c r="E4" s="23">
        <v>-30.739633855082467</v>
      </c>
      <c r="F4" s="23">
        <v>-32.252545290345694</v>
      </c>
      <c r="G4" s="23">
        <v>-32.969717439772751</v>
      </c>
      <c r="H4" s="23">
        <v>-35.534154996539144</v>
      </c>
      <c r="I4" s="23">
        <v>-41.947264924437128</v>
      </c>
      <c r="J4" s="23">
        <v>-48.126175606665186</v>
      </c>
      <c r="K4" s="23">
        <v>-56.051916336692585</v>
      </c>
      <c r="L4" s="23">
        <v>-56.805605371769836</v>
      </c>
      <c r="M4" s="23">
        <v>-55.416754297840612</v>
      </c>
      <c r="N4" s="23">
        <v>-52.101178649507965</v>
      </c>
      <c r="O4" s="23">
        <v>-53.515872476078009</v>
      </c>
      <c r="P4" s="23">
        <v>-49.804853747357697</v>
      </c>
      <c r="Q4" s="23">
        <v>-44.732898196956704</v>
      </c>
      <c r="R4" s="24"/>
      <c r="S4" s="24"/>
      <c r="T4" s="24"/>
      <c r="U4" s="24"/>
    </row>
    <row r="5" spans="1:21" x14ac:dyDescent="0.25">
      <c r="A5" t="s">
        <v>1</v>
      </c>
      <c r="B5" t="s">
        <v>34</v>
      </c>
      <c r="D5" s="15">
        <v>58.463119479199257</v>
      </c>
      <c r="E5" s="15">
        <v>59.772144753685211</v>
      </c>
      <c r="F5" s="15">
        <v>61.858209585487131</v>
      </c>
      <c r="G5" s="15">
        <v>62.231182861234032</v>
      </c>
      <c r="H5" s="15">
        <v>65.242496838599351</v>
      </c>
      <c r="I5" s="15">
        <v>64.884243142309572</v>
      </c>
      <c r="J5" s="15">
        <v>66.26036117936863</v>
      </c>
      <c r="K5" s="15">
        <v>68.882181719657311</v>
      </c>
      <c r="L5" s="15">
        <v>72.35159378760136</v>
      </c>
      <c r="M5" s="15">
        <v>72.24937583424412</v>
      </c>
      <c r="N5" s="15">
        <v>76.098537226119092</v>
      </c>
      <c r="O5" s="15">
        <v>81.198896680734521</v>
      </c>
      <c r="P5" s="15">
        <v>88.257519259077682</v>
      </c>
      <c r="Q5" s="15">
        <v>94.904220863248028</v>
      </c>
      <c r="R5" s="9"/>
      <c r="S5" s="9"/>
      <c r="T5" s="9"/>
    </row>
    <row r="6" spans="1:21" x14ac:dyDescent="0.25">
      <c r="A6" t="s">
        <v>2</v>
      </c>
      <c r="B6" t="s">
        <v>34</v>
      </c>
      <c r="D6" s="15">
        <v>72.82216449674678</v>
      </c>
      <c r="E6" s="15">
        <v>71.779028550038078</v>
      </c>
      <c r="F6" s="15">
        <v>74.07694357549623</v>
      </c>
      <c r="G6" s="15">
        <v>75.188962525453334</v>
      </c>
      <c r="H6" s="15">
        <v>68.778613014574461</v>
      </c>
      <c r="I6" s="15">
        <v>70.964542769044442</v>
      </c>
      <c r="J6" s="15">
        <v>71.352419162461629</v>
      </c>
      <c r="K6" s="15">
        <v>68.975063084520244</v>
      </c>
      <c r="L6" s="15">
        <v>67.702259171472903</v>
      </c>
      <c r="M6" s="15">
        <v>66.413146230303198</v>
      </c>
      <c r="N6" s="15">
        <v>62.103757294404758</v>
      </c>
      <c r="O6" s="15">
        <v>59.802827384265768</v>
      </c>
      <c r="P6" s="15">
        <v>59.164300998803583</v>
      </c>
      <c r="Q6" s="15">
        <v>59.40999385537333</v>
      </c>
      <c r="R6" s="9"/>
      <c r="S6" s="9"/>
      <c r="T6" s="9"/>
    </row>
    <row r="7" spans="1:21" x14ac:dyDescent="0.25">
      <c r="A7" t="s">
        <v>8</v>
      </c>
      <c r="B7" t="s">
        <v>34</v>
      </c>
      <c r="D7" s="15">
        <v>189.74651752323359</v>
      </c>
      <c r="E7" s="15">
        <v>194.15773154366323</v>
      </c>
      <c r="F7" s="15">
        <v>196.87746527040801</v>
      </c>
      <c r="G7" s="15">
        <v>198.63575581353106</v>
      </c>
      <c r="H7" s="15">
        <v>203.45267670609942</v>
      </c>
      <c r="I7" s="15">
        <v>197.26795602583363</v>
      </c>
      <c r="J7" s="15">
        <v>190.37203275717786</v>
      </c>
      <c r="K7" s="15">
        <v>191.10482563195836</v>
      </c>
      <c r="L7" s="15">
        <v>178.84554216168632</v>
      </c>
      <c r="M7" s="15">
        <v>172.63084458534848</v>
      </c>
      <c r="N7" s="15">
        <v>180.61732965174087</v>
      </c>
      <c r="O7" s="15">
        <v>185.84338410096987</v>
      </c>
      <c r="P7" s="15">
        <v>180.91188553146318</v>
      </c>
      <c r="Q7" s="15">
        <v>174.3969830015011</v>
      </c>
      <c r="R7" s="9"/>
      <c r="S7" s="9"/>
      <c r="T7" s="9"/>
    </row>
    <row r="8" spans="1:21" x14ac:dyDescent="0.25">
      <c r="A8" t="s">
        <v>28</v>
      </c>
      <c r="B8" t="s">
        <v>34</v>
      </c>
      <c r="D8" s="15">
        <v>16.322962089951879</v>
      </c>
      <c r="E8" s="15">
        <v>16.248381263325804</v>
      </c>
      <c r="F8" s="15">
        <v>16.279213219162774</v>
      </c>
      <c r="G8" s="15">
        <v>17.209158993600752</v>
      </c>
      <c r="H8" s="15">
        <v>17.094359847763233</v>
      </c>
      <c r="I8" s="15">
        <v>17.98912377339974</v>
      </c>
      <c r="J8" s="15">
        <v>17.555276233649753</v>
      </c>
      <c r="K8" s="15">
        <v>15.837147423119953</v>
      </c>
      <c r="L8" s="15">
        <v>14.536567350085214</v>
      </c>
      <c r="M8" s="15">
        <v>14.457390412626438</v>
      </c>
      <c r="N8" s="15">
        <v>14.342308078622999</v>
      </c>
      <c r="O8" s="15">
        <v>15.220955499358272</v>
      </c>
      <c r="P8" s="15">
        <v>15.288506173216447</v>
      </c>
      <c r="Q8" s="15">
        <v>15.393872728662332</v>
      </c>
      <c r="R8" s="9"/>
      <c r="S8" s="9"/>
      <c r="T8" s="9"/>
    </row>
    <row r="9" spans="1:21" x14ac:dyDescent="0.25">
      <c r="A9" t="s">
        <v>3</v>
      </c>
      <c r="B9" t="s">
        <v>34</v>
      </c>
      <c r="D9" s="15">
        <v>9.2448479889416113</v>
      </c>
      <c r="E9" s="15">
        <v>9.229878009543544</v>
      </c>
      <c r="F9" s="15">
        <v>9.1173369500999986</v>
      </c>
      <c r="G9" s="15">
        <v>9.1811138990947807</v>
      </c>
      <c r="H9" s="15">
        <v>8.6736535916214148</v>
      </c>
      <c r="I9" s="15">
        <v>8.3916073679362597</v>
      </c>
      <c r="J9" s="15">
        <v>8.6628925764572102</v>
      </c>
      <c r="K9" s="15">
        <v>8.5369478036093387</v>
      </c>
      <c r="L9" s="15">
        <v>8.8876443513064114</v>
      </c>
      <c r="M9" s="15">
        <v>9.0759531598265859</v>
      </c>
      <c r="N9" s="15">
        <v>9.2072731691823861</v>
      </c>
      <c r="O9" s="15">
        <v>9.7739961850379622</v>
      </c>
      <c r="P9" s="15">
        <v>9.9111269161122166</v>
      </c>
      <c r="Q9" s="15">
        <v>9.8494471663411645</v>
      </c>
      <c r="R9" s="9"/>
      <c r="S9" s="9"/>
      <c r="T9" s="9"/>
    </row>
    <row r="10" spans="1:21" x14ac:dyDescent="0.25">
      <c r="A10" t="s">
        <v>4</v>
      </c>
      <c r="B10" t="s">
        <v>34</v>
      </c>
      <c r="D10" s="15">
        <v>14.253286030336312</v>
      </c>
      <c r="E10" s="15">
        <v>19.154016946695606</v>
      </c>
      <c r="F10" s="15">
        <v>28.28998083776203</v>
      </c>
      <c r="G10" s="15">
        <v>34.029603701723779</v>
      </c>
      <c r="H10" s="15">
        <v>32.579612024068915</v>
      </c>
      <c r="I10" s="15">
        <v>29.523648547570648</v>
      </c>
      <c r="J10" s="15">
        <v>34.930949018276593</v>
      </c>
      <c r="K10" s="15">
        <v>23.710399572481762</v>
      </c>
      <c r="L10" s="15">
        <v>21.306412499690531</v>
      </c>
      <c r="M10" s="15">
        <v>22.713722414458861</v>
      </c>
      <c r="N10" s="15">
        <v>27.881849915043269</v>
      </c>
      <c r="O10" s="15">
        <v>23.906440741295739</v>
      </c>
      <c r="P10" s="15">
        <v>22.769189083660088</v>
      </c>
      <c r="Q10" s="15">
        <v>19.688870636487643</v>
      </c>
      <c r="R10" s="9"/>
      <c r="S10" s="9"/>
      <c r="T10" s="9"/>
    </row>
    <row r="11" spans="1:21" x14ac:dyDescent="0.25">
      <c r="A11" t="s">
        <v>5</v>
      </c>
      <c r="B11" t="s">
        <v>34</v>
      </c>
      <c r="D11" s="15">
        <v>22.471582506347517</v>
      </c>
      <c r="E11" s="15">
        <v>23.282129778901197</v>
      </c>
      <c r="F11" s="15">
        <v>24.789692368825538</v>
      </c>
      <c r="G11" s="15">
        <v>25.401197632361033</v>
      </c>
      <c r="H11" s="15">
        <v>26.197793682423562</v>
      </c>
      <c r="I11" s="15">
        <v>27.159793364115608</v>
      </c>
      <c r="J11" s="15">
        <v>28.463554989788701</v>
      </c>
      <c r="K11" s="15">
        <v>29.13739190226682</v>
      </c>
      <c r="L11" s="15">
        <v>29.559061425604135</v>
      </c>
      <c r="M11" s="15">
        <v>29.300216513106392</v>
      </c>
      <c r="N11" s="15">
        <v>30.658456090945705</v>
      </c>
      <c r="O11" s="15">
        <v>31.451172488316864</v>
      </c>
      <c r="P11" s="15">
        <v>31.754745534115692</v>
      </c>
      <c r="Q11" s="15">
        <v>32.696247538778032</v>
      </c>
      <c r="R11" s="9"/>
      <c r="S11" s="9"/>
      <c r="T11" s="9"/>
    </row>
    <row r="12" spans="1:21" x14ac:dyDescent="0.25">
      <c r="A12" t="s">
        <v>11</v>
      </c>
      <c r="B12" t="s">
        <v>34</v>
      </c>
      <c r="D12" s="15">
        <v>61.51772591582818</v>
      </c>
      <c r="E12" s="15">
        <v>62.33695297739726</v>
      </c>
      <c r="F12" s="15">
        <v>63.064346665414867</v>
      </c>
      <c r="G12" s="15">
        <v>63.69793898008173</v>
      </c>
      <c r="H12" s="15">
        <v>63.898144335072537</v>
      </c>
      <c r="I12" s="15">
        <v>64.408796835233019</v>
      </c>
      <c r="J12" s="15">
        <v>65.334004623405804</v>
      </c>
      <c r="K12" s="15">
        <v>65.103854027435105</v>
      </c>
      <c r="L12" s="15">
        <v>65.147737464534075</v>
      </c>
      <c r="M12" s="15">
        <v>66.825383747839851</v>
      </c>
      <c r="N12" s="15">
        <v>68.042004863771112</v>
      </c>
      <c r="O12" s="15">
        <v>67.648252667206563</v>
      </c>
      <c r="P12" s="15">
        <v>68.918649271018566</v>
      </c>
      <c r="Q12" s="15">
        <v>69.643046473233326</v>
      </c>
      <c r="R12" s="9"/>
      <c r="S12" s="9"/>
      <c r="T12" s="9"/>
    </row>
    <row r="13" spans="1:21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1" ht="30" x14ac:dyDescent="0.25">
      <c r="A14" s="11" t="s">
        <v>33</v>
      </c>
      <c r="B14" t="s">
        <v>34</v>
      </c>
      <c r="D14" s="1">
        <v>2005</v>
      </c>
      <c r="E14" s="1">
        <v>2006</v>
      </c>
      <c r="F14" s="1">
        <v>2007</v>
      </c>
      <c r="G14" s="1">
        <v>2008</v>
      </c>
      <c r="H14" s="1">
        <v>2009</v>
      </c>
      <c r="I14" s="1">
        <v>2010</v>
      </c>
      <c r="J14" s="1">
        <v>2011</v>
      </c>
      <c r="K14" s="1">
        <v>2012</v>
      </c>
      <c r="L14" s="1">
        <v>2013</v>
      </c>
      <c r="M14" s="1">
        <v>2014</v>
      </c>
      <c r="N14" s="1">
        <v>2015</v>
      </c>
      <c r="O14" s="1">
        <v>2016</v>
      </c>
      <c r="P14" s="1">
        <v>2017</v>
      </c>
      <c r="Q14" s="1">
        <v>2018</v>
      </c>
      <c r="R14" s="1">
        <v>2019</v>
      </c>
      <c r="S14" s="1">
        <v>2020</v>
      </c>
      <c r="T14" s="1"/>
      <c r="U14" s="1"/>
    </row>
    <row r="15" spans="1:21" x14ac:dyDescent="0.25">
      <c r="A15" t="s">
        <v>10</v>
      </c>
      <c r="B15" t="s">
        <v>34</v>
      </c>
      <c r="D15" s="9">
        <f>'Emissions raw'!S18/1000</f>
        <v>80.05608221542181</v>
      </c>
      <c r="E15" s="9">
        <f>'Emissions raw'!T18/1000</f>
        <v>78.547341760437391</v>
      </c>
      <c r="F15" s="9">
        <f>'Emissions raw'!U18/1000</f>
        <v>74.650887686410101</v>
      </c>
      <c r="G15" s="9">
        <f>'Emissions raw'!V18/1000</f>
        <v>72.145689419597602</v>
      </c>
      <c r="H15" s="9">
        <f>'Emissions raw'!W18/1000</f>
        <v>72.468523716838902</v>
      </c>
      <c r="I15" s="9">
        <f>'Emissions raw'!X18/1000</f>
        <v>70.140860500071398</v>
      </c>
      <c r="J15" s="9">
        <f>'Emissions raw'!Y18/1000</f>
        <v>74.728114516893996</v>
      </c>
      <c r="K15" s="9">
        <f>'Emissions raw'!Z18/1000</f>
        <v>76.173563922797399</v>
      </c>
      <c r="L15" s="9">
        <f>'Emissions raw'!AA18/1000</f>
        <v>76.369137697203101</v>
      </c>
      <c r="M15" s="9">
        <f>'Emissions raw'!AB18/1000</f>
        <v>76.841537147469992</v>
      </c>
      <c r="N15" s="9">
        <f>'Emissions raw'!AC18/1000</f>
        <v>74.037085945089487</v>
      </c>
      <c r="O15" s="9">
        <f>'Emissions raw'!AD18/1000</f>
        <v>73.122704942506601</v>
      </c>
      <c r="P15" s="9">
        <f>'Emissions raw'!AE18/1000</f>
        <v>77.018062387986703</v>
      </c>
      <c r="Q15" s="9">
        <f>'Emissions raw'!AF18/1000</f>
        <v>75.587638569867494</v>
      </c>
      <c r="R15" s="9"/>
      <c r="S15" s="9"/>
      <c r="T15" s="9"/>
      <c r="U15" s="9"/>
    </row>
    <row r="16" spans="1:21" x14ac:dyDescent="0.25">
      <c r="A16" t="s">
        <v>32</v>
      </c>
      <c r="B16" t="s">
        <v>34</v>
      </c>
      <c r="D16" s="9">
        <f>'Emissions raw'!S19/1000</f>
        <v>91.009</v>
      </c>
      <c r="E16" s="9">
        <f>'Emissions raw'!T19/1000</f>
        <v>84.063999999999993</v>
      </c>
      <c r="F16" s="9">
        <f>'Emissions raw'!U19/1000</f>
        <v>97.715000000000003</v>
      </c>
      <c r="G16" s="9">
        <f>'Emissions raw'!V19/1000</f>
        <v>82.688000000000002</v>
      </c>
      <c r="H16" s="9">
        <f>'Emissions raw'!W19/1000</f>
        <v>71.906000000000006</v>
      </c>
      <c r="I16" s="9">
        <f>'Emissions raw'!X19/1000</f>
        <v>52.966000000000001</v>
      </c>
      <c r="J16" s="9">
        <f>'Emissions raw'!Y19/1000</f>
        <v>30.516999999999999</v>
      </c>
      <c r="K16" s="9">
        <f>'Emissions raw'!Z19/1000</f>
        <v>10.601000000000001</v>
      </c>
      <c r="L16" s="9">
        <f>'Emissions raw'!AA19/1000</f>
        <v>5.6210000000000004</v>
      </c>
      <c r="M16" s="9">
        <f>'Emissions raw'!AB19/1000</f>
        <v>9.3290000000000006</v>
      </c>
      <c r="N16" s="9">
        <f>'Emissions raw'!AC19/1000</f>
        <v>0.20200000000000001</v>
      </c>
      <c r="O16" s="9">
        <f>'Emissions raw'!AD19/1000</f>
        <v>-22.713999999999999</v>
      </c>
      <c r="P16" s="9">
        <f>'Emissions raw'!AE19/1000</f>
        <v>-27.126000000000001</v>
      </c>
      <c r="Q16" s="9">
        <f>'Emissions raw'!AF19/1000</f>
        <v>-20.600999999999999</v>
      </c>
    </row>
    <row r="17" spans="1:21" x14ac:dyDescent="0.25">
      <c r="D17" s="9"/>
      <c r="P17" s="7"/>
    </row>
    <row r="18" spans="1:21" x14ac:dyDescent="0.25">
      <c r="A18" s="1" t="s">
        <v>23</v>
      </c>
      <c r="D18" s="1">
        <v>2005</v>
      </c>
      <c r="E18" s="1">
        <v>2006</v>
      </c>
      <c r="F18" s="1">
        <v>2007</v>
      </c>
      <c r="G18" s="1">
        <v>2008</v>
      </c>
      <c r="H18" s="1">
        <v>2009</v>
      </c>
      <c r="I18" s="1">
        <v>2010</v>
      </c>
      <c r="J18" s="1">
        <v>2011</v>
      </c>
      <c r="K18" s="1">
        <v>2012</v>
      </c>
      <c r="L18" s="1">
        <v>2013</v>
      </c>
      <c r="M18" s="1">
        <v>2014</v>
      </c>
      <c r="N18" s="1">
        <v>2015</v>
      </c>
      <c r="O18" s="1">
        <v>2016</v>
      </c>
      <c r="P18" s="1">
        <v>2017</v>
      </c>
      <c r="Q18" s="1">
        <v>2018</v>
      </c>
      <c r="R18" s="1">
        <v>2019</v>
      </c>
      <c r="S18" s="1">
        <v>2020</v>
      </c>
    </row>
    <row r="19" spans="1:21" s="17" customFormat="1" x14ac:dyDescent="0.25">
      <c r="A19" s="17" t="s">
        <v>10</v>
      </c>
      <c r="B19" s="17" t="s">
        <v>70</v>
      </c>
      <c r="C19" s="17" t="s">
        <v>74</v>
      </c>
      <c r="D19" s="20"/>
      <c r="G19" s="21">
        <v>19134</v>
      </c>
      <c r="H19" s="21">
        <v>20032.5</v>
      </c>
      <c r="I19" s="21">
        <v>21576</v>
      </c>
      <c r="J19" s="21">
        <v>23440.5</v>
      </c>
      <c r="K19" s="21">
        <v>24865</v>
      </c>
      <c r="L19" s="21">
        <v>25403.5</v>
      </c>
      <c r="M19" s="21">
        <v>26464.5</v>
      </c>
      <c r="N19" s="21">
        <v>28221.5</v>
      </c>
      <c r="O19" s="21">
        <v>30886.5</v>
      </c>
      <c r="P19" s="21">
        <v>31690.5</v>
      </c>
    </row>
    <row r="20" spans="1:21" s="17" customFormat="1" x14ac:dyDescent="0.25">
      <c r="A20" s="17" t="s">
        <v>9</v>
      </c>
      <c r="B20" s="17" t="s">
        <v>70</v>
      </c>
      <c r="C20" s="17" t="s">
        <v>74</v>
      </c>
      <c r="D20" s="20"/>
      <c r="G20" s="21">
        <v>890</v>
      </c>
      <c r="H20" s="21">
        <v>1069</v>
      </c>
      <c r="I20" s="21">
        <v>1231.5</v>
      </c>
      <c r="J20" s="21">
        <v>1157.5</v>
      </c>
      <c r="K20" s="21">
        <v>1023.5</v>
      </c>
      <c r="L20" s="21">
        <v>1168.5</v>
      </c>
      <c r="M20" s="21">
        <v>1374.5</v>
      </c>
      <c r="N20" s="21">
        <v>1470.5</v>
      </c>
      <c r="O20" s="21">
        <v>1772</v>
      </c>
      <c r="P20" s="21">
        <v>1866</v>
      </c>
    </row>
    <row r="21" spans="1:21" x14ac:dyDescent="0.25">
      <c r="A21" t="s">
        <v>1</v>
      </c>
      <c r="B21" t="s">
        <v>70</v>
      </c>
      <c r="D21" s="9"/>
      <c r="G21" s="14">
        <v>89522</v>
      </c>
      <c r="H21" s="14">
        <v>97686</v>
      </c>
      <c r="I21" s="14">
        <v>107368.5</v>
      </c>
      <c r="J21" s="14">
        <v>129484</v>
      </c>
      <c r="K21" s="14">
        <v>123178.5</v>
      </c>
      <c r="L21" s="14">
        <v>120678.5</v>
      </c>
      <c r="M21" s="14">
        <v>122760.5</v>
      </c>
      <c r="N21" s="14">
        <v>109966</v>
      </c>
      <c r="O21" s="14">
        <v>113409</v>
      </c>
      <c r="P21" s="14">
        <v>136766.5</v>
      </c>
    </row>
    <row r="22" spans="1:21" x14ac:dyDescent="0.25">
      <c r="A22" t="s">
        <v>2</v>
      </c>
      <c r="B22" t="s">
        <v>70</v>
      </c>
      <c r="D22" s="9"/>
      <c r="G22" s="14">
        <v>105669</v>
      </c>
      <c r="H22" s="14">
        <v>100983.5</v>
      </c>
      <c r="I22" s="14">
        <v>100200.5</v>
      </c>
      <c r="J22" s="14">
        <v>102164</v>
      </c>
      <c r="K22" s="14">
        <v>99635.5</v>
      </c>
      <c r="L22" s="14">
        <v>97216.5</v>
      </c>
      <c r="M22" s="14">
        <v>98321.5</v>
      </c>
      <c r="N22" s="14">
        <v>100500</v>
      </c>
      <c r="O22" s="14">
        <v>100685</v>
      </c>
      <c r="P22" s="14">
        <v>102588.5</v>
      </c>
    </row>
    <row r="23" spans="1:21" x14ac:dyDescent="0.25">
      <c r="A23" t="s">
        <v>8</v>
      </c>
      <c r="B23" t="s">
        <v>70</v>
      </c>
      <c r="D23" s="9"/>
      <c r="G23" s="14">
        <v>17136.5</v>
      </c>
      <c r="H23" s="14">
        <v>19456</v>
      </c>
      <c r="I23" s="14">
        <v>21074</v>
      </c>
      <c r="J23" s="14">
        <v>22952</v>
      </c>
      <c r="K23" s="14">
        <v>25049.5</v>
      </c>
      <c r="L23" s="14">
        <v>25804.5</v>
      </c>
      <c r="M23" s="14">
        <v>26321</v>
      </c>
      <c r="N23" s="14">
        <v>26573</v>
      </c>
      <c r="O23" s="14">
        <v>27642</v>
      </c>
      <c r="P23" s="14">
        <v>28922.5</v>
      </c>
    </row>
    <row r="24" spans="1:21" x14ac:dyDescent="0.25">
      <c r="A24" t="s">
        <v>28</v>
      </c>
      <c r="B24" t="s">
        <v>70</v>
      </c>
      <c r="D24" s="9"/>
      <c r="G24" s="14">
        <v>10877</v>
      </c>
      <c r="H24" s="14">
        <v>11212.5</v>
      </c>
      <c r="I24" s="14">
        <v>12819.5</v>
      </c>
      <c r="J24" s="14">
        <v>14960</v>
      </c>
      <c r="K24" s="14">
        <v>16232</v>
      </c>
      <c r="L24" s="14">
        <v>17528.5</v>
      </c>
      <c r="M24" s="14">
        <v>19062</v>
      </c>
      <c r="N24" s="14">
        <v>19611</v>
      </c>
      <c r="O24" s="14">
        <v>19755.5</v>
      </c>
      <c r="P24" s="14">
        <v>20628</v>
      </c>
    </row>
    <row r="25" spans="1:21" x14ac:dyDescent="0.25">
      <c r="A25" t="s">
        <v>3</v>
      </c>
      <c r="B25" t="s">
        <v>70</v>
      </c>
      <c r="D25" s="9"/>
      <c r="G25" s="14">
        <v>75255</v>
      </c>
      <c r="H25" s="14">
        <v>77077</v>
      </c>
      <c r="I25" s="14">
        <v>85829</v>
      </c>
      <c r="J25" s="14">
        <v>92595.5</v>
      </c>
      <c r="K25" s="14">
        <v>95301</v>
      </c>
      <c r="L25" s="14">
        <v>100342.5</v>
      </c>
      <c r="M25" s="14">
        <v>105097</v>
      </c>
      <c r="N25" s="14">
        <v>111476</v>
      </c>
      <c r="O25" s="14">
        <v>115736</v>
      </c>
      <c r="P25" s="14">
        <v>116465</v>
      </c>
    </row>
    <row r="26" spans="1:21" x14ac:dyDescent="0.25">
      <c r="A26" t="s">
        <v>4</v>
      </c>
      <c r="B26" t="s">
        <v>70</v>
      </c>
      <c r="D26" s="9"/>
      <c r="G26" s="14">
        <v>435344.5</v>
      </c>
      <c r="H26" s="14">
        <v>458054.5</v>
      </c>
      <c r="I26" s="14">
        <v>487564</v>
      </c>
      <c r="J26" s="14">
        <v>522516.5</v>
      </c>
      <c r="K26" s="14">
        <v>547331.5</v>
      </c>
      <c r="L26" s="14">
        <v>560825.5</v>
      </c>
      <c r="M26" s="14">
        <v>579096</v>
      </c>
      <c r="N26" s="14">
        <v>601576</v>
      </c>
      <c r="O26" s="14">
        <v>626539.5</v>
      </c>
      <c r="P26" s="14">
        <v>654853</v>
      </c>
    </row>
    <row r="27" spans="1:21" x14ac:dyDescent="0.25">
      <c r="A27" t="s">
        <v>5</v>
      </c>
      <c r="B27" t="s">
        <v>70</v>
      </c>
      <c r="D27" s="9"/>
      <c r="G27" s="14">
        <v>50084.5</v>
      </c>
      <c r="H27" s="14">
        <v>51696.5</v>
      </c>
      <c r="I27" s="14">
        <v>55954.5</v>
      </c>
      <c r="J27" s="14">
        <v>60805.5</v>
      </c>
      <c r="K27" s="14">
        <v>65017</v>
      </c>
      <c r="L27" s="14">
        <v>66369.5</v>
      </c>
      <c r="M27" s="14">
        <v>68037.5</v>
      </c>
      <c r="N27" s="14">
        <v>70971</v>
      </c>
      <c r="O27" s="14">
        <v>73348.5</v>
      </c>
      <c r="P27" s="14">
        <v>75803</v>
      </c>
    </row>
    <row r="28" spans="1:21" x14ac:dyDescent="0.25">
      <c r="A28" t="s">
        <v>73</v>
      </c>
      <c r="B28" t="s">
        <v>70</v>
      </c>
      <c r="D28" s="9"/>
      <c r="G28" s="14">
        <f>G19+G20</f>
        <v>20024</v>
      </c>
      <c r="H28" s="14">
        <f t="shared" ref="H28:P28" si="0">H19+H20</f>
        <v>21101.5</v>
      </c>
      <c r="I28" s="14">
        <f t="shared" si="0"/>
        <v>22807.5</v>
      </c>
      <c r="J28" s="14">
        <f t="shared" si="0"/>
        <v>24598</v>
      </c>
      <c r="K28" s="14">
        <f t="shared" si="0"/>
        <v>25888.5</v>
      </c>
      <c r="L28" s="14">
        <f t="shared" si="0"/>
        <v>26572</v>
      </c>
      <c r="M28" s="14">
        <f t="shared" si="0"/>
        <v>27839</v>
      </c>
      <c r="N28" s="14">
        <f t="shared" si="0"/>
        <v>29692</v>
      </c>
      <c r="O28" s="14">
        <f t="shared" si="0"/>
        <v>32658.5</v>
      </c>
      <c r="P28" s="14">
        <f t="shared" si="0"/>
        <v>33556.5</v>
      </c>
    </row>
    <row r="29" spans="1:21" x14ac:dyDescent="0.25">
      <c r="A29" s="5" t="s">
        <v>69</v>
      </c>
      <c r="B29" s="5"/>
      <c r="C29" s="5"/>
      <c r="G29" s="1">
        <v>2008</v>
      </c>
      <c r="H29" s="1">
        <v>2009</v>
      </c>
      <c r="I29" s="1">
        <v>2010</v>
      </c>
      <c r="J29" s="1">
        <v>2011</v>
      </c>
      <c r="K29" s="1">
        <v>2012</v>
      </c>
      <c r="L29" s="1">
        <v>2013</v>
      </c>
      <c r="M29" s="1">
        <v>2014</v>
      </c>
      <c r="N29" s="1">
        <v>2015</v>
      </c>
      <c r="O29" s="1">
        <v>2016</v>
      </c>
      <c r="P29" s="1">
        <v>2017</v>
      </c>
      <c r="Q29" s="1">
        <v>2018</v>
      </c>
      <c r="R29" s="1">
        <v>2019</v>
      </c>
      <c r="S29" s="1">
        <v>2020</v>
      </c>
      <c r="T29" s="1"/>
      <c r="U29" s="1"/>
    </row>
    <row r="30" spans="1:21" x14ac:dyDescent="0.25">
      <c r="A30" s="1" t="s">
        <v>25</v>
      </c>
      <c r="B30" s="1" t="s">
        <v>25</v>
      </c>
      <c r="C30" s="1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5"/>
      <c r="B31" s="5"/>
      <c r="C31" s="5"/>
    </row>
    <row r="32" spans="1:21" x14ac:dyDescent="0.25">
      <c r="A32" s="1" t="s">
        <v>29</v>
      </c>
      <c r="B32" s="1"/>
      <c r="C32" s="1"/>
      <c r="G32" s="1">
        <v>2008</v>
      </c>
      <c r="H32" s="1">
        <v>2009</v>
      </c>
      <c r="I32" s="1">
        <v>2010</v>
      </c>
      <c r="J32" s="1">
        <v>2011</v>
      </c>
      <c r="K32" s="1">
        <v>2012</v>
      </c>
      <c r="L32" s="1">
        <v>2013</v>
      </c>
      <c r="M32" s="1">
        <v>2014</v>
      </c>
      <c r="N32" s="1">
        <v>2015</v>
      </c>
      <c r="O32" s="1">
        <v>2016</v>
      </c>
      <c r="P32" s="1">
        <v>2017</v>
      </c>
      <c r="Q32" s="1">
        <v>2018</v>
      </c>
      <c r="R32" s="1">
        <v>2019</v>
      </c>
      <c r="S32" s="1">
        <v>2020</v>
      </c>
    </row>
    <row r="33" spans="1:31" s="17" customFormat="1" x14ac:dyDescent="0.25">
      <c r="A33" s="17" t="s">
        <v>10</v>
      </c>
      <c r="B33" s="17" t="s">
        <v>29</v>
      </c>
      <c r="C33" s="17" t="s">
        <v>74</v>
      </c>
      <c r="G33" s="18">
        <f>G19*G$30/1000</f>
        <v>23.9175</v>
      </c>
      <c r="H33" s="18">
        <f t="shared" ref="H33:P33" si="1">H19*H$30/1000</f>
        <v>24.639975</v>
      </c>
      <c r="I33" s="18">
        <f t="shared" si="1"/>
        <v>25.891200000000001</v>
      </c>
      <c r="J33" s="18">
        <f t="shared" si="1"/>
        <v>27.19098</v>
      </c>
      <c r="K33" s="18">
        <f t="shared" si="1"/>
        <v>28.3461</v>
      </c>
      <c r="L33" s="18">
        <f t="shared" si="1"/>
        <v>28.197885000000003</v>
      </c>
      <c r="M33" s="18">
        <f t="shared" si="1"/>
        <v>28.846305000000005</v>
      </c>
      <c r="N33" s="18">
        <f t="shared" si="1"/>
        <v>30.197005000000001</v>
      </c>
      <c r="O33" s="18">
        <f t="shared" si="1"/>
        <v>32.739690000000003</v>
      </c>
      <c r="P33" s="18">
        <f t="shared" si="1"/>
        <v>32.958120000000001</v>
      </c>
    </row>
    <row r="34" spans="1:31" s="17" customFormat="1" x14ac:dyDescent="0.25">
      <c r="A34" s="17" t="s">
        <v>9</v>
      </c>
      <c r="B34" s="17" t="s">
        <v>29</v>
      </c>
      <c r="C34" s="17" t="s">
        <v>74</v>
      </c>
      <c r="G34" s="18">
        <f t="shared" ref="G34:P40" si="2">G20*G$30/1000</f>
        <v>1.1125</v>
      </c>
      <c r="H34" s="18">
        <f t="shared" si="2"/>
        <v>1.31487</v>
      </c>
      <c r="I34" s="18">
        <f t="shared" si="2"/>
        <v>1.4778</v>
      </c>
      <c r="J34" s="18">
        <f t="shared" si="2"/>
        <v>1.3426999999999998</v>
      </c>
      <c r="K34" s="18">
        <f t="shared" si="2"/>
        <v>1.16679</v>
      </c>
      <c r="L34" s="18">
        <f t="shared" si="2"/>
        <v>1.2970350000000002</v>
      </c>
      <c r="M34" s="18">
        <f t="shared" si="2"/>
        <v>1.4982050000000002</v>
      </c>
      <c r="N34" s="18">
        <f t="shared" si="2"/>
        <v>1.5734350000000001</v>
      </c>
      <c r="O34" s="18">
        <f t="shared" si="2"/>
        <v>1.8783200000000002</v>
      </c>
      <c r="P34" s="18">
        <f t="shared" si="2"/>
        <v>1.9406400000000001</v>
      </c>
      <c r="AE34" s="19"/>
    </row>
    <row r="35" spans="1:31" x14ac:dyDescent="0.25">
      <c r="A35" t="s">
        <v>1</v>
      </c>
      <c r="B35" t="s">
        <v>29</v>
      </c>
      <c r="G35" s="7">
        <f t="shared" si="2"/>
        <v>111.9025</v>
      </c>
      <c r="H35" s="7">
        <f t="shared" si="2"/>
        <v>120.15378</v>
      </c>
      <c r="I35" s="7">
        <f t="shared" si="2"/>
        <v>128.84219999999999</v>
      </c>
      <c r="J35" s="7">
        <f t="shared" si="2"/>
        <v>150.20143999999999</v>
      </c>
      <c r="K35" s="7">
        <f t="shared" si="2"/>
        <v>140.42348999999999</v>
      </c>
      <c r="L35" s="7">
        <f t="shared" si="2"/>
        <v>133.953135</v>
      </c>
      <c r="M35" s="7">
        <f t="shared" si="2"/>
        <v>133.80894499999999</v>
      </c>
      <c r="N35" s="7">
        <f t="shared" si="2"/>
        <v>117.66362000000001</v>
      </c>
      <c r="O35" s="7">
        <f t="shared" si="2"/>
        <v>120.21354000000001</v>
      </c>
      <c r="P35" s="7">
        <f t="shared" si="2"/>
        <v>142.23716000000002</v>
      </c>
      <c r="AE35" s="2"/>
    </row>
    <row r="36" spans="1:31" x14ac:dyDescent="0.25">
      <c r="A36" t="s">
        <v>2</v>
      </c>
      <c r="B36" t="s">
        <v>29</v>
      </c>
      <c r="G36" s="7">
        <f t="shared" si="2"/>
        <v>132.08625000000001</v>
      </c>
      <c r="H36" s="7">
        <f t="shared" si="2"/>
        <v>124.209705</v>
      </c>
      <c r="I36" s="7">
        <f t="shared" si="2"/>
        <v>120.24059999999999</v>
      </c>
      <c r="J36" s="7">
        <f t="shared" si="2"/>
        <v>118.51024</v>
      </c>
      <c r="K36" s="7">
        <f t="shared" si="2"/>
        <v>113.58446999999998</v>
      </c>
      <c r="L36" s="7">
        <f t="shared" si="2"/>
        <v>107.910315</v>
      </c>
      <c r="M36" s="7">
        <f t="shared" si="2"/>
        <v>107.17043500000001</v>
      </c>
      <c r="N36" s="7">
        <f t="shared" si="2"/>
        <v>107.535</v>
      </c>
      <c r="O36" s="7">
        <f t="shared" si="2"/>
        <v>106.7261</v>
      </c>
      <c r="P36" s="7">
        <f t="shared" si="2"/>
        <v>106.69204000000001</v>
      </c>
      <c r="AE36" s="2"/>
    </row>
    <row r="37" spans="1:31" x14ac:dyDescent="0.25">
      <c r="A37" t="s">
        <v>8</v>
      </c>
      <c r="B37" t="s">
        <v>29</v>
      </c>
      <c r="G37" s="7">
        <f t="shared" si="2"/>
        <v>21.420625000000001</v>
      </c>
      <c r="H37" s="7">
        <f t="shared" si="2"/>
        <v>23.930880000000002</v>
      </c>
      <c r="I37" s="7">
        <f t="shared" si="2"/>
        <v>25.288799999999998</v>
      </c>
      <c r="J37" s="7">
        <f t="shared" si="2"/>
        <v>26.624320000000001</v>
      </c>
      <c r="K37" s="7">
        <f t="shared" si="2"/>
        <v>28.556429999999995</v>
      </c>
      <c r="L37" s="7">
        <f t="shared" si="2"/>
        <v>28.642995000000003</v>
      </c>
      <c r="M37" s="7">
        <f t="shared" si="2"/>
        <v>28.689890000000002</v>
      </c>
      <c r="N37" s="7">
        <f t="shared" si="2"/>
        <v>28.433109999999999</v>
      </c>
      <c r="O37" s="7">
        <f t="shared" si="2"/>
        <v>29.300519999999999</v>
      </c>
      <c r="P37" s="7">
        <f t="shared" si="2"/>
        <v>30.0794</v>
      </c>
    </row>
    <row r="38" spans="1:31" x14ac:dyDescent="0.25">
      <c r="A38" t="s">
        <v>28</v>
      </c>
      <c r="B38" t="s">
        <v>29</v>
      </c>
      <c r="G38" s="7">
        <f t="shared" si="2"/>
        <v>13.59625</v>
      </c>
      <c r="H38" s="7">
        <f t="shared" si="2"/>
        <v>13.791375</v>
      </c>
      <c r="I38" s="7">
        <f t="shared" si="2"/>
        <v>15.3834</v>
      </c>
      <c r="J38" s="7">
        <f t="shared" si="2"/>
        <v>17.3536</v>
      </c>
      <c r="K38" s="7">
        <f t="shared" si="2"/>
        <v>18.504480000000001</v>
      </c>
      <c r="L38" s="7">
        <f t="shared" si="2"/>
        <v>19.456635000000002</v>
      </c>
      <c r="M38" s="7">
        <f t="shared" si="2"/>
        <v>20.77758</v>
      </c>
      <c r="N38" s="7">
        <f t="shared" si="2"/>
        <v>20.98377</v>
      </c>
      <c r="O38" s="7">
        <f t="shared" si="2"/>
        <v>20.940830000000002</v>
      </c>
      <c r="P38" s="7">
        <f t="shared" si="2"/>
        <v>21.453119999999998</v>
      </c>
    </row>
    <row r="39" spans="1:31" x14ac:dyDescent="0.25">
      <c r="A39" t="s">
        <v>3</v>
      </c>
      <c r="B39" t="s">
        <v>29</v>
      </c>
      <c r="G39" s="7">
        <f t="shared" si="2"/>
        <v>94.068749999999994</v>
      </c>
      <c r="H39" s="7">
        <f t="shared" si="2"/>
        <v>94.804709999999986</v>
      </c>
      <c r="I39" s="7">
        <f t="shared" si="2"/>
        <v>102.9948</v>
      </c>
      <c r="J39" s="7">
        <f t="shared" si="2"/>
        <v>107.41078</v>
      </c>
      <c r="K39" s="7">
        <f t="shared" si="2"/>
        <v>108.64313999999999</v>
      </c>
      <c r="L39" s="7">
        <f t="shared" si="2"/>
        <v>111.38017500000001</v>
      </c>
      <c r="M39" s="7">
        <f t="shared" si="2"/>
        <v>114.55573000000001</v>
      </c>
      <c r="N39" s="7">
        <f t="shared" si="2"/>
        <v>119.27932000000001</v>
      </c>
      <c r="O39" s="7">
        <f t="shared" si="2"/>
        <v>122.68016</v>
      </c>
      <c r="P39" s="7">
        <f t="shared" si="2"/>
        <v>121.12360000000001</v>
      </c>
    </row>
    <row r="40" spans="1:31" x14ac:dyDescent="0.25">
      <c r="A40" t="s">
        <v>4</v>
      </c>
      <c r="B40" t="s">
        <v>29</v>
      </c>
      <c r="G40" s="7">
        <f t="shared" si="2"/>
        <v>544.18062499999996</v>
      </c>
      <c r="H40" s="7">
        <f t="shared" si="2"/>
        <v>563.40703500000006</v>
      </c>
      <c r="I40" s="7">
        <f t="shared" si="2"/>
        <v>585.07679999999993</v>
      </c>
      <c r="J40" s="7">
        <f t="shared" si="2"/>
        <v>606.11914000000002</v>
      </c>
      <c r="K40" s="7">
        <f t="shared" si="2"/>
        <v>623.95790999999997</v>
      </c>
      <c r="L40" s="7">
        <f t="shared" si="2"/>
        <v>622.5163050000001</v>
      </c>
      <c r="M40" s="7">
        <f t="shared" si="2"/>
        <v>631.21464000000003</v>
      </c>
      <c r="N40" s="7">
        <f t="shared" si="2"/>
        <v>643.68632000000002</v>
      </c>
      <c r="O40" s="7">
        <f t="shared" si="2"/>
        <v>664.13187000000005</v>
      </c>
      <c r="P40" s="7">
        <f t="shared" si="2"/>
        <v>681.04711999999995</v>
      </c>
    </row>
    <row r="41" spans="1:31" x14ac:dyDescent="0.25">
      <c r="A41" t="s">
        <v>5</v>
      </c>
      <c r="B41" t="s">
        <v>29</v>
      </c>
      <c r="G41" s="7">
        <f>G27*G$30/1000</f>
        <v>62.605625000000003</v>
      </c>
      <c r="H41" s="7">
        <f t="shared" ref="H41:P41" si="3">H27*H$30/1000</f>
        <v>63.586694999999999</v>
      </c>
      <c r="I41" s="7">
        <f t="shared" si="3"/>
        <v>67.145399999999995</v>
      </c>
      <c r="J41" s="7">
        <f t="shared" si="3"/>
        <v>70.534379999999985</v>
      </c>
      <c r="K41" s="7">
        <f t="shared" si="3"/>
        <v>74.119379999999992</v>
      </c>
      <c r="L41" s="7">
        <f t="shared" si="3"/>
        <v>73.670145000000005</v>
      </c>
      <c r="M41" s="7">
        <f t="shared" si="3"/>
        <v>74.160875000000004</v>
      </c>
      <c r="N41" s="7">
        <f t="shared" si="3"/>
        <v>75.938969999999998</v>
      </c>
      <c r="O41" s="7">
        <f t="shared" si="3"/>
        <v>77.749409999999997</v>
      </c>
      <c r="P41" s="7">
        <f t="shared" si="3"/>
        <v>78.835120000000003</v>
      </c>
    </row>
    <row r="42" spans="1:31" x14ac:dyDescent="0.25">
      <c r="A42" t="s">
        <v>73</v>
      </c>
      <c r="B42" t="s">
        <v>29</v>
      </c>
      <c r="D42" s="9"/>
      <c r="G42" s="16">
        <f>G33+G34</f>
        <v>25.03</v>
      </c>
      <c r="H42" s="16">
        <f t="shared" ref="H42:P42" si="4">H33+H34</f>
        <v>25.954844999999999</v>
      </c>
      <c r="I42" s="16">
        <f t="shared" si="4"/>
        <v>27.369</v>
      </c>
      <c r="J42" s="16">
        <f t="shared" si="4"/>
        <v>28.53368</v>
      </c>
      <c r="K42" s="16">
        <f t="shared" si="4"/>
        <v>29.512889999999999</v>
      </c>
      <c r="L42" s="16">
        <f t="shared" si="4"/>
        <v>29.494920000000004</v>
      </c>
      <c r="M42" s="16">
        <f t="shared" si="4"/>
        <v>30.344510000000003</v>
      </c>
      <c r="N42" s="16">
        <f t="shared" si="4"/>
        <v>31.770440000000001</v>
      </c>
      <c r="O42" s="16">
        <f t="shared" si="4"/>
        <v>34.618010000000005</v>
      </c>
      <c r="P42" s="16">
        <f t="shared" si="4"/>
        <v>34.898760000000003</v>
      </c>
    </row>
    <row r="43" spans="1:31" x14ac:dyDescent="0.25">
      <c r="B43" s="1"/>
      <c r="C43" s="1"/>
    </row>
    <row r="44" spans="1:31" x14ac:dyDescent="0.25">
      <c r="A44" s="1" t="s">
        <v>30</v>
      </c>
      <c r="B44" s="1"/>
      <c r="C44" s="1"/>
      <c r="G44" s="1">
        <v>2008</v>
      </c>
      <c r="H44" s="1">
        <v>2009</v>
      </c>
      <c r="I44" s="1">
        <v>2010</v>
      </c>
      <c r="J44" s="1">
        <v>2011</v>
      </c>
      <c r="K44" s="1">
        <v>2012</v>
      </c>
      <c r="L44" s="1">
        <v>2013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v>2019</v>
      </c>
      <c r="S44" s="1">
        <v>2020</v>
      </c>
    </row>
    <row r="45" spans="1:31" s="17" customFormat="1" x14ac:dyDescent="0.25">
      <c r="A45" s="17" t="s">
        <v>10</v>
      </c>
      <c r="B45" s="17" t="s">
        <v>30</v>
      </c>
      <c r="C45" s="17" t="s">
        <v>74</v>
      </c>
      <c r="G45" s="25">
        <f>G15/G33</f>
        <v>3.0164394029308079</v>
      </c>
      <c r="H45" s="25">
        <f t="shared" ref="H45:P45" si="5">H15/H33</f>
        <v>2.9410956673794879</v>
      </c>
      <c r="I45" s="25">
        <f t="shared" si="5"/>
        <v>2.7090617854742689</v>
      </c>
      <c r="J45" s="25">
        <f t="shared" si="5"/>
        <v>2.748268525698375</v>
      </c>
      <c r="K45" s="25">
        <f t="shared" si="5"/>
        <v>2.6872678753972292</v>
      </c>
      <c r="L45" s="25">
        <f t="shared" si="5"/>
        <v>2.7083285748985464</v>
      </c>
      <c r="M45" s="25">
        <f t="shared" si="5"/>
        <v>2.6638259959974069</v>
      </c>
      <c r="N45" s="25">
        <f t="shared" si="5"/>
        <v>2.4518022878457479</v>
      </c>
      <c r="O45" s="25">
        <f t="shared" si="5"/>
        <v>2.2334574622577854</v>
      </c>
      <c r="P45" s="25">
        <f t="shared" si="5"/>
        <v>2.3368463488811466</v>
      </c>
      <c r="Q45" s="25"/>
      <c r="R45" s="25"/>
    </row>
    <row r="46" spans="1:31" s="17" customFormat="1" x14ac:dyDescent="0.25">
      <c r="A46" s="17" t="s">
        <v>9</v>
      </c>
      <c r="B46" s="17" t="s">
        <v>30</v>
      </c>
      <c r="C46" s="17" t="s">
        <v>74</v>
      </c>
      <c r="G46" s="25">
        <f>G16/G34</f>
        <v>74.326292134831462</v>
      </c>
      <c r="H46" s="25">
        <f t="shared" ref="H46:P46" si="6">H16/H34</f>
        <v>54.686775118452779</v>
      </c>
      <c r="I46" s="25">
        <f t="shared" si="6"/>
        <v>35.841115171200435</v>
      </c>
      <c r="J46" s="25">
        <f t="shared" si="6"/>
        <v>22.728085201459749</v>
      </c>
      <c r="K46" s="25">
        <f t="shared" si="6"/>
        <v>9.0856109496996034</v>
      </c>
      <c r="L46" s="25">
        <f t="shared" si="6"/>
        <v>4.3337303927804571</v>
      </c>
      <c r="M46" s="25">
        <f t="shared" si="6"/>
        <v>6.2267847190471262</v>
      </c>
      <c r="N46" s="25">
        <f t="shared" si="6"/>
        <v>0.12838153466778099</v>
      </c>
      <c r="O46" s="25">
        <f t="shared" si="6"/>
        <v>-12.092721155074745</v>
      </c>
      <c r="P46" s="25">
        <f t="shared" si="6"/>
        <v>-13.977862973039821</v>
      </c>
      <c r="Q46" s="25"/>
      <c r="R46" s="25"/>
    </row>
    <row r="47" spans="1:31" x14ac:dyDescent="0.25">
      <c r="A47" t="s">
        <v>1</v>
      </c>
      <c r="B47" t="s">
        <v>30</v>
      </c>
      <c r="G47" s="6">
        <f t="shared" ref="G47:P53" si="7">G4/G35</f>
        <v>-0.29462896217486428</v>
      </c>
      <c r="H47" s="6">
        <f t="shared" si="7"/>
        <v>-0.29573896881595524</v>
      </c>
      <c r="I47" s="6">
        <f t="shared" si="7"/>
        <v>-0.32557085275194875</v>
      </c>
      <c r="J47" s="6">
        <f t="shared" si="7"/>
        <v>-0.32041088025963793</v>
      </c>
      <c r="K47" s="6">
        <f t="shared" si="7"/>
        <v>-0.39916339023259279</v>
      </c>
      <c r="L47" s="6">
        <f t="shared" si="7"/>
        <v>-0.42407074214253987</v>
      </c>
      <c r="M47" s="6">
        <f t="shared" si="7"/>
        <v>-0.41414835381775572</v>
      </c>
      <c r="N47" s="6">
        <f t="shared" si="7"/>
        <v>-0.44279768589057483</v>
      </c>
      <c r="O47" s="6">
        <f t="shared" si="7"/>
        <v>-0.44517341787021664</v>
      </c>
      <c r="P47" s="6">
        <f t="shared" si="7"/>
        <v>-0.35015360084072045</v>
      </c>
      <c r="Q47" s="6"/>
      <c r="R47" s="6"/>
    </row>
    <row r="48" spans="1:31" x14ac:dyDescent="0.25">
      <c r="A48" t="s">
        <v>2</v>
      </c>
      <c r="B48" t="s">
        <v>30</v>
      </c>
      <c r="G48" s="6">
        <f t="shared" si="7"/>
        <v>0.47114050751864051</v>
      </c>
      <c r="H48" s="6">
        <f t="shared" si="7"/>
        <v>0.52526086297845531</v>
      </c>
      <c r="I48" s="6">
        <f t="shared" si="7"/>
        <v>0.53962008790965432</v>
      </c>
      <c r="J48" s="6">
        <f t="shared" si="7"/>
        <v>0.55911085134388916</v>
      </c>
      <c r="K48" s="6">
        <f t="shared" si="7"/>
        <v>0.60644013851239809</v>
      </c>
      <c r="L48" s="6">
        <f t="shared" si="7"/>
        <v>0.67047894158775612</v>
      </c>
      <c r="M48" s="6">
        <f t="shared" si="7"/>
        <v>0.67415398504488777</v>
      </c>
      <c r="N48" s="6">
        <f t="shared" si="7"/>
        <v>0.70766296764885006</v>
      </c>
      <c r="O48" s="6">
        <f t="shared" si="7"/>
        <v>0.76081573936211033</v>
      </c>
      <c r="P48" s="6">
        <f t="shared" si="7"/>
        <v>0.82721746869848656</v>
      </c>
      <c r="Q48" s="6"/>
      <c r="R48" s="6"/>
    </row>
    <row r="49" spans="1:49" x14ac:dyDescent="0.25">
      <c r="A49" t="s">
        <v>8</v>
      </c>
      <c r="B49" t="s">
        <v>30</v>
      </c>
      <c r="G49" s="6">
        <f t="shared" si="7"/>
        <v>3.5101199206583997</v>
      </c>
      <c r="H49" s="6">
        <f t="shared" si="7"/>
        <v>2.8740528143793482</v>
      </c>
      <c r="I49" s="6">
        <f t="shared" si="7"/>
        <v>2.80616489390736</v>
      </c>
      <c r="J49" s="6">
        <f t="shared" si="7"/>
        <v>2.6799715133555195</v>
      </c>
      <c r="K49" s="6">
        <f t="shared" si="7"/>
        <v>2.415395169652518</v>
      </c>
      <c r="L49" s="6">
        <f t="shared" si="7"/>
        <v>2.3636585200490696</v>
      </c>
      <c r="M49" s="6">
        <f t="shared" si="7"/>
        <v>2.3148623515218496</v>
      </c>
      <c r="N49" s="6">
        <f t="shared" si="7"/>
        <v>2.184205572109585</v>
      </c>
      <c r="O49" s="6">
        <f t="shared" si="7"/>
        <v>2.0410159063479343</v>
      </c>
      <c r="P49" s="6">
        <f t="shared" si="7"/>
        <v>1.9669375386079371</v>
      </c>
      <c r="Q49" s="6"/>
      <c r="R49" s="6"/>
    </row>
    <row r="50" spans="1:49" x14ac:dyDescent="0.25">
      <c r="A50" t="s">
        <v>28</v>
      </c>
      <c r="B50" t="s">
        <v>30</v>
      </c>
      <c r="G50" s="6">
        <f t="shared" si="7"/>
        <v>14.609598662390811</v>
      </c>
      <c r="H50" s="6">
        <f t="shared" si="7"/>
        <v>14.752167692206138</v>
      </c>
      <c r="I50" s="6">
        <f t="shared" si="7"/>
        <v>12.823430192664405</v>
      </c>
      <c r="J50" s="6">
        <f t="shared" si="7"/>
        <v>10.970175223422107</v>
      </c>
      <c r="K50" s="6">
        <f t="shared" si="7"/>
        <v>10.32748964747771</v>
      </c>
      <c r="L50" s="6">
        <f t="shared" si="7"/>
        <v>9.1920078760631689</v>
      </c>
      <c r="M50" s="6">
        <f t="shared" si="7"/>
        <v>8.3085154568216542</v>
      </c>
      <c r="N50" s="6">
        <f t="shared" si="7"/>
        <v>8.6074775720350001</v>
      </c>
      <c r="O50" s="6">
        <f t="shared" si="7"/>
        <v>8.8746904540541056</v>
      </c>
      <c r="P50" s="6">
        <f t="shared" si="7"/>
        <v>8.4328939348431931</v>
      </c>
      <c r="Q50" s="6"/>
      <c r="R50" s="6"/>
    </row>
    <row r="51" spans="1:49" x14ac:dyDescent="0.25">
      <c r="A51" t="s">
        <v>3</v>
      </c>
      <c r="B51" t="s">
        <v>30</v>
      </c>
      <c r="G51" s="6">
        <f t="shared" si="7"/>
        <v>0.18294235857923863</v>
      </c>
      <c r="H51" s="6">
        <f t="shared" si="7"/>
        <v>0.18031129305456697</v>
      </c>
      <c r="I51" s="6">
        <f t="shared" si="7"/>
        <v>0.17466050493228533</v>
      </c>
      <c r="J51" s="6">
        <f t="shared" si="7"/>
        <v>0.16344054324575014</v>
      </c>
      <c r="K51" s="6">
        <f t="shared" si="7"/>
        <v>0.14577218058240912</v>
      </c>
      <c r="L51" s="6">
        <f t="shared" si="7"/>
        <v>0.13051305898994334</v>
      </c>
      <c r="M51" s="6">
        <f t="shared" si="7"/>
        <v>0.12620399182674177</v>
      </c>
      <c r="N51" s="6">
        <f t="shared" si="7"/>
        <v>0.12024136353747655</v>
      </c>
      <c r="O51" s="6">
        <f t="shared" si="7"/>
        <v>0.12407022862831506</v>
      </c>
      <c r="P51" s="6">
        <f t="shared" si="7"/>
        <v>0.12622235611570698</v>
      </c>
      <c r="Q51" s="6"/>
      <c r="R51" s="6"/>
    </row>
    <row r="52" spans="1:49" x14ac:dyDescent="0.25">
      <c r="A52" t="s">
        <v>4</v>
      </c>
      <c r="B52" t="s">
        <v>30</v>
      </c>
      <c r="G52" s="6">
        <f t="shared" si="7"/>
        <v>1.6871445761404646E-2</v>
      </c>
      <c r="H52" s="6">
        <f t="shared" si="7"/>
        <v>1.5395004060645806E-2</v>
      </c>
      <c r="I52" s="6">
        <f t="shared" si="7"/>
        <v>1.4342745034389093E-2</v>
      </c>
      <c r="J52" s="6">
        <f t="shared" si="7"/>
        <v>1.4292392377606175E-2</v>
      </c>
      <c r="K52" s="6">
        <f t="shared" si="7"/>
        <v>1.3681928967948077E-2</v>
      </c>
      <c r="L52" s="6">
        <f t="shared" si="7"/>
        <v>1.4276966370071881E-2</v>
      </c>
      <c r="M52" s="6">
        <f t="shared" si="7"/>
        <v>1.4378553006670734E-2</v>
      </c>
      <c r="N52" s="6">
        <f t="shared" si="7"/>
        <v>1.4303975217591056E-2</v>
      </c>
      <c r="O52" s="6">
        <f t="shared" si="7"/>
        <v>1.4716950995045549E-2</v>
      </c>
      <c r="P52" s="6">
        <f t="shared" si="7"/>
        <v>1.4552777076734745E-2</v>
      </c>
      <c r="Q52" s="6"/>
      <c r="R52" s="6"/>
    </row>
    <row r="53" spans="1:49" x14ac:dyDescent="0.25">
      <c r="A53" t="s">
        <v>5</v>
      </c>
      <c r="B53" t="s">
        <v>30</v>
      </c>
      <c r="G53" s="6">
        <f t="shared" si="7"/>
        <v>0.54355505119106751</v>
      </c>
      <c r="H53" s="6">
        <f t="shared" si="7"/>
        <v>0.5123652365336635</v>
      </c>
      <c r="I53" s="6">
        <f t="shared" si="7"/>
        <v>0.43969726217388905</v>
      </c>
      <c r="J53" s="6">
        <f t="shared" si="7"/>
        <v>0.49523294907074539</v>
      </c>
      <c r="K53" s="6">
        <f t="shared" si="7"/>
        <v>0.31989473701050608</v>
      </c>
      <c r="L53" s="6">
        <f t="shared" si="7"/>
        <v>0.28921366314251901</v>
      </c>
      <c r="M53" s="6">
        <f t="shared" si="7"/>
        <v>0.30627635413496485</v>
      </c>
      <c r="N53" s="6">
        <f t="shared" si="7"/>
        <v>0.36716128642570828</v>
      </c>
      <c r="O53" s="6">
        <f t="shared" si="7"/>
        <v>0.30748067080246322</v>
      </c>
      <c r="P53" s="6">
        <f t="shared" si="7"/>
        <v>0.28882037705606445</v>
      </c>
      <c r="Q53" s="6"/>
      <c r="R53" s="6"/>
    </row>
    <row r="54" spans="1:49" x14ac:dyDescent="0.25">
      <c r="A54" t="s">
        <v>73</v>
      </c>
      <c r="B54" t="s">
        <v>30</v>
      </c>
      <c r="C54" t="s">
        <v>75</v>
      </c>
      <c r="G54" s="6">
        <f>G15/G42</f>
        <v>2.8823687343027409</v>
      </c>
      <c r="H54" s="6">
        <f t="shared" ref="H54:P54" si="8">H15/H42</f>
        <v>2.7921000382332819</v>
      </c>
      <c r="I54" s="6">
        <f t="shared" si="8"/>
        <v>2.5627849208985127</v>
      </c>
      <c r="J54" s="6">
        <f t="shared" si="8"/>
        <v>2.6189441571116658</v>
      </c>
      <c r="K54" s="6">
        <f t="shared" si="8"/>
        <v>2.5810269317168668</v>
      </c>
      <c r="L54" s="6">
        <f t="shared" si="8"/>
        <v>2.5892302029367462</v>
      </c>
      <c r="M54" s="6">
        <f t="shared" si="8"/>
        <v>2.5323044315914141</v>
      </c>
      <c r="N54" s="6">
        <f t="shared" si="8"/>
        <v>2.3303764740145079</v>
      </c>
      <c r="O54" s="6">
        <f t="shared" si="8"/>
        <v>2.1122734941294024</v>
      </c>
      <c r="P54" s="6">
        <f t="shared" si="8"/>
        <v>2.2068996831975318</v>
      </c>
    </row>
    <row r="55" spans="1:49" s="1" customFormat="1" x14ac:dyDescent="0.25">
      <c r="A55" s="1" t="s">
        <v>13</v>
      </c>
    </row>
    <row r="56" spans="1:49" s="1" customFormat="1" x14ac:dyDescent="0.25">
      <c r="G56" s="1">
        <v>2008</v>
      </c>
      <c r="H56" s="1">
        <v>2009</v>
      </c>
      <c r="I56" s="1">
        <v>2010</v>
      </c>
      <c r="J56" s="1">
        <v>2011</v>
      </c>
      <c r="K56" s="1">
        <v>2012</v>
      </c>
      <c r="L56" s="1">
        <v>2013</v>
      </c>
      <c r="M56" s="1">
        <v>2014</v>
      </c>
      <c r="N56" s="1">
        <v>2015</v>
      </c>
      <c r="O56" s="1">
        <v>2016</v>
      </c>
      <c r="P56" s="1">
        <v>2017</v>
      </c>
      <c r="Q56" s="1">
        <v>2018</v>
      </c>
      <c r="R56" s="1">
        <v>2019</v>
      </c>
      <c r="S56" s="1">
        <v>2020</v>
      </c>
    </row>
    <row r="57" spans="1:49" ht="23.1" customHeight="1" x14ac:dyDescent="0.25">
      <c r="A57" s="4" t="s">
        <v>15</v>
      </c>
      <c r="B57" s="4" t="s">
        <v>15</v>
      </c>
      <c r="C57" s="4" t="s">
        <v>22</v>
      </c>
      <c r="G57" s="9">
        <v>245370.90000000002</v>
      </c>
      <c r="H57" s="9">
        <v>249901.95</v>
      </c>
      <c r="I57" s="9">
        <v>252928.2</v>
      </c>
      <c r="J57" s="9">
        <v>252158.72350000002</v>
      </c>
      <c r="K57" s="9">
        <v>250224.47350000002</v>
      </c>
      <c r="L57" s="9">
        <v>249372.77100000001</v>
      </c>
      <c r="M57" s="9">
        <v>250713.837</v>
      </c>
      <c r="N57" s="9">
        <v>255143.16200000001</v>
      </c>
      <c r="O57" s="9">
        <v>258481.06200000001</v>
      </c>
      <c r="P57" s="9">
        <v>259030.08199999999</v>
      </c>
    </row>
    <row r="58" spans="1:49" x14ac:dyDescent="0.25">
      <c r="A58" t="s">
        <v>31</v>
      </c>
      <c r="B58" t="s">
        <v>31</v>
      </c>
      <c r="G58" s="6">
        <f>(G7*1000000000)/(G57*1000000)</f>
        <v>0.80953265368277594</v>
      </c>
      <c r="H58" s="6">
        <f t="shared" ref="H58:P58" si="9">(H7*1000000000)/(H57*1000000)</f>
        <v>0.81413000861377605</v>
      </c>
      <c r="I58" s="6">
        <f t="shared" si="9"/>
        <v>0.77993658289519963</v>
      </c>
      <c r="J58" s="6">
        <f t="shared" si="9"/>
        <v>0.75496905328035513</v>
      </c>
      <c r="K58" s="6">
        <f t="shared" si="9"/>
        <v>0.76373355075501181</v>
      </c>
      <c r="L58" s="6">
        <f t="shared" si="9"/>
        <v>0.71718151682922238</v>
      </c>
      <c r="M58" s="6">
        <f t="shared" si="9"/>
        <v>0.68855730761022371</v>
      </c>
      <c r="N58" s="6">
        <f t="shared" si="9"/>
        <v>0.70790582132763913</v>
      </c>
      <c r="O58" s="6">
        <f t="shared" si="9"/>
        <v>0.71898259262401931</v>
      </c>
      <c r="P58" s="6">
        <f t="shared" si="9"/>
        <v>0.69842036930468643</v>
      </c>
    </row>
    <row r="59" spans="1:49" x14ac:dyDescent="0.25">
      <c r="A59" t="s">
        <v>27</v>
      </c>
      <c r="B59" t="s">
        <v>27</v>
      </c>
      <c r="G59" s="10">
        <f>G37*1000000/G57</f>
        <v>87.298962509409222</v>
      </c>
      <c r="H59" s="10">
        <f t="shared" ref="H59:P59" si="10">H37*1000000/H57</f>
        <v>95.761077494593394</v>
      </c>
      <c r="I59" s="10">
        <f t="shared" si="10"/>
        <v>99.984106161353296</v>
      </c>
      <c r="J59" s="10">
        <f t="shared" si="10"/>
        <v>105.58555988248409</v>
      </c>
      <c r="K59" s="10">
        <f t="shared" si="10"/>
        <v>114.12324941908608</v>
      </c>
      <c r="L59" s="10">
        <f t="shared" si="10"/>
        <v>114.86015447933569</v>
      </c>
      <c r="M59" s="10">
        <f t="shared" si="10"/>
        <v>114.43281449200589</v>
      </c>
      <c r="N59" s="10">
        <f t="shared" si="10"/>
        <v>111.43982765252396</v>
      </c>
      <c r="O59" s="10">
        <f t="shared" si="10"/>
        <v>113.35654447287902</v>
      </c>
      <c r="P59" s="10">
        <f t="shared" si="10"/>
        <v>116.12319220900375</v>
      </c>
    </row>
    <row r="61" spans="1:49" x14ac:dyDescent="0.25">
      <c r="A61" s="1" t="s">
        <v>21</v>
      </c>
      <c r="B61" s="1"/>
      <c r="C61" s="1"/>
    </row>
    <row r="62" spans="1:49" x14ac:dyDescent="0.25">
      <c r="A62" s="1"/>
      <c r="B62" s="1"/>
      <c r="C62" s="1"/>
      <c r="G62" s="1">
        <v>2008</v>
      </c>
      <c r="H62" s="1">
        <v>2009</v>
      </c>
      <c r="I62" s="1">
        <v>2010</v>
      </c>
      <c r="J62" s="1">
        <v>2011</v>
      </c>
      <c r="K62" s="1">
        <v>2012</v>
      </c>
      <c r="L62" s="1">
        <v>2013</v>
      </c>
      <c r="M62" s="1">
        <v>2014</v>
      </c>
      <c r="N62" s="1">
        <v>2015</v>
      </c>
      <c r="O62" s="1">
        <v>2016</v>
      </c>
      <c r="P62" s="1">
        <v>2017</v>
      </c>
      <c r="Q62" s="1">
        <v>2018</v>
      </c>
      <c r="R62" s="1">
        <v>2019</v>
      </c>
      <c r="S62" s="1">
        <v>2020</v>
      </c>
      <c r="T62" s="1">
        <v>2021</v>
      </c>
      <c r="U62" s="1">
        <v>2022</v>
      </c>
      <c r="V62" s="1">
        <v>2023</v>
      </c>
      <c r="W62" s="1">
        <v>2024</v>
      </c>
      <c r="X62" s="1">
        <v>2025</v>
      </c>
      <c r="Y62" s="1">
        <v>2026</v>
      </c>
      <c r="Z62" s="1">
        <v>2027</v>
      </c>
      <c r="AA62" s="1">
        <v>2028</v>
      </c>
      <c r="AB62" s="1">
        <v>2029</v>
      </c>
      <c r="AC62" s="1">
        <v>2030</v>
      </c>
      <c r="AD62" s="1">
        <v>2031</v>
      </c>
      <c r="AE62" s="1">
        <v>2032</v>
      </c>
      <c r="AF62" s="1">
        <v>2033</v>
      </c>
      <c r="AG62" s="1">
        <v>2034</v>
      </c>
      <c r="AH62" s="1">
        <v>2035</v>
      </c>
      <c r="AI62" s="1">
        <v>2036</v>
      </c>
      <c r="AJ62" s="1">
        <v>2037</v>
      </c>
      <c r="AK62" s="1">
        <v>2038</v>
      </c>
      <c r="AL62" s="1">
        <v>2039</v>
      </c>
      <c r="AM62" s="1">
        <v>2040</v>
      </c>
      <c r="AN62" s="1">
        <v>2041</v>
      </c>
      <c r="AO62" s="1">
        <v>2042</v>
      </c>
      <c r="AP62" s="1">
        <v>2043</v>
      </c>
      <c r="AQ62" s="1">
        <v>2044</v>
      </c>
      <c r="AR62" s="1">
        <v>2045</v>
      </c>
      <c r="AS62" s="1">
        <v>2046</v>
      </c>
      <c r="AT62" s="1">
        <v>2047</v>
      </c>
      <c r="AU62" s="1">
        <v>2048</v>
      </c>
      <c r="AV62" s="1">
        <v>2049</v>
      </c>
      <c r="AW62" s="1">
        <v>2050</v>
      </c>
    </row>
    <row r="63" spans="1:49" x14ac:dyDescent="0.25">
      <c r="A63" t="s">
        <v>6</v>
      </c>
      <c r="B63" t="s">
        <v>6</v>
      </c>
      <c r="C63" t="s">
        <v>19</v>
      </c>
      <c r="G63" s="6">
        <v>21.249199000000001</v>
      </c>
      <c r="H63" s="6">
        <v>21.691652999999999</v>
      </c>
      <c r="I63" s="6">
        <v>22.031749999999999</v>
      </c>
      <c r="J63" s="6">
        <v>22.340024</v>
      </c>
      <c r="K63" s="6">
        <v>22.733464999999999</v>
      </c>
      <c r="L63" s="6">
        <v>23.128129000000001</v>
      </c>
      <c r="M63" s="6">
        <v>23.475686</v>
      </c>
      <c r="N63" s="6">
        <v>23.815995000000001</v>
      </c>
      <c r="O63" s="6">
        <v>24.190906999999999</v>
      </c>
      <c r="P63" s="6">
        <v>24.600777000000001</v>
      </c>
      <c r="Q63" s="6">
        <v>25.015825</v>
      </c>
      <c r="R63" s="6">
        <v>25.439453</v>
      </c>
      <c r="S63" s="6">
        <v>25.868818000000001</v>
      </c>
      <c r="T63" s="6">
        <v>26.296604000000002</v>
      </c>
      <c r="U63" s="6">
        <v>26.722348</v>
      </c>
      <c r="V63" s="6">
        <v>27.142517999999999</v>
      </c>
      <c r="W63" s="6">
        <v>27.557511999999999</v>
      </c>
      <c r="X63" s="6">
        <v>27.965751000000001</v>
      </c>
      <c r="Y63" s="6">
        <v>28.367630000000002</v>
      </c>
      <c r="Z63" s="6">
        <v>28.765733999999998</v>
      </c>
      <c r="AA63" s="6">
        <v>29.157084999999999</v>
      </c>
      <c r="AB63" s="6">
        <v>29.545877000000001</v>
      </c>
      <c r="AC63" s="6">
        <v>29.931725</v>
      </c>
      <c r="AD63" s="6">
        <v>30.314335</v>
      </c>
      <c r="AE63" s="6">
        <v>30.693262000000001</v>
      </c>
      <c r="AF63" s="6">
        <v>31.06841</v>
      </c>
      <c r="AG63" s="6">
        <v>31.439820999999998</v>
      </c>
      <c r="AH63" s="6">
        <v>31.807641</v>
      </c>
      <c r="AI63" s="6">
        <v>32.172122999999999</v>
      </c>
      <c r="AJ63" s="6">
        <v>32.533631999999997</v>
      </c>
      <c r="AK63" s="6">
        <v>32.892494999999997</v>
      </c>
      <c r="AL63" s="6">
        <v>33.248990999999997</v>
      </c>
      <c r="AM63" s="6">
        <v>33.603375999999997</v>
      </c>
      <c r="AN63" s="6">
        <v>33.955939000000001</v>
      </c>
      <c r="AO63" s="6">
        <v>34.306863</v>
      </c>
      <c r="AP63" s="6">
        <v>34.656376999999999</v>
      </c>
      <c r="AQ63" s="6">
        <v>35.004632000000001</v>
      </c>
      <c r="AR63" s="6">
        <v>35.351790999999999</v>
      </c>
      <c r="AS63" s="6">
        <v>35.698016000000003</v>
      </c>
      <c r="AT63" s="6">
        <v>36.043472000000001</v>
      </c>
      <c r="AU63" s="6">
        <v>36.388373999999999</v>
      </c>
      <c r="AV63" s="6">
        <v>36.732899000000003</v>
      </c>
      <c r="AW63" s="6">
        <v>37.077210000000001</v>
      </c>
    </row>
    <row r="64" spans="1:49" x14ac:dyDescent="0.25">
      <c r="A64" t="s">
        <v>20</v>
      </c>
      <c r="B64" t="s">
        <v>20</v>
      </c>
      <c r="G64" s="6">
        <f>G12/G63</f>
        <v>2.9976630639151023</v>
      </c>
      <c r="H64" s="6">
        <f t="shared" ref="H64:P64" si="11">H12/H63</f>
        <v>2.9457480411968855</v>
      </c>
      <c r="I64" s="6">
        <f t="shared" si="11"/>
        <v>2.9234535084699593</v>
      </c>
      <c r="J64" s="6">
        <f t="shared" si="11"/>
        <v>2.924527056166359</v>
      </c>
      <c r="K64" s="6">
        <f t="shared" si="11"/>
        <v>2.8637893091719677</v>
      </c>
      <c r="L64" s="6">
        <f t="shared" si="11"/>
        <v>2.8168183195680925</v>
      </c>
      <c r="M64" s="6">
        <f t="shared" si="11"/>
        <v>2.8465785301370894</v>
      </c>
      <c r="N64" s="6">
        <f t="shared" si="11"/>
        <v>2.8569877035904279</v>
      </c>
      <c r="O64" s="6">
        <f t="shared" si="11"/>
        <v>2.796433084018163</v>
      </c>
      <c r="P64" s="6">
        <f t="shared" si="11"/>
        <v>2.8014826227244192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opLeftCell="A4" zoomScale="85" zoomScaleNormal="85" workbookViewId="0">
      <selection activeCell="A24" sqref="A24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1" t="s">
        <v>12</v>
      </c>
      <c r="B1" s="1" t="s">
        <v>35</v>
      </c>
      <c r="C1" s="1" t="s">
        <v>37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/>
      <c r="U1" s="1"/>
    </row>
    <row r="2" spans="1:21" x14ac:dyDescent="0.25">
      <c r="A2" s="1" t="s">
        <v>0</v>
      </c>
      <c r="B2" t="s">
        <v>34</v>
      </c>
      <c r="C2" s="12" t="s">
        <v>39</v>
      </c>
      <c r="D2" s="15">
        <f>'Emissions raw'!S2/1000</f>
        <v>617.21560999999997</v>
      </c>
      <c r="E2" s="15">
        <f>'Emissions raw'!T2/1000</f>
        <v>614.85149000000001</v>
      </c>
      <c r="F2" s="15">
        <f>'Emissions raw'!U2/1000</f>
        <v>634.60329999999999</v>
      </c>
      <c r="G2" s="15">
        <f>'Emissions raw'!V2/1000</f>
        <v>623.35694999999998</v>
      </c>
      <c r="H2" s="15">
        <f>'Emissions raw'!W2/1000</f>
        <v>616.19151999999997</v>
      </c>
      <c r="I2" s="15">
        <f>'Emissions raw'!X2/1000</f>
        <v>593.53755000000001</v>
      </c>
      <c r="J2" s="15">
        <f>'Emissions raw'!Y2/1000</f>
        <v>573.02892000000008</v>
      </c>
      <c r="K2" s="15">
        <f>'Emissions raw'!Z2/1000</f>
        <v>555.33335</v>
      </c>
      <c r="L2" s="15">
        <f>'Emissions raw'!AA2/1000</f>
        <v>540.62800000000004</v>
      </c>
      <c r="M2" s="15">
        <f>'Emissions raw'!AB2/1000</f>
        <v>539.73953000000006</v>
      </c>
      <c r="N2" s="15">
        <f>'Emissions raw'!AC2/1000</f>
        <v>538.82114000000001</v>
      </c>
      <c r="O2" s="15">
        <f>'Emissions raw'!AD2/1000</f>
        <v>526.14836000000003</v>
      </c>
      <c r="P2" s="15">
        <f>'Emissions raw'!AE2/1000</f>
        <v>529.48652000000004</v>
      </c>
      <c r="Q2" s="15">
        <f>'Emissions raw'!AF2/1000</f>
        <v>537.44639000000006</v>
      </c>
      <c r="R2" s="1"/>
      <c r="S2" s="1"/>
      <c r="T2" s="1"/>
      <c r="U2" s="1"/>
    </row>
    <row r="3" spans="1:21" x14ac:dyDescent="0.25">
      <c r="A3" t="s">
        <v>10</v>
      </c>
      <c r="B3" t="s">
        <v>34</v>
      </c>
      <c r="C3" s="12" t="s">
        <v>39</v>
      </c>
      <c r="D3" s="15">
        <f>'Emissions raw'!S4/1000</f>
        <v>197.09829999999999</v>
      </c>
      <c r="E3" s="15">
        <f>'Emissions raw'!T4/1000</f>
        <v>187.56063</v>
      </c>
      <c r="F3" s="15">
        <f>'Emissions raw'!U4/1000</f>
        <v>190.45263</v>
      </c>
      <c r="G3" s="15">
        <f>'Emissions raw'!V4/1000</f>
        <v>168.68067000000002</v>
      </c>
      <c r="H3" s="15">
        <f>'Emissions raw'!W4/1000</f>
        <v>163.74077</v>
      </c>
      <c r="I3" s="15">
        <f>'Emissions raw'!X4/1000</f>
        <v>152.78373000000002</v>
      </c>
      <c r="J3" s="15">
        <f>'Emissions raw'!Y4/1000</f>
        <v>136.06412</v>
      </c>
      <c r="K3" s="15">
        <f>'Emissions raw'!Z4/1000</f>
        <v>137.89252999999999</v>
      </c>
      <c r="L3" s="15">
        <f>'Emissions raw'!AA4/1000</f>
        <v>136.80723</v>
      </c>
      <c r="M3" s="15">
        <f>'Emissions raw'!AB4/1000</f>
        <v>139.14123000000001</v>
      </c>
      <c r="N3" s="15">
        <f>'Emissions raw'!AC4/1000</f>
        <v>119.47975</v>
      </c>
      <c r="O3" s="15">
        <f>'Emissions raw'!AD4/1000</f>
        <v>102.24057000000001</v>
      </c>
      <c r="P3" s="15">
        <f>'Emissions raw'!AE4/1000</f>
        <v>99.650179999999992</v>
      </c>
      <c r="Q3" s="15">
        <f>'Emissions raw'!AF4/1000</f>
        <v>103.59213000000001</v>
      </c>
      <c r="R3" s="1"/>
      <c r="S3" s="1"/>
      <c r="T3" s="1"/>
      <c r="U3" s="1"/>
    </row>
    <row r="4" spans="1:21" x14ac:dyDescent="0.25">
      <c r="A4" t="s">
        <v>9</v>
      </c>
      <c r="B4" t="s">
        <v>34</v>
      </c>
      <c r="C4" s="12" t="s">
        <v>39</v>
      </c>
      <c r="D4" s="15">
        <f>'Emissions raw'!S6/1000</f>
        <v>1.1515</v>
      </c>
      <c r="E4" s="15">
        <f>'Emissions raw'!T6/1000</f>
        <v>1.0459400000000001</v>
      </c>
      <c r="F4" s="15">
        <f>'Emissions raw'!U6/1000</f>
        <v>1.0579400000000001</v>
      </c>
      <c r="G4" s="15">
        <f>'Emissions raw'!V6/1000</f>
        <v>1.0667</v>
      </c>
      <c r="H4" s="15">
        <f>'Emissions raw'!W6/1000</f>
        <v>1.0643900000000002</v>
      </c>
      <c r="I4" s="15">
        <f>'Emissions raw'!X6/1000</f>
        <v>1.0831900000000001</v>
      </c>
      <c r="J4" s="15">
        <f>'Emissions raw'!Y6/1000</f>
        <v>1.1252899999999999</v>
      </c>
      <c r="K4" s="15">
        <f>'Emissions raw'!Z6/1000</f>
        <v>1.1485799999999999</v>
      </c>
      <c r="L4" s="15">
        <f>'Emissions raw'!AA6/1000</f>
        <v>1.21844</v>
      </c>
      <c r="M4" s="15">
        <f>'Emissions raw'!AB6/1000</f>
        <v>1.28582</v>
      </c>
      <c r="N4" s="15">
        <f>'Emissions raw'!AC6/1000</f>
        <v>1.3635999999999999</v>
      </c>
      <c r="O4" s="15">
        <f>'Emissions raw'!AD6/1000</f>
        <v>1.3824700000000001</v>
      </c>
      <c r="P4" s="15">
        <f>'Emissions raw'!AE6/1000</f>
        <v>1.38731</v>
      </c>
      <c r="Q4" s="15">
        <f>'Emissions raw'!AF6/1000</f>
        <v>1.31793</v>
      </c>
      <c r="R4" s="1"/>
      <c r="S4" s="1"/>
      <c r="T4" s="1"/>
      <c r="U4" s="1"/>
    </row>
    <row r="5" spans="1:21" x14ac:dyDescent="0.25">
      <c r="A5" t="s">
        <v>1</v>
      </c>
      <c r="B5" t="s">
        <v>34</v>
      </c>
      <c r="C5" t="s">
        <v>38</v>
      </c>
      <c r="D5" s="15">
        <f>'Emissions raw'!S10/1000</f>
        <v>58.463120000000004</v>
      </c>
      <c r="E5" s="15">
        <f>'Emissions raw'!T10/1000</f>
        <v>59.77214</v>
      </c>
      <c r="F5" s="15">
        <f>'Emissions raw'!U10/1000</f>
        <v>61.85821</v>
      </c>
      <c r="G5" s="15">
        <f>'Emissions raw'!V10/1000</f>
        <v>62.231180000000002</v>
      </c>
      <c r="H5" s="15">
        <f>'Emissions raw'!W10/1000</f>
        <v>65.242500000000007</v>
      </c>
      <c r="I5" s="15">
        <f>'Emissions raw'!X10/1000</f>
        <v>64.884239999999991</v>
      </c>
      <c r="J5" s="15">
        <f>'Emissions raw'!Y10/1000</f>
        <v>66.260360000000006</v>
      </c>
      <c r="K5" s="15">
        <f>'Emissions raw'!Z10/1000</f>
        <v>68.882179999999991</v>
      </c>
      <c r="L5" s="15">
        <f>'Emissions raw'!AA10/1000</f>
        <v>72.351590000000002</v>
      </c>
      <c r="M5" s="15">
        <f>'Emissions raw'!AB10/1000</f>
        <v>72.249380000000002</v>
      </c>
      <c r="N5" s="15">
        <f>'Emissions raw'!AC10/1000</f>
        <v>76.09854</v>
      </c>
      <c r="O5" s="15">
        <f>'Emissions raw'!AD10/1000</f>
        <v>81.198899999999995</v>
      </c>
      <c r="P5" s="15">
        <f>'Emissions raw'!AE10/1000</f>
        <v>88.25752</v>
      </c>
      <c r="Q5" s="15">
        <f>'Emissions raw'!AF10/1000</f>
        <v>94.904219999999995</v>
      </c>
      <c r="R5" s="9"/>
      <c r="S5" s="9"/>
      <c r="T5" s="9"/>
    </row>
    <row r="6" spans="1:21" x14ac:dyDescent="0.25">
      <c r="A6" t="s">
        <v>2</v>
      </c>
      <c r="B6" t="s">
        <v>34</v>
      </c>
      <c r="C6" t="s">
        <v>38</v>
      </c>
      <c r="D6" s="15">
        <f>'Emissions raw'!S11/1000</f>
        <v>72.822159999999997</v>
      </c>
      <c r="E6" s="15">
        <f>'Emissions raw'!T11/1000</f>
        <v>71.779030000000006</v>
      </c>
      <c r="F6" s="15">
        <f>'Emissions raw'!U11/1000</f>
        <v>74.076940000000008</v>
      </c>
      <c r="G6" s="15">
        <f>'Emissions raw'!V11/1000</f>
        <v>75.188960000000009</v>
      </c>
      <c r="H6" s="15">
        <f>'Emissions raw'!W11/1000</f>
        <v>68.77861</v>
      </c>
      <c r="I6" s="15">
        <f>'Emissions raw'!X11/1000</f>
        <v>70.96454</v>
      </c>
      <c r="J6" s="15">
        <f>'Emissions raw'!Y11/1000</f>
        <v>71.352419999999995</v>
      </c>
      <c r="K6" s="15">
        <f>'Emissions raw'!Z11/1000</f>
        <v>68.975059999999999</v>
      </c>
      <c r="L6" s="15">
        <f>'Emissions raw'!AA11/1000</f>
        <v>67.702259999999995</v>
      </c>
      <c r="M6" s="15">
        <f>'Emissions raw'!AB11/1000</f>
        <v>66.413149999999987</v>
      </c>
      <c r="N6" s="15">
        <f>'Emissions raw'!AC11/1000</f>
        <v>62.103760000000001</v>
      </c>
      <c r="O6" s="15">
        <f>'Emissions raw'!AD11/1000</f>
        <v>59.80283</v>
      </c>
      <c r="P6" s="15">
        <f>'Emissions raw'!AE11/1000</f>
        <v>59.164300000000004</v>
      </c>
      <c r="Q6" s="15">
        <f>'Emissions raw'!AF11/1000</f>
        <v>59.409990000000001</v>
      </c>
      <c r="R6" s="9"/>
      <c r="S6" s="9"/>
      <c r="T6" s="9"/>
    </row>
    <row r="7" spans="1:21" x14ac:dyDescent="0.25">
      <c r="A7" t="s">
        <v>8</v>
      </c>
      <c r="B7" t="s">
        <v>34</v>
      </c>
      <c r="C7" t="s">
        <v>62</v>
      </c>
      <c r="D7" s="15">
        <f>'Emissions raw'!S22/1000</f>
        <v>189.74700000000001</v>
      </c>
      <c r="E7" s="15">
        <f>'Emissions raw'!T22/1000</f>
        <v>194.15799999999999</v>
      </c>
      <c r="F7" s="15">
        <f>'Emissions raw'!U22/1000</f>
        <v>196.87700000000001</v>
      </c>
      <c r="G7" s="15">
        <f>'Emissions raw'!V22/1000</f>
        <v>198.636</v>
      </c>
      <c r="H7" s="15">
        <f>'Emissions raw'!W22/1000</f>
        <v>203.453</v>
      </c>
      <c r="I7" s="15">
        <f>'Emissions raw'!X22/1000</f>
        <v>197.268</v>
      </c>
      <c r="J7" s="15">
        <f>'Emissions raw'!Y22/1000</f>
        <v>190.37200000000001</v>
      </c>
      <c r="K7" s="15">
        <f>'Emissions raw'!Z22/1000</f>
        <v>191.10499999999999</v>
      </c>
      <c r="L7" s="15">
        <f>'Emissions raw'!AA22/1000</f>
        <v>178.846</v>
      </c>
      <c r="M7" s="15">
        <f>'Emissions raw'!AB22/1000</f>
        <v>172.631</v>
      </c>
      <c r="N7" s="15">
        <f>'Emissions raw'!AC22/1000</f>
        <v>180.61699999999999</v>
      </c>
      <c r="O7" s="15">
        <f>'Emissions raw'!AD22/1000</f>
        <v>185.84299999999999</v>
      </c>
      <c r="P7" s="15">
        <f>'Emissions raw'!AE22/1000</f>
        <v>180.91200000000001</v>
      </c>
      <c r="Q7" s="15">
        <f>'Emissions raw'!AF22/1000</f>
        <v>174.39699999999999</v>
      </c>
      <c r="R7" s="9"/>
      <c r="S7" s="9"/>
      <c r="T7" s="9"/>
    </row>
    <row r="8" spans="1:21" x14ac:dyDescent="0.25">
      <c r="A8" t="s">
        <v>28</v>
      </c>
      <c r="B8" t="s">
        <v>34</v>
      </c>
      <c r="C8" t="s">
        <v>38</v>
      </c>
      <c r="D8" s="15">
        <f>('Emissions raw'!S23+'Emissions raw'!S24+'Emissions raw'!S25)/1000</f>
        <v>16.321999999999999</v>
      </c>
      <c r="E8" s="15">
        <f>('Emissions raw'!T23+'Emissions raw'!T24+'Emissions raw'!T25)/1000</f>
        <v>16.248000000000001</v>
      </c>
      <c r="F8" s="15">
        <f>('Emissions raw'!U23+'Emissions raw'!U24+'Emissions raw'!U25)/1000</f>
        <v>16.279</v>
      </c>
      <c r="G8" s="15">
        <f>('Emissions raw'!V23+'Emissions raw'!V24+'Emissions raw'!V25)/1000</f>
        <v>17.207999999999998</v>
      </c>
      <c r="H8" s="15">
        <f>('Emissions raw'!W23+'Emissions raw'!W24+'Emissions raw'!W25)/1000</f>
        <v>17.094000000000001</v>
      </c>
      <c r="I8" s="15">
        <f>('Emissions raw'!X23+'Emissions raw'!X24+'Emissions raw'!X25)/1000</f>
        <v>17.989000000000001</v>
      </c>
      <c r="J8" s="15">
        <f>('Emissions raw'!Y23+'Emissions raw'!Y24+'Emissions raw'!Y25)/1000</f>
        <v>17.555</v>
      </c>
      <c r="K8" s="15">
        <f>('Emissions raw'!Z23+'Emissions raw'!Z24+'Emissions raw'!Z25)/1000</f>
        <v>15.837</v>
      </c>
      <c r="L8" s="15">
        <f>('Emissions raw'!AA23+'Emissions raw'!AA24+'Emissions raw'!AA25)/1000</f>
        <v>14.536</v>
      </c>
      <c r="M8" s="15">
        <f>('Emissions raw'!AB23+'Emissions raw'!AB24+'Emissions raw'!AB25)/1000</f>
        <v>14.457000000000001</v>
      </c>
      <c r="N8" s="15">
        <f>('Emissions raw'!AC23+'Emissions raw'!AC24+'Emissions raw'!AC25)/1000</f>
        <v>14.342000000000001</v>
      </c>
      <c r="O8" s="15">
        <f>('Emissions raw'!AD23+'Emissions raw'!AD24+'Emissions raw'!AD25)/1000</f>
        <v>15.22</v>
      </c>
      <c r="P8" s="15">
        <f>('Emissions raw'!AE23+'Emissions raw'!AE24+'Emissions raw'!AE25)/1000</f>
        <v>15.289</v>
      </c>
      <c r="Q8" s="15">
        <f>('Emissions raw'!AF23+'Emissions raw'!AF24+'Emissions raw'!AF25)/1000</f>
        <v>15.394</v>
      </c>
      <c r="R8" s="9"/>
      <c r="S8" s="9"/>
      <c r="T8" s="9"/>
    </row>
    <row r="9" spans="1:21" x14ac:dyDescent="0.25">
      <c r="A9" t="s">
        <v>3</v>
      </c>
      <c r="B9" t="s">
        <v>34</v>
      </c>
      <c r="C9" t="s">
        <v>38</v>
      </c>
      <c r="D9" s="15">
        <f>'Emissions raw'!S13/1000</f>
        <v>9.2448499999999996</v>
      </c>
      <c r="E9" s="15">
        <f>'Emissions raw'!T13/1000</f>
        <v>9.2298799999999996</v>
      </c>
      <c r="F9" s="15">
        <f>'Emissions raw'!U13/1000</f>
        <v>9.1173400000000004</v>
      </c>
      <c r="G9" s="15">
        <f>'Emissions raw'!V13/1000</f>
        <v>9.1811100000000003</v>
      </c>
      <c r="H9" s="15">
        <f>'Emissions raw'!W13/1000</f>
        <v>8.6736500000000003</v>
      </c>
      <c r="I9" s="15">
        <f>'Emissions raw'!X13/1000</f>
        <v>8.39161</v>
      </c>
      <c r="J9" s="15">
        <f>'Emissions raw'!Y13/1000</f>
        <v>8.6628899999999991</v>
      </c>
      <c r="K9" s="15">
        <f>'Emissions raw'!Z13/1000</f>
        <v>8.5369500000000009</v>
      </c>
      <c r="L9" s="15">
        <f>'Emissions raw'!AA13/1000</f>
        <v>8.8876399999999993</v>
      </c>
      <c r="M9" s="15">
        <f>'Emissions raw'!AB13/1000</f>
        <v>9.0759500000000006</v>
      </c>
      <c r="N9" s="15">
        <f>'Emissions raw'!AC13/1000</f>
        <v>9.2072700000000012</v>
      </c>
      <c r="O9" s="15">
        <f>'Emissions raw'!AD13/1000</f>
        <v>9.7739999999999991</v>
      </c>
      <c r="P9" s="15">
        <f>'Emissions raw'!AE13/1000</f>
        <v>9.91113</v>
      </c>
      <c r="Q9" s="15">
        <f>'Emissions raw'!AF13/1000</f>
        <v>9.8494500000000009</v>
      </c>
      <c r="R9" s="9"/>
      <c r="S9" s="9"/>
      <c r="T9" s="9"/>
    </row>
    <row r="10" spans="1:21" x14ac:dyDescent="0.25">
      <c r="A10" t="s">
        <v>4</v>
      </c>
      <c r="B10" t="s">
        <v>34</v>
      </c>
      <c r="C10" t="s">
        <v>38</v>
      </c>
      <c r="D10" s="15">
        <f>'Emissions raw'!S14/1000</f>
        <v>14.253290000000002</v>
      </c>
      <c r="E10" s="15">
        <f>'Emissions raw'!T14/1000</f>
        <v>19.154019999999999</v>
      </c>
      <c r="F10" s="15">
        <f>'Emissions raw'!U14/1000</f>
        <v>28.28998</v>
      </c>
      <c r="G10" s="15">
        <f>'Emissions raw'!V14/1000</f>
        <v>34.029600000000002</v>
      </c>
      <c r="H10" s="15">
        <f>'Emissions raw'!W14/1000</f>
        <v>32.579610000000002</v>
      </c>
      <c r="I10" s="15">
        <f>'Emissions raw'!X14/1000</f>
        <v>29.52365</v>
      </c>
      <c r="J10" s="15">
        <f>'Emissions raw'!Y14/1000</f>
        <v>34.930949999999996</v>
      </c>
      <c r="K10" s="15">
        <f>'Emissions raw'!Z14/1000</f>
        <v>23.7104</v>
      </c>
      <c r="L10" s="15">
        <f>'Emissions raw'!AA14/1000</f>
        <v>21.30641</v>
      </c>
      <c r="M10" s="15">
        <f>'Emissions raw'!AB14/1000</f>
        <v>22.713720000000002</v>
      </c>
      <c r="N10" s="15">
        <f>'Emissions raw'!AC14/1000</f>
        <v>27.88185</v>
      </c>
      <c r="O10" s="15">
        <f>'Emissions raw'!AD14/1000</f>
        <v>23.90644</v>
      </c>
      <c r="P10" s="15">
        <f>'Emissions raw'!AE14/1000</f>
        <v>22.769189999999998</v>
      </c>
      <c r="Q10" s="15">
        <f>'Emissions raw'!AF14/1000</f>
        <v>19.688869999999998</v>
      </c>
      <c r="R10" s="9"/>
      <c r="S10" s="9"/>
      <c r="T10" s="9"/>
    </row>
    <row r="11" spans="1:21" x14ac:dyDescent="0.25">
      <c r="A11" t="s">
        <v>5</v>
      </c>
      <c r="B11" t="s">
        <v>34</v>
      </c>
      <c r="C11" t="s">
        <v>38</v>
      </c>
      <c r="D11" s="15">
        <f>'Emissions raw'!S15/1000</f>
        <v>22.471580000000003</v>
      </c>
      <c r="E11" s="15">
        <f>'Emissions raw'!T15/1000</f>
        <v>23.282130000000002</v>
      </c>
      <c r="F11" s="15">
        <f>'Emissions raw'!U15/1000</f>
        <v>24.78969</v>
      </c>
      <c r="G11" s="15">
        <f>'Emissions raw'!V15/1000</f>
        <v>25.401199999999999</v>
      </c>
      <c r="H11" s="15">
        <f>'Emissions raw'!W15/1000</f>
        <v>26.197790000000001</v>
      </c>
      <c r="I11" s="15">
        <f>'Emissions raw'!X15/1000</f>
        <v>27.159790000000001</v>
      </c>
      <c r="J11" s="15">
        <f>'Emissions raw'!Y15/1000</f>
        <v>28.463549999999998</v>
      </c>
      <c r="K11" s="15">
        <f>'Emissions raw'!Z15/1000</f>
        <v>29.13739</v>
      </c>
      <c r="L11" s="15">
        <f>'Emissions raw'!AA15/1000</f>
        <v>29.559060000000002</v>
      </c>
      <c r="M11" s="15">
        <f>'Emissions raw'!AB15/1000</f>
        <v>29.300219999999999</v>
      </c>
      <c r="N11" s="15">
        <f>'Emissions raw'!AC15/1000</f>
        <v>30.658459999999998</v>
      </c>
      <c r="O11" s="15">
        <f>'Emissions raw'!AD15/1000</f>
        <v>31.451169999999998</v>
      </c>
      <c r="P11" s="15">
        <f>'Emissions raw'!AE15/1000</f>
        <v>31.754750000000001</v>
      </c>
      <c r="Q11" s="15">
        <f>'Emissions raw'!AF15/1000</f>
        <v>32.696249999999999</v>
      </c>
      <c r="R11" s="9"/>
      <c r="S11" s="9"/>
      <c r="T11" s="9"/>
    </row>
    <row r="12" spans="1:21" x14ac:dyDescent="0.25">
      <c r="A12" t="s">
        <v>11</v>
      </c>
      <c r="B12" t="s">
        <v>34</v>
      </c>
      <c r="C12" t="s">
        <v>38</v>
      </c>
      <c r="D12" s="15">
        <f>'Emissions raw'!S16/1000</f>
        <v>61.51773</v>
      </c>
      <c r="E12" s="15">
        <f>'Emissions raw'!T16/1000</f>
        <v>62.336949999999995</v>
      </c>
      <c r="F12" s="15">
        <f>'Emissions raw'!U16/1000</f>
        <v>63.064349999999997</v>
      </c>
      <c r="G12" s="15">
        <f>'Emissions raw'!V16/1000</f>
        <v>63.697940000000003</v>
      </c>
      <c r="H12" s="15">
        <f>'Emissions raw'!W16/1000</f>
        <v>63.898139999999998</v>
      </c>
      <c r="I12" s="15">
        <f>'Emissions raw'!X16/1000</f>
        <v>64.408799999999999</v>
      </c>
      <c r="J12" s="15">
        <f>'Emissions raw'!Y16/1000</f>
        <v>65.334000000000003</v>
      </c>
      <c r="K12" s="15">
        <f>'Emissions raw'!Z16/1000</f>
        <v>65.103849999999994</v>
      </c>
      <c r="L12" s="15">
        <f>'Emissions raw'!AA16/1000</f>
        <v>65.147739999999999</v>
      </c>
      <c r="M12" s="15">
        <f>'Emissions raw'!AB16/1000</f>
        <v>66.82538000000001</v>
      </c>
      <c r="N12" s="15">
        <f>'Emissions raw'!AC16/1000</f>
        <v>68.042000000000002</v>
      </c>
      <c r="O12" s="15">
        <f>'Emissions raw'!AD16/1000</f>
        <v>67.648250000000004</v>
      </c>
      <c r="P12" s="15">
        <f>'Emissions raw'!AE16/1000</f>
        <v>68.91865</v>
      </c>
      <c r="Q12" s="15">
        <f>'Emissions raw'!AF16/1000</f>
        <v>69.643050000000002</v>
      </c>
      <c r="R12" s="9"/>
      <c r="S12" s="9"/>
      <c r="T12" s="9"/>
    </row>
    <row r="13" spans="1:21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1" ht="30" x14ac:dyDescent="0.25">
      <c r="A14" s="11" t="s">
        <v>33</v>
      </c>
      <c r="B14" t="s">
        <v>34</v>
      </c>
      <c r="D14" s="1">
        <v>2005</v>
      </c>
      <c r="E14" s="1">
        <v>2006</v>
      </c>
      <c r="F14" s="1">
        <v>2007</v>
      </c>
      <c r="G14" s="1">
        <v>2008</v>
      </c>
      <c r="H14" s="1">
        <v>2009</v>
      </c>
      <c r="I14" s="1">
        <v>2010</v>
      </c>
      <c r="J14" s="1">
        <v>2011</v>
      </c>
      <c r="K14" s="1">
        <v>2012</v>
      </c>
      <c r="L14" s="1">
        <v>2013</v>
      </c>
      <c r="M14" s="1">
        <v>2014</v>
      </c>
      <c r="N14" s="1">
        <v>2015</v>
      </c>
      <c r="O14" s="1">
        <v>2016</v>
      </c>
      <c r="P14" s="1">
        <v>2017</v>
      </c>
      <c r="Q14" s="1">
        <v>2018</v>
      </c>
      <c r="R14" s="1">
        <v>2019</v>
      </c>
      <c r="S14" s="1">
        <v>2020</v>
      </c>
      <c r="T14" s="1"/>
      <c r="U14" s="1"/>
    </row>
    <row r="15" spans="1:21" x14ac:dyDescent="0.25">
      <c r="A15" t="s">
        <v>10</v>
      </c>
      <c r="B15" t="s">
        <v>34</v>
      </c>
      <c r="D15" s="9">
        <f>'Emissions raw'!S18/1000</f>
        <v>80.05608221542181</v>
      </c>
      <c r="E15" s="9">
        <f>'Emissions raw'!T18/1000</f>
        <v>78.547341760437391</v>
      </c>
      <c r="F15" s="9">
        <f>'Emissions raw'!U18/1000</f>
        <v>74.650887686410101</v>
      </c>
      <c r="G15" s="9">
        <f>'Emissions raw'!V18/1000</f>
        <v>72.145689419597602</v>
      </c>
      <c r="H15" s="9">
        <f>'Emissions raw'!W18/1000</f>
        <v>72.468523716838902</v>
      </c>
      <c r="I15" s="9">
        <f>'Emissions raw'!X18/1000</f>
        <v>70.140860500071398</v>
      </c>
      <c r="J15" s="9">
        <f>'Emissions raw'!Y18/1000</f>
        <v>74.728114516893996</v>
      </c>
      <c r="K15" s="9">
        <f>'Emissions raw'!Z18/1000</f>
        <v>76.173563922797399</v>
      </c>
      <c r="L15" s="9">
        <f>'Emissions raw'!AA18/1000</f>
        <v>76.369137697203101</v>
      </c>
      <c r="M15" s="9">
        <f>'Emissions raw'!AB18/1000</f>
        <v>76.841537147469992</v>
      </c>
      <c r="N15" s="9">
        <f>'Emissions raw'!AC18/1000</f>
        <v>74.037085945089487</v>
      </c>
      <c r="O15" s="9">
        <f>'Emissions raw'!AD18/1000</f>
        <v>73.122704942506601</v>
      </c>
      <c r="P15" s="9">
        <f>'Emissions raw'!AE18/1000</f>
        <v>77.018062387986703</v>
      </c>
      <c r="Q15" s="9">
        <f>'Emissions raw'!AF18/1000</f>
        <v>75.587638569867494</v>
      </c>
      <c r="R15" s="9"/>
      <c r="S15" s="9"/>
      <c r="T15" s="9"/>
      <c r="U15" s="9"/>
    </row>
    <row r="16" spans="1:21" x14ac:dyDescent="0.25">
      <c r="A16" t="s">
        <v>32</v>
      </c>
      <c r="B16" t="s">
        <v>34</v>
      </c>
      <c r="D16" s="9">
        <f>'Emissions raw'!S19/1000</f>
        <v>91.009</v>
      </c>
      <c r="E16" s="9">
        <f>'Emissions raw'!T19/1000</f>
        <v>84.063999999999993</v>
      </c>
      <c r="F16" s="9">
        <f>'Emissions raw'!U19/1000</f>
        <v>97.715000000000003</v>
      </c>
      <c r="G16" s="9">
        <f>'Emissions raw'!V19/1000</f>
        <v>82.688000000000002</v>
      </c>
      <c r="H16" s="9">
        <f>'Emissions raw'!W19/1000</f>
        <v>71.906000000000006</v>
      </c>
      <c r="I16" s="9">
        <f>'Emissions raw'!X19/1000</f>
        <v>52.966000000000001</v>
      </c>
      <c r="J16" s="9">
        <f>'Emissions raw'!Y19/1000</f>
        <v>30.516999999999999</v>
      </c>
      <c r="K16" s="9">
        <f>'Emissions raw'!Z19/1000</f>
        <v>10.601000000000001</v>
      </c>
      <c r="L16" s="9">
        <f>'Emissions raw'!AA19/1000</f>
        <v>5.6210000000000004</v>
      </c>
      <c r="M16" s="9">
        <f>'Emissions raw'!AB19/1000</f>
        <v>9.3290000000000006</v>
      </c>
      <c r="N16" s="9">
        <f>'Emissions raw'!AC19/1000</f>
        <v>0.20200000000000001</v>
      </c>
      <c r="O16" s="9">
        <f>'Emissions raw'!AD19/1000</f>
        <v>-22.713999999999999</v>
      </c>
      <c r="P16" s="9">
        <f>'Emissions raw'!AE19/1000</f>
        <v>-27.126000000000001</v>
      </c>
      <c r="Q16" s="9">
        <f>'Emissions raw'!AF19/1000</f>
        <v>-20.600999999999999</v>
      </c>
    </row>
    <row r="17" spans="1:21" x14ac:dyDescent="0.25">
      <c r="D17" s="9"/>
      <c r="P17" s="7"/>
    </row>
    <row r="18" spans="1:21" x14ac:dyDescent="0.25">
      <c r="A18" s="1" t="s">
        <v>23</v>
      </c>
      <c r="D18" s="1">
        <v>2005</v>
      </c>
      <c r="E18" s="1">
        <v>2006</v>
      </c>
      <c r="F18" s="1">
        <v>2007</v>
      </c>
      <c r="G18" s="1">
        <v>2008</v>
      </c>
      <c r="H18" s="1">
        <v>2009</v>
      </c>
      <c r="I18" s="1">
        <v>2010</v>
      </c>
      <c r="J18" s="1">
        <v>2011</v>
      </c>
      <c r="K18" s="1">
        <v>2012</v>
      </c>
      <c r="L18" s="1">
        <v>2013</v>
      </c>
      <c r="M18" s="1">
        <v>2014</v>
      </c>
      <c r="N18" s="1">
        <v>2015</v>
      </c>
      <c r="O18" s="1">
        <v>2016</v>
      </c>
      <c r="P18" s="1">
        <v>2017</v>
      </c>
      <c r="Q18" s="1">
        <v>2018</v>
      </c>
      <c r="R18" s="1">
        <v>2019</v>
      </c>
      <c r="S18" s="1">
        <v>2020</v>
      </c>
    </row>
    <row r="19" spans="1:21" x14ac:dyDescent="0.25">
      <c r="A19" t="s">
        <v>10</v>
      </c>
      <c r="B19" t="s">
        <v>70</v>
      </c>
      <c r="C19" t="s">
        <v>71</v>
      </c>
      <c r="D19" s="9"/>
      <c r="G19" s="14">
        <v>19134</v>
      </c>
      <c r="H19" s="14">
        <v>20032.5</v>
      </c>
      <c r="I19" s="14">
        <v>21576</v>
      </c>
      <c r="J19" s="14">
        <v>23440.5</v>
      </c>
      <c r="K19" s="14">
        <v>24865</v>
      </c>
      <c r="L19" s="14">
        <v>25403.5</v>
      </c>
      <c r="M19" s="14">
        <v>26464.5</v>
      </c>
      <c r="N19" s="14">
        <v>28221.5</v>
      </c>
      <c r="O19" s="14">
        <v>30886.5</v>
      </c>
      <c r="P19" s="14">
        <v>31690.5</v>
      </c>
    </row>
    <row r="20" spans="1:21" x14ac:dyDescent="0.25">
      <c r="A20" t="s">
        <v>9</v>
      </c>
      <c r="B20" t="s">
        <v>70</v>
      </c>
      <c r="C20" t="s">
        <v>71</v>
      </c>
      <c r="D20" s="9"/>
      <c r="G20" s="14">
        <v>890</v>
      </c>
      <c r="H20" s="14">
        <v>1069</v>
      </c>
      <c r="I20" s="14">
        <v>1231.5</v>
      </c>
      <c r="J20" s="14">
        <v>1157.5</v>
      </c>
      <c r="K20" s="14">
        <v>1023.5</v>
      </c>
      <c r="L20" s="14">
        <v>1168.5</v>
      </c>
      <c r="M20" s="14">
        <v>1374.5</v>
      </c>
      <c r="N20" s="14">
        <v>1470.5</v>
      </c>
      <c r="O20" s="14">
        <v>1772</v>
      </c>
      <c r="P20" s="14">
        <v>1866</v>
      </c>
    </row>
    <row r="21" spans="1:21" x14ac:dyDescent="0.25">
      <c r="A21" t="s">
        <v>1</v>
      </c>
      <c r="B21" t="s">
        <v>70</v>
      </c>
      <c r="C21" t="s">
        <v>71</v>
      </c>
      <c r="D21" s="9"/>
      <c r="G21" s="14">
        <v>89522</v>
      </c>
      <c r="H21" s="14">
        <v>97686</v>
      </c>
      <c r="I21" s="14">
        <v>107368.5</v>
      </c>
      <c r="J21" s="14">
        <v>129484</v>
      </c>
      <c r="K21" s="14">
        <v>123178.5</v>
      </c>
      <c r="L21" s="14">
        <v>120678.5</v>
      </c>
      <c r="M21" s="14">
        <v>122760.5</v>
      </c>
      <c r="N21" s="14">
        <v>109966</v>
      </c>
      <c r="O21" s="14">
        <v>113409</v>
      </c>
      <c r="P21" s="14">
        <v>136766.5</v>
      </c>
    </row>
    <row r="22" spans="1:21" x14ac:dyDescent="0.25">
      <c r="A22" t="s">
        <v>2</v>
      </c>
      <c r="B22" t="s">
        <v>70</v>
      </c>
      <c r="C22" t="s">
        <v>71</v>
      </c>
      <c r="D22" s="9"/>
      <c r="G22" s="14">
        <v>105669</v>
      </c>
      <c r="H22" s="14">
        <v>100983.5</v>
      </c>
      <c r="I22" s="14">
        <v>100200.5</v>
      </c>
      <c r="J22" s="14">
        <v>102164</v>
      </c>
      <c r="K22" s="14">
        <v>99635.5</v>
      </c>
      <c r="L22" s="14">
        <v>97216.5</v>
      </c>
      <c r="M22" s="14">
        <v>98321.5</v>
      </c>
      <c r="N22" s="14">
        <v>100500</v>
      </c>
      <c r="O22" s="14">
        <v>100685</v>
      </c>
      <c r="P22" s="14">
        <v>102588.5</v>
      </c>
    </row>
    <row r="23" spans="1:21" x14ac:dyDescent="0.25">
      <c r="A23" t="s">
        <v>8</v>
      </c>
      <c r="B23" t="s">
        <v>70</v>
      </c>
      <c r="C23" t="s">
        <v>71</v>
      </c>
      <c r="D23" s="9"/>
      <c r="G23" s="14">
        <v>17136.5</v>
      </c>
      <c r="H23" s="14">
        <v>19456</v>
      </c>
      <c r="I23" s="14">
        <v>21074</v>
      </c>
      <c r="J23" s="14">
        <v>22952</v>
      </c>
      <c r="K23" s="14">
        <v>25049.5</v>
      </c>
      <c r="L23" s="14">
        <v>25804.5</v>
      </c>
      <c r="M23" s="14">
        <v>26321</v>
      </c>
      <c r="N23" s="14">
        <v>26573</v>
      </c>
      <c r="O23" s="14">
        <v>27642</v>
      </c>
      <c r="P23" s="14">
        <v>28922.5</v>
      </c>
    </row>
    <row r="24" spans="1:21" x14ac:dyDescent="0.25">
      <c r="A24" t="s">
        <v>28</v>
      </c>
      <c r="B24" t="s">
        <v>70</v>
      </c>
      <c r="C24" t="s">
        <v>71</v>
      </c>
      <c r="D24" s="9"/>
      <c r="G24" s="14">
        <v>10877</v>
      </c>
      <c r="H24" s="14">
        <v>11212.5</v>
      </c>
      <c r="I24" s="14">
        <v>12819.5</v>
      </c>
      <c r="J24" s="14">
        <v>14960</v>
      </c>
      <c r="K24" s="14">
        <v>16232</v>
      </c>
      <c r="L24" s="14">
        <v>17528.5</v>
      </c>
      <c r="M24" s="14">
        <v>19062</v>
      </c>
      <c r="N24" s="14">
        <v>19611</v>
      </c>
      <c r="O24" s="14">
        <v>19755.5</v>
      </c>
      <c r="P24" s="14">
        <v>20628</v>
      </c>
    </row>
    <row r="25" spans="1:21" x14ac:dyDescent="0.25">
      <c r="A25" t="s">
        <v>3</v>
      </c>
      <c r="B25" t="s">
        <v>70</v>
      </c>
      <c r="C25" t="s">
        <v>71</v>
      </c>
      <c r="D25" s="9"/>
      <c r="G25" s="14">
        <v>75255</v>
      </c>
      <c r="H25" s="14">
        <v>77077</v>
      </c>
      <c r="I25" s="14">
        <v>85829</v>
      </c>
      <c r="J25" s="14">
        <v>92595.5</v>
      </c>
      <c r="K25" s="14">
        <v>95301</v>
      </c>
      <c r="L25" s="14">
        <v>100342.5</v>
      </c>
      <c r="M25" s="14">
        <v>105097</v>
      </c>
      <c r="N25" s="14">
        <v>111476</v>
      </c>
      <c r="O25" s="14">
        <v>115736</v>
      </c>
      <c r="P25" s="14">
        <v>116465</v>
      </c>
    </row>
    <row r="26" spans="1:21" x14ac:dyDescent="0.25">
      <c r="A26" t="s">
        <v>4</v>
      </c>
      <c r="B26" t="s">
        <v>70</v>
      </c>
      <c r="C26" t="s">
        <v>71</v>
      </c>
      <c r="D26" s="9"/>
      <c r="G26" s="14">
        <v>435344.5</v>
      </c>
      <c r="H26" s="14">
        <v>458054.5</v>
      </c>
      <c r="I26" s="14">
        <v>487564</v>
      </c>
      <c r="J26" s="14">
        <v>522516.5</v>
      </c>
      <c r="K26" s="14">
        <v>547331.5</v>
      </c>
      <c r="L26" s="14">
        <v>560825.5</v>
      </c>
      <c r="M26" s="14">
        <v>579096</v>
      </c>
      <c r="N26" s="14">
        <v>601576</v>
      </c>
      <c r="O26" s="14">
        <v>626539.5</v>
      </c>
      <c r="P26" s="14">
        <v>654853</v>
      </c>
    </row>
    <row r="27" spans="1:21" x14ac:dyDescent="0.25">
      <c r="A27" t="s">
        <v>5</v>
      </c>
      <c r="B27" t="s">
        <v>70</v>
      </c>
      <c r="C27" t="s">
        <v>71</v>
      </c>
      <c r="D27" s="9"/>
      <c r="G27" s="14">
        <v>50084.5</v>
      </c>
      <c r="H27" s="14">
        <v>51696.5</v>
      </c>
      <c r="I27" s="14">
        <v>55954.5</v>
      </c>
      <c r="J27" s="14">
        <v>60805.5</v>
      </c>
      <c r="K27" s="14">
        <v>65017</v>
      </c>
      <c r="L27" s="14">
        <v>66369.5</v>
      </c>
      <c r="M27" s="14">
        <v>68037.5</v>
      </c>
      <c r="N27" s="14">
        <v>70971</v>
      </c>
      <c r="O27" s="14">
        <v>73348.5</v>
      </c>
      <c r="P27" s="14">
        <v>75803</v>
      </c>
    </row>
    <row r="28" spans="1:21" x14ac:dyDescent="0.25">
      <c r="D28" s="9"/>
      <c r="P28" s="7"/>
    </row>
    <row r="29" spans="1:21" x14ac:dyDescent="0.25">
      <c r="A29" s="5" t="s">
        <v>69</v>
      </c>
      <c r="B29" s="5"/>
      <c r="C29" s="5"/>
      <c r="G29" s="1">
        <v>2008</v>
      </c>
      <c r="H29" s="1">
        <v>2009</v>
      </c>
      <c r="I29" s="1">
        <v>2010</v>
      </c>
      <c r="J29" s="1">
        <v>2011</v>
      </c>
      <c r="K29" s="1">
        <v>2012</v>
      </c>
      <c r="L29" s="1">
        <v>2013</v>
      </c>
      <c r="M29" s="1">
        <v>2014</v>
      </c>
      <c r="N29" s="1">
        <v>2015</v>
      </c>
      <c r="O29" s="1">
        <v>2016</v>
      </c>
      <c r="P29" s="1">
        <v>2017</v>
      </c>
      <c r="Q29" s="1">
        <v>2018</v>
      </c>
      <c r="R29" s="1">
        <v>2019</v>
      </c>
      <c r="S29" s="1">
        <v>2020</v>
      </c>
      <c r="T29" s="1"/>
      <c r="U29" s="1"/>
    </row>
    <row r="30" spans="1:21" x14ac:dyDescent="0.25">
      <c r="A30" s="1" t="s">
        <v>25</v>
      </c>
      <c r="B30" s="1" t="s">
        <v>25</v>
      </c>
      <c r="C30" s="1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5"/>
      <c r="B31" s="5"/>
      <c r="C31" s="5"/>
    </row>
    <row r="32" spans="1:21" x14ac:dyDescent="0.25">
      <c r="A32" s="1" t="s">
        <v>29</v>
      </c>
      <c r="B32" s="1"/>
      <c r="C32" s="1"/>
      <c r="G32" s="1">
        <v>2008</v>
      </c>
      <c r="H32" s="1">
        <v>2009</v>
      </c>
      <c r="I32" s="1">
        <v>2010</v>
      </c>
      <c r="J32" s="1">
        <v>2011</v>
      </c>
      <c r="K32" s="1">
        <v>2012</v>
      </c>
      <c r="L32" s="1">
        <v>2013</v>
      </c>
      <c r="M32" s="1">
        <v>2014</v>
      </c>
      <c r="N32" s="1">
        <v>2015</v>
      </c>
      <c r="O32" s="1">
        <v>2016</v>
      </c>
      <c r="P32" s="1">
        <v>2017</v>
      </c>
      <c r="Q32" s="1">
        <v>2018</v>
      </c>
      <c r="R32" s="1">
        <v>2019</v>
      </c>
      <c r="S32" s="1">
        <v>2020</v>
      </c>
    </row>
    <row r="33" spans="1:31" x14ac:dyDescent="0.25">
      <c r="A33" t="s">
        <v>10</v>
      </c>
      <c r="B33" t="s">
        <v>29</v>
      </c>
      <c r="C33" t="s">
        <v>71</v>
      </c>
      <c r="G33" s="7">
        <f>G19*G$30/1000</f>
        <v>23.9175</v>
      </c>
      <c r="H33" s="7">
        <f t="shared" ref="H33:P33" si="0">H19*H$30/1000</f>
        <v>24.639975</v>
      </c>
      <c r="I33" s="7">
        <f t="shared" si="0"/>
        <v>25.891200000000001</v>
      </c>
      <c r="J33" s="7">
        <f t="shared" si="0"/>
        <v>27.19098</v>
      </c>
      <c r="K33" s="7">
        <f t="shared" si="0"/>
        <v>28.3461</v>
      </c>
      <c r="L33" s="7">
        <f t="shared" si="0"/>
        <v>28.197885000000003</v>
      </c>
      <c r="M33" s="7">
        <f t="shared" si="0"/>
        <v>28.846305000000005</v>
      </c>
      <c r="N33" s="7">
        <f t="shared" si="0"/>
        <v>30.197005000000001</v>
      </c>
      <c r="O33" s="7">
        <f t="shared" si="0"/>
        <v>32.739690000000003</v>
      </c>
      <c r="P33" s="7">
        <f t="shared" si="0"/>
        <v>32.958120000000001</v>
      </c>
    </row>
    <row r="34" spans="1:31" x14ac:dyDescent="0.25">
      <c r="A34" t="s">
        <v>9</v>
      </c>
      <c r="B34" t="s">
        <v>29</v>
      </c>
      <c r="C34" t="s">
        <v>71</v>
      </c>
      <c r="G34" s="7">
        <f t="shared" ref="G34:P41" si="1">G20*G$30/1000</f>
        <v>1.1125</v>
      </c>
      <c r="H34" s="7">
        <f t="shared" si="1"/>
        <v>1.31487</v>
      </c>
      <c r="I34" s="7">
        <f t="shared" si="1"/>
        <v>1.4778</v>
      </c>
      <c r="J34" s="7">
        <f t="shared" si="1"/>
        <v>1.3426999999999998</v>
      </c>
      <c r="K34" s="7">
        <f t="shared" si="1"/>
        <v>1.16679</v>
      </c>
      <c r="L34" s="7">
        <f t="shared" si="1"/>
        <v>1.2970350000000002</v>
      </c>
      <c r="M34" s="7">
        <f t="shared" si="1"/>
        <v>1.4982050000000002</v>
      </c>
      <c r="N34" s="7">
        <f t="shared" si="1"/>
        <v>1.5734350000000001</v>
      </c>
      <c r="O34" s="7">
        <f t="shared" si="1"/>
        <v>1.8783200000000002</v>
      </c>
      <c r="P34" s="7">
        <f t="shared" si="1"/>
        <v>1.9406400000000001</v>
      </c>
      <c r="AE34" s="2"/>
    </row>
    <row r="35" spans="1:31" x14ac:dyDescent="0.25">
      <c r="A35" t="s">
        <v>1</v>
      </c>
      <c r="B35" t="s">
        <v>29</v>
      </c>
      <c r="C35" t="s">
        <v>71</v>
      </c>
      <c r="G35" s="7">
        <f t="shared" si="1"/>
        <v>111.9025</v>
      </c>
      <c r="H35" s="7">
        <f t="shared" si="1"/>
        <v>120.15378</v>
      </c>
      <c r="I35" s="7">
        <f t="shared" si="1"/>
        <v>128.84219999999999</v>
      </c>
      <c r="J35" s="7">
        <f t="shared" si="1"/>
        <v>150.20143999999999</v>
      </c>
      <c r="K35" s="7">
        <f t="shared" si="1"/>
        <v>140.42348999999999</v>
      </c>
      <c r="L35" s="7">
        <f t="shared" si="1"/>
        <v>133.953135</v>
      </c>
      <c r="M35" s="7">
        <f t="shared" si="1"/>
        <v>133.80894499999999</v>
      </c>
      <c r="N35" s="7">
        <f t="shared" si="1"/>
        <v>117.66362000000001</v>
      </c>
      <c r="O35" s="7">
        <f t="shared" si="1"/>
        <v>120.21354000000001</v>
      </c>
      <c r="P35" s="7">
        <f t="shared" si="1"/>
        <v>142.23716000000002</v>
      </c>
      <c r="AE35" s="2"/>
    </row>
    <row r="36" spans="1:31" x14ac:dyDescent="0.25">
      <c r="A36" t="s">
        <v>2</v>
      </c>
      <c r="B36" t="s">
        <v>29</v>
      </c>
      <c r="C36" t="s">
        <v>71</v>
      </c>
      <c r="G36" s="7">
        <f t="shared" si="1"/>
        <v>132.08625000000001</v>
      </c>
      <c r="H36" s="7">
        <f t="shared" si="1"/>
        <v>124.209705</v>
      </c>
      <c r="I36" s="7">
        <f t="shared" si="1"/>
        <v>120.24059999999999</v>
      </c>
      <c r="J36" s="7">
        <f t="shared" si="1"/>
        <v>118.51024</v>
      </c>
      <c r="K36" s="7">
        <f t="shared" si="1"/>
        <v>113.58446999999998</v>
      </c>
      <c r="L36" s="7">
        <f t="shared" si="1"/>
        <v>107.910315</v>
      </c>
      <c r="M36" s="7">
        <f t="shared" si="1"/>
        <v>107.17043500000001</v>
      </c>
      <c r="N36" s="7">
        <f t="shared" si="1"/>
        <v>107.535</v>
      </c>
      <c r="O36" s="7">
        <f t="shared" si="1"/>
        <v>106.7261</v>
      </c>
      <c r="P36" s="7">
        <f t="shared" si="1"/>
        <v>106.69204000000001</v>
      </c>
      <c r="AE36" s="2"/>
    </row>
    <row r="37" spans="1:31" x14ac:dyDescent="0.25">
      <c r="A37" t="s">
        <v>8</v>
      </c>
      <c r="B37" t="s">
        <v>29</v>
      </c>
      <c r="C37" t="s">
        <v>71</v>
      </c>
      <c r="G37" s="7">
        <f t="shared" si="1"/>
        <v>21.420625000000001</v>
      </c>
      <c r="H37" s="7">
        <f t="shared" si="1"/>
        <v>23.930880000000002</v>
      </c>
      <c r="I37" s="7">
        <f t="shared" si="1"/>
        <v>25.288799999999998</v>
      </c>
      <c r="J37" s="7">
        <f t="shared" si="1"/>
        <v>26.624320000000001</v>
      </c>
      <c r="K37" s="7">
        <f t="shared" si="1"/>
        <v>28.556429999999995</v>
      </c>
      <c r="L37" s="7">
        <f t="shared" si="1"/>
        <v>28.642995000000003</v>
      </c>
      <c r="M37" s="7">
        <f t="shared" si="1"/>
        <v>28.689890000000002</v>
      </c>
      <c r="N37" s="7">
        <f t="shared" si="1"/>
        <v>28.433109999999999</v>
      </c>
      <c r="O37" s="7">
        <f t="shared" si="1"/>
        <v>29.300519999999999</v>
      </c>
      <c r="P37" s="7">
        <f t="shared" si="1"/>
        <v>30.0794</v>
      </c>
    </row>
    <row r="38" spans="1:31" x14ac:dyDescent="0.25">
      <c r="A38" t="s">
        <v>7</v>
      </c>
      <c r="B38" t="s">
        <v>29</v>
      </c>
      <c r="C38" t="s">
        <v>71</v>
      </c>
      <c r="G38" s="7">
        <f t="shared" si="1"/>
        <v>13.59625</v>
      </c>
      <c r="H38" s="7">
        <f t="shared" si="1"/>
        <v>13.791375</v>
      </c>
      <c r="I38" s="7">
        <f t="shared" si="1"/>
        <v>15.3834</v>
      </c>
      <c r="J38" s="7">
        <f t="shared" si="1"/>
        <v>17.3536</v>
      </c>
      <c r="K38" s="7">
        <f t="shared" si="1"/>
        <v>18.504480000000001</v>
      </c>
      <c r="L38" s="7">
        <f t="shared" si="1"/>
        <v>19.456635000000002</v>
      </c>
      <c r="M38" s="7">
        <f t="shared" si="1"/>
        <v>20.77758</v>
      </c>
      <c r="N38" s="7">
        <f t="shared" si="1"/>
        <v>20.98377</v>
      </c>
      <c r="O38" s="7">
        <f t="shared" si="1"/>
        <v>20.940830000000002</v>
      </c>
      <c r="P38" s="7">
        <f t="shared" si="1"/>
        <v>21.453119999999998</v>
      </c>
    </row>
    <row r="39" spans="1:31" x14ac:dyDescent="0.25">
      <c r="A39" t="s">
        <v>3</v>
      </c>
      <c r="B39" t="s">
        <v>29</v>
      </c>
      <c r="C39" t="s">
        <v>71</v>
      </c>
      <c r="G39" s="7">
        <f t="shared" si="1"/>
        <v>94.068749999999994</v>
      </c>
      <c r="H39" s="7">
        <f t="shared" si="1"/>
        <v>94.804709999999986</v>
      </c>
      <c r="I39" s="7">
        <f t="shared" si="1"/>
        <v>102.9948</v>
      </c>
      <c r="J39" s="7">
        <f t="shared" si="1"/>
        <v>107.41078</v>
      </c>
      <c r="K39" s="7">
        <f t="shared" si="1"/>
        <v>108.64313999999999</v>
      </c>
      <c r="L39" s="7">
        <f t="shared" si="1"/>
        <v>111.38017500000001</v>
      </c>
      <c r="M39" s="7">
        <f t="shared" si="1"/>
        <v>114.55573000000001</v>
      </c>
      <c r="N39" s="7">
        <f t="shared" si="1"/>
        <v>119.27932000000001</v>
      </c>
      <c r="O39" s="7">
        <f t="shared" si="1"/>
        <v>122.68016</v>
      </c>
      <c r="P39" s="7">
        <f t="shared" si="1"/>
        <v>121.12360000000001</v>
      </c>
    </row>
    <row r="40" spans="1:31" x14ac:dyDescent="0.25">
      <c r="A40" t="s">
        <v>4</v>
      </c>
      <c r="B40" t="s">
        <v>29</v>
      </c>
      <c r="C40" t="s">
        <v>71</v>
      </c>
      <c r="G40" s="7">
        <f t="shared" si="1"/>
        <v>544.18062499999996</v>
      </c>
      <c r="H40" s="7">
        <f t="shared" si="1"/>
        <v>563.40703500000006</v>
      </c>
      <c r="I40" s="7">
        <f t="shared" si="1"/>
        <v>585.07679999999993</v>
      </c>
      <c r="J40" s="7">
        <f t="shared" si="1"/>
        <v>606.11914000000002</v>
      </c>
      <c r="K40" s="7">
        <f t="shared" si="1"/>
        <v>623.95790999999997</v>
      </c>
      <c r="L40" s="7">
        <f t="shared" si="1"/>
        <v>622.5163050000001</v>
      </c>
      <c r="M40" s="7">
        <f t="shared" si="1"/>
        <v>631.21464000000003</v>
      </c>
      <c r="N40" s="7">
        <f t="shared" si="1"/>
        <v>643.68632000000002</v>
      </c>
      <c r="O40" s="7">
        <f t="shared" si="1"/>
        <v>664.13187000000005</v>
      </c>
      <c r="P40" s="7">
        <f t="shared" si="1"/>
        <v>681.04711999999995</v>
      </c>
    </row>
    <row r="41" spans="1:31" x14ac:dyDescent="0.25">
      <c r="A41" t="s">
        <v>5</v>
      </c>
      <c r="B41" t="s">
        <v>29</v>
      </c>
      <c r="C41" t="s">
        <v>71</v>
      </c>
      <c r="G41" s="7">
        <f>G27*G$30/1000</f>
        <v>62.605625000000003</v>
      </c>
      <c r="H41" s="7">
        <f t="shared" si="1"/>
        <v>63.586694999999999</v>
      </c>
      <c r="I41" s="7">
        <f t="shared" si="1"/>
        <v>67.145399999999995</v>
      </c>
      <c r="J41" s="7">
        <f t="shared" si="1"/>
        <v>70.534379999999985</v>
      </c>
      <c r="K41" s="7">
        <f t="shared" si="1"/>
        <v>74.119379999999992</v>
      </c>
      <c r="L41" s="7">
        <f t="shared" si="1"/>
        <v>73.670145000000005</v>
      </c>
      <c r="M41" s="7">
        <f t="shared" si="1"/>
        <v>74.160875000000004</v>
      </c>
      <c r="N41" s="7">
        <f t="shared" si="1"/>
        <v>75.938969999999998</v>
      </c>
      <c r="O41" s="7">
        <f t="shared" si="1"/>
        <v>77.749409999999997</v>
      </c>
      <c r="P41" s="7">
        <f t="shared" si="1"/>
        <v>78.835120000000003</v>
      </c>
    </row>
    <row r="42" spans="1:31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31" x14ac:dyDescent="0.25">
      <c r="B43" s="1"/>
      <c r="C43" s="1"/>
    </row>
    <row r="44" spans="1:31" x14ac:dyDescent="0.25">
      <c r="A44" s="1" t="s">
        <v>30</v>
      </c>
      <c r="B44" s="1"/>
      <c r="C44" s="1"/>
      <c r="G44" s="1">
        <v>2008</v>
      </c>
      <c r="H44" s="1">
        <v>2009</v>
      </c>
      <c r="I44" s="1">
        <v>2010</v>
      </c>
      <c r="J44" s="1">
        <v>2011</v>
      </c>
      <c r="K44" s="1">
        <v>2012</v>
      </c>
      <c r="L44" s="1">
        <v>2013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v>2019</v>
      </c>
      <c r="S44" s="1">
        <v>2020</v>
      </c>
    </row>
    <row r="45" spans="1:31" x14ac:dyDescent="0.25">
      <c r="A45" t="s">
        <v>10</v>
      </c>
      <c r="B45" t="s">
        <v>30</v>
      </c>
      <c r="C45" t="s">
        <v>72</v>
      </c>
      <c r="G45" s="6">
        <f>G2/G33</f>
        <v>26.062797115083097</v>
      </c>
      <c r="H45" s="6">
        <f t="shared" ref="H45:P45" si="2">H2/H33</f>
        <v>25.0077981004445</v>
      </c>
      <c r="I45" s="6">
        <f t="shared" si="2"/>
        <v>22.924296672228401</v>
      </c>
      <c r="J45" s="6">
        <f t="shared" si="2"/>
        <v>21.07422829188209</v>
      </c>
      <c r="K45" s="6">
        <f t="shared" si="2"/>
        <v>19.591173036149595</v>
      </c>
      <c r="L45" s="6">
        <f t="shared" si="2"/>
        <v>19.172643622030517</v>
      </c>
      <c r="M45" s="6">
        <f t="shared" si="2"/>
        <v>18.710872328362331</v>
      </c>
      <c r="N45" s="6">
        <f t="shared" si="2"/>
        <v>17.843529184434018</v>
      </c>
      <c r="O45" s="6">
        <f t="shared" si="2"/>
        <v>16.070657968966717</v>
      </c>
      <c r="P45" s="6">
        <f t="shared" si="2"/>
        <v>16.065434557553647</v>
      </c>
      <c r="Q45" s="6"/>
      <c r="R45" s="6"/>
    </row>
    <row r="46" spans="1:31" x14ac:dyDescent="0.25">
      <c r="A46" t="s">
        <v>9</v>
      </c>
      <c r="B46" t="s">
        <v>30</v>
      </c>
      <c r="C46" t="s">
        <v>72</v>
      </c>
      <c r="G46" s="6">
        <f t="shared" ref="G46:P53" si="3">G3/G34</f>
        <v>151.62307415730339</v>
      </c>
      <c r="H46" s="6">
        <f t="shared" si="3"/>
        <v>124.53000676872999</v>
      </c>
      <c r="I46" s="6">
        <f t="shared" si="3"/>
        <v>103.3859317904994</v>
      </c>
      <c r="J46" s="6">
        <f t="shared" si="3"/>
        <v>101.33620317271172</v>
      </c>
      <c r="K46" s="6">
        <f t="shared" si="3"/>
        <v>118.18110371189331</v>
      </c>
      <c r="L46" s="6">
        <f t="shared" si="3"/>
        <v>105.47689923556418</v>
      </c>
      <c r="M46" s="6">
        <f t="shared" si="3"/>
        <v>92.871956774940671</v>
      </c>
      <c r="N46" s="6">
        <f t="shared" si="3"/>
        <v>75.935612211499034</v>
      </c>
      <c r="O46" s="6">
        <f t="shared" si="3"/>
        <v>54.431923207973078</v>
      </c>
      <c r="P46" s="6">
        <f t="shared" si="3"/>
        <v>51.349132245032557</v>
      </c>
      <c r="Q46" s="6"/>
      <c r="R46" s="6"/>
    </row>
    <row r="47" spans="1:31" x14ac:dyDescent="0.25">
      <c r="A47" t="s">
        <v>1</v>
      </c>
      <c r="B47" t="s">
        <v>30</v>
      </c>
      <c r="G47" s="6">
        <f t="shared" si="3"/>
        <v>9.5324054422376622E-3</v>
      </c>
      <c r="H47" s="6">
        <f t="shared" si="3"/>
        <v>8.8585644163670946E-3</v>
      </c>
      <c r="I47" s="6">
        <f t="shared" si="3"/>
        <v>8.4071057464091756E-3</v>
      </c>
      <c r="J47" s="6">
        <f t="shared" si="3"/>
        <v>7.4918722483619327E-3</v>
      </c>
      <c r="K47" s="6">
        <f t="shared" si="3"/>
        <v>8.1794007541046015E-3</v>
      </c>
      <c r="L47" s="6">
        <f t="shared" si="3"/>
        <v>9.0960170510380363E-3</v>
      </c>
      <c r="M47" s="6">
        <f t="shared" si="3"/>
        <v>9.6093725273747582E-3</v>
      </c>
      <c r="N47" s="6">
        <f t="shared" si="3"/>
        <v>1.1588968620887236E-2</v>
      </c>
      <c r="O47" s="6">
        <f t="shared" si="3"/>
        <v>1.1500118871800963E-2</v>
      </c>
      <c r="P47" s="6">
        <f t="shared" si="3"/>
        <v>9.7534990153065482E-3</v>
      </c>
      <c r="Q47" s="6"/>
      <c r="R47" s="6"/>
    </row>
    <row r="48" spans="1:31" x14ac:dyDescent="0.25">
      <c r="A48" t="s">
        <v>2</v>
      </c>
      <c r="B48" t="s">
        <v>30</v>
      </c>
      <c r="G48" s="6">
        <f t="shared" si="3"/>
        <v>0.4711404858567792</v>
      </c>
      <c r="H48" s="6">
        <f t="shared" si="3"/>
        <v>0.52526088843057805</v>
      </c>
      <c r="I48" s="6">
        <f t="shared" si="3"/>
        <v>0.53962006177613886</v>
      </c>
      <c r="J48" s="6">
        <f t="shared" si="3"/>
        <v>0.5591108413922713</v>
      </c>
      <c r="K48" s="6">
        <f t="shared" si="3"/>
        <v>0.60644012337249975</v>
      </c>
      <c r="L48" s="6">
        <f t="shared" si="3"/>
        <v>0.67047890648822595</v>
      </c>
      <c r="M48" s="6">
        <f t="shared" si="3"/>
        <v>0.67415402391527102</v>
      </c>
      <c r="N48" s="6">
        <f t="shared" si="3"/>
        <v>0.70766299344399497</v>
      </c>
      <c r="O48" s="6">
        <f t="shared" si="3"/>
        <v>0.76081577046289517</v>
      </c>
      <c r="P48" s="6">
        <f t="shared" si="3"/>
        <v>0.82721747564298143</v>
      </c>
      <c r="Q48" s="6"/>
      <c r="R48" s="6"/>
    </row>
    <row r="49" spans="1:49" x14ac:dyDescent="0.25">
      <c r="A49" t="s">
        <v>8</v>
      </c>
      <c r="B49" t="s">
        <v>30</v>
      </c>
      <c r="G49" s="6">
        <f t="shared" si="3"/>
        <v>3.5101198027601903</v>
      </c>
      <c r="H49" s="6">
        <f t="shared" si="3"/>
        <v>2.8740526884092854</v>
      </c>
      <c r="I49" s="6">
        <f t="shared" si="3"/>
        <v>2.8061647844104902</v>
      </c>
      <c r="J49" s="6">
        <f t="shared" si="3"/>
        <v>2.6799715448131631</v>
      </c>
      <c r="K49" s="6">
        <f t="shared" si="3"/>
        <v>2.4153950616376072</v>
      </c>
      <c r="L49" s="6">
        <f t="shared" si="3"/>
        <v>2.3636585489750632</v>
      </c>
      <c r="M49" s="6">
        <f t="shared" si="3"/>
        <v>2.3148624829164555</v>
      </c>
      <c r="N49" s="6">
        <f t="shared" si="3"/>
        <v>2.1842056672660854</v>
      </c>
      <c r="O49" s="6">
        <f t="shared" si="3"/>
        <v>2.0410159956205556</v>
      </c>
      <c r="P49" s="6">
        <f t="shared" si="3"/>
        <v>1.9669375054023686</v>
      </c>
      <c r="Q49" s="6"/>
      <c r="R49" s="6"/>
    </row>
    <row r="50" spans="1:49" x14ac:dyDescent="0.25">
      <c r="A50" t="s">
        <v>28</v>
      </c>
      <c r="B50" t="s">
        <v>30</v>
      </c>
      <c r="G50" s="6">
        <f t="shared" si="3"/>
        <v>14.609616622230394</v>
      </c>
      <c r="H50" s="6">
        <f t="shared" si="3"/>
        <v>14.752191133951474</v>
      </c>
      <c r="I50" s="6">
        <f t="shared" si="3"/>
        <v>12.823433051211046</v>
      </c>
      <c r="J50" s="6">
        <f t="shared" si="3"/>
        <v>10.970173335791998</v>
      </c>
      <c r="K50" s="6">
        <f t="shared" si="3"/>
        <v>10.32749907049536</v>
      </c>
      <c r="L50" s="6">
        <f t="shared" si="3"/>
        <v>9.192031407280858</v>
      </c>
      <c r="M50" s="6">
        <f t="shared" si="3"/>
        <v>8.3085229367423921</v>
      </c>
      <c r="N50" s="6">
        <f t="shared" si="3"/>
        <v>8.6074618621915882</v>
      </c>
      <c r="O50" s="6">
        <f t="shared" si="3"/>
        <v>8.8746721118503888</v>
      </c>
      <c r="P50" s="6">
        <f t="shared" si="3"/>
        <v>8.4328992705956072</v>
      </c>
      <c r="Q50" s="6"/>
      <c r="R50" s="6"/>
    </row>
    <row r="51" spans="1:49" x14ac:dyDescent="0.25">
      <c r="A51" t="s">
        <v>3</v>
      </c>
      <c r="B51" t="s">
        <v>30</v>
      </c>
      <c r="G51" s="6">
        <f t="shared" si="3"/>
        <v>0.18293003787123779</v>
      </c>
      <c r="H51" s="6">
        <f t="shared" si="3"/>
        <v>0.18030749738066815</v>
      </c>
      <c r="I51" s="6">
        <f t="shared" si="3"/>
        <v>0.17465930318812212</v>
      </c>
      <c r="J51" s="6">
        <f t="shared" si="3"/>
        <v>0.16343797149597089</v>
      </c>
      <c r="K51" s="6">
        <f t="shared" si="3"/>
        <v>0.14577082363414756</v>
      </c>
      <c r="L51" s="6">
        <f t="shared" si="3"/>
        <v>0.13050796517423319</v>
      </c>
      <c r="M51" s="6">
        <f t="shared" si="3"/>
        <v>0.1262005837682672</v>
      </c>
      <c r="N51" s="6">
        <f t="shared" si="3"/>
        <v>0.1202387807039812</v>
      </c>
      <c r="O51" s="6">
        <f t="shared" si="3"/>
        <v>0.12406244008811206</v>
      </c>
      <c r="P51" s="6">
        <f t="shared" si="3"/>
        <v>0.12622643316413976</v>
      </c>
      <c r="Q51" s="6"/>
      <c r="R51" s="6"/>
    </row>
    <row r="52" spans="1:49" x14ac:dyDescent="0.25">
      <c r="A52" t="s">
        <v>4</v>
      </c>
      <c r="B52" t="s">
        <v>30</v>
      </c>
      <c r="G52" s="6">
        <f t="shared" si="3"/>
        <v>1.6871438596330033E-2</v>
      </c>
      <c r="H52" s="6">
        <f t="shared" si="3"/>
        <v>1.5394997685820517E-2</v>
      </c>
      <c r="I52" s="6">
        <f t="shared" si="3"/>
        <v>1.4342749533052757E-2</v>
      </c>
      <c r="J52" s="6">
        <f t="shared" si="3"/>
        <v>1.4292388126862317E-2</v>
      </c>
      <c r="K52" s="6">
        <f t="shared" si="3"/>
        <v>1.3681932488042345E-2</v>
      </c>
      <c r="L52" s="6">
        <f t="shared" si="3"/>
        <v>1.4276959380204504E-2</v>
      </c>
      <c r="M52" s="6">
        <f t="shared" si="3"/>
        <v>1.4378548000724444E-2</v>
      </c>
      <c r="N52" s="6">
        <f t="shared" si="3"/>
        <v>1.4303970294102259E-2</v>
      </c>
      <c r="O52" s="6">
        <f t="shared" si="3"/>
        <v>1.4716956739329493E-2</v>
      </c>
      <c r="P52" s="6">
        <f t="shared" si="3"/>
        <v>1.4552781604891011E-2</v>
      </c>
      <c r="Q52" s="6"/>
      <c r="R52" s="6"/>
    </row>
    <row r="53" spans="1:49" x14ac:dyDescent="0.25">
      <c r="A53" t="s">
        <v>5</v>
      </c>
      <c r="B53" t="s">
        <v>30</v>
      </c>
      <c r="G53" s="6">
        <f t="shared" si="3"/>
        <v>0.54355499206341285</v>
      </c>
      <c r="H53" s="6">
        <f t="shared" si="3"/>
        <v>0.5123652047020214</v>
      </c>
      <c r="I53" s="6">
        <f t="shared" si="3"/>
        <v>0.43969728380499634</v>
      </c>
      <c r="J53" s="6">
        <f t="shared" si="3"/>
        <v>0.49523296298911257</v>
      </c>
      <c r="K53" s="6">
        <f t="shared" si="3"/>
        <v>0.31989474277847441</v>
      </c>
      <c r="L53" s="6">
        <f t="shared" si="3"/>
        <v>0.28921362921167043</v>
      </c>
      <c r="M53" s="6">
        <f t="shared" si="3"/>
        <v>0.30627632157792101</v>
      </c>
      <c r="N53" s="6">
        <f t="shared" si="3"/>
        <v>0.36716128754445843</v>
      </c>
      <c r="O53" s="6">
        <f t="shared" si="3"/>
        <v>0.30748066126804052</v>
      </c>
      <c r="P53" s="6">
        <f t="shared" si="3"/>
        <v>0.28882038867956311</v>
      </c>
      <c r="Q53" s="6"/>
      <c r="R53" s="6"/>
    </row>
    <row r="55" spans="1:49" s="1" customFormat="1" x14ac:dyDescent="0.25">
      <c r="A55" s="1" t="s">
        <v>13</v>
      </c>
    </row>
    <row r="56" spans="1:49" s="1" customFormat="1" x14ac:dyDescent="0.25">
      <c r="G56" s="1">
        <v>2008</v>
      </c>
      <c r="H56" s="1">
        <v>2009</v>
      </c>
      <c r="I56" s="1">
        <v>2010</v>
      </c>
      <c r="J56" s="1">
        <v>2011</v>
      </c>
      <c r="K56" s="1">
        <v>2012</v>
      </c>
      <c r="L56" s="1">
        <v>2013</v>
      </c>
      <c r="M56" s="1">
        <v>2014</v>
      </c>
      <c r="N56" s="1">
        <v>2015</v>
      </c>
      <c r="O56" s="1">
        <v>2016</v>
      </c>
      <c r="P56" s="1">
        <v>2017</v>
      </c>
      <c r="Q56" s="1">
        <v>2018</v>
      </c>
      <c r="R56" s="1">
        <v>2019</v>
      </c>
      <c r="S56" s="1">
        <v>2020</v>
      </c>
    </row>
    <row r="57" spans="1:49" ht="23.1" customHeight="1" x14ac:dyDescent="0.25">
      <c r="A57" s="4" t="s">
        <v>15</v>
      </c>
      <c r="B57" s="4" t="s">
        <v>15</v>
      </c>
      <c r="C57" s="4" t="s">
        <v>22</v>
      </c>
      <c r="G57" s="9">
        <v>245370.90000000002</v>
      </c>
      <c r="H57" s="9">
        <v>249901.95</v>
      </c>
      <c r="I57" s="9">
        <v>252928.2</v>
      </c>
      <c r="J57" s="9">
        <v>252158.72350000002</v>
      </c>
      <c r="K57" s="9">
        <v>250224.47350000002</v>
      </c>
      <c r="L57" s="9">
        <v>249372.77100000001</v>
      </c>
      <c r="M57" s="9">
        <v>250713.837</v>
      </c>
      <c r="N57" s="9">
        <v>255143.16200000001</v>
      </c>
      <c r="O57" s="9">
        <v>258481.06200000001</v>
      </c>
      <c r="P57" s="9">
        <v>259030.08199999999</v>
      </c>
    </row>
    <row r="58" spans="1:49" x14ac:dyDescent="0.25">
      <c r="A58" t="s">
        <v>31</v>
      </c>
      <c r="B58" t="s">
        <v>31</v>
      </c>
      <c r="G58" s="6">
        <f>G7*1000/G57</f>
        <v>0.80953364885567103</v>
      </c>
      <c r="H58" s="6">
        <f t="shared" ref="H58:P58" si="4">H7*1000/H57</f>
        <v>0.81413130229676078</v>
      </c>
      <c r="I58" s="6">
        <f t="shared" si="4"/>
        <v>0.77993675675547447</v>
      </c>
      <c r="J58" s="6">
        <f t="shared" si="4"/>
        <v>0.75496892337337673</v>
      </c>
      <c r="K58" s="6">
        <f t="shared" si="4"/>
        <v>0.76373424760148401</v>
      </c>
      <c r="L58" s="6">
        <f t="shared" si="4"/>
        <v>0.71718335278874534</v>
      </c>
      <c r="M58" s="6">
        <f t="shared" si="4"/>
        <v>0.68855792749883205</v>
      </c>
      <c r="N58" s="6">
        <f t="shared" si="4"/>
        <v>0.70790452930108305</v>
      </c>
      <c r="O58" s="6">
        <f t="shared" si="4"/>
        <v>0.71898110663132453</v>
      </c>
      <c r="P58" s="6">
        <f t="shared" si="4"/>
        <v>0.69842081121682231</v>
      </c>
    </row>
    <row r="59" spans="1:49" x14ac:dyDescent="0.25">
      <c r="A59" t="s">
        <v>27</v>
      </c>
      <c r="B59" t="s">
        <v>27</v>
      </c>
      <c r="G59" s="10">
        <f t="shared" ref="G59:P59" si="5">G36*1000000/G57</f>
        <v>538.31261164221178</v>
      </c>
      <c r="H59" s="10">
        <f t="shared" si="5"/>
        <v>497.03375663935395</v>
      </c>
      <c r="I59" s="10">
        <f t="shared" si="5"/>
        <v>475.39420278165892</v>
      </c>
      <c r="J59" s="10">
        <f t="shared" si="5"/>
        <v>469.98270912487385</v>
      </c>
      <c r="K59" s="10">
        <f t="shared" si="5"/>
        <v>453.93029870837142</v>
      </c>
      <c r="L59" s="10">
        <f t="shared" si="5"/>
        <v>432.72693553218767</v>
      </c>
      <c r="M59" s="10">
        <f t="shared" si="5"/>
        <v>427.4611895473484</v>
      </c>
      <c r="N59" s="10">
        <f t="shared" si="5"/>
        <v>421.46926124557473</v>
      </c>
      <c r="O59" s="10">
        <f t="shared" si="5"/>
        <v>412.89717387496648</v>
      </c>
      <c r="P59" s="10">
        <f t="shared" si="5"/>
        <v>411.89053864407919</v>
      </c>
    </row>
    <row r="61" spans="1:49" x14ac:dyDescent="0.25">
      <c r="A61" s="1" t="s">
        <v>21</v>
      </c>
      <c r="B61" s="1"/>
      <c r="C61" s="1"/>
    </row>
    <row r="62" spans="1:49" x14ac:dyDescent="0.25">
      <c r="A62" s="1"/>
      <c r="B62" s="1"/>
      <c r="C62" s="1"/>
      <c r="G62" s="1">
        <v>2008</v>
      </c>
      <c r="H62" s="1">
        <v>2009</v>
      </c>
      <c r="I62" s="1">
        <v>2010</v>
      </c>
      <c r="J62" s="1">
        <v>2011</v>
      </c>
      <c r="K62" s="1">
        <v>2012</v>
      </c>
      <c r="L62" s="1">
        <v>2013</v>
      </c>
      <c r="M62" s="1">
        <v>2014</v>
      </c>
      <c r="N62" s="1">
        <v>2015</v>
      </c>
      <c r="O62" s="1">
        <v>2016</v>
      </c>
      <c r="P62" s="1">
        <v>2017</v>
      </c>
      <c r="Q62" s="1">
        <v>2018</v>
      </c>
      <c r="R62" s="1">
        <v>2019</v>
      </c>
      <c r="S62" s="1">
        <v>2020</v>
      </c>
      <c r="T62" s="1">
        <v>2021</v>
      </c>
      <c r="U62" s="1">
        <v>2022</v>
      </c>
      <c r="V62" s="1">
        <v>2023</v>
      </c>
      <c r="W62" s="1">
        <v>2024</v>
      </c>
      <c r="X62" s="1">
        <v>2025</v>
      </c>
      <c r="Y62" s="1">
        <v>2026</v>
      </c>
      <c r="Z62" s="1">
        <v>2027</v>
      </c>
      <c r="AA62" s="1">
        <v>2028</v>
      </c>
      <c r="AB62" s="1">
        <v>2029</v>
      </c>
      <c r="AC62" s="1">
        <v>2030</v>
      </c>
      <c r="AD62" s="1">
        <v>2031</v>
      </c>
      <c r="AE62" s="1">
        <v>2032</v>
      </c>
      <c r="AF62" s="1">
        <v>2033</v>
      </c>
      <c r="AG62" s="1">
        <v>2034</v>
      </c>
      <c r="AH62" s="1">
        <v>2035</v>
      </c>
      <c r="AI62" s="1">
        <v>2036</v>
      </c>
      <c r="AJ62" s="1">
        <v>2037</v>
      </c>
      <c r="AK62" s="1">
        <v>2038</v>
      </c>
      <c r="AL62" s="1">
        <v>2039</v>
      </c>
      <c r="AM62" s="1">
        <v>2040</v>
      </c>
      <c r="AN62" s="1">
        <v>2041</v>
      </c>
      <c r="AO62" s="1">
        <v>2042</v>
      </c>
      <c r="AP62" s="1">
        <v>2043</v>
      </c>
      <c r="AQ62" s="1">
        <v>2044</v>
      </c>
      <c r="AR62" s="1">
        <v>2045</v>
      </c>
      <c r="AS62" s="1">
        <v>2046</v>
      </c>
      <c r="AT62" s="1">
        <v>2047</v>
      </c>
      <c r="AU62" s="1">
        <v>2048</v>
      </c>
      <c r="AV62" s="1">
        <v>2049</v>
      </c>
      <c r="AW62" s="1">
        <v>2050</v>
      </c>
    </row>
    <row r="63" spans="1:49" x14ac:dyDescent="0.25">
      <c r="A63" t="s">
        <v>6</v>
      </c>
      <c r="B63" t="s">
        <v>6</v>
      </c>
      <c r="C63" t="s">
        <v>19</v>
      </c>
      <c r="G63" s="6">
        <v>21.249199000000001</v>
      </c>
      <c r="H63" s="6">
        <v>21.691652999999999</v>
      </c>
      <c r="I63" s="6">
        <v>22.031749999999999</v>
      </c>
      <c r="J63" s="6">
        <v>22.340024</v>
      </c>
      <c r="K63" s="6">
        <v>22.733464999999999</v>
      </c>
      <c r="L63" s="6">
        <v>23.128129000000001</v>
      </c>
      <c r="M63" s="6">
        <v>23.475686</v>
      </c>
      <c r="N63" s="6">
        <v>23.815995000000001</v>
      </c>
      <c r="O63" s="6">
        <v>24.190906999999999</v>
      </c>
      <c r="P63" s="6">
        <v>24.600777000000001</v>
      </c>
      <c r="Q63" s="6">
        <v>25.015825</v>
      </c>
      <c r="R63" s="6">
        <v>25.439453</v>
      </c>
      <c r="S63" s="6">
        <v>25.868818000000001</v>
      </c>
      <c r="T63" s="6">
        <v>26.296604000000002</v>
      </c>
      <c r="U63" s="6">
        <v>26.722348</v>
      </c>
      <c r="V63" s="6">
        <v>27.142517999999999</v>
      </c>
      <c r="W63" s="6">
        <v>27.557511999999999</v>
      </c>
      <c r="X63" s="6">
        <v>27.965751000000001</v>
      </c>
      <c r="Y63" s="6">
        <v>28.367630000000002</v>
      </c>
      <c r="Z63" s="6">
        <v>28.765733999999998</v>
      </c>
      <c r="AA63" s="6">
        <v>29.157084999999999</v>
      </c>
      <c r="AB63" s="6">
        <v>29.545877000000001</v>
      </c>
      <c r="AC63" s="6">
        <v>29.931725</v>
      </c>
      <c r="AD63" s="6">
        <v>30.314335</v>
      </c>
      <c r="AE63" s="6">
        <v>30.693262000000001</v>
      </c>
      <c r="AF63" s="6">
        <v>31.06841</v>
      </c>
      <c r="AG63" s="6">
        <v>31.439820999999998</v>
      </c>
      <c r="AH63" s="6">
        <v>31.807641</v>
      </c>
      <c r="AI63" s="6">
        <v>32.172122999999999</v>
      </c>
      <c r="AJ63" s="6">
        <v>32.533631999999997</v>
      </c>
      <c r="AK63" s="6">
        <v>32.892494999999997</v>
      </c>
      <c r="AL63" s="6">
        <v>33.248990999999997</v>
      </c>
      <c r="AM63" s="6">
        <v>33.603375999999997</v>
      </c>
      <c r="AN63" s="6">
        <v>33.955939000000001</v>
      </c>
      <c r="AO63" s="6">
        <v>34.306863</v>
      </c>
      <c r="AP63" s="6">
        <v>34.656376999999999</v>
      </c>
      <c r="AQ63" s="6">
        <v>35.004632000000001</v>
      </c>
      <c r="AR63" s="6">
        <v>35.351790999999999</v>
      </c>
      <c r="AS63" s="6">
        <v>35.698016000000003</v>
      </c>
      <c r="AT63" s="6">
        <v>36.043472000000001</v>
      </c>
      <c r="AU63" s="6">
        <v>36.388373999999999</v>
      </c>
      <c r="AV63" s="6">
        <v>36.732899000000003</v>
      </c>
      <c r="AW63" s="6">
        <v>37.077210000000001</v>
      </c>
    </row>
    <row r="64" spans="1:49" x14ac:dyDescent="0.25">
      <c r="A64" t="s">
        <v>20</v>
      </c>
      <c r="B64" t="s">
        <v>20</v>
      </c>
      <c r="G64" s="6">
        <f>G12/G63</f>
        <v>2.9976631119130657</v>
      </c>
      <c r="H64" s="6">
        <f t="shared" ref="H64:P64" si="6">H12/H63</f>
        <v>2.9457478413470843</v>
      </c>
      <c r="I64" s="6">
        <f t="shared" si="6"/>
        <v>2.9234536521156969</v>
      </c>
      <c r="J64" s="6">
        <f t="shared" si="6"/>
        <v>2.924526849210189</v>
      </c>
      <c r="K64" s="6">
        <f t="shared" si="6"/>
        <v>2.8637891320130917</v>
      </c>
      <c r="L64" s="6">
        <f t="shared" si="6"/>
        <v>2.8168184291950289</v>
      </c>
      <c r="M64" s="6">
        <f t="shared" si="6"/>
        <v>2.8465783704893655</v>
      </c>
      <c r="N64" s="6">
        <f t="shared" si="6"/>
        <v>2.856987499367547</v>
      </c>
      <c r="O64" s="6">
        <f t="shared" si="6"/>
        <v>2.7964329737615876</v>
      </c>
      <c r="P64" s="6">
        <f t="shared" si="6"/>
        <v>2.8014826523568748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selection activeCell="AF9" sqref="AF9"/>
    </sheetView>
  </sheetViews>
  <sheetFormatPr defaultRowHeight="15" x14ac:dyDescent="0.25"/>
  <cols>
    <col min="1" max="2" width="36.7109375" customWidth="1"/>
    <col min="3" max="3" width="13.28515625" customWidth="1"/>
    <col min="4" max="4" width="11.28515625" customWidth="1"/>
  </cols>
  <sheetData>
    <row r="1" spans="1:32" x14ac:dyDescent="0.25">
      <c r="A1" t="s">
        <v>61</v>
      </c>
      <c r="B1" s="1" t="s">
        <v>40</v>
      </c>
      <c r="C1" s="1" t="s">
        <v>36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</row>
    <row r="2" spans="1:32" x14ac:dyDescent="0.25">
      <c r="A2" t="s">
        <v>0</v>
      </c>
      <c r="B2" t="s">
        <v>41</v>
      </c>
      <c r="C2" t="s">
        <v>38</v>
      </c>
      <c r="D2" s="14">
        <v>617651.01</v>
      </c>
      <c r="E2" s="14">
        <v>600167.62</v>
      </c>
      <c r="F2" s="14">
        <v>541653.06000000006</v>
      </c>
      <c r="G2" s="14">
        <v>523798.09</v>
      </c>
      <c r="H2" s="14">
        <v>513392.85</v>
      </c>
      <c r="I2" s="14">
        <v>497942.11</v>
      </c>
      <c r="J2" s="14">
        <v>506901.91</v>
      </c>
      <c r="K2" s="14">
        <v>512169.15</v>
      </c>
      <c r="L2" s="14">
        <v>506334.19</v>
      </c>
      <c r="M2" s="14">
        <v>523390.83</v>
      </c>
      <c r="N2" s="14">
        <v>545376.96</v>
      </c>
      <c r="O2" s="14">
        <v>575947.68999999994</v>
      </c>
      <c r="P2" s="14">
        <v>567392.56999999995</v>
      </c>
      <c r="Q2" s="14">
        <v>582724.35</v>
      </c>
      <c r="R2" s="14">
        <v>586675.68999999994</v>
      </c>
      <c r="S2" s="14">
        <v>617215.61</v>
      </c>
      <c r="T2" s="14">
        <v>614851.49</v>
      </c>
      <c r="U2" s="14">
        <v>634603.30000000005</v>
      </c>
      <c r="V2" s="14">
        <v>623356.94999999995</v>
      </c>
      <c r="W2" s="14">
        <v>616191.52</v>
      </c>
      <c r="X2" s="14">
        <v>593537.55000000005</v>
      </c>
      <c r="Y2" s="14">
        <v>573028.92000000004</v>
      </c>
      <c r="Z2" s="14">
        <v>555333.35</v>
      </c>
      <c r="AA2" s="14">
        <v>540628</v>
      </c>
      <c r="AB2" s="14">
        <v>539739.53</v>
      </c>
      <c r="AC2" s="14">
        <v>538821.14</v>
      </c>
      <c r="AD2" s="14">
        <v>526148.36</v>
      </c>
      <c r="AE2" s="14">
        <v>529486.52</v>
      </c>
      <c r="AF2" s="14">
        <v>537446.39</v>
      </c>
    </row>
    <row r="3" spans="1:32" x14ac:dyDescent="0.25">
      <c r="A3" t="s">
        <v>42</v>
      </c>
      <c r="B3" t="s">
        <v>41</v>
      </c>
      <c r="C3" t="s">
        <v>38</v>
      </c>
      <c r="D3" s="14">
        <v>286014.58</v>
      </c>
      <c r="E3" s="14">
        <v>265677.89</v>
      </c>
      <c r="F3" s="14">
        <v>196577.22</v>
      </c>
      <c r="G3" s="14">
        <v>178093.82</v>
      </c>
      <c r="H3" s="14">
        <v>168326.67</v>
      </c>
      <c r="I3" s="14">
        <v>144415.15</v>
      </c>
      <c r="J3" s="14">
        <v>147705.9</v>
      </c>
      <c r="K3" s="14">
        <v>155660.01999999999</v>
      </c>
      <c r="L3" s="14">
        <v>140232.23000000001</v>
      </c>
      <c r="M3" s="14">
        <v>151436.97</v>
      </c>
      <c r="N3" s="14">
        <v>153814.20000000001</v>
      </c>
      <c r="O3" s="14">
        <v>174165.97</v>
      </c>
      <c r="P3" s="14">
        <v>172829.43</v>
      </c>
      <c r="Q3" s="14">
        <v>172040.36</v>
      </c>
      <c r="R3" s="14">
        <v>165939.34</v>
      </c>
      <c r="S3" s="14">
        <v>199327.19</v>
      </c>
      <c r="T3" s="14">
        <v>189630.86</v>
      </c>
      <c r="U3" s="14">
        <v>192502.66</v>
      </c>
      <c r="V3" s="14">
        <v>170751.75</v>
      </c>
      <c r="W3" s="14">
        <v>165808.32000000001</v>
      </c>
      <c r="X3" s="14">
        <v>154895.10999999999</v>
      </c>
      <c r="Y3" s="14">
        <v>138223.6</v>
      </c>
      <c r="Z3" s="14">
        <v>140097.46</v>
      </c>
      <c r="AA3" s="14">
        <v>139096.79</v>
      </c>
      <c r="AB3" s="14">
        <v>141490.25</v>
      </c>
      <c r="AC3" s="14">
        <v>121970.8</v>
      </c>
      <c r="AD3" s="14">
        <v>104818.3</v>
      </c>
      <c r="AE3" s="14">
        <v>102315.45</v>
      </c>
      <c r="AF3" s="14">
        <v>106196.61</v>
      </c>
    </row>
    <row r="4" spans="1:32" x14ac:dyDescent="0.25">
      <c r="A4" t="s">
        <v>43</v>
      </c>
      <c r="B4" t="s">
        <v>41</v>
      </c>
      <c r="C4" t="s">
        <v>38</v>
      </c>
      <c r="D4" s="14">
        <v>284868.8</v>
      </c>
      <c r="E4" s="14">
        <v>264558.44</v>
      </c>
      <c r="F4" s="14">
        <v>195433.79</v>
      </c>
      <c r="G4" s="14">
        <v>176902.83</v>
      </c>
      <c r="H4" s="14">
        <v>167081.48000000001</v>
      </c>
      <c r="I4" s="14">
        <v>143142.73000000001</v>
      </c>
      <c r="J4" s="14">
        <v>146422.45000000001</v>
      </c>
      <c r="K4" s="14">
        <v>154248.74</v>
      </c>
      <c r="L4" s="14">
        <v>138791.07</v>
      </c>
      <c r="M4" s="14">
        <v>149958.45000000001</v>
      </c>
      <c r="N4" s="14">
        <v>152294.20000000001</v>
      </c>
      <c r="O4" s="14">
        <v>172258.68</v>
      </c>
      <c r="P4" s="14">
        <v>170961.44</v>
      </c>
      <c r="Q4" s="14">
        <v>169970.7</v>
      </c>
      <c r="R4" s="14">
        <v>163857.25</v>
      </c>
      <c r="S4" s="14">
        <v>197098.3</v>
      </c>
      <c r="T4" s="14">
        <v>187560.63</v>
      </c>
      <c r="U4" s="14">
        <v>190452.63</v>
      </c>
      <c r="V4" s="14">
        <v>168680.67</v>
      </c>
      <c r="W4" s="14">
        <v>163740.76999999999</v>
      </c>
      <c r="X4" s="14">
        <v>152783.73000000001</v>
      </c>
      <c r="Y4" s="14">
        <v>136064.12</v>
      </c>
      <c r="Z4" s="14">
        <v>137892.53</v>
      </c>
      <c r="AA4" s="14">
        <v>136807.23000000001</v>
      </c>
      <c r="AB4" s="14">
        <v>139141.23000000001</v>
      </c>
      <c r="AC4" s="14">
        <v>119479.75</v>
      </c>
      <c r="AD4" s="14">
        <v>102240.57</v>
      </c>
      <c r="AE4" s="14">
        <v>99650.18</v>
      </c>
      <c r="AF4" s="14">
        <v>103592.13</v>
      </c>
    </row>
    <row r="5" spans="1:32" x14ac:dyDescent="0.25">
      <c r="A5" t="s">
        <v>44</v>
      </c>
      <c r="B5" t="s">
        <v>41</v>
      </c>
      <c r="C5" t="s">
        <v>38</v>
      </c>
      <c r="D5" s="14">
        <v>224.86</v>
      </c>
      <c r="E5" s="14">
        <v>226.85</v>
      </c>
      <c r="F5" s="14">
        <v>232.73</v>
      </c>
      <c r="G5" s="14">
        <v>241.18</v>
      </c>
      <c r="H5" s="14">
        <v>251.62</v>
      </c>
      <c r="I5" s="14">
        <v>257.52999999999997</v>
      </c>
      <c r="J5" s="14">
        <v>258.89999999999998</v>
      </c>
      <c r="K5" s="14">
        <v>269.69</v>
      </c>
      <c r="L5" s="14">
        <v>277.31</v>
      </c>
      <c r="M5" s="14">
        <v>288.67</v>
      </c>
      <c r="N5" s="14">
        <v>300.18</v>
      </c>
      <c r="O5" s="14">
        <v>367.11</v>
      </c>
      <c r="P5" s="14">
        <v>373.99</v>
      </c>
      <c r="Q5" s="14">
        <v>413.76</v>
      </c>
      <c r="R5" s="14">
        <v>416.05</v>
      </c>
      <c r="S5" s="14">
        <v>436.92</v>
      </c>
      <c r="T5" s="14">
        <v>417.35</v>
      </c>
      <c r="U5" s="14">
        <v>405.4</v>
      </c>
      <c r="V5" s="14">
        <v>411.16</v>
      </c>
      <c r="W5" s="14">
        <v>411.9</v>
      </c>
      <c r="X5" s="14">
        <v>422.69</v>
      </c>
      <c r="Y5" s="14">
        <v>425.96</v>
      </c>
      <c r="Z5" s="14">
        <v>437.52</v>
      </c>
      <c r="AA5" s="14">
        <v>442.88</v>
      </c>
      <c r="AB5" s="14">
        <v>439.34</v>
      </c>
      <c r="AC5" s="14">
        <v>468.07</v>
      </c>
      <c r="AD5" s="14">
        <v>497.6</v>
      </c>
      <c r="AE5" s="14">
        <v>529.78</v>
      </c>
      <c r="AF5" s="14">
        <v>533.25</v>
      </c>
    </row>
    <row r="6" spans="1:32" x14ac:dyDescent="0.25">
      <c r="A6" t="s">
        <v>45</v>
      </c>
      <c r="B6" t="s">
        <v>41</v>
      </c>
      <c r="C6" t="s">
        <v>38</v>
      </c>
      <c r="D6" s="14">
        <v>576.27</v>
      </c>
      <c r="E6" s="14">
        <v>545.91</v>
      </c>
      <c r="F6" s="14">
        <v>558.69000000000005</v>
      </c>
      <c r="G6" s="14">
        <v>586.29999999999995</v>
      </c>
      <c r="H6" s="14">
        <v>617.32000000000005</v>
      </c>
      <c r="I6" s="14">
        <v>627.82000000000005</v>
      </c>
      <c r="J6" s="14">
        <v>636.23</v>
      </c>
      <c r="K6" s="14">
        <v>737.24</v>
      </c>
      <c r="L6" s="14">
        <v>750.1</v>
      </c>
      <c r="M6" s="14">
        <v>762.12</v>
      </c>
      <c r="N6" s="14">
        <v>778.09</v>
      </c>
      <c r="O6" s="14">
        <v>1001.6</v>
      </c>
      <c r="P6" s="14">
        <v>947.41</v>
      </c>
      <c r="Q6" s="14">
        <v>1048.8399999999999</v>
      </c>
      <c r="R6" s="14">
        <v>1057.94</v>
      </c>
      <c r="S6" s="14">
        <v>1151.5</v>
      </c>
      <c r="T6" s="14">
        <v>1045.94</v>
      </c>
      <c r="U6" s="14">
        <v>1057.94</v>
      </c>
      <c r="V6" s="14">
        <v>1066.7</v>
      </c>
      <c r="W6" s="14">
        <v>1064.3900000000001</v>
      </c>
      <c r="X6" s="14">
        <v>1083.19</v>
      </c>
      <c r="Y6" s="14">
        <v>1125.29</v>
      </c>
      <c r="Z6" s="14">
        <v>1148.58</v>
      </c>
      <c r="AA6" s="14">
        <v>1218.44</v>
      </c>
      <c r="AB6" s="14">
        <v>1285.82</v>
      </c>
      <c r="AC6" s="14">
        <v>1363.6</v>
      </c>
      <c r="AD6" s="14">
        <v>1382.47</v>
      </c>
      <c r="AE6" s="14">
        <v>1387.31</v>
      </c>
      <c r="AF6" s="14">
        <v>1317.93</v>
      </c>
    </row>
    <row r="7" spans="1:32" x14ac:dyDescent="0.25">
      <c r="A7" t="s">
        <v>46</v>
      </c>
      <c r="B7" t="s">
        <v>41</v>
      </c>
      <c r="C7" t="s">
        <v>38</v>
      </c>
      <c r="D7" s="14">
        <v>203.05</v>
      </c>
      <c r="E7" s="14">
        <v>204.3</v>
      </c>
      <c r="F7" s="14">
        <v>207.58</v>
      </c>
      <c r="G7" s="14">
        <v>214.66</v>
      </c>
      <c r="H7" s="14">
        <v>222.51</v>
      </c>
      <c r="I7" s="14">
        <v>229.18</v>
      </c>
      <c r="J7" s="14">
        <v>229.94</v>
      </c>
      <c r="K7" s="14">
        <v>239.81</v>
      </c>
      <c r="L7" s="14">
        <v>245.61</v>
      </c>
      <c r="M7" s="14">
        <v>254.21</v>
      </c>
      <c r="N7" s="14">
        <v>262.83999999999997</v>
      </c>
      <c r="O7" s="14">
        <v>322.49</v>
      </c>
      <c r="P7" s="14">
        <v>327.42</v>
      </c>
      <c r="Q7" s="14">
        <v>364.67</v>
      </c>
      <c r="R7" s="14">
        <v>365.31</v>
      </c>
      <c r="S7" s="14">
        <v>385.24</v>
      </c>
      <c r="T7" s="14">
        <v>364.6</v>
      </c>
      <c r="U7" s="14">
        <v>352.12</v>
      </c>
      <c r="V7" s="14">
        <v>356.15</v>
      </c>
      <c r="W7" s="14">
        <v>354.94</v>
      </c>
      <c r="X7" s="14">
        <v>363.7</v>
      </c>
      <c r="Y7" s="14">
        <v>365.39</v>
      </c>
      <c r="Z7" s="14">
        <v>371.92</v>
      </c>
      <c r="AA7" s="14">
        <v>377.71</v>
      </c>
      <c r="AB7" s="14">
        <v>375.02</v>
      </c>
      <c r="AC7" s="14">
        <v>396.89</v>
      </c>
      <c r="AD7" s="14">
        <v>420.48</v>
      </c>
      <c r="AE7" s="14">
        <v>451.58</v>
      </c>
      <c r="AF7" s="14">
        <v>454.74</v>
      </c>
    </row>
    <row r="8" spans="1:32" x14ac:dyDescent="0.25">
      <c r="A8" t="s">
        <v>47</v>
      </c>
      <c r="B8" t="s">
        <v>41</v>
      </c>
      <c r="C8" t="s">
        <v>38</v>
      </c>
      <c r="D8" s="14">
        <v>141.61000000000001</v>
      </c>
      <c r="E8" s="14">
        <v>142.38</v>
      </c>
      <c r="F8" s="14">
        <v>144.43</v>
      </c>
      <c r="G8" s="14">
        <v>148.85</v>
      </c>
      <c r="H8" s="14">
        <v>153.74</v>
      </c>
      <c r="I8" s="14">
        <v>157.9</v>
      </c>
      <c r="J8" s="14">
        <v>158.38</v>
      </c>
      <c r="K8" s="14">
        <v>164.53</v>
      </c>
      <c r="L8" s="14">
        <v>168.15</v>
      </c>
      <c r="M8" s="14">
        <v>173.51</v>
      </c>
      <c r="N8" s="14">
        <v>178.89</v>
      </c>
      <c r="O8" s="14">
        <v>216.09</v>
      </c>
      <c r="P8" s="14">
        <v>219.16</v>
      </c>
      <c r="Q8" s="14">
        <v>242.39</v>
      </c>
      <c r="R8" s="14">
        <v>242.79</v>
      </c>
      <c r="S8" s="14">
        <v>255.22</v>
      </c>
      <c r="T8" s="14">
        <v>242.35</v>
      </c>
      <c r="U8" s="14">
        <v>234.57</v>
      </c>
      <c r="V8" s="14">
        <v>237.08</v>
      </c>
      <c r="W8" s="14">
        <v>236.33</v>
      </c>
      <c r="X8" s="14">
        <v>241.79</v>
      </c>
      <c r="Y8" s="14">
        <v>242.84</v>
      </c>
      <c r="Z8" s="14">
        <v>246.91</v>
      </c>
      <c r="AA8" s="14">
        <v>250.52</v>
      </c>
      <c r="AB8" s="14">
        <v>248.84</v>
      </c>
      <c r="AC8" s="14">
        <v>262.48</v>
      </c>
      <c r="AD8" s="14">
        <v>277.19</v>
      </c>
      <c r="AE8" s="14">
        <v>296.58999999999997</v>
      </c>
      <c r="AF8" s="14">
        <v>298.56</v>
      </c>
    </row>
    <row r="9" spans="1:32" x14ac:dyDescent="0.25">
      <c r="A9" t="s">
        <v>48</v>
      </c>
      <c r="B9" t="s">
        <v>41</v>
      </c>
      <c r="C9" t="s">
        <v>38</v>
      </c>
      <c r="D9" s="14">
        <v>-19115.75</v>
      </c>
      <c r="E9" s="14">
        <v>-14814.75</v>
      </c>
      <c r="F9" s="14">
        <v>-19689.3</v>
      </c>
      <c r="G9" s="14">
        <v>-21071.37</v>
      </c>
      <c r="H9" s="14">
        <v>-17576.150000000001</v>
      </c>
      <c r="I9" s="14">
        <v>-18309.09</v>
      </c>
      <c r="J9" s="14">
        <v>-18105.29</v>
      </c>
      <c r="K9" s="14">
        <v>-22562.55</v>
      </c>
      <c r="L9" s="14">
        <v>-22529.45</v>
      </c>
      <c r="M9" s="14">
        <v>-21969.39</v>
      </c>
      <c r="N9" s="14">
        <v>-19642.150000000001</v>
      </c>
      <c r="O9" s="14">
        <v>-14937.46</v>
      </c>
      <c r="P9" s="14">
        <v>-26529.15</v>
      </c>
      <c r="Q9" s="14">
        <v>-20146.88</v>
      </c>
      <c r="R9" s="14">
        <v>-23616.39</v>
      </c>
      <c r="S9" s="14">
        <v>-26953.79</v>
      </c>
      <c r="T9" s="14">
        <v>-30739.63</v>
      </c>
      <c r="U9" s="14">
        <v>-32252.55</v>
      </c>
      <c r="V9" s="14">
        <v>-32969.72</v>
      </c>
      <c r="W9" s="14">
        <v>-35534.15</v>
      </c>
      <c r="X9" s="14">
        <v>-41947.26</v>
      </c>
      <c r="Y9" s="14">
        <v>-48126.18</v>
      </c>
      <c r="Z9" s="14">
        <v>-56051.92</v>
      </c>
      <c r="AA9" s="14">
        <v>-56805.61</v>
      </c>
      <c r="AB9" s="14">
        <v>-55416.75</v>
      </c>
      <c r="AC9" s="14">
        <v>-52101.18</v>
      </c>
      <c r="AD9" s="14">
        <v>-53515.87</v>
      </c>
      <c r="AE9" s="14">
        <v>-49804.85</v>
      </c>
      <c r="AF9" s="14">
        <v>-44732.9</v>
      </c>
    </row>
    <row r="10" spans="1:32" x14ac:dyDescent="0.25">
      <c r="A10" t="s">
        <v>49</v>
      </c>
      <c r="B10" t="s">
        <v>41</v>
      </c>
      <c r="C10" t="s">
        <v>38</v>
      </c>
      <c r="D10" s="14">
        <v>44638.26</v>
      </c>
      <c r="E10" s="14">
        <v>46114.57</v>
      </c>
      <c r="F10" s="14">
        <v>48529.93</v>
      </c>
      <c r="G10" s="14">
        <v>48754.91</v>
      </c>
      <c r="H10" s="14">
        <v>46734.44</v>
      </c>
      <c r="I10" s="14">
        <v>48653.99</v>
      </c>
      <c r="J10" s="14">
        <v>50972.63</v>
      </c>
      <c r="K10" s="14">
        <v>54427.68</v>
      </c>
      <c r="L10" s="14">
        <v>55402.1</v>
      </c>
      <c r="M10" s="14">
        <v>53005.71</v>
      </c>
      <c r="N10" s="14">
        <v>56301.22</v>
      </c>
      <c r="O10" s="14">
        <v>56371.94</v>
      </c>
      <c r="P10" s="14">
        <v>56555.48</v>
      </c>
      <c r="Q10" s="14">
        <v>54474.23</v>
      </c>
      <c r="R10" s="14">
        <v>55877.26</v>
      </c>
      <c r="S10" s="14">
        <v>58463.12</v>
      </c>
      <c r="T10" s="14">
        <v>59772.14</v>
      </c>
      <c r="U10" s="14">
        <v>61858.21</v>
      </c>
      <c r="V10" s="14">
        <v>62231.18</v>
      </c>
      <c r="W10" s="14">
        <v>65242.5</v>
      </c>
      <c r="X10" s="14">
        <v>64884.24</v>
      </c>
      <c r="Y10" s="14">
        <v>66260.36</v>
      </c>
      <c r="Z10" s="14">
        <v>68882.179999999993</v>
      </c>
      <c r="AA10" s="14">
        <v>72351.59</v>
      </c>
      <c r="AB10" s="14">
        <v>72249.38</v>
      </c>
      <c r="AC10" s="14">
        <v>76098.539999999994</v>
      </c>
      <c r="AD10" s="14">
        <v>81198.899999999994</v>
      </c>
      <c r="AE10" s="14">
        <v>88257.52</v>
      </c>
      <c r="AF10" s="14">
        <v>94904.22</v>
      </c>
    </row>
    <row r="11" spans="1:32" x14ac:dyDescent="0.25">
      <c r="A11" t="s">
        <v>50</v>
      </c>
      <c r="B11" t="s">
        <v>41</v>
      </c>
      <c r="C11" t="s">
        <v>38</v>
      </c>
      <c r="D11" s="14">
        <v>68020.160000000003</v>
      </c>
      <c r="E11" s="14">
        <v>67885.39</v>
      </c>
      <c r="F11" s="14">
        <v>68147.5</v>
      </c>
      <c r="G11" s="14">
        <v>68481.48</v>
      </c>
      <c r="H11" s="14">
        <v>68326.05</v>
      </c>
      <c r="I11" s="14">
        <v>68080.289999999994</v>
      </c>
      <c r="J11" s="14">
        <v>66232.94</v>
      </c>
      <c r="K11" s="14">
        <v>66896.639999999999</v>
      </c>
      <c r="L11" s="14">
        <v>67470.13</v>
      </c>
      <c r="M11" s="14">
        <v>68756.259999999995</v>
      </c>
      <c r="N11" s="14">
        <v>67856.47</v>
      </c>
      <c r="O11" s="14">
        <v>67857.13</v>
      </c>
      <c r="P11" s="14">
        <v>67945.009999999995</v>
      </c>
      <c r="Q11" s="14">
        <v>72308.45</v>
      </c>
      <c r="R11" s="14">
        <v>73693.75</v>
      </c>
      <c r="S11" s="14">
        <v>72822.16</v>
      </c>
      <c r="T11" s="14">
        <v>71779.03</v>
      </c>
      <c r="U11" s="14">
        <v>74076.94</v>
      </c>
      <c r="V11" s="14">
        <v>75188.960000000006</v>
      </c>
      <c r="W11" s="14">
        <v>68778.61</v>
      </c>
      <c r="X11" s="14">
        <v>70964.539999999994</v>
      </c>
      <c r="Y11" s="14">
        <v>71352.42</v>
      </c>
      <c r="Z11" s="14">
        <v>68975.06</v>
      </c>
      <c r="AA11" s="14">
        <v>67702.259999999995</v>
      </c>
      <c r="AB11" s="14">
        <v>66413.149999999994</v>
      </c>
      <c r="AC11" s="14">
        <v>62103.76</v>
      </c>
      <c r="AD11" s="14">
        <v>59802.83</v>
      </c>
      <c r="AE11" s="14">
        <v>59164.3</v>
      </c>
      <c r="AF11" s="14">
        <v>59409.99</v>
      </c>
    </row>
    <row r="12" spans="1:32" x14ac:dyDescent="0.25">
      <c r="A12" t="s">
        <v>51</v>
      </c>
      <c r="B12" t="s">
        <v>41</v>
      </c>
      <c r="C12" t="s">
        <v>38</v>
      </c>
      <c r="D12" s="14">
        <v>148091.32</v>
      </c>
      <c r="E12" s="14">
        <v>149678.6</v>
      </c>
      <c r="F12" s="14">
        <v>153060.67000000001</v>
      </c>
      <c r="G12" s="14">
        <v>152477.53</v>
      </c>
      <c r="H12" s="14">
        <v>152541.29999999999</v>
      </c>
      <c r="I12" s="14">
        <v>158619.25</v>
      </c>
      <c r="J12" s="14">
        <v>161095.25</v>
      </c>
      <c r="K12" s="14">
        <v>166292.13</v>
      </c>
      <c r="L12" s="14">
        <v>178116.83</v>
      </c>
      <c r="M12" s="14">
        <v>183758.9</v>
      </c>
      <c r="N12" s="14">
        <v>187109.39</v>
      </c>
      <c r="O12" s="14">
        <v>194177.4</v>
      </c>
      <c r="P12" s="14">
        <v>195637.69</v>
      </c>
      <c r="Q12" s="14">
        <v>196744.07</v>
      </c>
      <c r="R12" s="14">
        <v>204705.06</v>
      </c>
      <c r="S12" s="14">
        <v>206069.48</v>
      </c>
      <c r="T12" s="14">
        <v>210406.11</v>
      </c>
      <c r="U12" s="14">
        <v>213156.68</v>
      </c>
      <c r="V12" s="14">
        <v>215844.91</v>
      </c>
      <c r="W12" s="14">
        <v>220547.04</v>
      </c>
      <c r="X12" s="14">
        <v>215257.08</v>
      </c>
      <c r="Y12" s="14">
        <v>207927.31</v>
      </c>
      <c r="Z12" s="14">
        <v>206941.97</v>
      </c>
      <c r="AA12" s="14">
        <v>193382.11</v>
      </c>
      <c r="AB12" s="14">
        <v>187088.23</v>
      </c>
      <c r="AC12" s="14">
        <v>194959.64</v>
      </c>
      <c r="AD12" s="14">
        <v>201064.34</v>
      </c>
      <c r="AE12" s="14">
        <v>196200.39</v>
      </c>
      <c r="AF12" s="14">
        <v>189790.86</v>
      </c>
    </row>
    <row r="13" spans="1:32" x14ac:dyDescent="0.25">
      <c r="A13" t="s">
        <v>52</v>
      </c>
      <c r="B13" t="s">
        <v>41</v>
      </c>
      <c r="C13" t="s">
        <v>38</v>
      </c>
      <c r="D13" s="14">
        <v>10178.93</v>
      </c>
      <c r="E13" s="14">
        <v>9217.08</v>
      </c>
      <c r="F13" s="14">
        <v>8720.18</v>
      </c>
      <c r="G13" s="14">
        <v>8269.8799999999992</v>
      </c>
      <c r="H13" s="14">
        <v>8372.75</v>
      </c>
      <c r="I13" s="14">
        <v>8007.86</v>
      </c>
      <c r="J13" s="14">
        <v>7895.92</v>
      </c>
      <c r="K13" s="14">
        <v>8105.13</v>
      </c>
      <c r="L13" s="14">
        <v>7996.73</v>
      </c>
      <c r="M13" s="14">
        <v>8427.57</v>
      </c>
      <c r="N13" s="14">
        <v>8439.82</v>
      </c>
      <c r="O13" s="14">
        <v>8090.26</v>
      </c>
      <c r="P13" s="14">
        <v>7963.24</v>
      </c>
      <c r="Q13" s="14">
        <v>8205.51</v>
      </c>
      <c r="R13" s="14">
        <v>8662.4500000000007</v>
      </c>
      <c r="S13" s="14">
        <v>9244.85</v>
      </c>
      <c r="T13" s="14">
        <v>9229.8799999999992</v>
      </c>
      <c r="U13" s="14">
        <v>9117.34</v>
      </c>
      <c r="V13" s="14">
        <v>9181.11</v>
      </c>
      <c r="W13" s="14">
        <v>8673.65</v>
      </c>
      <c r="X13" s="14">
        <v>8391.61</v>
      </c>
      <c r="Y13" s="14">
        <v>8662.89</v>
      </c>
      <c r="Z13" s="14">
        <v>8536.9500000000007</v>
      </c>
      <c r="AA13" s="14">
        <v>8887.64</v>
      </c>
      <c r="AB13" s="14">
        <v>9075.9500000000007</v>
      </c>
      <c r="AC13" s="14">
        <v>9207.27</v>
      </c>
      <c r="AD13" s="14">
        <v>9774</v>
      </c>
      <c r="AE13" s="14">
        <v>9911.1299999999992</v>
      </c>
      <c r="AF13" s="14">
        <v>9849.4500000000007</v>
      </c>
    </row>
    <row r="14" spans="1:32" x14ac:dyDescent="0.25">
      <c r="A14" t="s">
        <v>53</v>
      </c>
      <c r="B14" t="s">
        <v>41</v>
      </c>
      <c r="C14" t="s">
        <v>38</v>
      </c>
      <c r="D14" s="14">
        <v>16978.68</v>
      </c>
      <c r="E14" s="14">
        <v>13963.51</v>
      </c>
      <c r="F14" s="14">
        <v>22760.93</v>
      </c>
      <c r="G14" s="14">
        <v>23785.73</v>
      </c>
      <c r="H14" s="14">
        <v>20772.400000000001</v>
      </c>
      <c r="I14" s="14">
        <v>19386.689999999999</v>
      </c>
      <c r="J14" s="14">
        <v>20036.48</v>
      </c>
      <c r="K14" s="14">
        <v>11126.25</v>
      </c>
      <c r="L14" s="14">
        <v>7406.57</v>
      </c>
      <c r="M14" s="14">
        <v>8165.51</v>
      </c>
      <c r="N14" s="14">
        <v>17709.73</v>
      </c>
      <c r="O14" s="14">
        <v>15349.35</v>
      </c>
      <c r="P14" s="14">
        <v>16263.98</v>
      </c>
      <c r="Q14" s="14">
        <v>19426.64</v>
      </c>
      <c r="R14" s="14">
        <v>18744.96</v>
      </c>
      <c r="S14" s="14">
        <v>14253.29</v>
      </c>
      <c r="T14" s="14">
        <v>19154.02</v>
      </c>
      <c r="U14" s="14">
        <v>28289.98</v>
      </c>
      <c r="V14" s="14">
        <v>34029.599999999999</v>
      </c>
      <c r="W14" s="14">
        <v>32579.61</v>
      </c>
      <c r="X14" s="14">
        <v>29523.65</v>
      </c>
      <c r="Y14" s="14">
        <v>34930.949999999997</v>
      </c>
      <c r="Z14" s="14">
        <v>23710.400000000001</v>
      </c>
      <c r="AA14" s="14">
        <v>21306.41</v>
      </c>
      <c r="AB14" s="14">
        <v>22713.72</v>
      </c>
      <c r="AC14" s="14">
        <v>27881.85</v>
      </c>
      <c r="AD14" s="14">
        <v>23906.44</v>
      </c>
      <c r="AE14" s="14">
        <v>22769.19</v>
      </c>
      <c r="AF14" s="14">
        <v>19688.87</v>
      </c>
    </row>
    <row r="15" spans="1:32" x14ac:dyDescent="0.25">
      <c r="A15" t="s">
        <v>54</v>
      </c>
      <c r="B15" t="s">
        <v>41</v>
      </c>
      <c r="C15" t="s">
        <v>38</v>
      </c>
      <c r="D15" s="14">
        <v>13406.62</v>
      </c>
      <c r="E15" s="14">
        <v>13545.08</v>
      </c>
      <c r="F15" s="14">
        <v>14033.08</v>
      </c>
      <c r="G15" s="14">
        <v>14428.71</v>
      </c>
      <c r="H15" s="14">
        <v>14933.01</v>
      </c>
      <c r="I15" s="14">
        <v>16682.439999999999</v>
      </c>
      <c r="J15" s="14">
        <v>17855.259999999998</v>
      </c>
      <c r="K15" s="14">
        <v>18812.330000000002</v>
      </c>
      <c r="L15" s="14">
        <v>18521.22</v>
      </c>
      <c r="M15" s="14">
        <v>19021.03</v>
      </c>
      <c r="N15" s="14">
        <v>19533.669999999998</v>
      </c>
      <c r="O15" s="14">
        <v>19853.66</v>
      </c>
      <c r="P15" s="14">
        <v>19690.560000000001</v>
      </c>
      <c r="Q15" s="14">
        <v>20344.78</v>
      </c>
      <c r="R15" s="14">
        <v>21393.58</v>
      </c>
      <c r="S15" s="14">
        <v>22471.58</v>
      </c>
      <c r="T15" s="14">
        <v>23282.13</v>
      </c>
      <c r="U15" s="14">
        <v>24789.69</v>
      </c>
      <c r="V15" s="14">
        <v>25401.200000000001</v>
      </c>
      <c r="W15" s="14">
        <v>26197.79</v>
      </c>
      <c r="X15" s="14">
        <v>27159.79</v>
      </c>
      <c r="Y15" s="14">
        <v>28463.55</v>
      </c>
      <c r="Z15" s="14">
        <v>29137.39</v>
      </c>
      <c r="AA15" s="14">
        <v>29559.06</v>
      </c>
      <c r="AB15" s="14">
        <v>29300.22</v>
      </c>
      <c r="AC15" s="14">
        <v>30658.46</v>
      </c>
      <c r="AD15" s="14">
        <v>31451.17</v>
      </c>
      <c r="AE15" s="14">
        <v>31754.75</v>
      </c>
      <c r="AF15" s="14">
        <v>32696.25</v>
      </c>
    </row>
    <row r="16" spans="1:32" x14ac:dyDescent="0.25">
      <c r="A16" t="s">
        <v>55</v>
      </c>
      <c r="B16" t="s">
        <v>41</v>
      </c>
      <c r="C16" t="s">
        <v>38</v>
      </c>
      <c r="D16" s="14">
        <v>49438.2</v>
      </c>
      <c r="E16" s="14">
        <v>48900.25</v>
      </c>
      <c r="F16" s="14">
        <v>49512.86</v>
      </c>
      <c r="G16" s="14">
        <v>50577.4</v>
      </c>
      <c r="H16" s="14">
        <v>50962.400000000001</v>
      </c>
      <c r="I16" s="14">
        <v>52405.54</v>
      </c>
      <c r="J16" s="14">
        <v>53212.81</v>
      </c>
      <c r="K16" s="14">
        <v>53411.519999999997</v>
      </c>
      <c r="L16" s="14">
        <v>53717.83</v>
      </c>
      <c r="M16" s="14">
        <v>52788.27</v>
      </c>
      <c r="N16" s="14">
        <v>54254.59</v>
      </c>
      <c r="O16" s="14">
        <v>55019.45</v>
      </c>
      <c r="P16" s="14">
        <v>57036.33</v>
      </c>
      <c r="Q16" s="14">
        <v>59327.17</v>
      </c>
      <c r="R16" s="14">
        <v>61275.68</v>
      </c>
      <c r="S16" s="14">
        <v>61517.73</v>
      </c>
      <c r="T16" s="14">
        <v>62336.95</v>
      </c>
      <c r="U16" s="14">
        <v>63064.35</v>
      </c>
      <c r="V16" s="14">
        <v>63697.94</v>
      </c>
      <c r="W16" s="14">
        <v>63898.14</v>
      </c>
      <c r="X16" s="14">
        <v>64408.800000000003</v>
      </c>
      <c r="Y16" s="14">
        <v>65334</v>
      </c>
      <c r="Z16" s="14">
        <v>65103.85</v>
      </c>
      <c r="AA16" s="14">
        <v>65147.74</v>
      </c>
      <c r="AB16" s="14">
        <v>66825.38</v>
      </c>
      <c r="AC16" s="14">
        <v>68042</v>
      </c>
      <c r="AD16" s="14">
        <v>67648.25</v>
      </c>
      <c r="AE16" s="14">
        <v>68918.649999999994</v>
      </c>
      <c r="AF16" s="14">
        <v>69643.05</v>
      </c>
    </row>
    <row r="17" spans="1:32" x14ac:dyDescent="0.25">
      <c r="A17" t="s">
        <v>60</v>
      </c>
    </row>
    <row r="18" spans="1:32" x14ac:dyDescent="0.25">
      <c r="A18" t="s">
        <v>59</v>
      </c>
      <c r="B18" s="13" t="s">
        <v>57</v>
      </c>
      <c r="C18" t="s">
        <v>58</v>
      </c>
      <c r="D18" s="14">
        <v>84780.346733123704</v>
      </c>
      <c r="E18" s="14">
        <v>84005.6210877454</v>
      </c>
      <c r="F18" s="14">
        <v>81258.322341701103</v>
      </c>
      <c r="G18" s="14">
        <v>79273.428362348393</v>
      </c>
      <c r="H18" s="14">
        <v>79386.7969405162</v>
      </c>
      <c r="I18" s="14">
        <v>75937.598035667703</v>
      </c>
      <c r="J18" s="14">
        <v>78125.058200499101</v>
      </c>
      <c r="K18" s="14">
        <v>79349.9502156628</v>
      </c>
      <c r="L18" s="14">
        <v>79283.651340539407</v>
      </c>
      <c r="M18" s="14">
        <v>79367.965199986706</v>
      </c>
      <c r="N18" s="14">
        <v>82534.7212097132</v>
      </c>
      <c r="O18" s="14">
        <v>81546.536643573796</v>
      </c>
      <c r="P18" s="14">
        <v>81434.985354917706</v>
      </c>
      <c r="Q18" s="14">
        <v>75926.216289462696</v>
      </c>
      <c r="R18" s="14">
        <v>79425.597197697003</v>
      </c>
      <c r="S18" s="14">
        <v>80056.082215421804</v>
      </c>
      <c r="T18" s="14">
        <v>78547.341760437397</v>
      </c>
      <c r="U18" s="14">
        <v>74650.887686410104</v>
      </c>
      <c r="V18" s="14">
        <v>72145.689419597606</v>
      </c>
      <c r="W18" s="14">
        <v>72468.523716838899</v>
      </c>
      <c r="X18" s="14">
        <v>70140.860500071401</v>
      </c>
      <c r="Y18" s="14">
        <v>74728.114516893998</v>
      </c>
      <c r="Z18" s="14">
        <v>76173.563922797402</v>
      </c>
      <c r="AA18" s="14">
        <v>76369.137697203099</v>
      </c>
      <c r="AB18" s="14">
        <v>76841.537147469993</v>
      </c>
      <c r="AC18" s="14">
        <v>74037.085945089493</v>
      </c>
      <c r="AD18" s="14">
        <v>73122.704942506607</v>
      </c>
      <c r="AE18" s="14">
        <v>77018.062387986705</v>
      </c>
      <c r="AF18" s="14">
        <v>75587.6385698675</v>
      </c>
    </row>
    <row r="19" spans="1:32" x14ac:dyDescent="0.25">
      <c r="A19" s="13" t="s">
        <v>56</v>
      </c>
      <c r="B19" s="13" t="s">
        <v>57</v>
      </c>
      <c r="C19" t="s">
        <v>58</v>
      </c>
      <c r="D19" s="14">
        <v>192653</v>
      </c>
      <c r="E19" s="14">
        <v>174152</v>
      </c>
      <c r="F19" s="14">
        <v>111437</v>
      </c>
      <c r="G19" s="14">
        <v>93186</v>
      </c>
      <c r="H19" s="14">
        <v>82740</v>
      </c>
      <c r="I19" s="14">
        <v>58937</v>
      </c>
      <c r="J19" s="14">
        <v>60220</v>
      </c>
      <c r="K19" s="14">
        <v>53328</v>
      </c>
      <c r="L19" s="14">
        <v>33705</v>
      </c>
      <c r="M19" s="14">
        <v>45191</v>
      </c>
      <c r="N19" s="14">
        <v>56003</v>
      </c>
      <c r="O19" s="14">
        <v>78965</v>
      </c>
      <c r="P19" s="14">
        <v>66585</v>
      </c>
      <c r="Q19" s="14">
        <v>80423</v>
      </c>
      <c r="R19" s="14">
        <v>66361</v>
      </c>
      <c r="S19" s="14">
        <v>91009</v>
      </c>
      <c r="T19" s="14">
        <v>84064</v>
      </c>
      <c r="U19" s="14">
        <v>97715</v>
      </c>
      <c r="V19" s="14">
        <v>82688</v>
      </c>
      <c r="W19" s="14">
        <v>71906</v>
      </c>
      <c r="X19" s="14">
        <v>52966</v>
      </c>
      <c r="Y19" s="14">
        <v>30517</v>
      </c>
      <c r="Z19" s="14">
        <v>10601</v>
      </c>
      <c r="AA19" s="14">
        <v>5621</v>
      </c>
      <c r="AB19" s="14">
        <v>9329</v>
      </c>
      <c r="AC19" s="14">
        <v>202</v>
      </c>
      <c r="AD19" s="14">
        <v>-22714</v>
      </c>
      <c r="AE19" s="14">
        <v>-27126</v>
      </c>
      <c r="AF19" s="14">
        <v>-20601</v>
      </c>
    </row>
    <row r="20" spans="1:32" x14ac:dyDescent="0.25">
      <c r="B20" s="13"/>
    </row>
    <row r="21" spans="1:32" x14ac:dyDescent="0.25">
      <c r="A21" t="s">
        <v>65</v>
      </c>
      <c r="B21" s="13"/>
      <c r="C21" t="s">
        <v>64</v>
      </c>
      <c r="D21" s="14">
        <v>148091</v>
      </c>
      <c r="E21" s="14">
        <v>149679</v>
      </c>
      <c r="F21" s="14">
        <v>153061</v>
      </c>
      <c r="G21" s="14">
        <v>152478</v>
      </c>
      <c r="H21" s="14">
        <v>152541</v>
      </c>
      <c r="I21" s="14">
        <v>158619</v>
      </c>
      <c r="J21" s="14">
        <v>161095</v>
      </c>
      <c r="K21" s="14">
        <v>166292</v>
      </c>
      <c r="L21" s="14">
        <v>178117</v>
      </c>
      <c r="M21" s="14">
        <v>183759</v>
      </c>
      <c r="N21" s="14">
        <v>187109</v>
      </c>
      <c r="O21" s="14">
        <v>194177</v>
      </c>
      <c r="P21" s="14">
        <v>195638</v>
      </c>
      <c r="Q21" s="14">
        <v>196744</v>
      </c>
      <c r="R21" s="14">
        <v>204705</v>
      </c>
      <c r="S21" s="14">
        <v>206069</v>
      </c>
      <c r="T21" s="14">
        <v>210406</v>
      </c>
      <c r="U21" s="14">
        <v>213157</v>
      </c>
      <c r="V21" s="14">
        <v>215845</v>
      </c>
      <c r="W21" s="14">
        <v>220547</v>
      </c>
      <c r="X21" s="14">
        <v>215257</v>
      </c>
      <c r="Y21" s="14">
        <v>207927</v>
      </c>
      <c r="Z21" s="14">
        <v>206942</v>
      </c>
      <c r="AA21" s="14">
        <v>193382</v>
      </c>
      <c r="AB21" s="14">
        <v>187088</v>
      </c>
      <c r="AC21" s="14">
        <v>194960</v>
      </c>
      <c r="AD21" s="14">
        <v>201064</v>
      </c>
      <c r="AE21" s="14">
        <v>196200</v>
      </c>
      <c r="AF21" s="14">
        <v>189791</v>
      </c>
    </row>
    <row r="22" spans="1:32" x14ac:dyDescent="0.25">
      <c r="A22" t="s">
        <v>63</v>
      </c>
      <c r="B22" s="13"/>
      <c r="C22" t="s">
        <v>64</v>
      </c>
      <c r="D22" s="14">
        <v>125101</v>
      </c>
      <c r="E22" s="14">
        <v>127075</v>
      </c>
      <c r="F22" s="14">
        <v>129926</v>
      </c>
      <c r="G22" s="14">
        <v>130779</v>
      </c>
      <c r="H22" s="14">
        <v>132280</v>
      </c>
      <c r="I22" s="14">
        <v>137768</v>
      </c>
      <c r="J22" s="14">
        <v>142425</v>
      </c>
      <c r="K22" s="14">
        <v>147398</v>
      </c>
      <c r="L22" s="14">
        <v>159877</v>
      </c>
      <c r="M22" s="14">
        <v>166123</v>
      </c>
      <c r="N22" s="14">
        <v>169629</v>
      </c>
      <c r="O22" s="14">
        <v>176611</v>
      </c>
      <c r="P22" s="14">
        <v>177863</v>
      </c>
      <c r="Q22" s="14">
        <v>179924</v>
      </c>
      <c r="R22" s="14">
        <v>188231</v>
      </c>
      <c r="S22" s="14">
        <v>189747</v>
      </c>
      <c r="T22" s="14">
        <v>194158</v>
      </c>
      <c r="U22" s="14">
        <v>196877</v>
      </c>
      <c r="V22" s="14">
        <v>198636</v>
      </c>
      <c r="W22" s="14">
        <v>203453</v>
      </c>
      <c r="X22" s="14">
        <v>197268</v>
      </c>
      <c r="Y22" s="14">
        <v>190372</v>
      </c>
      <c r="Z22" s="14">
        <v>191105</v>
      </c>
      <c r="AA22" s="14">
        <v>178846</v>
      </c>
      <c r="AB22" s="14">
        <v>172631</v>
      </c>
      <c r="AC22" s="14">
        <v>180617</v>
      </c>
      <c r="AD22" s="14">
        <v>185843</v>
      </c>
      <c r="AE22" s="14">
        <v>180912</v>
      </c>
      <c r="AF22" s="14">
        <v>174397</v>
      </c>
    </row>
    <row r="23" spans="1:32" x14ac:dyDescent="0.25">
      <c r="A23" t="s">
        <v>66</v>
      </c>
      <c r="B23" s="13"/>
      <c r="C23" t="s">
        <v>64</v>
      </c>
      <c r="D23" s="14">
        <v>4758</v>
      </c>
      <c r="E23" s="14">
        <v>3894</v>
      </c>
      <c r="F23" s="14">
        <v>4091</v>
      </c>
      <c r="G23" s="14">
        <v>3202</v>
      </c>
      <c r="H23" s="14">
        <v>3074</v>
      </c>
      <c r="I23" s="14">
        <v>3558</v>
      </c>
      <c r="J23" s="14">
        <v>2864</v>
      </c>
      <c r="K23" s="14">
        <v>3167</v>
      </c>
      <c r="L23" s="14">
        <v>3213</v>
      </c>
      <c r="M23" s="14">
        <v>2425</v>
      </c>
      <c r="N23" s="14">
        <v>2775</v>
      </c>
      <c r="O23" s="14">
        <v>2757</v>
      </c>
      <c r="P23" s="14">
        <v>2820</v>
      </c>
      <c r="Q23" s="14">
        <v>2815</v>
      </c>
      <c r="R23" s="14">
        <v>2878</v>
      </c>
      <c r="S23" s="14">
        <v>2893</v>
      </c>
      <c r="T23" s="14">
        <v>2920</v>
      </c>
      <c r="U23" s="14">
        <v>2659</v>
      </c>
      <c r="V23" s="14">
        <v>3129</v>
      </c>
      <c r="W23" s="14">
        <v>2983</v>
      </c>
      <c r="X23" s="14">
        <v>3092</v>
      </c>
      <c r="Y23" s="14">
        <v>2879</v>
      </c>
      <c r="Z23" s="14">
        <v>3122</v>
      </c>
      <c r="AA23" s="14">
        <v>2740</v>
      </c>
      <c r="AB23" s="14">
        <v>2548</v>
      </c>
      <c r="AC23" s="14">
        <v>2609</v>
      </c>
      <c r="AD23" s="14">
        <v>3057</v>
      </c>
      <c r="AE23" s="14">
        <v>2991</v>
      </c>
      <c r="AF23" s="14">
        <v>2964</v>
      </c>
    </row>
    <row r="24" spans="1:32" x14ac:dyDescent="0.25">
      <c r="A24" t="s">
        <v>67</v>
      </c>
      <c r="B24" s="13"/>
      <c r="C24" t="s">
        <v>64</v>
      </c>
      <c r="D24" s="14">
        <v>2711</v>
      </c>
      <c r="E24" s="14">
        <v>3214</v>
      </c>
      <c r="F24" s="14">
        <v>3699</v>
      </c>
      <c r="G24" s="14">
        <v>3181</v>
      </c>
      <c r="H24" s="14">
        <v>2443</v>
      </c>
      <c r="I24" s="14">
        <v>2409</v>
      </c>
      <c r="J24" s="14">
        <v>2344</v>
      </c>
      <c r="K24" s="14">
        <v>2405</v>
      </c>
      <c r="L24" s="14">
        <v>2379</v>
      </c>
      <c r="M24" s="14">
        <v>2418</v>
      </c>
      <c r="N24" s="14">
        <v>2047</v>
      </c>
      <c r="O24" s="14">
        <v>2114</v>
      </c>
      <c r="P24" s="14">
        <v>2089</v>
      </c>
      <c r="Q24" s="14">
        <v>2067</v>
      </c>
      <c r="R24" s="14">
        <v>2096</v>
      </c>
      <c r="S24" s="14">
        <v>2112</v>
      </c>
      <c r="T24" s="14">
        <v>2234</v>
      </c>
      <c r="U24" s="14">
        <v>2230</v>
      </c>
      <c r="V24" s="14">
        <v>2284</v>
      </c>
      <c r="W24" s="14">
        <v>2330</v>
      </c>
      <c r="X24" s="14">
        <v>2783</v>
      </c>
      <c r="Y24" s="14">
        <v>2975</v>
      </c>
      <c r="Z24" s="14">
        <v>2213</v>
      </c>
      <c r="AA24" s="14">
        <v>2102</v>
      </c>
      <c r="AB24" s="14">
        <v>2261</v>
      </c>
      <c r="AC24" s="14">
        <v>2497</v>
      </c>
      <c r="AD24" s="14">
        <v>2536</v>
      </c>
      <c r="AE24" s="14">
        <v>2515</v>
      </c>
      <c r="AF24" s="14">
        <v>2628</v>
      </c>
    </row>
    <row r="25" spans="1:32" x14ac:dyDescent="0.25">
      <c r="A25" t="s">
        <v>68</v>
      </c>
      <c r="C25" t="s">
        <v>64</v>
      </c>
      <c r="D25" s="14">
        <v>15521</v>
      </c>
      <c r="E25" s="14">
        <v>15495</v>
      </c>
      <c r="F25" s="14">
        <v>15345</v>
      </c>
      <c r="G25" s="14">
        <v>15315</v>
      </c>
      <c r="H25" s="14">
        <v>14745</v>
      </c>
      <c r="I25" s="14">
        <v>14885</v>
      </c>
      <c r="J25" s="14">
        <v>13463</v>
      </c>
      <c r="K25" s="14">
        <v>13322</v>
      </c>
      <c r="L25" s="14">
        <v>12647</v>
      </c>
      <c r="M25" s="14">
        <v>12792</v>
      </c>
      <c r="N25" s="14">
        <v>12659</v>
      </c>
      <c r="O25" s="14">
        <v>12695</v>
      </c>
      <c r="P25" s="14">
        <v>12865</v>
      </c>
      <c r="Q25" s="14">
        <v>11939</v>
      </c>
      <c r="R25" s="14">
        <v>11500</v>
      </c>
      <c r="S25" s="14">
        <v>11317</v>
      </c>
      <c r="T25" s="14">
        <v>11094</v>
      </c>
      <c r="U25" s="14">
        <v>11390</v>
      </c>
      <c r="V25" s="14">
        <v>11795</v>
      </c>
      <c r="W25" s="14">
        <v>11781</v>
      </c>
      <c r="X25" s="14">
        <v>12114</v>
      </c>
      <c r="Y25" s="14">
        <v>11701</v>
      </c>
      <c r="Z25" s="14">
        <v>10502</v>
      </c>
      <c r="AA25" s="14">
        <v>9694</v>
      </c>
      <c r="AB25" s="14">
        <v>9648</v>
      </c>
      <c r="AC25" s="14">
        <v>9236</v>
      </c>
      <c r="AD25" s="14">
        <v>9627</v>
      </c>
      <c r="AE25" s="14">
        <v>9783</v>
      </c>
      <c r="AF25" s="14">
        <v>9802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6"/>
  <sheetViews>
    <sheetView workbookViewId="0">
      <selection activeCell="E75" sqref="E75"/>
    </sheetView>
  </sheetViews>
  <sheetFormatPr defaultColWidth="8.85546875" defaultRowHeight="15" x14ac:dyDescent="0.25"/>
  <cols>
    <col min="1" max="1" width="47.28515625" customWidth="1"/>
    <col min="2" max="2" width="14.85546875" customWidth="1"/>
    <col min="3" max="3" width="12.85546875" customWidth="1"/>
    <col min="4" max="4" width="11.42578125" customWidth="1"/>
    <col min="5" max="5" width="10.425781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5" max="41" width="10.7109375" bestFit="1" customWidth="1"/>
  </cols>
  <sheetData>
    <row r="1" spans="1:14" x14ac:dyDescent="0.25">
      <c r="A1" s="1" t="s">
        <v>12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</row>
    <row r="2" spans="1:14" x14ac:dyDescent="0.25">
      <c r="A2" t="s">
        <v>0</v>
      </c>
      <c r="B2" s="7">
        <v>617.41581999999994</v>
      </c>
      <c r="C2" s="7">
        <v>613.26758999999993</v>
      </c>
      <c r="D2" s="7">
        <v>621.88718999999992</v>
      </c>
      <c r="E2" s="7">
        <v>608.89783</v>
      </c>
      <c r="F2" s="7">
        <v>603.70988</v>
      </c>
      <c r="G2" s="7">
        <v>580.46978999999999</v>
      </c>
      <c r="H2" s="7">
        <v>558.01016000000004</v>
      </c>
      <c r="I2" s="7">
        <v>558.11522000000002</v>
      </c>
      <c r="J2" s="7">
        <v>537.83888999999999</v>
      </c>
      <c r="K2" s="7">
        <v>532.09879000000001</v>
      </c>
      <c r="L2" s="7">
        <v>528.05358999999999</v>
      </c>
      <c r="M2" s="7">
        <v>529.93187999999998</v>
      </c>
      <c r="N2" s="7">
        <v>530.84090000000003</v>
      </c>
    </row>
    <row r="3" spans="1:14" x14ac:dyDescent="0.25">
      <c r="A3" t="s">
        <v>10</v>
      </c>
      <c r="B3" s="7">
        <v>198.48345</v>
      </c>
      <c r="C3" s="7">
        <v>193.63400999999999</v>
      </c>
      <c r="D3" s="7">
        <v>192.43449999999999</v>
      </c>
      <c r="E3" s="7">
        <v>171.28127999999998</v>
      </c>
      <c r="F3" s="7">
        <v>164.31638999999998</v>
      </c>
      <c r="G3" s="7">
        <v>152.74628999999999</v>
      </c>
      <c r="H3" s="7">
        <v>140.80292</v>
      </c>
      <c r="I3" s="7">
        <v>141.79543000000001</v>
      </c>
      <c r="J3" s="7">
        <v>134.30339000000001</v>
      </c>
      <c r="K3" s="7">
        <v>136.70854</v>
      </c>
      <c r="L3" s="7">
        <v>117.43579999999999</v>
      </c>
      <c r="M3" s="7">
        <v>114.04597000000001</v>
      </c>
      <c r="N3" s="7">
        <v>112.16831999999999</v>
      </c>
    </row>
    <row r="4" spans="1:14" x14ac:dyDescent="0.25">
      <c r="A4" t="s">
        <v>9</v>
      </c>
      <c r="B4" s="7">
        <f>-22931/1000</f>
        <v>-22.931000000000001</v>
      </c>
      <c r="C4" s="8">
        <f>-26646.64/1000</f>
        <v>-26.646639999999998</v>
      </c>
      <c r="D4" s="7">
        <v>-26.925999999999998</v>
      </c>
      <c r="E4" s="7">
        <v>-26.418040000000001</v>
      </c>
      <c r="F4" s="7">
        <v>-27.599259999999997</v>
      </c>
      <c r="G4" s="7">
        <v>-37.89349</v>
      </c>
      <c r="H4" s="7">
        <v>-43.282550000000001</v>
      </c>
      <c r="I4" s="7">
        <v>-47.4741</v>
      </c>
      <c r="J4" s="7">
        <v>-48.751410000000007</v>
      </c>
      <c r="K4" s="7">
        <v>-49.784210000000002</v>
      </c>
      <c r="L4" s="7">
        <v>-46.152569999999997</v>
      </c>
      <c r="M4" s="7">
        <v>-52.453780000000002</v>
      </c>
      <c r="N4" s="7">
        <v>-52.608580000000003</v>
      </c>
    </row>
    <row r="5" spans="1:14" x14ac:dyDescent="0.25">
      <c r="A5" t="s">
        <v>1</v>
      </c>
      <c r="B5" s="7">
        <v>51.495069999999998</v>
      </c>
      <c r="C5" s="7">
        <v>52.417029999999997</v>
      </c>
      <c r="D5" s="7">
        <v>54.448929999999997</v>
      </c>
      <c r="E5" s="7">
        <v>54.804910000000007</v>
      </c>
      <c r="F5" s="7">
        <v>57.070089999999993</v>
      </c>
      <c r="G5" s="7">
        <v>57.138800000000003</v>
      </c>
      <c r="H5" s="7">
        <v>58.253440000000005</v>
      </c>
      <c r="I5" s="7">
        <v>61.06156</v>
      </c>
      <c r="J5" s="7">
        <v>64.360879999999995</v>
      </c>
      <c r="K5" s="7">
        <v>64.285080000000008</v>
      </c>
      <c r="L5" s="7">
        <v>67.856999999999999</v>
      </c>
      <c r="M5" s="7">
        <v>73.948429999999988</v>
      </c>
      <c r="N5" s="7">
        <v>80.705439999999996</v>
      </c>
    </row>
    <row r="6" spans="1:14" x14ac:dyDescent="0.25">
      <c r="A6" t="s">
        <v>2</v>
      </c>
      <c r="B6" s="7">
        <v>67.583389999999994</v>
      </c>
      <c r="C6" s="7">
        <v>66.948999999999998</v>
      </c>
      <c r="D6" s="7">
        <v>68.994900000000001</v>
      </c>
      <c r="E6" s="7">
        <v>70.126490000000004</v>
      </c>
      <c r="F6" s="7">
        <v>65.695890000000006</v>
      </c>
      <c r="G6" s="7">
        <v>67.473079999999996</v>
      </c>
      <c r="H6" s="7">
        <v>66.632259999999988</v>
      </c>
      <c r="I6" s="7">
        <v>65.140389999999996</v>
      </c>
      <c r="J6" s="7">
        <v>64.156700000000001</v>
      </c>
      <c r="K6" s="7">
        <v>60.674480000000003</v>
      </c>
      <c r="L6" s="7">
        <v>57.666110000000003</v>
      </c>
      <c r="M6" s="7">
        <v>54.686010000000003</v>
      </c>
      <c r="N6" s="7">
        <v>53.740070000000003</v>
      </c>
    </row>
    <row r="7" spans="1:14" x14ac:dyDescent="0.25">
      <c r="A7" t="s">
        <v>8</v>
      </c>
      <c r="B7" s="7">
        <v>196.83099999999999</v>
      </c>
      <c r="C7" s="7">
        <v>201.38226999999998</v>
      </c>
      <c r="D7" s="7">
        <v>204.19404</v>
      </c>
      <c r="E7" s="7">
        <v>206.03023999999999</v>
      </c>
      <c r="F7" s="7">
        <v>211.76345999999998</v>
      </c>
      <c r="G7" s="7">
        <v>205.16413</v>
      </c>
      <c r="H7" s="7">
        <v>198.56599</v>
      </c>
      <c r="I7" s="7">
        <v>199.18496999999999</v>
      </c>
      <c r="J7" s="7">
        <v>187.04958999999999</v>
      </c>
      <c r="K7" s="7">
        <v>180.79001</v>
      </c>
      <c r="L7" s="7">
        <v>188.99068</v>
      </c>
      <c r="M7" s="7">
        <v>194.74427</v>
      </c>
      <c r="N7" s="7">
        <v>189.77193</v>
      </c>
    </row>
    <row r="8" spans="1:14" x14ac:dyDescent="0.25">
      <c r="A8" t="s">
        <v>7</v>
      </c>
      <c r="B8" s="7">
        <v>16.2805</v>
      </c>
      <c r="C8" s="7">
        <v>16.33776000000001</v>
      </c>
      <c r="D8" s="7">
        <v>16.235829999999986</v>
      </c>
      <c r="E8" s="7">
        <v>17.13270000000001</v>
      </c>
      <c r="F8" s="7">
        <v>16.989800000000017</v>
      </c>
      <c r="G8" s="7">
        <v>17.886790000000008</v>
      </c>
      <c r="H8" s="7">
        <v>17.478520000000017</v>
      </c>
      <c r="I8" s="7">
        <v>15.62975</v>
      </c>
      <c r="J8" s="7">
        <v>14.328730000000011</v>
      </c>
      <c r="K8" s="7">
        <v>14.28573999999999</v>
      </c>
      <c r="L8" s="7">
        <v>14.132360000000014</v>
      </c>
      <c r="M8" s="7">
        <v>14.910880000000004</v>
      </c>
      <c r="N8" s="7">
        <v>14.318429999999992</v>
      </c>
    </row>
    <row r="9" spans="1:14" x14ac:dyDescent="0.25">
      <c r="A9" t="s">
        <v>3</v>
      </c>
      <c r="B9" s="7">
        <v>7.1700299999999997</v>
      </c>
      <c r="C9" s="7">
        <v>7.2630600000000003</v>
      </c>
      <c r="D9" s="7">
        <v>7.1941300000000004</v>
      </c>
      <c r="E9" s="7">
        <v>7.2112499999999997</v>
      </c>
      <c r="F9" s="7">
        <v>6.70228</v>
      </c>
      <c r="G9" s="7">
        <v>6.98597</v>
      </c>
      <c r="H9" s="7">
        <v>7.0655900000000003</v>
      </c>
      <c r="I9" s="7">
        <v>6.9999700000000002</v>
      </c>
      <c r="J9" s="7">
        <v>7.3868799999999997</v>
      </c>
      <c r="K9" s="7">
        <v>7.7326300000000003</v>
      </c>
      <c r="L9" s="7">
        <v>7.3665699999999994</v>
      </c>
      <c r="M9" s="7">
        <v>8.3871599999999997</v>
      </c>
      <c r="N9" s="7">
        <v>8.4445700000000006</v>
      </c>
    </row>
    <row r="10" spans="1:14" x14ac:dyDescent="0.25">
      <c r="A10" t="s">
        <v>4</v>
      </c>
      <c r="B10" s="7">
        <v>19.366029999999999</v>
      </c>
      <c r="C10" s="7">
        <v>17.294240000000002</v>
      </c>
      <c r="D10" s="7">
        <v>17.94211</v>
      </c>
      <c r="E10" s="7">
        <v>20.157630000000001</v>
      </c>
      <c r="F10" s="7">
        <v>19.87537</v>
      </c>
      <c r="G10" s="7">
        <v>20.589080000000003</v>
      </c>
      <c r="H10" s="7">
        <v>19.771189999999997</v>
      </c>
      <c r="I10" s="7">
        <v>22.715250000000001</v>
      </c>
      <c r="J10" s="7">
        <v>21.578619999999997</v>
      </c>
      <c r="K10" s="7">
        <v>22.543810000000001</v>
      </c>
      <c r="L10" s="7">
        <v>21.782240000000002</v>
      </c>
      <c r="M10" s="7">
        <v>22.248619999999999</v>
      </c>
      <c r="N10" s="7">
        <v>23.06147</v>
      </c>
    </row>
    <row r="11" spans="1:14" x14ac:dyDescent="0.25">
      <c r="A11" t="s">
        <v>5</v>
      </c>
      <c r="B11" s="7">
        <v>22.6175</v>
      </c>
      <c r="C11" s="7">
        <v>23.395869999999999</v>
      </c>
      <c r="D11" s="7">
        <v>25.383290000000002</v>
      </c>
      <c r="E11" s="7">
        <v>25.988289999999999</v>
      </c>
      <c r="F11" s="7">
        <v>26.274249999999999</v>
      </c>
      <c r="G11" s="7">
        <v>27.266089999999998</v>
      </c>
      <c r="H11" s="7">
        <v>28.578990000000001</v>
      </c>
      <c r="I11" s="7">
        <v>29.19773</v>
      </c>
      <c r="J11" s="7">
        <v>29.46238</v>
      </c>
      <c r="K11" s="7">
        <v>29.402099999999997</v>
      </c>
      <c r="L11" s="7">
        <v>29.670840000000002</v>
      </c>
      <c r="M11" s="7">
        <v>30.969339999999999</v>
      </c>
      <c r="N11" s="7">
        <v>32.40654</v>
      </c>
    </row>
    <row r="12" spans="1:14" x14ac:dyDescent="0.25">
      <c r="A12" t="s">
        <v>11</v>
      </c>
      <c r="B12" s="7">
        <v>60.519849999999998</v>
      </c>
      <c r="C12" s="7">
        <v>61.240989999999996</v>
      </c>
      <c r="D12" s="7">
        <v>61.985459999999996</v>
      </c>
      <c r="E12" s="7">
        <v>62.583069999999999</v>
      </c>
      <c r="F12" s="7">
        <v>62.621610000000004</v>
      </c>
      <c r="G12" s="7">
        <v>63.113039999999998</v>
      </c>
      <c r="H12" s="7">
        <v>64.143799999999999</v>
      </c>
      <c r="I12" s="7">
        <v>63.864269999999998</v>
      </c>
      <c r="J12" s="7">
        <v>63.96313</v>
      </c>
      <c r="K12" s="7">
        <v>65.460610000000003</v>
      </c>
      <c r="L12" s="7">
        <v>69.304570000000012</v>
      </c>
      <c r="M12" s="7">
        <v>68.444969999999998</v>
      </c>
      <c r="N12" s="7">
        <v>68.832710000000006</v>
      </c>
    </row>
    <row r="13" spans="1:14" x14ac:dyDescent="0.25">
      <c r="A13" s="5" t="s">
        <v>14</v>
      </c>
    </row>
    <row r="15" spans="1:14" x14ac:dyDescent="0.25">
      <c r="A15" s="1" t="s">
        <v>23</v>
      </c>
      <c r="B15" s="1">
        <v>2005</v>
      </c>
      <c r="C15" s="1">
        <v>2006</v>
      </c>
      <c r="D15" s="1">
        <v>2007</v>
      </c>
      <c r="E15" s="1">
        <v>2008</v>
      </c>
      <c r="F15" s="1">
        <v>2009</v>
      </c>
      <c r="G15" s="1">
        <v>2010</v>
      </c>
      <c r="H15" s="1">
        <v>2011</v>
      </c>
      <c r="I15" s="1">
        <v>2012</v>
      </c>
      <c r="J15" s="1">
        <v>2013</v>
      </c>
      <c r="K15" s="1">
        <v>2014</v>
      </c>
      <c r="L15" s="1">
        <v>2015</v>
      </c>
      <c r="M15" s="1">
        <v>2016</v>
      </c>
      <c r="N15" s="1">
        <v>2017</v>
      </c>
    </row>
    <row r="16" spans="1:14" x14ac:dyDescent="0.25">
      <c r="A16" s="3" t="s">
        <v>10</v>
      </c>
      <c r="B16" s="9"/>
      <c r="C16" s="9"/>
      <c r="D16" s="9"/>
      <c r="E16">
        <v>19134</v>
      </c>
      <c r="F16">
        <v>20032.5</v>
      </c>
      <c r="G16">
        <v>21576</v>
      </c>
      <c r="H16">
        <v>23440.5</v>
      </c>
      <c r="I16">
        <v>24865</v>
      </c>
      <c r="J16">
        <v>25403.5</v>
      </c>
      <c r="K16">
        <v>26464.5</v>
      </c>
      <c r="L16">
        <v>28221.5</v>
      </c>
      <c r="M16">
        <v>30886.5</v>
      </c>
      <c r="N16">
        <v>31690.5</v>
      </c>
    </row>
    <row r="17" spans="1:20" x14ac:dyDescent="0.25">
      <c r="A17" s="3" t="s">
        <v>9</v>
      </c>
      <c r="B17" s="9"/>
      <c r="C17" s="9"/>
      <c r="D17" s="9"/>
      <c r="E17">
        <v>890</v>
      </c>
      <c r="F17">
        <v>1069</v>
      </c>
      <c r="G17">
        <v>1231.5</v>
      </c>
      <c r="H17">
        <v>1157.5</v>
      </c>
      <c r="I17">
        <v>1023.5</v>
      </c>
      <c r="J17">
        <v>1168.5</v>
      </c>
      <c r="K17">
        <v>1374.5</v>
      </c>
      <c r="L17">
        <v>1470.5</v>
      </c>
      <c r="M17">
        <v>1772</v>
      </c>
      <c r="N17">
        <v>1866</v>
      </c>
    </row>
    <row r="18" spans="1:20" x14ac:dyDescent="0.25">
      <c r="A18" s="3" t="s">
        <v>1</v>
      </c>
      <c r="B18" s="9"/>
      <c r="C18" s="9"/>
      <c r="D18" s="9"/>
      <c r="E18" s="9">
        <v>89522</v>
      </c>
      <c r="F18" s="9">
        <v>97686</v>
      </c>
      <c r="G18" s="9">
        <v>107368.5</v>
      </c>
      <c r="H18" s="9">
        <v>129484</v>
      </c>
      <c r="I18" s="9">
        <v>123178.5</v>
      </c>
      <c r="J18" s="9">
        <v>120678.5</v>
      </c>
      <c r="K18" s="9">
        <v>122760.5</v>
      </c>
      <c r="L18" s="9">
        <v>109966</v>
      </c>
      <c r="M18" s="9">
        <v>113409</v>
      </c>
      <c r="N18" s="9">
        <v>136766.5</v>
      </c>
      <c r="T18" s="2"/>
    </row>
    <row r="19" spans="1:20" x14ac:dyDescent="0.25">
      <c r="A19" s="3" t="s">
        <v>2</v>
      </c>
      <c r="B19" s="9"/>
      <c r="C19" s="9"/>
      <c r="D19" s="9"/>
      <c r="E19" s="9">
        <v>105669</v>
      </c>
      <c r="F19" s="9">
        <v>100983.5</v>
      </c>
      <c r="G19" s="9">
        <v>100200.5</v>
      </c>
      <c r="H19" s="9">
        <v>102164</v>
      </c>
      <c r="I19" s="9">
        <v>99635.5</v>
      </c>
      <c r="J19" s="9">
        <v>97216.5</v>
      </c>
      <c r="K19" s="9">
        <v>98321.5</v>
      </c>
      <c r="L19" s="9">
        <v>100500</v>
      </c>
      <c r="M19" s="9">
        <v>100685</v>
      </c>
      <c r="N19" s="9">
        <v>102588.5</v>
      </c>
      <c r="T19" s="2"/>
    </row>
    <row r="20" spans="1:20" x14ac:dyDescent="0.25">
      <c r="A20" s="3" t="s">
        <v>8</v>
      </c>
      <c r="B20" s="9"/>
      <c r="C20" s="9"/>
      <c r="D20" s="9"/>
      <c r="E20">
        <v>17136.5</v>
      </c>
      <c r="F20">
        <v>19456</v>
      </c>
      <c r="G20">
        <v>21074</v>
      </c>
      <c r="H20">
        <v>22952</v>
      </c>
      <c r="I20">
        <v>25049.5</v>
      </c>
      <c r="J20">
        <v>25804.5</v>
      </c>
      <c r="K20">
        <v>26321</v>
      </c>
      <c r="L20">
        <v>26573</v>
      </c>
      <c r="M20">
        <v>27642</v>
      </c>
      <c r="N20">
        <v>28922.5</v>
      </c>
      <c r="T20" s="2"/>
    </row>
    <row r="21" spans="1:20" x14ac:dyDescent="0.25">
      <c r="A21" s="3" t="s">
        <v>7</v>
      </c>
      <c r="B21" s="9"/>
      <c r="C21" s="9"/>
      <c r="D21" s="9"/>
      <c r="E21">
        <v>10877</v>
      </c>
      <c r="F21">
        <v>11212.5</v>
      </c>
      <c r="G21">
        <v>12819.5</v>
      </c>
      <c r="H21">
        <v>14960</v>
      </c>
      <c r="I21">
        <v>16232</v>
      </c>
      <c r="J21">
        <v>17528.5</v>
      </c>
      <c r="K21">
        <v>19062</v>
      </c>
      <c r="L21">
        <v>19611</v>
      </c>
      <c r="M21">
        <v>19755.5</v>
      </c>
      <c r="N21">
        <v>20628</v>
      </c>
    </row>
    <row r="22" spans="1:20" x14ac:dyDescent="0.25">
      <c r="A22" s="3" t="s">
        <v>3</v>
      </c>
      <c r="B22" s="9"/>
      <c r="C22" s="9"/>
      <c r="D22" s="9"/>
      <c r="E22">
        <v>75255</v>
      </c>
      <c r="F22">
        <v>77077</v>
      </c>
      <c r="G22">
        <v>85829</v>
      </c>
      <c r="H22">
        <v>92595.5</v>
      </c>
      <c r="I22">
        <v>95301</v>
      </c>
      <c r="J22">
        <v>100342.5</v>
      </c>
      <c r="K22">
        <v>105097</v>
      </c>
      <c r="L22">
        <v>111476</v>
      </c>
      <c r="M22">
        <v>115736</v>
      </c>
      <c r="N22">
        <v>116465</v>
      </c>
    </row>
    <row r="23" spans="1:20" x14ac:dyDescent="0.25">
      <c r="A23" s="3" t="s">
        <v>4</v>
      </c>
      <c r="B23" s="9"/>
      <c r="C23" s="9"/>
      <c r="D23" s="9"/>
      <c r="E23">
        <v>435344.5</v>
      </c>
      <c r="F23">
        <v>458054.5</v>
      </c>
      <c r="G23">
        <v>487564</v>
      </c>
      <c r="H23">
        <v>522516.5</v>
      </c>
      <c r="I23">
        <v>547331.5</v>
      </c>
      <c r="J23">
        <v>560825.5</v>
      </c>
      <c r="K23">
        <v>579096</v>
      </c>
      <c r="L23">
        <v>601576</v>
      </c>
      <c r="M23">
        <v>626539.5</v>
      </c>
      <c r="N23">
        <v>654853</v>
      </c>
    </row>
    <row r="24" spans="1:20" x14ac:dyDescent="0.25">
      <c r="A24" s="3" t="s">
        <v>5</v>
      </c>
      <c r="B24" s="9"/>
      <c r="C24" s="9"/>
      <c r="D24" s="9"/>
      <c r="E24" s="9">
        <v>50084.5</v>
      </c>
      <c r="F24" s="9">
        <v>51696.5</v>
      </c>
      <c r="G24" s="9">
        <v>55954.5</v>
      </c>
      <c r="H24" s="9">
        <v>60805.5</v>
      </c>
      <c r="I24" s="9">
        <v>65017</v>
      </c>
      <c r="J24" s="9">
        <v>66369.5</v>
      </c>
      <c r="K24" s="9">
        <v>68037.5</v>
      </c>
      <c r="L24" s="9">
        <v>70971</v>
      </c>
      <c r="M24" s="9">
        <v>73348.5</v>
      </c>
      <c r="N24" s="9">
        <v>75803</v>
      </c>
    </row>
    <row r="25" spans="1:20" x14ac:dyDescent="0.25">
      <c r="A25" s="5" t="s">
        <v>18</v>
      </c>
    </row>
    <row r="26" spans="1:20" x14ac:dyDescent="0.25">
      <c r="A26" s="5" t="s">
        <v>26</v>
      </c>
    </row>
    <row r="27" spans="1:20" x14ac:dyDescent="0.25">
      <c r="A27" s="5"/>
    </row>
    <row r="28" spans="1:20" x14ac:dyDescent="0.25">
      <c r="A28" s="5"/>
      <c r="E28" s="1">
        <v>2008</v>
      </c>
      <c r="F28" s="1">
        <v>2009</v>
      </c>
      <c r="G28" s="1">
        <v>2010</v>
      </c>
      <c r="H28" s="1">
        <v>2011</v>
      </c>
      <c r="I28" s="1">
        <v>2012</v>
      </c>
      <c r="J28" s="1">
        <v>2013</v>
      </c>
      <c r="K28" s="1">
        <v>2014</v>
      </c>
      <c r="L28" s="1">
        <v>2015</v>
      </c>
      <c r="M28" s="1">
        <v>2016</v>
      </c>
      <c r="N28" s="1">
        <v>2017</v>
      </c>
      <c r="O28" s="1">
        <v>2018</v>
      </c>
    </row>
    <row r="29" spans="1:20" x14ac:dyDescent="0.25">
      <c r="A29" s="1" t="s">
        <v>25</v>
      </c>
      <c r="E29">
        <v>1.25</v>
      </c>
      <c r="F29">
        <v>1.23</v>
      </c>
      <c r="G29">
        <v>1.2</v>
      </c>
      <c r="H29">
        <v>1.1599999999999999</v>
      </c>
      <c r="I29">
        <v>1.1399999999999999</v>
      </c>
      <c r="J29">
        <v>1.1100000000000001</v>
      </c>
      <c r="K29">
        <v>1.0900000000000001</v>
      </c>
      <c r="L29">
        <v>1.07</v>
      </c>
      <c r="M29">
        <v>1.06</v>
      </c>
      <c r="N29">
        <v>1.04</v>
      </c>
      <c r="O29">
        <v>1.02</v>
      </c>
    </row>
    <row r="30" spans="1:20" x14ac:dyDescent="0.25">
      <c r="A30" s="5"/>
    </row>
    <row r="31" spans="1:20" x14ac:dyDescent="0.25">
      <c r="A31" s="1" t="s">
        <v>24</v>
      </c>
      <c r="B31" s="1">
        <v>2005</v>
      </c>
      <c r="C31" s="1">
        <v>2006</v>
      </c>
      <c r="D31" s="1">
        <v>2007</v>
      </c>
      <c r="E31" s="1">
        <v>2008</v>
      </c>
      <c r="F31" s="1">
        <v>2009</v>
      </c>
      <c r="G31" s="1">
        <v>2010</v>
      </c>
      <c r="H31" s="1">
        <v>2011</v>
      </c>
      <c r="I31" s="1">
        <v>2012</v>
      </c>
      <c r="J31" s="1">
        <v>2013</v>
      </c>
      <c r="K31" s="1">
        <v>2014</v>
      </c>
      <c r="L31" s="1">
        <v>2015</v>
      </c>
      <c r="M31" s="1">
        <v>2016</v>
      </c>
      <c r="N31" s="1">
        <v>2017</v>
      </c>
    </row>
    <row r="32" spans="1:20" x14ac:dyDescent="0.25">
      <c r="A32" t="s">
        <v>10</v>
      </c>
      <c r="B32" s="9"/>
      <c r="C32" s="9"/>
      <c r="D32" s="9"/>
      <c r="E32" s="9">
        <f t="shared" ref="E32:E40" si="0">E16*$E$29</f>
        <v>23917.5</v>
      </c>
      <c r="F32" s="9">
        <f t="shared" ref="F32:F40" si="1">F16*$F$29</f>
        <v>24639.974999999999</v>
      </c>
      <c r="G32" s="9">
        <f t="shared" ref="G32:G40" si="2">G16*$G$29</f>
        <v>25891.200000000001</v>
      </c>
      <c r="H32" s="9">
        <f t="shared" ref="H32:H40" si="3">H16*$H$29</f>
        <v>27190.98</v>
      </c>
      <c r="I32" s="9">
        <f t="shared" ref="I32:I40" si="4">I16*$I$29</f>
        <v>28346.1</v>
      </c>
      <c r="J32" s="9">
        <f t="shared" ref="J32:J40" si="5">J16*$J$29</f>
        <v>28197.885000000002</v>
      </c>
      <c r="K32" s="9">
        <f t="shared" ref="K32:K40" si="6">K16*$K$29</f>
        <v>28846.305000000004</v>
      </c>
      <c r="L32" s="9">
        <f t="shared" ref="L32:L40" si="7">L16*$L$29</f>
        <v>30197.005000000001</v>
      </c>
      <c r="M32" s="9">
        <f t="shared" ref="M32:M40" si="8">M16*$M$29</f>
        <v>32739.690000000002</v>
      </c>
      <c r="N32" s="9">
        <f t="shared" ref="N32:N40" si="9">N16*$N$29</f>
        <v>32958.120000000003</v>
      </c>
    </row>
    <row r="33" spans="1:20" x14ac:dyDescent="0.25">
      <c r="A33" t="s">
        <v>9</v>
      </c>
      <c r="B33" s="9"/>
      <c r="C33" s="9"/>
      <c r="D33" s="9"/>
      <c r="E33" s="9">
        <f t="shared" si="0"/>
        <v>1112.5</v>
      </c>
      <c r="F33" s="9">
        <f t="shared" si="1"/>
        <v>1314.87</v>
      </c>
      <c r="G33" s="9">
        <f t="shared" si="2"/>
        <v>1477.8</v>
      </c>
      <c r="H33" s="9">
        <f t="shared" si="3"/>
        <v>1342.6999999999998</v>
      </c>
      <c r="I33" s="9">
        <f t="shared" si="4"/>
        <v>1166.79</v>
      </c>
      <c r="J33" s="9">
        <f t="shared" si="5"/>
        <v>1297.0350000000001</v>
      </c>
      <c r="K33" s="9">
        <f t="shared" si="6"/>
        <v>1498.2050000000002</v>
      </c>
      <c r="L33" s="9">
        <f t="shared" si="7"/>
        <v>1573.4350000000002</v>
      </c>
      <c r="M33" s="9">
        <f t="shared" si="8"/>
        <v>1878.3200000000002</v>
      </c>
      <c r="N33" s="9">
        <f t="shared" si="9"/>
        <v>1940.64</v>
      </c>
    </row>
    <row r="34" spans="1:20" x14ac:dyDescent="0.25">
      <c r="A34" t="s">
        <v>1</v>
      </c>
      <c r="B34" s="9"/>
      <c r="C34" s="9"/>
      <c r="D34" s="9"/>
      <c r="E34" s="9">
        <f t="shared" si="0"/>
        <v>111902.5</v>
      </c>
      <c r="F34" s="9">
        <f t="shared" si="1"/>
        <v>120153.78</v>
      </c>
      <c r="G34" s="9">
        <f t="shared" si="2"/>
        <v>128842.2</v>
      </c>
      <c r="H34" s="9">
        <f t="shared" si="3"/>
        <v>150201.44</v>
      </c>
      <c r="I34" s="9">
        <f t="shared" si="4"/>
        <v>140423.49</v>
      </c>
      <c r="J34" s="9">
        <f t="shared" si="5"/>
        <v>133953.13500000001</v>
      </c>
      <c r="K34" s="9">
        <f t="shared" si="6"/>
        <v>133808.94500000001</v>
      </c>
      <c r="L34" s="9">
        <f t="shared" si="7"/>
        <v>117663.62000000001</v>
      </c>
      <c r="M34" s="9">
        <f t="shared" si="8"/>
        <v>120213.54000000001</v>
      </c>
      <c r="N34" s="9">
        <f t="shared" si="9"/>
        <v>142237.16</v>
      </c>
      <c r="T34" s="2"/>
    </row>
    <row r="35" spans="1:20" x14ac:dyDescent="0.25">
      <c r="A35" t="s">
        <v>2</v>
      </c>
      <c r="B35" s="9"/>
      <c r="C35" s="9"/>
      <c r="D35" s="9"/>
      <c r="E35" s="9">
        <f t="shared" si="0"/>
        <v>132086.25</v>
      </c>
      <c r="F35" s="9">
        <f t="shared" si="1"/>
        <v>124209.705</v>
      </c>
      <c r="G35" s="9">
        <f t="shared" si="2"/>
        <v>120240.59999999999</v>
      </c>
      <c r="H35" s="9">
        <f t="shared" si="3"/>
        <v>118510.23999999999</v>
      </c>
      <c r="I35" s="9">
        <f t="shared" si="4"/>
        <v>113584.46999999999</v>
      </c>
      <c r="J35" s="9">
        <f t="shared" si="5"/>
        <v>107910.315</v>
      </c>
      <c r="K35" s="9">
        <f t="shared" si="6"/>
        <v>107170.43500000001</v>
      </c>
      <c r="L35" s="9">
        <f t="shared" si="7"/>
        <v>107535</v>
      </c>
      <c r="M35" s="9">
        <f t="shared" si="8"/>
        <v>106726.1</v>
      </c>
      <c r="N35" s="9">
        <f t="shared" si="9"/>
        <v>106692.04000000001</v>
      </c>
      <c r="T35" s="2"/>
    </row>
    <row r="36" spans="1:20" x14ac:dyDescent="0.25">
      <c r="A36" t="s">
        <v>8</v>
      </c>
      <c r="B36" s="9"/>
      <c r="C36" s="9"/>
      <c r="D36" s="9"/>
      <c r="E36" s="9">
        <f t="shared" si="0"/>
        <v>21420.625</v>
      </c>
      <c r="F36" s="9">
        <f t="shared" si="1"/>
        <v>23930.880000000001</v>
      </c>
      <c r="G36" s="9">
        <f t="shared" si="2"/>
        <v>25288.799999999999</v>
      </c>
      <c r="H36" s="9">
        <f t="shared" si="3"/>
        <v>26624.32</v>
      </c>
      <c r="I36" s="9">
        <f t="shared" si="4"/>
        <v>28556.429999999997</v>
      </c>
      <c r="J36" s="9">
        <f t="shared" si="5"/>
        <v>28642.995000000003</v>
      </c>
      <c r="K36" s="9">
        <f t="shared" si="6"/>
        <v>28689.890000000003</v>
      </c>
      <c r="L36" s="9">
        <f t="shared" si="7"/>
        <v>28433.11</v>
      </c>
      <c r="M36" s="9">
        <f t="shared" si="8"/>
        <v>29300.52</v>
      </c>
      <c r="N36" s="9">
        <f t="shared" si="9"/>
        <v>30079.4</v>
      </c>
      <c r="T36" s="2"/>
    </row>
    <row r="37" spans="1:20" x14ac:dyDescent="0.25">
      <c r="A37" t="s">
        <v>7</v>
      </c>
      <c r="B37" s="9"/>
      <c r="C37" s="9"/>
      <c r="D37" s="9"/>
      <c r="E37" s="9">
        <f t="shared" si="0"/>
        <v>13596.25</v>
      </c>
      <c r="F37" s="9">
        <f t="shared" si="1"/>
        <v>13791.375</v>
      </c>
      <c r="G37" s="9">
        <f t="shared" si="2"/>
        <v>15383.4</v>
      </c>
      <c r="H37" s="9">
        <f t="shared" si="3"/>
        <v>17353.599999999999</v>
      </c>
      <c r="I37" s="9">
        <f t="shared" si="4"/>
        <v>18504.48</v>
      </c>
      <c r="J37" s="9">
        <f t="shared" si="5"/>
        <v>19456.635000000002</v>
      </c>
      <c r="K37" s="9">
        <f t="shared" si="6"/>
        <v>20777.580000000002</v>
      </c>
      <c r="L37" s="9">
        <f t="shared" si="7"/>
        <v>20983.77</v>
      </c>
      <c r="M37" s="9">
        <f t="shared" si="8"/>
        <v>20940.830000000002</v>
      </c>
      <c r="N37" s="9">
        <f t="shared" si="9"/>
        <v>21453.119999999999</v>
      </c>
    </row>
    <row r="38" spans="1:20" x14ac:dyDescent="0.25">
      <c r="A38" t="s">
        <v>3</v>
      </c>
      <c r="B38" s="9"/>
      <c r="C38" s="9"/>
      <c r="D38" s="9"/>
      <c r="E38" s="9">
        <f t="shared" si="0"/>
        <v>94068.75</v>
      </c>
      <c r="F38" s="9">
        <f t="shared" si="1"/>
        <v>94804.709999999992</v>
      </c>
      <c r="G38" s="9">
        <f t="shared" si="2"/>
        <v>102994.8</v>
      </c>
      <c r="H38" s="9">
        <f t="shared" si="3"/>
        <v>107410.78</v>
      </c>
      <c r="I38" s="9">
        <f t="shared" si="4"/>
        <v>108643.13999999998</v>
      </c>
      <c r="J38" s="9">
        <f t="shared" si="5"/>
        <v>111380.175</v>
      </c>
      <c r="K38" s="9">
        <f t="shared" si="6"/>
        <v>114555.73000000001</v>
      </c>
      <c r="L38" s="9">
        <f t="shared" si="7"/>
        <v>119279.32</v>
      </c>
      <c r="M38" s="9">
        <f t="shared" si="8"/>
        <v>122680.16</v>
      </c>
      <c r="N38" s="9">
        <f t="shared" si="9"/>
        <v>121123.6</v>
      </c>
    </row>
    <row r="39" spans="1:20" x14ac:dyDescent="0.25">
      <c r="A39" t="s">
        <v>4</v>
      </c>
      <c r="B39" s="9"/>
      <c r="C39" s="9"/>
      <c r="D39" s="9"/>
      <c r="E39" s="9">
        <f t="shared" si="0"/>
        <v>544180.625</v>
      </c>
      <c r="F39" s="9">
        <f t="shared" si="1"/>
        <v>563407.03500000003</v>
      </c>
      <c r="G39" s="9">
        <f t="shared" si="2"/>
        <v>585076.79999999993</v>
      </c>
      <c r="H39" s="9">
        <f t="shared" si="3"/>
        <v>606119.14</v>
      </c>
      <c r="I39" s="9">
        <f t="shared" si="4"/>
        <v>623957.90999999992</v>
      </c>
      <c r="J39" s="9">
        <f t="shared" si="5"/>
        <v>622516.30500000005</v>
      </c>
      <c r="K39" s="9">
        <f t="shared" si="6"/>
        <v>631214.64</v>
      </c>
      <c r="L39" s="9">
        <f t="shared" si="7"/>
        <v>643686.32000000007</v>
      </c>
      <c r="M39" s="9">
        <f t="shared" si="8"/>
        <v>664131.87</v>
      </c>
      <c r="N39" s="9">
        <f t="shared" si="9"/>
        <v>681047.12</v>
      </c>
    </row>
    <row r="40" spans="1:20" x14ac:dyDescent="0.25">
      <c r="A40" t="s">
        <v>5</v>
      </c>
      <c r="B40" s="9"/>
      <c r="C40" s="9"/>
      <c r="D40" s="9"/>
      <c r="E40" s="9">
        <f t="shared" si="0"/>
        <v>62605.625</v>
      </c>
      <c r="F40" s="9">
        <f t="shared" si="1"/>
        <v>63586.695</v>
      </c>
      <c r="G40" s="9">
        <f t="shared" si="2"/>
        <v>67145.399999999994</v>
      </c>
      <c r="H40" s="9">
        <f t="shared" si="3"/>
        <v>70534.37999999999</v>
      </c>
      <c r="I40" s="9">
        <f t="shared" si="4"/>
        <v>74119.37999999999</v>
      </c>
      <c r="J40" s="9">
        <f t="shared" si="5"/>
        <v>73670.145000000004</v>
      </c>
      <c r="K40" s="9">
        <f t="shared" si="6"/>
        <v>74160.875</v>
      </c>
      <c r="L40" s="9">
        <f t="shared" si="7"/>
        <v>75938.97</v>
      </c>
      <c r="M40" s="9">
        <f t="shared" si="8"/>
        <v>77749.41</v>
      </c>
      <c r="N40" s="9">
        <f t="shared" si="9"/>
        <v>78835.12000000001</v>
      </c>
    </row>
    <row r="41" spans="1:20" x14ac:dyDescent="0.25">
      <c r="A41" s="5" t="s">
        <v>18</v>
      </c>
      <c r="N41" s="9"/>
    </row>
    <row r="42" spans="1:20" x14ac:dyDescent="0.25">
      <c r="A42" s="5" t="s">
        <v>26</v>
      </c>
      <c r="N42" s="9"/>
    </row>
    <row r="43" spans="1:20" x14ac:dyDescent="0.25">
      <c r="A43" s="5"/>
      <c r="N43" s="9"/>
    </row>
    <row r="44" spans="1:20" x14ac:dyDescent="0.25">
      <c r="A44" s="1" t="s">
        <v>29</v>
      </c>
      <c r="B44" s="1">
        <v>2005</v>
      </c>
      <c r="C44" s="1">
        <v>2006</v>
      </c>
      <c r="D44" s="1">
        <v>2007</v>
      </c>
      <c r="E44" s="1">
        <v>2008</v>
      </c>
      <c r="F44" s="1">
        <v>2009</v>
      </c>
      <c r="G44" s="1">
        <v>2010</v>
      </c>
      <c r="H44" s="1">
        <v>2011</v>
      </c>
      <c r="I44" s="1">
        <v>2012</v>
      </c>
      <c r="J44" s="1">
        <v>2013</v>
      </c>
      <c r="K44" s="1">
        <v>2014</v>
      </c>
      <c r="L44" s="1">
        <v>2015</v>
      </c>
      <c r="M44" s="1">
        <v>2016</v>
      </c>
      <c r="N44" s="1">
        <v>2017</v>
      </c>
    </row>
    <row r="45" spans="1:20" x14ac:dyDescent="0.25">
      <c r="A45" t="s">
        <v>10</v>
      </c>
      <c r="B45" s="9"/>
      <c r="C45" s="9"/>
      <c r="D45" s="9"/>
      <c r="E45" s="7">
        <f>E32/1000</f>
        <v>23.9175</v>
      </c>
      <c r="F45" s="7">
        <f t="shared" ref="F45:N45" si="10">F32/1000</f>
        <v>24.639975</v>
      </c>
      <c r="G45" s="7">
        <f t="shared" si="10"/>
        <v>25.891200000000001</v>
      </c>
      <c r="H45" s="7">
        <f t="shared" si="10"/>
        <v>27.19098</v>
      </c>
      <c r="I45" s="7">
        <f t="shared" si="10"/>
        <v>28.3461</v>
      </c>
      <c r="J45" s="7">
        <f t="shared" si="10"/>
        <v>28.197885000000003</v>
      </c>
      <c r="K45" s="7">
        <f t="shared" si="10"/>
        <v>28.846305000000005</v>
      </c>
      <c r="L45" s="7">
        <f t="shared" si="10"/>
        <v>30.197005000000001</v>
      </c>
      <c r="M45" s="7">
        <f t="shared" si="10"/>
        <v>32.739690000000003</v>
      </c>
      <c r="N45" s="7">
        <f t="shared" si="10"/>
        <v>32.958120000000001</v>
      </c>
    </row>
    <row r="46" spans="1:20" x14ac:dyDescent="0.25">
      <c r="A46" t="s">
        <v>9</v>
      </c>
      <c r="B46" s="9"/>
      <c r="C46" s="9"/>
      <c r="D46" s="9"/>
      <c r="E46" s="7">
        <f t="shared" ref="E46:N53" si="11">E33/1000</f>
        <v>1.1125</v>
      </c>
      <c r="F46" s="7">
        <f t="shared" si="11"/>
        <v>1.31487</v>
      </c>
      <c r="G46" s="7">
        <f t="shared" si="11"/>
        <v>1.4778</v>
      </c>
      <c r="H46" s="7">
        <f t="shared" si="11"/>
        <v>1.3426999999999998</v>
      </c>
      <c r="I46" s="7">
        <f t="shared" si="11"/>
        <v>1.16679</v>
      </c>
      <c r="J46" s="7">
        <f t="shared" si="11"/>
        <v>1.2970350000000002</v>
      </c>
      <c r="K46" s="7">
        <f t="shared" si="11"/>
        <v>1.4982050000000002</v>
      </c>
      <c r="L46" s="7">
        <f t="shared" si="11"/>
        <v>1.5734350000000001</v>
      </c>
      <c r="M46" s="7">
        <f t="shared" si="11"/>
        <v>1.8783200000000002</v>
      </c>
      <c r="N46" s="7">
        <f t="shared" si="11"/>
        <v>1.9406400000000001</v>
      </c>
    </row>
    <row r="47" spans="1:20" x14ac:dyDescent="0.25">
      <c r="A47" t="s">
        <v>1</v>
      </c>
      <c r="B47" s="9"/>
      <c r="C47" s="9"/>
      <c r="D47" s="9"/>
      <c r="E47" s="7">
        <f t="shared" si="11"/>
        <v>111.9025</v>
      </c>
      <c r="F47" s="7">
        <f t="shared" si="11"/>
        <v>120.15378</v>
      </c>
      <c r="G47" s="7">
        <f t="shared" si="11"/>
        <v>128.84219999999999</v>
      </c>
      <c r="H47" s="7">
        <f t="shared" si="11"/>
        <v>150.20143999999999</v>
      </c>
      <c r="I47" s="7">
        <f t="shared" si="11"/>
        <v>140.42348999999999</v>
      </c>
      <c r="J47" s="7">
        <f t="shared" si="11"/>
        <v>133.953135</v>
      </c>
      <c r="K47" s="7">
        <f t="shared" si="11"/>
        <v>133.80894499999999</v>
      </c>
      <c r="L47" s="7">
        <f t="shared" si="11"/>
        <v>117.66362000000001</v>
      </c>
      <c r="M47" s="7">
        <f t="shared" si="11"/>
        <v>120.21354000000001</v>
      </c>
      <c r="N47" s="7">
        <f t="shared" si="11"/>
        <v>142.23716000000002</v>
      </c>
      <c r="T47" s="2"/>
    </row>
    <row r="48" spans="1:20" x14ac:dyDescent="0.25">
      <c r="A48" t="s">
        <v>2</v>
      </c>
      <c r="B48" s="9"/>
      <c r="C48" s="9"/>
      <c r="D48" s="9"/>
      <c r="E48" s="7">
        <f t="shared" si="11"/>
        <v>132.08625000000001</v>
      </c>
      <c r="F48" s="7">
        <f t="shared" si="11"/>
        <v>124.209705</v>
      </c>
      <c r="G48" s="7">
        <f t="shared" si="11"/>
        <v>120.24059999999999</v>
      </c>
      <c r="H48" s="7">
        <f t="shared" si="11"/>
        <v>118.51024</v>
      </c>
      <c r="I48" s="7">
        <f t="shared" si="11"/>
        <v>113.58446999999998</v>
      </c>
      <c r="J48" s="7">
        <f t="shared" si="11"/>
        <v>107.910315</v>
      </c>
      <c r="K48" s="7">
        <f t="shared" si="11"/>
        <v>107.17043500000001</v>
      </c>
      <c r="L48" s="7">
        <f t="shared" si="11"/>
        <v>107.535</v>
      </c>
      <c r="M48" s="7">
        <f t="shared" si="11"/>
        <v>106.7261</v>
      </c>
      <c r="N48" s="7">
        <f t="shared" si="11"/>
        <v>106.69204000000001</v>
      </c>
      <c r="T48" s="2"/>
    </row>
    <row r="49" spans="1:20" x14ac:dyDescent="0.25">
      <c r="A49" t="s">
        <v>8</v>
      </c>
      <c r="B49" s="9"/>
      <c r="C49" s="9"/>
      <c r="D49" s="9"/>
      <c r="E49" s="7">
        <f t="shared" si="11"/>
        <v>21.420625000000001</v>
      </c>
      <c r="F49" s="7">
        <f t="shared" si="11"/>
        <v>23.930880000000002</v>
      </c>
      <c r="G49" s="7">
        <f t="shared" si="11"/>
        <v>25.288799999999998</v>
      </c>
      <c r="H49" s="7">
        <f t="shared" si="11"/>
        <v>26.624320000000001</v>
      </c>
      <c r="I49" s="7">
        <f t="shared" si="11"/>
        <v>28.556429999999995</v>
      </c>
      <c r="J49" s="7">
        <f t="shared" si="11"/>
        <v>28.642995000000003</v>
      </c>
      <c r="K49" s="7">
        <f t="shared" si="11"/>
        <v>28.689890000000002</v>
      </c>
      <c r="L49" s="7">
        <f t="shared" si="11"/>
        <v>28.433109999999999</v>
      </c>
      <c r="M49" s="7">
        <f t="shared" si="11"/>
        <v>29.300519999999999</v>
      </c>
      <c r="N49" s="7">
        <f t="shared" si="11"/>
        <v>30.0794</v>
      </c>
      <c r="T49" s="2"/>
    </row>
    <row r="50" spans="1:20" x14ac:dyDescent="0.25">
      <c r="A50" t="s">
        <v>7</v>
      </c>
      <c r="B50" s="9"/>
      <c r="C50" s="9"/>
      <c r="D50" s="9"/>
      <c r="E50" s="7">
        <f t="shared" si="11"/>
        <v>13.59625</v>
      </c>
      <c r="F50" s="7">
        <f t="shared" si="11"/>
        <v>13.791375</v>
      </c>
      <c r="G50" s="7">
        <f t="shared" si="11"/>
        <v>15.3834</v>
      </c>
      <c r="H50" s="7">
        <f t="shared" si="11"/>
        <v>17.3536</v>
      </c>
      <c r="I50" s="7">
        <f t="shared" si="11"/>
        <v>18.504480000000001</v>
      </c>
      <c r="J50" s="7">
        <f t="shared" si="11"/>
        <v>19.456635000000002</v>
      </c>
      <c r="K50" s="7">
        <f t="shared" si="11"/>
        <v>20.77758</v>
      </c>
      <c r="L50" s="7">
        <f t="shared" si="11"/>
        <v>20.98377</v>
      </c>
      <c r="M50" s="7">
        <f t="shared" si="11"/>
        <v>20.940830000000002</v>
      </c>
      <c r="N50" s="7">
        <f t="shared" si="11"/>
        <v>21.453119999999998</v>
      </c>
    </row>
    <row r="51" spans="1:20" x14ac:dyDescent="0.25">
      <c r="A51" t="s">
        <v>3</v>
      </c>
      <c r="B51" s="9"/>
      <c r="C51" s="9"/>
      <c r="D51" s="9"/>
      <c r="E51" s="7">
        <f t="shared" si="11"/>
        <v>94.068749999999994</v>
      </c>
      <c r="F51" s="7">
        <f t="shared" si="11"/>
        <v>94.804709999999986</v>
      </c>
      <c r="G51" s="7">
        <f t="shared" si="11"/>
        <v>102.9948</v>
      </c>
      <c r="H51" s="7">
        <f t="shared" si="11"/>
        <v>107.41078</v>
      </c>
      <c r="I51" s="7">
        <f t="shared" si="11"/>
        <v>108.64313999999999</v>
      </c>
      <c r="J51" s="7">
        <f t="shared" si="11"/>
        <v>111.38017500000001</v>
      </c>
      <c r="K51" s="7">
        <f t="shared" si="11"/>
        <v>114.55573000000001</v>
      </c>
      <c r="L51" s="7">
        <f t="shared" si="11"/>
        <v>119.27932000000001</v>
      </c>
      <c r="M51" s="7">
        <f t="shared" si="11"/>
        <v>122.68016</v>
      </c>
      <c r="N51" s="7">
        <f t="shared" si="11"/>
        <v>121.12360000000001</v>
      </c>
    </row>
    <row r="52" spans="1:20" x14ac:dyDescent="0.25">
      <c r="A52" t="s">
        <v>4</v>
      </c>
      <c r="B52" s="9"/>
      <c r="C52" s="9"/>
      <c r="D52" s="9"/>
      <c r="E52" s="7">
        <f t="shared" si="11"/>
        <v>544.18062499999996</v>
      </c>
      <c r="F52" s="7">
        <f t="shared" si="11"/>
        <v>563.40703500000006</v>
      </c>
      <c r="G52" s="7">
        <f t="shared" si="11"/>
        <v>585.07679999999993</v>
      </c>
      <c r="H52" s="7">
        <f t="shared" si="11"/>
        <v>606.11914000000002</v>
      </c>
      <c r="I52" s="7">
        <f t="shared" si="11"/>
        <v>623.95790999999997</v>
      </c>
      <c r="J52" s="7">
        <f t="shared" si="11"/>
        <v>622.5163050000001</v>
      </c>
      <c r="K52" s="7">
        <f t="shared" si="11"/>
        <v>631.21464000000003</v>
      </c>
      <c r="L52" s="7">
        <f t="shared" si="11"/>
        <v>643.68632000000002</v>
      </c>
      <c r="M52" s="7">
        <f t="shared" si="11"/>
        <v>664.13187000000005</v>
      </c>
      <c r="N52" s="7">
        <f t="shared" si="11"/>
        <v>681.04711999999995</v>
      </c>
    </row>
    <row r="53" spans="1:20" x14ac:dyDescent="0.25">
      <c r="A53" t="s">
        <v>5</v>
      </c>
      <c r="B53" s="9"/>
      <c r="C53" s="9"/>
      <c r="D53" s="9"/>
      <c r="E53" s="7">
        <f t="shared" si="11"/>
        <v>62.605625000000003</v>
      </c>
      <c r="F53" s="7">
        <f t="shared" si="11"/>
        <v>63.586694999999999</v>
      </c>
      <c r="G53" s="7">
        <f t="shared" si="11"/>
        <v>67.145399999999995</v>
      </c>
      <c r="H53" s="7">
        <f t="shared" si="11"/>
        <v>70.534379999999985</v>
      </c>
      <c r="I53" s="7">
        <f t="shared" si="11"/>
        <v>74.119379999999992</v>
      </c>
      <c r="J53" s="7">
        <f t="shared" si="11"/>
        <v>73.670145000000005</v>
      </c>
      <c r="K53" s="7">
        <f t="shared" si="11"/>
        <v>74.160875000000004</v>
      </c>
      <c r="L53" s="7">
        <f t="shared" si="11"/>
        <v>75.938969999999998</v>
      </c>
      <c r="M53" s="7">
        <f t="shared" si="11"/>
        <v>77.749409999999997</v>
      </c>
      <c r="N53" s="7">
        <f t="shared" si="11"/>
        <v>78.835120000000003</v>
      </c>
    </row>
    <row r="54" spans="1:20" x14ac:dyDescent="0.25">
      <c r="A54" s="5" t="s">
        <v>18</v>
      </c>
      <c r="N54" s="9"/>
    </row>
    <row r="55" spans="1:20" x14ac:dyDescent="0.25">
      <c r="A55" s="5" t="s">
        <v>26</v>
      </c>
      <c r="N55" s="9"/>
    </row>
    <row r="57" spans="1:20" x14ac:dyDescent="0.25">
      <c r="A57" s="1" t="s">
        <v>17</v>
      </c>
      <c r="B57" s="1">
        <v>2005</v>
      </c>
      <c r="C57" s="1">
        <v>2006</v>
      </c>
      <c r="D57" s="1">
        <v>2007</v>
      </c>
      <c r="E57" s="1">
        <v>2008</v>
      </c>
      <c r="F57" s="1">
        <v>2009</v>
      </c>
      <c r="G57" s="1">
        <v>2010</v>
      </c>
      <c r="H57" s="1">
        <v>2011</v>
      </c>
      <c r="I57" s="1">
        <v>2012</v>
      </c>
      <c r="J57" s="1">
        <v>2013</v>
      </c>
      <c r="K57" s="1">
        <v>2014</v>
      </c>
      <c r="L57" s="1">
        <v>2015</v>
      </c>
      <c r="M57" s="1">
        <v>2016</v>
      </c>
      <c r="N57" s="1">
        <v>2017</v>
      </c>
    </row>
    <row r="58" spans="1:20" x14ac:dyDescent="0.25">
      <c r="A58" t="s">
        <v>10</v>
      </c>
      <c r="B58" s="7"/>
      <c r="C58" s="7"/>
      <c r="D58" s="7"/>
      <c r="E58" s="7">
        <f t="shared" ref="E58:N58" si="12">E3*1000000/E32</f>
        <v>7161.3370962684212</v>
      </c>
      <c r="F58" s="7">
        <f t="shared" si="12"/>
        <v>6668.6914252145134</v>
      </c>
      <c r="G58" s="7">
        <f t="shared" si="12"/>
        <v>5899.5446329254728</v>
      </c>
      <c r="H58" s="7">
        <f t="shared" si="12"/>
        <v>5178.2951552316244</v>
      </c>
      <c r="I58" s="7">
        <f t="shared" si="12"/>
        <v>5002.2906149346827</v>
      </c>
      <c r="J58" s="7">
        <f t="shared" si="12"/>
        <v>4762.888776941958</v>
      </c>
      <c r="K58" s="7">
        <f>K3*1000000/K32</f>
        <v>4739.2045532348075</v>
      </c>
      <c r="L58" s="7">
        <f t="shared" si="12"/>
        <v>3888.9883284782704</v>
      </c>
      <c r="M58" s="7">
        <f t="shared" si="12"/>
        <v>3483.4163060187807</v>
      </c>
      <c r="N58" s="7">
        <f t="shared" si="12"/>
        <v>3403.359172185792</v>
      </c>
    </row>
    <row r="59" spans="1:20" x14ac:dyDescent="0.25">
      <c r="A59" t="s">
        <v>9</v>
      </c>
      <c r="B59" s="7"/>
      <c r="C59" s="7"/>
      <c r="D59" s="7"/>
      <c r="E59" s="7">
        <f t="shared" ref="E59:N59" si="13">E4*1000000/E33</f>
        <v>-23746.552808988763</v>
      </c>
      <c r="F59" s="7">
        <f>F4*1000000/F33</f>
        <v>-20990.105485713415</v>
      </c>
      <c r="G59" s="7">
        <f t="shared" si="13"/>
        <v>-25641.825686831777</v>
      </c>
      <c r="H59" s="7">
        <f t="shared" si="13"/>
        <v>-32235.458404706937</v>
      </c>
      <c r="I59" s="7">
        <f t="shared" si="13"/>
        <v>-40687.784434216956</v>
      </c>
      <c r="J59" s="7">
        <f t="shared" si="13"/>
        <v>-37586.811458441756</v>
      </c>
      <c r="K59" s="7">
        <f t="shared" si="13"/>
        <v>-33229.237654393088</v>
      </c>
      <c r="L59" s="7">
        <f t="shared" si="13"/>
        <v>-29332.365175555391</v>
      </c>
      <c r="M59" s="7">
        <f t="shared" si="13"/>
        <v>-27925.901869755951</v>
      </c>
      <c r="N59" s="7">
        <f t="shared" si="13"/>
        <v>-27108.881606068098</v>
      </c>
    </row>
    <row r="60" spans="1:20" x14ac:dyDescent="0.25">
      <c r="A60" t="s">
        <v>1</v>
      </c>
      <c r="B60" s="7"/>
      <c r="C60" s="7"/>
      <c r="D60" s="7"/>
      <c r="E60" s="7">
        <f t="shared" ref="E60:N60" si="14">E5*1000000/E34</f>
        <v>489.75590357677447</v>
      </c>
      <c r="F60" s="7">
        <f t="shared" si="14"/>
        <v>474.97540235521507</v>
      </c>
      <c r="G60" s="7">
        <f t="shared" si="14"/>
        <v>443.47892227857022</v>
      </c>
      <c r="H60" s="7">
        <f t="shared" si="14"/>
        <v>387.83542954048914</v>
      </c>
      <c r="I60" s="7">
        <f t="shared" si="14"/>
        <v>434.83864416131519</v>
      </c>
      <c r="J60" s="7">
        <f t="shared" si="14"/>
        <v>480.47311472030862</v>
      </c>
      <c r="K60" s="7">
        <f t="shared" si="14"/>
        <v>480.42438418448035</v>
      </c>
      <c r="L60" s="7">
        <f t="shared" si="14"/>
        <v>576.70331747399916</v>
      </c>
      <c r="M60" s="7">
        <f t="shared" si="14"/>
        <v>615.14227099543018</v>
      </c>
      <c r="N60" s="7">
        <f t="shared" si="14"/>
        <v>567.40053021306107</v>
      </c>
    </row>
    <row r="61" spans="1:20" x14ac:dyDescent="0.25">
      <c r="A61" t="s">
        <v>2</v>
      </c>
      <c r="B61" s="7"/>
      <c r="C61" s="7"/>
      <c r="D61" s="7"/>
      <c r="E61" s="7">
        <f t="shared" ref="E61:N61" si="15">E6*1000000/E35</f>
        <v>530.91438359405311</v>
      </c>
      <c r="F61" s="7">
        <f t="shared" si="15"/>
        <v>528.91108629555163</v>
      </c>
      <c r="G61" s="7">
        <f t="shared" si="15"/>
        <v>561.15055979427916</v>
      </c>
      <c r="H61" s="7">
        <f t="shared" si="15"/>
        <v>562.24896684033376</v>
      </c>
      <c r="I61" s="7">
        <f t="shared" si="15"/>
        <v>573.49732758360369</v>
      </c>
      <c r="J61" s="7">
        <f t="shared" si="15"/>
        <v>594.53723214504566</v>
      </c>
      <c r="K61" s="7">
        <f t="shared" si="15"/>
        <v>566.14942357936673</v>
      </c>
      <c r="L61" s="7">
        <f t="shared" si="15"/>
        <v>536.25433579764729</v>
      </c>
      <c r="M61" s="7">
        <f t="shared" si="15"/>
        <v>512.39584319112191</v>
      </c>
      <c r="N61" s="7">
        <f t="shared" si="15"/>
        <v>503.69334019670066</v>
      </c>
    </row>
    <row r="62" spans="1:20" x14ac:dyDescent="0.25">
      <c r="A62" t="s">
        <v>8</v>
      </c>
      <c r="B62" s="7"/>
      <c r="C62" s="7"/>
      <c r="D62" s="7"/>
      <c r="E62" s="7">
        <f t="shared" ref="E62:N62" si="16">E7*1000000/E36</f>
        <v>9618.3113237825692</v>
      </c>
      <c r="F62" s="7">
        <f t="shared" si="16"/>
        <v>8848.9625120346591</v>
      </c>
      <c r="G62" s="7">
        <f t="shared" si="16"/>
        <v>8112.8456075416789</v>
      </c>
      <c r="H62" s="7">
        <f t="shared" si="16"/>
        <v>7458.0680370428245</v>
      </c>
      <c r="I62" s="7">
        <f t="shared" si="16"/>
        <v>6975.1355474056118</v>
      </c>
      <c r="J62" s="7">
        <f t="shared" si="16"/>
        <v>6530.378195436615</v>
      </c>
      <c r="K62" s="7">
        <f t="shared" si="16"/>
        <v>6301.5232892144231</v>
      </c>
      <c r="L62" s="7">
        <f t="shared" si="16"/>
        <v>6646.8522085695158</v>
      </c>
      <c r="M62" s="7">
        <f t="shared" si="16"/>
        <v>6646.4441586702214</v>
      </c>
      <c r="N62" s="7">
        <f t="shared" si="16"/>
        <v>6309.0330924154068</v>
      </c>
    </row>
    <row r="63" spans="1:20" x14ac:dyDescent="0.25">
      <c r="A63" t="s">
        <v>7</v>
      </c>
      <c r="B63" s="7"/>
      <c r="C63" s="7"/>
      <c r="D63" s="7"/>
      <c r="E63" s="7">
        <f t="shared" ref="E63:N63" si="17">E8*1000000/E37</f>
        <v>1260.1048083111161</v>
      </c>
      <c r="F63" s="7">
        <f t="shared" si="17"/>
        <v>1231.9148743326909</v>
      </c>
      <c r="G63" s="7">
        <f t="shared" si="17"/>
        <v>1162.7332059232685</v>
      </c>
      <c r="H63" s="7">
        <f t="shared" si="17"/>
        <v>1007.1985063617935</v>
      </c>
      <c r="I63" s="7">
        <f t="shared" si="17"/>
        <v>844.64680985361383</v>
      </c>
      <c r="J63" s="7">
        <f t="shared" si="17"/>
        <v>736.44440572586211</v>
      </c>
      <c r="K63" s="7">
        <f t="shared" si="17"/>
        <v>687.55552860342686</v>
      </c>
      <c r="L63" s="7">
        <f t="shared" si="17"/>
        <v>673.4900353940219</v>
      </c>
      <c r="M63" s="7">
        <f t="shared" si="17"/>
        <v>712.04818529160514</v>
      </c>
      <c r="N63" s="7">
        <f t="shared" si="17"/>
        <v>667.42879357408117</v>
      </c>
    </row>
    <row r="64" spans="1:20" x14ac:dyDescent="0.25">
      <c r="A64" t="s">
        <v>3</v>
      </c>
      <c r="B64" s="7"/>
      <c r="C64" s="7"/>
      <c r="D64" s="7"/>
      <c r="E64" s="7">
        <f t="shared" ref="E64:N64" si="18">E9*1000000/E38</f>
        <v>76.659358182180583</v>
      </c>
      <c r="F64" s="7">
        <f t="shared" si="18"/>
        <v>70.69564370799722</v>
      </c>
      <c r="G64" s="7">
        <f t="shared" si="18"/>
        <v>67.828375801496776</v>
      </c>
      <c r="H64" s="7">
        <f t="shared" si="18"/>
        <v>65.781013786511934</v>
      </c>
      <c r="I64" s="7">
        <f t="shared" si="18"/>
        <v>64.430851317441679</v>
      </c>
      <c r="J64" s="7">
        <f t="shared" si="18"/>
        <v>66.321317954474395</v>
      </c>
      <c r="K64" s="7">
        <f t="shared" si="18"/>
        <v>67.501032030436178</v>
      </c>
      <c r="L64" s="7">
        <f t="shared" si="18"/>
        <v>61.758987224273234</v>
      </c>
      <c r="M64" s="7">
        <f t="shared" si="18"/>
        <v>68.366066689185928</v>
      </c>
      <c r="N64" s="7">
        <f t="shared" si="18"/>
        <v>69.71861800673031</v>
      </c>
    </row>
    <row r="65" spans="1:41" x14ac:dyDescent="0.25">
      <c r="A65" t="s">
        <v>4</v>
      </c>
      <c r="B65" s="7"/>
      <c r="C65" s="7"/>
      <c r="D65" s="7"/>
      <c r="E65" s="7">
        <f t="shared" ref="E65:N65" si="19">E10*1000000/E39</f>
        <v>37.042167754502472</v>
      </c>
      <c r="F65" s="7">
        <f t="shared" si="19"/>
        <v>35.277106541632016</v>
      </c>
      <c r="G65" s="7">
        <f t="shared" si="19"/>
        <v>35.19038868059716</v>
      </c>
      <c r="H65" s="7">
        <f t="shared" si="19"/>
        <v>32.619313094122049</v>
      </c>
      <c r="I65" s="7">
        <f t="shared" si="19"/>
        <v>36.405099824762225</v>
      </c>
      <c r="J65" s="7">
        <f t="shared" si="19"/>
        <v>34.663541864979734</v>
      </c>
      <c r="K65" s="7">
        <f t="shared" si="19"/>
        <v>35.71496694056399</v>
      </c>
      <c r="L65" s="7">
        <f t="shared" si="19"/>
        <v>33.839836770183339</v>
      </c>
      <c r="M65" s="7">
        <f t="shared" si="19"/>
        <v>33.500304690994575</v>
      </c>
      <c r="N65" s="7">
        <f t="shared" si="19"/>
        <v>33.861783308033075</v>
      </c>
    </row>
    <row r="66" spans="1:41" x14ac:dyDescent="0.25">
      <c r="A66" t="s">
        <v>5</v>
      </c>
      <c r="B66" s="7"/>
      <c r="C66" s="7"/>
      <c r="D66" s="7"/>
      <c r="E66" s="7">
        <f t="shared" ref="E66:N66" si="20">E11*1000000/E40</f>
        <v>415.11110223721909</v>
      </c>
      <c r="F66" s="7">
        <f t="shared" si="20"/>
        <v>413.20357977403921</v>
      </c>
      <c r="G66" s="7">
        <f t="shared" si="20"/>
        <v>406.07532310478456</v>
      </c>
      <c r="H66" s="7">
        <f t="shared" si="20"/>
        <v>405.17815567387146</v>
      </c>
      <c r="I66" s="7">
        <f t="shared" si="20"/>
        <v>393.92841656257787</v>
      </c>
      <c r="J66" s="7">
        <f t="shared" si="20"/>
        <v>399.92292671610727</v>
      </c>
      <c r="K66" s="7">
        <f t="shared" si="20"/>
        <v>396.46376879992312</v>
      </c>
      <c r="L66" s="7">
        <f t="shared" si="20"/>
        <v>390.71954755246225</v>
      </c>
      <c r="M66" s="7">
        <f t="shared" si="20"/>
        <v>398.32250817080154</v>
      </c>
      <c r="N66" s="7">
        <f t="shared" si="20"/>
        <v>411.06730096941561</v>
      </c>
    </row>
    <row r="67" spans="1:41" x14ac:dyDescent="0.25">
      <c r="B67" s="7"/>
      <c r="C67" s="7"/>
      <c r="D67" s="7"/>
    </row>
    <row r="68" spans="1:41" s="1" customFormat="1" x14ac:dyDescent="0.25">
      <c r="A68" s="1" t="s">
        <v>13</v>
      </c>
      <c r="B68" s="1">
        <v>2005</v>
      </c>
      <c r="C68" s="1">
        <v>2006</v>
      </c>
      <c r="D68" s="1">
        <v>2007</v>
      </c>
      <c r="E68" s="1">
        <v>2008</v>
      </c>
      <c r="F68" s="1">
        <v>2009</v>
      </c>
      <c r="G68" s="1">
        <v>2010</v>
      </c>
      <c r="H68" s="1">
        <v>2011</v>
      </c>
      <c r="I68" s="1">
        <v>2012</v>
      </c>
      <c r="J68" s="1">
        <v>2013</v>
      </c>
      <c r="K68" s="1">
        <v>2014</v>
      </c>
      <c r="L68" s="1">
        <v>2015</v>
      </c>
      <c r="M68" s="1">
        <v>2016</v>
      </c>
      <c r="N68" s="1">
        <v>2017</v>
      </c>
    </row>
    <row r="69" spans="1:41" x14ac:dyDescent="0.25">
      <c r="A69" s="4" t="s">
        <v>15</v>
      </c>
      <c r="B69" s="9"/>
      <c r="C69" s="9"/>
      <c r="D69" s="9"/>
      <c r="E69" s="9">
        <v>245370.90000000002</v>
      </c>
      <c r="F69" s="9">
        <v>249901.95</v>
      </c>
      <c r="G69" s="9">
        <v>252928.2</v>
      </c>
      <c r="H69" s="9">
        <v>252158.72350000002</v>
      </c>
      <c r="I69" s="9">
        <v>250224.47350000002</v>
      </c>
      <c r="J69" s="9">
        <v>249372.77100000001</v>
      </c>
      <c r="K69" s="9">
        <v>250713.837</v>
      </c>
      <c r="L69" s="9">
        <v>255143.16200000001</v>
      </c>
      <c r="M69" s="9">
        <v>258481.06200000001</v>
      </c>
      <c r="N69" s="9">
        <v>259030.08199999999</v>
      </c>
    </row>
    <row r="70" spans="1:41" x14ac:dyDescent="0.25">
      <c r="A70" t="s">
        <v>16</v>
      </c>
      <c r="B70" s="9"/>
      <c r="C70" s="9"/>
      <c r="D70" s="9"/>
      <c r="E70" s="6">
        <v>0.83966859965872065</v>
      </c>
      <c r="F70" s="6">
        <v>0.84738618486170258</v>
      </c>
      <c r="G70" s="6">
        <v>0.81115561649511603</v>
      </c>
      <c r="H70" s="6">
        <v>0.78746428933282564</v>
      </c>
      <c r="I70" s="6">
        <v>0.79602513380850404</v>
      </c>
      <c r="J70" s="6">
        <v>0.75008024833633502</v>
      </c>
      <c r="K70" s="6">
        <v>0.72110104557172883</v>
      </c>
      <c r="L70" s="6">
        <v>0.74072406455478512</v>
      </c>
      <c r="M70" s="6">
        <v>0.75341794285880792</v>
      </c>
      <c r="N70" s="6">
        <v>0.73262506244351955</v>
      </c>
    </row>
    <row r="71" spans="1:41" x14ac:dyDescent="0.25">
      <c r="A71" s="5" t="s">
        <v>22</v>
      </c>
    </row>
    <row r="73" spans="1:41" x14ac:dyDescent="0.25">
      <c r="A73" s="1" t="s">
        <v>21</v>
      </c>
      <c r="B73" s="1">
        <v>2005</v>
      </c>
      <c r="C73" s="1">
        <v>2006</v>
      </c>
      <c r="D73" s="1">
        <v>2007</v>
      </c>
      <c r="E73" s="1">
        <v>2008</v>
      </c>
      <c r="F73" s="1">
        <v>2009</v>
      </c>
      <c r="G73" s="1">
        <v>2010</v>
      </c>
      <c r="H73" s="1">
        <v>2011</v>
      </c>
      <c r="I73" s="1">
        <v>2012</v>
      </c>
      <c r="J73" s="1">
        <v>2013</v>
      </c>
      <c r="K73" s="1">
        <v>2014</v>
      </c>
      <c r="L73" s="1">
        <v>2015</v>
      </c>
      <c r="M73" s="1">
        <v>2016</v>
      </c>
      <c r="N73" s="1">
        <v>2017</v>
      </c>
      <c r="O73" s="1">
        <v>2018</v>
      </c>
      <c r="P73" s="1">
        <v>2023</v>
      </c>
      <c r="Q73" s="1">
        <v>2026</v>
      </c>
      <c r="R73" s="1">
        <v>2027</v>
      </c>
      <c r="S73" s="1">
        <v>2028</v>
      </c>
      <c r="T73" s="1">
        <v>2029</v>
      </c>
      <c r="U73" s="1">
        <v>2030</v>
      </c>
      <c r="V73" s="1">
        <v>2031</v>
      </c>
      <c r="W73" s="1">
        <v>2032</v>
      </c>
      <c r="X73" s="1">
        <v>2033</v>
      </c>
      <c r="Y73" s="1">
        <v>2034</v>
      </c>
      <c r="Z73" s="1">
        <v>2035</v>
      </c>
      <c r="AA73" s="1">
        <v>2036</v>
      </c>
      <c r="AB73" s="1">
        <v>2037</v>
      </c>
      <c r="AC73" s="1">
        <v>2038</v>
      </c>
      <c r="AD73" s="1">
        <v>2039</v>
      </c>
      <c r="AE73" s="1">
        <v>2040</v>
      </c>
      <c r="AF73" s="1">
        <v>2041</v>
      </c>
      <c r="AG73" s="1">
        <v>2042</v>
      </c>
      <c r="AH73" s="1">
        <v>2043</v>
      </c>
      <c r="AI73" s="1">
        <v>2044</v>
      </c>
      <c r="AJ73" s="1">
        <v>2045</v>
      </c>
      <c r="AK73" s="1">
        <v>2046</v>
      </c>
      <c r="AL73" s="1">
        <v>2047</v>
      </c>
      <c r="AM73" s="1">
        <v>2048</v>
      </c>
      <c r="AN73" s="1">
        <v>2049</v>
      </c>
      <c r="AO73" s="1">
        <v>2050</v>
      </c>
    </row>
    <row r="74" spans="1:41" x14ac:dyDescent="0.25">
      <c r="A74" t="s">
        <v>6</v>
      </c>
      <c r="B74" s="6"/>
      <c r="C74" s="6"/>
      <c r="D74" s="6"/>
      <c r="E74" s="6">
        <v>21.249199000000001</v>
      </c>
      <c r="F74" s="6">
        <v>21.691652999999999</v>
      </c>
      <c r="G74" s="6">
        <v>22.031749999999999</v>
      </c>
      <c r="H74" s="6">
        <v>22.340024</v>
      </c>
      <c r="I74" s="6">
        <v>22.733464999999999</v>
      </c>
      <c r="J74" s="6">
        <v>23.128129000000001</v>
      </c>
      <c r="K74" s="6">
        <v>23.475686</v>
      </c>
      <c r="L74" s="6">
        <v>23.815995000000001</v>
      </c>
      <c r="M74" s="6">
        <v>24.190906999999999</v>
      </c>
      <c r="N74" s="6">
        <v>24.600777000000001</v>
      </c>
      <c r="O74" s="6">
        <v>25.015825</v>
      </c>
      <c r="P74" s="6">
        <v>27.147199000000001</v>
      </c>
      <c r="Q74" s="6">
        <v>28.372315</v>
      </c>
      <c r="R74" s="6">
        <v>28.765733999999998</v>
      </c>
      <c r="S74" s="6">
        <v>29.157084999999999</v>
      </c>
      <c r="T74" s="6">
        <v>29.545877000000001</v>
      </c>
      <c r="U74" s="6">
        <v>29.931725</v>
      </c>
      <c r="V74" s="6">
        <v>30.314335</v>
      </c>
      <c r="W74" s="6">
        <v>30.693262000000001</v>
      </c>
      <c r="X74" s="6">
        <v>31.06841</v>
      </c>
      <c r="Y74" s="6">
        <v>31.439820999999998</v>
      </c>
      <c r="Z74" s="6">
        <v>31.807641</v>
      </c>
      <c r="AA74" s="6">
        <v>32.172122999999999</v>
      </c>
      <c r="AB74" s="6">
        <v>32.533631999999997</v>
      </c>
      <c r="AC74" s="6">
        <v>32.892494999999997</v>
      </c>
      <c r="AD74" s="6">
        <v>33.248990999999997</v>
      </c>
      <c r="AE74" s="6">
        <v>33.603375999999997</v>
      </c>
      <c r="AF74" s="6">
        <v>33.955939000000001</v>
      </c>
      <c r="AG74" s="6">
        <v>34.306863</v>
      </c>
      <c r="AH74" s="6">
        <v>34.656376999999999</v>
      </c>
      <c r="AI74" s="6">
        <v>35.004632000000001</v>
      </c>
      <c r="AJ74" s="6">
        <v>35.351790999999999</v>
      </c>
      <c r="AK74" s="6">
        <v>35.698016000000003</v>
      </c>
      <c r="AL74" s="6">
        <v>36.043472000000001</v>
      </c>
      <c r="AM74" s="6">
        <v>36.388373999999999</v>
      </c>
      <c r="AN74" s="6">
        <v>36.732899000000003</v>
      </c>
      <c r="AO74" s="6">
        <v>37.077210000000001</v>
      </c>
    </row>
    <row r="75" spans="1:41" x14ac:dyDescent="0.25">
      <c r="A75" t="s">
        <v>20</v>
      </c>
      <c r="B75" s="6"/>
      <c r="C75" s="6"/>
      <c r="D75" s="6"/>
      <c r="E75" s="6">
        <f>E12/E74</f>
        <v>2.9451966636483569</v>
      </c>
      <c r="F75" s="6">
        <f t="shared" ref="F75:N75" si="21">F12/F74</f>
        <v>2.8868989375775098</v>
      </c>
      <c r="G75" s="6">
        <f t="shared" si="21"/>
        <v>2.8646403485878333</v>
      </c>
      <c r="H75" s="6">
        <f t="shared" si="21"/>
        <v>2.8712502726048994</v>
      </c>
      <c r="I75" s="6">
        <f t="shared" si="21"/>
        <v>2.8092624683478742</v>
      </c>
      <c r="J75" s="6">
        <f t="shared" si="21"/>
        <v>2.765598981223254</v>
      </c>
      <c r="K75" s="6">
        <f t="shared" si="21"/>
        <v>2.7884429021584292</v>
      </c>
      <c r="L75" s="6">
        <f t="shared" si="21"/>
        <v>2.9100010308198341</v>
      </c>
      <c r="M75" s="6">
        <f t="shared" si="21"/>
        <v>2.8293676628164457</v>
      </c>
      <c r="N75" s="6">
        <f t="shared" si="21"/>
        <v>2.7979892667617778</v>
      </c>
    </row>
    <row r="76" spans="1:41" x14ac:dyDescent="0.25">
      <c r="A76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Final ANZICS</vt:lpstr>
      <vt:lpstr>Emissions raw</vt:lpstr>
      <vt:lpstr>Paul old v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2020-11-11T02:12:27Z</dcterms:modified>
</cp:coreProperties>
</file>