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167C3EF6-967E-48A3-AC07-CC95E41EBB2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WA" sheetId="2" r:id="rId1"/>
    <sheet name="N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3" i="3" l="1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Z16" i="3"/>
  <c r="Y16" i="3"/>
  <c r="X16" i="3"/>
  <c r="W16" i="3"/>
  <c r="V16" i="3"/>
  <c r="U16" i="3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E23" i="2"/>
  <c r="E22" i="2"/>
  <c r="U16" i="2"/>
  <c r="W16" i="2"/>
  <c r="X16" i="2"/>
  <c r="Y16" i="2"/>
  <c r="Z16" i="2"/>
  <c r="V16" i="2"/>
  <c r="R4" i="3"/>
  <c r="S17" i="3" s="1"/>
  <c r="S18" i="3" s="1"/>
  <c r="Q4" i="3"/>
  <c r="R17" i="3" s="1"/>
  <c r="R18" i="3" s="1"/>
  <c r="P4" i="3"/>
  <c r="O4" i="3"/>
  <c r="N4" i="3"/>
  <c r="R19" i="3"/>
  <c r="Q19" i="3"/>
  <c r="P19" i="3"/>
  <c r="O19" i="3"/>
  <c r="N19" i="3"/>
  <c r="M19" i="3"/>
  <c r="L19" i="3"/>
  <c r="K19" i="3"/>
  <c r="J19" i="3"/>
  <c r="I19" i="3"/>
  <c r="O17" i="3"/>
  <c r="O18" i="3" s="1"/>
  <c r="S16" i="3"/>
  <c r="R16" i="3"/>
  <c r="Q16" i="3"/>
  <c r="P16" i="3"/>
  <c r="O16" i="3"/>
  <c r="N16" i="3"/>
  <c r="S4" i="3"/>
  <c r="Q17" i="3"/>
  <c r="Q18" i="3" s="1"/>
  <c r="P17" i="3"/>
  <c r="P18" i="3" s="1"/>
  <c r="N17" i="3"/>
  <c r="N18" i="3" s="1"/>
  <c r="H20" i="2"/>
  <c r="G19" i="2"/>
  <c r="F19" i="2" s="1"/>
  <c r="E19" i="2" s="1"/>
  <c r="E20" i="2" s="1"/>
  <c r="H19" i="2"/>
  <c r="E18" i="2"/>
  <c r="F18" i="2"/>
  <c r="G18" i="2"/>
  <c r="H18" i="2"/>
  <c r="G20" i="2" l="1"/>
  <c r="F20" i="2"/>
  <c r="H19" i="3"/>
  <c r="G19" i="3" s="1"/>
  <c r="G18" i="3"/>
  <c r="F18" i="3"/>
  <c r="M18" i="3"/>
  <c r="E18" i="3"/>
  <c r="H18" i="3"/>
  <c r="L18" i="3"/>
  <c r="L20" i="3" s="1"/>
  <c r="K18" i="3"/>
  <c r="K20" i="3" s="1"/>
  <c r="N20" i="3"/>
  <c r="J18" i="3"/>
  <c r="J20" i="3" s="1"/>
  <c r="I18" i="3"/>
  <c r="M20" i="3"/>
  <c r="P20" i="3"/>
  <c r="Q20" i="3"/>
  <c r="O20" i="3"/>
  <c r="R20" i="3"/>
  <c r="I20" i="3"/>
  <c r="J19" i="2"/>
  <c r="K19" i="2"/>
  <c r="L19" i="2"/>
  <c r="M19" i="2"/>
  <c r="N19" i="2"/>
  <c r="O19" i="2"/>
  <c r="P19" i="2"/>
  <c r="P20" i="2" s="1"/>
  <c r="Q19" i="2"/>
  <c r="Q20" i="2" s="1"/>
  <c r="R19" i="2"/>
  <c r="I19" i="2"/>
  <c r="S17" i="2"/>
  <c r="S18" i="2" s="1"/>
  <c r="R17" i="2"/>
  <c r="R18" i="2" s="1"/>
  <c r="R20" i="2" s="1"/>
  <c r="O4" i="2"/>
  <c r="P17" i="2" s="1"/>
  <c r="P18" i="2" s="1"/>
  <c r="P4" i="2"/>
  <c r="Q17" i="2" s="1"/>
  <c r="Q18" i="2" s="1"/>
  <c r="Q4" i="2"/>
  <c r="R4" i="2"/>
  <c r="S4" i="2"/>
  <c r="N4" i="2"/>
  <c r="O17" i="2" s="1"/>
  <c r="O18" i="2" s="1"/>
  <c r="O20" i="2" s="1"/>
  <c r="S16" i="2"/>
  <c r="P16" i="2"/>
  <c r="Q16" i="2"/>
  <c r="R16" i="2"/>
  <c r="O16" i="2"/>
  <c r="N16" i="2"/>
  <c r="H20" i="3" l="1"/>
  <c r="F19" i="3"/>
  <c r="G20" i="3"/>
  <c r="N17" i="2"/>
  <c r="N18" i="2" s="1"/>
  <c r="E19" i="3" l="1"/>
  <c r="E20" i="3" s="1"/>
  <c r="F20" i="3"/>
  <c r="I18" i="2"/>
  <c r="J18" i="2"/>
  <c r="J20" i="2" s="1"/>
  <c r="K18" i="2"/>
  <c r="K20" i="2" s="1"/>
  <c r="L18" i="2"/>
  <c r="L20" i="2" s="1"/>
  <c r="M18" i="2"/>
  <c r="M20" i="2" s="1"/>
  <c r="N20" i="2"/>
  <c r="I20" i="2" l="1"/>
</calcChain>
</file>

<file path=xl/sharedStrings.xml><?xml version="1.0" encoding="utf-8"?>
<sst xmlns="http://schemas.openxmlformats.org/spreadsheetml/2006/main" count="50" uniqueCount="16">
  <si>
    <t>Generation</t>
  </si>
  <si>
    <t>Emissions</t>
  </si>
  <si>
    <t>kt Co2-eq</t>
  </si>
  <si>
    <t>GWh</t>
  </si>
  <si>
    <t>Mt Co2-eq</t>
  </si>
  <si>
    <t>Mt co2-eq</t>
  </si>
  <si>
    <t>Data from: http://www.cleanenergyregulator.gov.au/NGER/National%20greenhouse%20and%20energy%20reporting%20data/electricity-sector-emissions-and-generation-data</t>
  </si>
  <si>
    <t>Data from:</t>
  </si>
  <si>
    <t>https://www.energy.gov.au/publications/australian-energy-update-2020</t>
  </si>
  <si>
    <t>GWh Clean energy regulator</t>
  </si>
  <si>
    <t>Emission factor</t>
  </si>
  <si>
    <t>GWh energy update</t>
  </si>
  <si>
    <t>growth f pop</t>
  </si>
  <si>
    <t>avg factor</t>
  </si>
  <si>
    <t xml:space="preserve">second correction? </t>
  </si>
  <si>
    <t>GWh not really a best guess but will have 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</si>
</sst>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Z28"/>
  <sheetViews>
    <sheetView workbookViewId="0">
      <selection activeCell="B22" sqref="B22:R23"/>
    </sheetView>
  </sheetViews>
  <sheetFormatPr defaultRowHeight="15" x14ac:dyDescent="0.25"/>
  <cols>
    <col min="2" max="2" width="14.5703125" customWidth="1"/>
    <col min="3" max="3" width="27.140625" customWidth="1"/>
    <col min="4" max="13" width="8.5703125" customWidth="1"/>
  </cols>
  <sheetData>
    <row r="1" spans="2:26" x14ac:dyDescent="0.25">
      <c r="B1" t="s">
        <v>6</v>
      </c>
      <c r="N1">
        <v>1415</v>
      </c>
      <c r="O1">
        <v>1516</v>
      </c>
      <c r="P1">
        <v>1617</v>
      </c>
      <c r="Q1">
        <v>1718</v>
      </c>
      <c r="R1">
        <v>1819</v>
      </c>
      <c r="S1">
        <v>1920</v>
      </c>
    </row>
    <row r="2" spans="2:26" x14ac:dyDescent="0.25">
      <c r="B2" t="s">
        <v>0</v>
      </c>
      <c r="C2" t="s">
        <v>3</v>
      </c>
      <c r="N2">
        <v>24699</v>
      </c>
      <c r="O2">
        <v>25436</v>
      </c>
      <c r="P2">
        <v>25028</v>
      </c>
      <c r="Q2">
        <v>24984</v>
      </c>
      <c r="R2">
        <v>24252</v>
      </c>
    </row>
    <row r="3" spans="2:26" x14ac:dyDescent="0.25">
      <c r="B3" t="s">
        <v>1</v>
      </c>
      <c r="C3" t="s">
        <v>2</v>
      </c>
      <c r="N3">
        <v>16758</v>
      </c>
      <c r="O3">
        <v>17126</v>
      </c>
      <c r="P3">
        <v>16518</v>
      </c>
      <c r="Q3">
        <v>16275</v>
      </c>
      <c r="R3">
        <v>15435</v>
      </c>
    </row>
    <row r="4" spans="2:26" x14ac:dyDescent="0.25">
      <c r="C4" t="s">
        <v>5</v>
      </c>
      <c r="N4">
        <f>N3/1000</f>
        <v>16.757999999999999</v>
      </c>
      <c r="O4">
        <f t="shared" ref="O4:S4" si="0">O3/1000</f>
        <v>17.126000000000001</v>
      </c>
      <c r="P4">
        <f t="shared" si="0"/>
        <v>16.518000000000001</v>
      </c>
      <c r="Q4">
        <f t="shared" si="0"/>
        <v>16.274999999999999</v>
      </c>
      <c r="R4">
        <f t="shared" si="0"/>
        <v>15.435</v>
      </c>
      <c r="S4">
        <f t="shared" si="0"/>
        <v>0</v>
      </c>
    </row>
    <row r="7" spans="2:26" x14ac:dyDescent="0.25">
      <c r="B7" t="s">
        <v>7</v>
      </c>
      <c r="C7" t="s">
        <v>8</v>
      </c>
      <c r="H7">
        <v>809</v>
      </c>
      <c r="I7">
        <v>910</v>
      </c>
      <c r="J7">
        <v>1011</v>
      </c>
      <c r="K7">
        <v>1112</v>
      </c>
      <c r="L7">
        <v>1213</v>
      </c>
      <c r="M7">
        <v>1314</v>
      </c>
      <c r="N7">
        <v>1415</v>
      </c>
      <c r="O7">
        <v>1516</v>
      </c>
      <c r="P7">
        <v>1617</v>
      </c>
      <c r="Q7">
        <v>1718</v>
      </c>
      <c r="R7">
        <v>1819</v>
      </c>
      <c r="S7">
        <v>1920</v>
      </c>
    </row>
    <row r="8" spans="2:26" x14ac:dyDescent="0.25">
      <c r="B8" t="s">
        <v>0</v>
      </c>
      <c r="C8" t="s">
        <v>3</v>
      </c>
      <c r="H8">
        <v>27724.9</v>
      </c>
      <c r="I8">
        <v>28852.400000000001</v>
      </c>
      <c r="J8">
        <v>31940.2</v>
      </c>
      <c r="K8">
        <v>32301</v>
      </c>
      <c r="L8">
        <v>33902.1</v>
      </c>
      <c r="M8">
        <v>36679.587</v>
      </c>
      <c r="N8">
        <v>37781.919000000002</v>
      </c>
      <c r="O8">
        <v>38736.800999999999</v>
      </c>
      <c r="P8">
        <v>40038.951999999997</v>
      </c>
      <c r="Q8">
        <v>41178.394999999997</v>
      </c>
      <c r="R8">
        <v>41910.838000000003</v>
      </c>
    </row>
    <row r="9" spans="2:26" x14ac:dyDescent="0.25">
      <c r="B9" t="s">
        <v>1</v>
      </c>
      <c r="C9" t="s">
        <v>2</v>
      </c>
    </row>
    <row r="10" spans="2:26" x14ac:dyDescent="0.25">
      <c r="C10" t="s">
        <v>5</v>
      </c>
    </row>
    <row r="15" spans="2:26" x14ac:dyDescent="0.25">
      <c r="E15">
        <v>2005</v>
      </c>
      <c r="F15">
        <v>2006</v>
      </c>
      <c r="G15">
        <v>2007</v>
      </c>
      <c r="H15">
        <v>2008</v>
      </c>
      <c r="I15">
        <v>2009</v>
      </c>
      <c r="J15">
        <v>2010</v>
      </c>
      <c r="K15">
        <v>2011</v>
      </c>
      <c r="L15">
        <v>2012</v>
      </c>
      <c r="M15">
        <v>2013</v>
      </c>
      <c r="N15">
        <v>2014</v>
      </c>
      <c r="O15">
        <v>2015</v>
      </c>
      <c r="P15">
        <v>2016</v>
      </c>
      <c r="Q15">
        <v>2017</v>
      </c>
      <c r="R15">
        <v>2018</v>
      </c>
      <c r="S15">
        <v>2019</v>
      </c>
      <c r="U15" t="s">
        <v>13</v>
      </c>
      <c r="V15">
        <v>1415</v>
      </c>
      <c r="W15">
        <v>1516</v>
      </c>
      <c r="X15">
        <v>1617</v>
      </c>
      <c r="Y15">
        <v>1718</v>
      </c>
      <c r="Z15">
        <v>1819</v>
      </c>
    </row>
    <row r="16" spans="2:26" x14ac:dyDescent="0.25">
      <c r="B16" t="s">
        <v>0</v>
      </c>
      <c r="C16" t="s">
        <v>9</v>
      </c>
      <c r="N16">
        <f>N2</f>
        <v>24699</v>
      </c>
      <c r="O16">
        <f>(N2+O2)/2</f>
        <v>25067.5</v>
      </c>
      <c r="P16">
        <f>(O2+P2)/2</f>
        <v>25232</v>
      </c>
      <c r="Q16">
        <f>(P2+Q2)/2</f>
        <v>25006</v>
      </c>
      <c r="R16">
        <f>(Q2+R2)/2</f>
        <v>24618</v>
      </c>
      <c r="S16">
        <f>R2</f>
        <v>24252</v>
      </c>
      <c r="U16">
        <f>AVERAGE(V16:Z16)</f>
        <v>1.6057406324341421</v>
      </c>
      <c r="V16">
        <f>N8/N2</f>
        <v>1.5296942791206123</v>
      </c>
      <c r="W16">
        <f t="shared" ref="W16:Z16" si="1">O8/O2</f>
        <v>1.5229124469256172</v>
      </c>
      <c r="X16">
        <f t="shared" si="1"/>
        <v>1.5997663416972989</v>
      </c>
      <c r="Y16">
        <f t="shared" si="1"/>
        <v>1.6481906420108869</v>
      </c>
      <c r="Z16">
        <f t="shared" si="1"/>
        <v>1.7281394524162956</v>
      </c>
    </row>
    <row r="17" spans="2:19" x14ac:dyDescent="0.25">
      <c r="B17" t="s">
        <v>1</v>
      </c>
      <c r="C17" t="s">
        <v>4</v>
      </c>
      <c r="N17">
        <f>N4</f>
        <v>16.757999999999999</v>
      </c>
      <c r="O17">
        <f>(N4+O4)/2</f>
        <v>16.942</v>
      </c>
      <c r="P17">
        <f>(O4+P4)/2</f>
        <v>16.822000000000003</v>
      </c>
      <c r="Q17">
        <f>(P4+Q4)/2</f>
        <v>16.3965</v>
      </c>
      <c r="R17">
        <f>(Q4+R4)/2</f>
        <v>15.855</v>
      </c>
      <c r="S17">
        <f>R4</f>
        <v>15.435</v>
      </c>
    </row>
    <row r="18" spans="2:19" x14ac:dyDescent="0.25">
      <c r="C18" t="s">
        <v>10</v>
      </c>
      <c r="E18">
        <f t="shared" ref="E18:H18" si="2">$N$18</f>
        <v>0.67848900765213171</v>
      </c>
      <c r="F18">
        <f t="shared" si="2"/>
        <v>0.67848900765213171</v>
      </c>
      <c r="G18">
        <f t="shared" si="2"/>
        <v>0.67848900765213171</v>
      </c>
      <c r="H18">
        <f t="shared" si="2"/>
        <v>0.67848900765213171</v>
      </c>
      <c r="I18">
        <f t="shared" ref="I18:L18" si="3">$N$18</f>
        <v>0.67848900765213171</v>
      </c>
      <c r="J18">
        <f t="shared" si="3"/>
        <v>0.67848900765213171</v>
      </c>
      <c r="K18">
        <f t="shared" si="3"/>
        <v>0.67848900765213171</v>
      </c>
      <c r="L18">
        <f t="shared" si="3"/>
        <v>0.67848900765213171</v>
      </c>
      <c r="M18">
        <f>$N$18</f>
        <v>0.67848900765213171</v>
      </c>
      <c r="N18">
        <f>(N17*1000000000)/(N16*1000000)</f>
        <v>0.67848900765213171</v>
      </c>
      <c r="O18">
        <f t="shared" ref="O18:S18" si="4">(O17*1000000000)/(O16*1000000)</f>
        <v>0.67585519098434232</v>
      </c>
      <c r="P18">
        <f t="shared" si="4"/>
        <v>0.66669308814204198</v>
      </c>
      <c r="Q18">
        <f t="shared" si="4"/>
        <v>0.65570263136847151</v>
      </c>
      <c r="R18">
        <f t="shared" si="4"/>
        <v>0.64404094564952474</v>
      </c>
      <c r="S18">
        <f t="shared" si="4"/>
        <v>0.63644235526966852</v>
      </c>
    </row>
    <row r="19" spans="2:19" x14ac:dyDescent="0.25">
      <c r="C19" t="s">
        <v>11</v>
      </c>
      <c r="E19">
        <f>F19*$E$28</f>
        <v>26591.330999999998</v>
      </c>
      <c r="F19">
        <f>G19*$E$28</f>
        <v>27005.866261353094</v>
      </c>
      <c r="G19">
        <f>H19*$E$28</f>
        <v>27426.863759700085</v>
      </c>
      <c r="H19">
        <f>I19*$E$28</f>
        <v>27854.424235583112</v>
      </c>
      <c r="I19">
        <f>(H8+I8)/2</f>
        <v>28288.65</v>
      </c>
      <c r="J19">
        <f t="shared" ref="J19:R19" si="5">(I8+J8)/2</f>
        <v>30396.300000000003</v>
      </c>
      <c r="K19">
        <f t="shared" si="5"/>
        <v>32120.6</v>
      </c>
      <c r="L19">
        <f t="shared" si="5"/>
        <v>33101.550000000003</v>
      </c>
      <c r="M19">
        <f t="shared" si="5"/>
        <v>35290.843500000003</v>
      </c>
      <c r="N19">
        <f t="shared" si="5"/>
        <v>37230.752999999997</v>
      </c>
      <c r="O19">
        <f t="shared" si="5"/>
        <v>38259.360000000001</v>
      </c>
      <c r="P19">
        <f t="shared" si="5"/>
        <v>39387.876499999998</v>
      </c>
      <c r="Q19">
        <f t="shared" si="5"/>
        <v>40608.673499999997</v>
      </c>
      <c r="R19">
        <f t="shared" si="5"/>
        <v>41544.616500000004</v>
      </c>
    </row>
    <row r="20" spans="2:19" x14ac:dyDescent="0.25">
      <c r="C20" t="s">
        <v>4</v>
      </c>
      <c r="E20">
        <f t="shared" ref="E20:H20" si="6">(E19*E18)/1000</f>
        <v>18.041925782339366</v>
      </c>
      <c r="F20">
        <f t="shared" si="6"/>
        <v>18.323183400451647</v>
      </c>
      <c r="G20">
        <f t="shared" si="6"/>
        <v>18.608825575329128</v>
      </c>
      <c r="H20">
        <f t="shared" si="6"/>
        <v>18.898920658322272</v>
      </c>
      <c r="I20">
        <f t="shared" ref="I20:Q20" si="7">(I19*I18)/1000</f>
        <v>19.193538066318478</v>
      </c>
      <c r="J20">
        <f t="shared" si="7"/>
        <v>20.623555423296494</v>
      </c>
      <c r="K20">
        <f t="shared" si="7"/>
        <v>21.793474019191059</v>
      </c>
      <c r="L20">
        <f t="shared" si="7"/>
        <v>22.45903781124742</v>
      </c>
      <c r="M20">
        <f t="shared" si="7"/>
        <v>23.944449385521686</v>
      </c>
      <c r="N20">
        <f t="shared" si="7"/>
        <v>25.260656657111625</v>
      </c>
      <c r="O20">
        <f t="shared" si="7"/>
        <v>25.857787059738708</v>
      </c>
      <c r="P20">
        <f t="shared" si="7"/>
        <v>26.259625019142366</v>
      </c>
      <c r="Q20">
        <f t="shared" si="7"/>
        <v>26.627214070333117</v>
      </c>
      <c r="R20">
        <f>(R19*R18)/1000</f>
        <v>26.756434097306851</v>
      </c>
    </row>
    <row r="22" spans="2:19" x14ac:dyDescent="0.25">
      <c r="B22" t="s">
        <v>14</v>
      </c>
      <c r="C22" t="s">
        <v>15</v>
      </c>
      <c r="E22">
        <f>E19/$U$16</f>
        <v>16560.165734667997</v>
      </c>
      <c r="F22">
        <f t="shared" ref="F22:S22" si="8">F19/$U$16</f>
        <v>16818.324028093444</v>
      </c>
      <c r="G22">
        <f t="shared" si="8"/>
        <v>17080.506780303433</v>
      </c>
      <c r="H22">
        <f t="shared" si="8"/>
        <v>17346.77672904035</v>
      </c>
      <c r="I22">
        <f t="shared" si="8"/>
        <v>17617.197590072337</v>
      </c>
      <c r="J22">
        <f t="shared" si="8"/>
        <v>18929.769469632374</v>
      </c>
      <c r="K22">
        <f t="shared" si="8"/>
        <v>20003.604163213073</v>
      </c>
      <c r="L22">
        <f t="shared" si="8"/>
        <v>20614.506061182103</v>
      </c>
      <c r="M22">
        <f t="shared" si="8"/>
        <v>21977.922702561631</v>
      </c>
      <c r="N22">
        <f t="shared" si="8"/>
        <v>23186.031571961845</v>
      </c>
      <c r="O22">
        <f t="shared" si="8"/>
        <v>23826.612609287116</v>
      </c>
      <c r="P22">
        <f t="shared" si="8"/>
        <v>24529.413844558396</v>
      </c>
      <c r="Q22">
        <f t="shared" si="8"/>
        <v>25289.684199148222</v>
      </c>
      <c r="R22">
        <f t="shared" si="8"/>
        <v>25872.557286554133</v>
      </c>
    </row>
    <row r="23" spans="2:19" x14ac:dyDescent="0.25">
      <c r="C23" t="s">
        <v>4</v>
      </c>
      <c r="E23">
        <f>E20/$U$16</f>
        <v>11.235890415869724</v>
      </c>
      <c r="F23">
        <f t="shared" ref="F23:S23" si="9">F20/$U$16</f>
        <v>11.411047980193125</v>
      </c>
      <c r="G23">
        <f t="shared" si="9"/>
        <v>11.588936095563584</v>
      </c>
      <c r="H23">
        <f t="shared" si="9"/>
        <v>11.769597328849677</v>
      </c>
      <c r="I23">
        <f t="shared" si="9"/>
        <v>11.953074910499708</v>
      </c>
      <c r="J23">
        <f t="shared" si="9"/>
        <v>12.843640502534489</v>
      </c>
      <c r="K23">
        <f t="shared" si="9"/>
        <v>13.572225538164489</v>
      </c>
      <c r="L23">
        <f t="shared" si="9"/>
        <v>13.986715760690297</v>
      </c>
      <c r="M23">
        <f t="shared" si="9"/>
        <v>14.911778964716298</v>
      </c>
      <c r="N23">
        <f t="shared" si="9"/>
        <v>15.731467552651388</v>
      </c>
      <c r="O23">
        <f t="shared" si="9"/>
        <v>16.103339815559686</v>
      </c>
      <c r="P23">
        <f t="shared" si="9"/>
        <v>16.353590666342797</v>
      </c>
      <c r="Q23">
        <f t="shared" si="9"/>
        <v>16.582512475859147</v>
      </c>
      <c r="R23">
        <f t="shared" si="9"/>
        <v>16.662986261203827</v>
      </c>
    </row>
    <row r="28" spans="2:19" x14ac:dyDescent="0.25">
      <c r="D28" t="s">
        <v>12</v>
      </c>
      <c r="E28">
        <v>0.98465017721181858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25B6-40E0-4C9B-88EA-BDD30D3DBA6A}">
  <dimension ref="B1:Z28"/>
  <sheetViews>
    <sheetView tabSelected="1" workbookViewId="0">
      <selection activeCell="E23" sqref="E23:R23"/>
    </sheetView>
  </sheetViews>
  <sheetFormatPr defaultRowHeight="15" x14ac:dyDescent="0.25"/>
  <cols>
    <col min="2" max="2" width="14.5703125" customWidth="1"/>
    <col min="3" max="3" width="27.140625" customWidth="1"/>
    <col min="4" max="13" width="8.5703125" customWidth="1"/>
  </cols>
  <sheetData>
    <row r="1" spans="2:26" x14ac:dyDescent="0.25">
      <c r="B1" t="s">
        <v>6</v>
      </c>
      <c r="N1">
        <v>1415</v>
      </c>
      <c r="O1">
        <v>1516</v>
      </c>
      <c r="P1">
        <v>1617</v>
      </c>
      <c r="Q1">
        <v>1718</v>
      </c>
      <c r="R1">
        <v>1819</v>
      </c>
      <c r="S1">
        <v>1920</v>
      </c>
    </row>
    <row r="2" spans="2:26" x14ac:dyDescent="0.25">
      <c r="B2" t="s">
        <v>0</v>
      </c>
      <c r="C2" t="s">
        <v>3</v>
      </c>
      <c r="N2">
        <v>2305</v>
      </c>
      <c r="O2">
        <v>2366</v>
      </c>
      <c r="P2">
        <v>2256</v>
      </c>
      <c r="Q2">
        <v>2279</v>
      </c>
      <c r="R2">
        <v>2294</v>
      </c>
    </row>
    <row r="3" spans="2:26" x14ac:dyDescent="0.25">
      <c r="B3" t="s">
        <v>1</v>
      </c>
      <c r="C3" t="s">
        <v>2</v>
      </c>
      <c r="N3">
        <v>1374</v>
      </c>
      <c r="O3">
        <v>1316</v>
      </c>
      <c r="P3">
        <v>1327</v>
      </c>
      <c r="Q3">
        <v>1323</v>
      </c>
      <c r="R3">
        <v>1286</v>
      </c>
    </row>
    <row r="4" spans="2:26" x14ac:dyDescent="0.25">
      <c r="C4" t="s">
        <v>5</v>
      </c>
      <c r="N4">
        <f>N3/1000</f>
        <v>1.3740000000000001</v>
      </c>
      <c r="O4">
        <f t="shared" ref="O4:R4" si="0">O3/1000</f>
        <v>1.3160000000000001</v>
      </c>
      <c r="P4">
        <f t="shared" si="0"/>
        <v>1.327</v>
      </c>
      <c r="Q4">
        <f t="shared" si="0"/>
        <v>1.323</v>
      </c>
      <c r="R4">
        <f t="shared" si="0"/>
        <v>1.286</v>
      </c>
      <c r="S4">
        <f t="shared" ref="O4:S4" si="1">S3/1000</f>
        <v>0</v>
      </c>
    </row>
    <row r="7" spans="2:26" x14ac:dyDescent="0.25">
      <c r="B7" t="s">
        <v>7</v>
      </c>
      <c r="C7" t="s">
        <v>8</v>
      </c>
      <c r="H7">
        <v>809</v>
      </c>
      <c r="I7">
        <v>910</v>
      </c>
      <c r="J7">
        <v>1011</v>
      </c>
      <c r="K7">
        <v>1112</v>
      </c>
      <c r="L7">
        <v>1213</v>
      </c>
      <c r="M7">
        <v>1314</v>
      </c>
      <c r="N7">
        <v>1415</v>
      </c>
      <c r="O7">
        <v>1516</v>
      </c>
      <c r="P7">
        <v>1617</v>
      </c>
      <c r="Q7">
        <v>1718</v>
      </c>
      <c r="R7">
        <v>1819</v>
      </c>
      <c r="S7">
        <v>1920</v>
      </c>
    </row>
    <row r="8" spans="2:26" x14ac:dyDescent="0.25">
      <c r="B8" t="s">
        <v>0</v>
      </c>
      <c r="C8" t="s">
        <v>3</v>
      </c>
      <c r="H8">
        <v>2922.4</v>
      </c>
      <c r="I8">
        <v>3266.6</v>
      </c>
      <c r="J8">
        <v>3090.9</v>
      </c>
      <c r="K8">
        <v>3147.6</v>
      </c>
      <c r="L8">
        <v>3314.4</v>
      </c>
      <c r="M8">
        <v>3465.8150000000001</v>
      </c>
      <c r="N8">
        <v>2997.0039999999999</v>
      </c>
      <c r="O8">
        <v>3065.9940000000001</v>
      </c>
      <c r="P8">
        <v>2991.2260000000001</v>
      </c>
      <c r="Q8">
        <v>3509.819</v>
      </c>
      <c r="R8">
        <v>4457.5249999999996</v>
      </c>
    </row>
    <row r="9" spans="2:26" x14ac:dyDescent="0.25">
      <c r="B9" t="s">
        <v>1</v>
      </c>
      <c r="C9" t="s">
        <v>2</v>
      </c>
    </row>
    <row r="10" spans="2:26" x14ac:dyDescent="0.25">
      <c r="C10" t="s">
        <v>5</v>
      </c>
    </row>
    <row r="15" spans="2:26" x14ac:dyDescent="0.25">
      <c r="E15">
        <v>2005</v>
      </c>
      <c r="F15">
        <v>2006</v>
      </c>
      <c r="G15">
        <v>2007</v>
      </c>
      <c r="H15">
        <v>2008</v>
      </c>
      <c r="I15">
        <v>2009</v>
      </c>
      <c r="J15">
        <v>2010</v>
      </c>
      <c r="K15">
        <v>2011</v>
      </c>
      <c r="L15">
        <v>2012</v>
      </c>
      <c r="M15">
        <v>2013</v>
      </c>
      <c r="N15">
        <v>2014</v>
      </c>
      <c r="O15">
        <v>2015</v>
      </c>
      <c r="P15">
        <v>2016</v>
      </c>
      <c r="Q15">
        <v>2017</v>
      </c>
      <c r="R15">
        <v>2018</v>
      </c>
      <c r="S15">
        <v>2019</v>
      </c>
      <c r="U15" t="s">
        <v>13</v>
      </c>
      <c r="V15">
        <v>1415</v>
      </c>
      <c r="W15">
        <v>1516</v>
      </c>
      <c r="X15">
        <v>1617</v>
      </c>
      <c r="Y15">
        <v>1718</v>
      </c>
      <c r="Z15">
        <v>1819</v>
      </c>
    </row>
    <row r="16" spans="2:26" x14ac:dyDescent="0.25">
      <c r="B16" t="s">
        <v>0</v>
      </c>
      <c r="C16" t="s">
        <v>9</v>
      </c>
      <c r="N16">
        <f>N2</f>
        <v>2305</v>
      </c>
      <c r="O16">
        <f>(N2+O2)/2</f>
        <v>2335.5</v>
      </c>
      <c r="P16">
        <f>(O2+P2)/2</f>
        <v>2311</v>
      </c>
      <c r="Q16">
        <f>(P2+Q2)/2</f>
        <v>2267.5</v>
      </c>
      <c r="R16">
        <f>(Q2+R2)/2</f>
        <v>2286.5</v>
      </c>
      <c r="S16">
        <f>R2</f>
        <v>2294</v>
      </c>
      <c r="U16">
        <f>AVERAGE(V16:Z16)</f>
        <v>1.4810330579451434</v>
      </c>
      <c r="V16">
        <f>N8/N2</f>
        <v>1.3002186550976138</v>
      </c>
      <c r="W16">
        <f t="shared" ref="W16:Z16" si="2">O8/O2</f>
        <v>1.2958554522400676</v>
      </c>
      <c r="X16">
        <f t="shared" si="2"/>
        <v>1.32589804964539</v>
      </c>
      <c r="Y16">
        <f t="shared" si="2"/>
        <v>1.5400697674418604</v>
      </c>
      <c r="Z16">
        <f t="shared" si="2"/>
        <v>1.9431233653007844</v>
      </c>
    </row>
    <row r="17" spans="2:19" x14ac:dyDescent="0.25">
      <c r="B17" t="s">
        <v>1</v>
      </c>
      <c r="C17" t="s">
        <v>4</v>
      </c>
      <c r="N17">
        <f>N4</f>
        <v>1.3740000000000001</v>
      </c>
      <c r="O17">
        <f>(N4+O4)/2</f>
        <v>1.3450000000000002</v>
      </c>
      <c r="P17">
        <f>(O4+P4)/2</f>
        <v>1.3214999999999999</v>
      </c>
      <c r="Q17">
        <f>(P4+Q4)/2</f>
        <v>1.325</v>
      </c>
      <c r="R17">
        <f>(Q4+R4)/2</f>
        <v>1.3045</v>
      </c>
      <c r="S17">
        <f>R4</f>
        <v>1.286</v>
      </c>
    </row>
    <row r="18" spans="2:19" x14ac:dyDescent="0.25">
      <c r="C18" t="s">
        <v>10</v>
      </c>
      <c r="E18">
        <f t="shared" ref="E18:L18" si="3">$N$18</f>
        <v>0.59609544468546638</v>
      </c>
      <c r="F18">
        <f t="shared" si="3"/>
        <v>0.59609544468546638</v>
      </c>
      <c r="G18">
        <f t="shared" si="3"/>
        <v>0.59609544468546638</v>
      </c>
      <c r="H18">
        <f t="shared" si="3"/>
        <v>0.59609544468546638</v>
      </c>
      <c r="I18">
        <f t="shared" si="3"/>
        <v>0.59609544468546638</v>
      </c>
      <c r="J18">
        <f t="shared" si="3"/>
        <v>0.59609544468546638</v>
      </c>
      <c r="K18">
        <f t="shared" si="3"/>
        <v>0.59609544468546638</v>
      </c>
      <c r="L18">
        <f t="shared" si="3"/>
        <v>0.59609544468546638</v>
      </c>
      <c r="M18">
        <f>$N$18</f>
        <v>0.59609544468546638</v>
      </c>
      <c r="N18">
        <f>(N17*1000000000)/(N16*1000000)</f>
        <v>0.59609544468546638</v>
      </c>
      <c r="O18">
        <f t="shared" ref="O18:S18" si="4">(O17*1000000000)/(O16*1000000)</f>
        <v>0.57589381288803265</v>
      </c>
      <c r="P18">
        <f t="shared" si="4"/>
        <v>0.5718303764604068</v>
      </c>
      <c r="Q18">
        <f t="shared" si="4"/>
        <v>0.58434399117971336</v>
      </c>
      <c r="R18">
        <f t="shared" si="4"/>
        <v>0.57052263284495952</v>
      </c>
      <c r="S18">
        <f t="shared" si="4"/>
        <v>0.56059285091543154</v>
      </c>
    </row>
    <row r="19" spans="2:19" x14ac:dyDescent="0.25">
      <c r="C19" t="s">
        <v>11</v>
      </c>
      <c r="E19">
        <f>F19*$E$28</f>
        <v>2908.8299999999995</v>
      </c>
      <c r="F19">
        <f>G19*$E$28</f>
        <v>2954.1760793023755</v>
      </c>
      <c r="G19">
        <f>H19*$E$28</f>
        <v>3000.2290637549659</v>
      </c>
      <c r="H19">
        <f>I19*$E$28</f>
        <v>3046.9999733819727</v>
      </c>
      <c r="I19">
        <f>(H8+I8)/2</f>
        <v>3094.5</v>
      </c>
      <c r="J19">
        <f t="shared" ref="J19:R19" si="5">(I8+J8)/2</f>
        <v>3178.75</v>
      </c>
      <c r="K19">
        <f t="shared" si="5"/>
        <v>3119.25</v>
      </c>
      <c r="L19">
        <f t="shared" si="5"/>
        <v>3231</v>
      </c>
      <c r="M19">
        <f t="shared" si="5"/>
        <v>3390.1075000000001</v>
      </c>
      <c r="N19">
        <f t="shared" si="5"/>
        <v>3231.4094999999998</v>
      </c>
      <c r="O19">
        <f t="shared" si="5"/>
        <v>3031.4989999999998</v>
      </c>
      <c r="P19">
        <f t="shared" si="5"/>
        <v>3028.61</v>
      </c>
      <c r="Q19">
        <f t="shared" si="5"/>
        <v>3250.5225</v>
      </c>
      <c r="R19">
        <f t="shared" si="5"/>
        <v>3983.6719999999996</v>
      </c>
    </row>
    <row r="20" spans="2:19" x14ac:dyDescent="0.25">
      <c r="C20" t="s">
        <v>4</v>
      </c>
      <c r="E20">
        <f t="shared" ref="E20:Q20" si="6">(E19*E18)/1000</f>
        <v>1.733940312364425</v>
      </c>
      <c r="F20">
        <f t="shared" si="6"/>
        <v>1.7609709036709171</v>
      </c>
      <c r="G20">
        <f t="shared" si="6"/>
        <v>1.7884228779172768</v>
      </c>
      <c r="H20">
        <f t="shared" si="6"/>
        <v>1.8163028040897313</v>
      </c>
      <c r="I20">
        <f t="shared" si="6"/>
        <v>1.8446173535791757</v>
      </c>
      <c r="J20">
        <f t="shared" si="6"/>
        <v>1.8948383947939262</v>
      </c>
      <c r="K20">
        <f t="shared" si="6"/>
        <v>1.8593707158351411</v>
      </c>
      <c r="L20">
        <f t="shared" si="6"/>
        <v>1.9259843817787419</v>
      </c>
      <c r="M20">
        <f t="shared" si="6"/>
        <v>2.0208276377440346</v>
      </c>
      <c r="N20">
        <f t="shared" si="6"/>
        <v>1.9262284828633403</v>
      </c>
      <c r="O20">
        <f t="shared" si="6"/>
        <v>1.7458215178762579</v>
      </c>
      <c r="P20">
        <f t="shared" si="6"/>
        <v>1.7318511964517527</v>
      </c>
      <c r="Q20">
        <f t="shared" si="6"/>
        <v>1.8994232910694597</v>
      </c>
      <c r="R20">
        <f>(R19*R18)/1000</f>
        <v>2.2727750378307454</v>
      </c>
    </row>
    <row r="22" spans="2:19" x14ac:dyDescent="0.25">
      <c r="B22" t="s">
        <v>14</v>
      </c>
      <c r="C22" t="s">
        <v>15</v>
      </c>
      <c r="E22">
        <f>E19/$U$16</f>
        <v>1964.0547416516483</v>
      </c>
      <c r="F22">
        <f t="shared" ref="F22:R23" si="7">F19/$U$16</f>
        <v>1994.6726127782331</v>
      </c>
      <c r="G22">
        <f t="shared" si="7"/>
        <v>2025.7677893548359</v>
      </c>
      <c r="H22">
        <f t="shared" si="7"/>
        <v>2057.3477121500091</v>
      </c>
      <c r="I22">
        <f t="shared" si="7"/>
        <v>2089.4199379272859</v>
      </c>
      <c r="J22">
        <f t="shared" si="7"/>
        <v>2146.3059065071452</v>
      </c>
      <c r="K22">
        <f t="shared" si="7"/>
        <v>2106.1312462044552</v>
      </c>
      <c r="L22">
        <f t="shared" si="7"/>
        <v>2181.5853350922803</v>
      </c>
      <c r="M22">
        <f t="shared" si="7"/>
        <v>2289.0154151613592</v>
      </c>
      <c r="N22">
        <f t="shared" si="7"/>
        <v>2181.8618312837748</v>
      </c>
      <c r="O22">
        <f t="shared" si="7"/>
        <v>2046.8813871082982</v>
      </c>
      <c r="P22">
        <f t="shared" si="7"/>
        <v>2044.9307216693999</v>
      </c>
      <c r="Q22">
        <f t="shared" si="7"/>
        <v>2194.7670124999991</v>
      </c>
      <c r="R22">
        <f t="shared" si="7"/>
        <v>2689.792762308181</v>
      </c>
    </row>
    <row r="23" spans="2:19" x14ac:dyDescent="0.25">
      <c r="C23" t="s">
        <v>4</v>
      </c>
      <c r="E23">
        <f>E20/$U$16</f>
        <v>1.1707640846114382</v>
      </c>
      <c r="F23">
        <f t="shared" si="7"/>
        <v>1.1890152581159619</v>
      </c>
      <c r="G23">
        <f t="shared" si="7"/>
        <v>1.2075509512249651</v>
      </c>
      <c r="H23">
        <f t="shared" si="7"/>
        <v>1.2263755993466867</v>
      </c>
      <c r="I23">
        <f t="shared" si="7"/>
        <v>1.2454937070334451</v>
      </c>
      <c r="J23">
        <f t="shared" si="7"/>
        <v>1.2794031737704197</v>
      </c>
      <c r="K23">
        <f t="shared" si="7"/>
        <v>1.2554552417722002</v>
      </c>
      <c r="L23">
        <f t="shared" si="7"/>
        <v>1.3004330804411248</v>
      </c>
      <c r="M23">
        <f t="shared" si="7"/>
        <v>1.3644716617924979</v>
      </c>
      <c r="N23">
        <f t="shared" si="7"/>
        <v>1.3005978985613478</v>
      </c>
      <c r="O23">
        <f t="shared" si="7"/>
        <v>1.178786326551343</v>
      </c>
      <c r="P23">
        <f t="shared" si="7"/>
        <v>1.1693535044076642</v>
      </c>
      <c r="Q23">
        <f t="shared" si="7"/>
        <v>1.2824989157938251</v>
      </c>
      <c r="R23">
        <f t="shared" si="7"/>
        <v>1.5345876485593799</v>
      </c>
    </row>
    <row r="28" spans="2:19" x14ac:dyDescent="0.25">
      <c r="D28" t="s">
        <v>12</v>
      </c>
      <c r="E28">
        <v>0.98465017721181858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</vt:lpstr>
      <vt:lpstr>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2020-11-13T10:43:11Z</dcterms:modified>
</cp:coreProperties>
</file>