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dangerplatypus/Dropbox/2050 strategy/Accounting Tool/Data/1. Clean data/Final/"/>
    </mc:Choice>
  </mc:AlternateContent>
  <xr:revisionPtr revIDLastSave="0" documentId="13_ncr:1_{34602D42-87B3-6F46-AA60-01E3B652118A}" xr6:coauthVersionLast="45" xr6:coauthVersionMax="45" xr10:uidLastSave="{00000000-0000-0000-0000-000000000000}"/>
  <bookViews>
    <workbookView xWindow="-5720" yWindow="-21140" windowWidth="38180" windowHeight="21140" activeTab="1" xr2:uid="{00000000-000D-0000-FFFF-FFFF00000000}"/>
  </bookViews>
  <sheets>
    <sheet name="ACT" sheetId="2" r:id="rId1"/>
    <sheet name="NSW" sheetId="10" r:id="rId2"/>
    <sheet name="NT" sheetId="14" r:id="rId3"/>
    <sheet name="QLD" sheetId="13" r:id="rId4"/>
    <sheet name="SA" sheetId="15" r:id="rId5"/>
    <sheet name="TAS" sheetId="16" r:id="rId6"/>
    <sheet name="VIC" sheetId="17" r:id="rId7"/>
    <sheet name="WA" sheetId="1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4" i="14" l="1"/>
  <c r="K54" i="13"/>
  <c r="K54" i="15"/>
  <c r="K54" i="16"/>
  <c r="K54" i="17"/>
  <c r="K54" i="18"/>
  <c r="K47" i="18"/>
  <c r="K46" i="17"/>
  <c r="K47" i="17"/>
  <c r="K46" i="16"/>
  <c r="K47" i="16"/>
  <c r="K47" i="14"/>
  <c r="K43" i="17"/>
  <c r="H43" i="17"/>
  <c r="G43" i="17"/>
  <c r="D43" i="17"/>
  <c r="C43" i="17"/>
  <c r="K43" i="16"/>
  <c r="G43" i="16"/>
  <c r="C43" i="16"/>
  <c r="K43" i="13"/>
  <c r="H43" i="13"/>
  <c r="G43" i="13"/>
  <c r="D43" i="13"/>
  <c r="C43" i="13"/>
  <c r="J43" i="14"/>
  <c r="I43" i="14"/>
  <c r="H43" i="14"/>
  <c r="F43" i="14"/>
  <c r="E43" i="14"/>
  <c r="D43" i="14"/>
  <c r="B43" i="14"/>
  <c r="K54" i="10"/>
  <c r="K45" i="10"/>
  <c r="K46" i="10"/>
  <c r="K49" i="10"/>
  <c r="F43" i="10"/>
  <c r="J43" i="10"/>
  <c r="K43" i="10"/>
  <c r="K54" i="2"/>
  <c r="C55" i="2"/>
  <c r="D55" i="2"/>
  <c r="E55" i="2"/>
  <c r="F55" i="2"/>
  <c r="G55" i="2"/>
  <c r="H55" i="2"/>
  <c r="I55" i="2"/>
  <c r="J55" i="2"/>
  <c r="K55" i="2"/>
  <c r="B55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C44" i="2"/>
  <c r="D44" i="2"/>
  <c r="E44" i="2"/>
  <c r="F44" i="2"/>
  <c r="G44" i="2"/>
  <c r="H44" i="2"/>
  <c r="I44" i="2"/>
  <c r="J44" i="2"/>
  <c r="K44" i="2"/>
  <c r="B44" i="2"/>
  <c r="C43" i="2"/>
  <c r="D43" i="2"/>
  <c r="E43" i="2"/>
  <c r="F43" i="2"/>
  <c r="G43" i="2"/>
  <c r="H43" i="2"/>
  <c r="I43" i="2"/>
  <c r="J43" i="2"/>
  <c r="K43" i="2"/>
  <c r="B43" i="2"/>
  <c r="K34" i="18"/>
  <c r="K44" i="18" s="1"/>
  <c r="K35" i="18"/>
  <c r="K45" i="18" s="1"/>
  <c r="K36" i="18"/>
  <c r="K46" i="18" s="1"/>
  <c r="K37" i="18"/>
  <c r="K38" i="18"/>
  <c r="K48" i="18" s="1"/>
  <c r="K39" i="18"/>
  <c r="K49" i="18" s="1"/>
  <c r="K33" i="18"/>
  <c r="K43" i="18" s="1"/>
  <c r="K34" i="17"/>
  <c r="K44" i="17" s="1"/>
  <c r="K35" i="17"/>
  <c r="K45" i="17" s="1"/>
  <c r="K36" i="17"/>
  <c r="K37" i="17"/>
  <c r="K38" i="17"/>
  <c r="K48" i="17" s="1"/>
  <c r="K39" i="17"/>
  <c r="K49" i="17" s="1"/>
  <c r="K33" i="17"/>
  <c r="K34" i="16"/>
  <c r="K44" i="16" s="1"/>
  <c r="K35" i="16"/>
  <c r="K45" i="16" s="1"/>
  <c r="K36" i="16"/>
  <c r="K37" i="16"/>
  <c r="K38" i="16"/>
  <c r="K48" i="16" s="1"/>
  <c r="K39" i="16"/>
  <c r="K49" i="16" s="1"/>
  <c r="K33" i="16"/>
  <c r="K34" i="15"/>
  <c r="K44" i="15" s="1"/>
  <c r="K35" i="15"/>
  <c r="K45" i="15" s="1"/>
  <c r="K36" i="15"/>
  <c r="K46" i="15" s="1"/>
  <c r="K37" i="15"/>
  <c r="K47" i="15" s="1"/>
  <c r="K38" i="15"/>
  <c r="K48" i="15" s="1"/>
  <c r="K39" i="15"/>
  <c r="K49" i="15" s="1"/>
  <c r="K33" i="15"/>
  <c r="K43" i="15" s="1"/>
  <c r="K34" i="13"/>
  <c r="K44" i="13" s="1"/>
  <c r="K35" i="13"/>
  <c r="K45" i="13" s="1"/>
  <c r="K36" i="13"/>
  <c r="K46" i="13" s="1"/>
  <c r="K37" i="13"/>
  <c r="K47" i="13" s="1"/>
  <c r="K38" i="13"/>
  <c r="K48" i="13" s="1"/>
  <c r="K39" i="13"/>
  <c r="K49" i="13" s="1"/>
  <c r="K33" i="13"/>
  <c r="K34" i="14"/>
  <c r="K44" i="14" s="1"/>
  <c r="K35" i="14"/>
  <c r="K45" i="14" s="1"/>
  <c r="K36" i="14"/>
  <c r="K46" i="14" s="1"/>
  <c r="K37" i="14"/>
  <c r="K38" i="14"/>
  <c r="K48" i="14" s="1"/>
  <c r="K39" i="14"/>
  <c r="K49" i="14" s="1"/>
  <c r="K33" i="14"/>
  <c r="K43" i="14" s="1"/>
  <c r="K38" i="10"/>
  <c r="K48" i="10" s="1"/>
  <c r="K34" i="10"/>
  <c r="K44" i="10" s="1"/>
  <c r="K35" i="10"/>
  <c r="K36" i="10"/>
  <c r="K37" i="10"/>
  <c r="K47" i="10" s="1"/>
  <c r="K39" i="10"/>
  <c r="K33" i="10"/>
  <c r="J39" i="18"/>
  <c r="I39" i="18"/>
  <c r="H39" i="18"/>
  <c r="G39" i="18"/>
  <c r="F39" i="18"/>
  <c r="E39" i="18"/>
  <c r="D39" i="18"/>
  <c r="C39" i="18"/>
  <c r="B39" i="18"/>
  <c r="J38" i="18"/>
  <c r="I38" i="18"/>
  <c r="H38" i="18"/>
  <c r="G38" i="18"/>
  <c r="F38" i="18"/>
  <c r="E38" i="18"/>
  <c r="D38" i="18"/>
  <c r="C38" i="18"/>
  <c r="B38" i="18"/>
  <c r="J37" i="18"/>
  <c r="I37" i="18"/>
  <c r="H37" i="18"/>
  <c r="G37" i="18"/>
  <c r="F37" i="18"/>
  <c r="E37" i="18"/>
  <c r="D37" i="18"/>
  <c r="C37" i="18"/>
  <c r="B37" i="18"/>
  <c r="J36" i="18"/>
  <c r="I36" i="18"/>
  <c r="H36" i="18"/>
  <c r="G36" i="18"/>
  <c r="F36" i="18"/>
  <c r="E36" i="18"/>
  <c r="D36" i="18"/>
  <c r="C36" i="18"/>
  <c r="B36" i="18"/>
  <c r="J35" i="18"/>
  <c r="I35" i="18"/>
  <c r="H35" i="18"/>
  <c r="G35" i="18"/>
  <c r="F35" i="18"/>
  <c r="E35" i="18"/>
  <c r="D35" i="18"/>
  <c r="C35" i="18"/>
  <c r="B35" i="18"/>
  <c r="J34" i="18"/>
  <c r="I34" i="18"/>
  <c r="H34" i="18"/>
  <c r="G34" i="18"/>
  <c r="F34" i="18"/>
  <c r="E34" i="18"/>
  <c r="D34" i="18"/>
  <c r="C34" i="18"/>
  <c r="B34" i="18"/>
  <c r="J33" i="18"/>
  <c r="J43" i="18" s="1"/>
  <c r="I33" i="18"/>
  <c r="I43" i="18" s="1"/>
  <c r="H33" i="18"/>
  <c r="H43" i="18" s="1"/>
  <c r="G33" i="18"/>
  <c r="G43" i="18" s="1"/>
  <c r="F33" i="18"/>
  <c r="F43" i="18" s="1"/>
  <c r="E33" i="18"/>
  <c r="E43" i="18" s="1"/>
  <c r="D33" i="18"/>
  <c r="D43" i="18" s="1"/>
  <c r="C33" i="18"/>
  <c r="C43" i="18" s="1"/>
  <c r="B33" i="18"/>
  <c r="B43" i="18" s="1"/>
  <c r="J39" i="17"/>
  <c r="I39" i="17"/>
  <c r="H39" i="17"/>
  <c r="G39" i="17"/>
  <c r="F39" i="17"/>
  <c r="E39" i="17"/>
  <c r="D39" i="17"/>
  <c r="C39" i="17"/>
  <c r="B39" i="17"/>
  <c r="J38" i="17"/>
  <c r="I38" i="17"/>
  <c r="H38" i="17"/>
  <c r="G38" i="17"/>
  <c r="F38" i="17"/>
  <c r="E38" i="17"/>
  <c r="D38" i="17"/>
  <c r="C38" i="17"/>
  <c r="B38" i="17"/>
  <c r="J37" i="17"/>
  <c r="I37" i="17"/>
  <c r="H37" i="17"/>
  <c r="G37" i="17"/>
  <c r="F37" i="17"/>
  <c r="E37" i="17"/>
  <c r="D37" i="17"/>
  <c r="C37" i="17"/>
  <c r="B37" i="17"/>
  <c r="J36" i="17"/>
  <c r="I36" i="17"/>
  <c r="H36" i="17"/>
  <c r="G36" i="17"/>
  <c r="F36" i="17"/>
  <c r="E36" i="17"/>
  <c r="D36" i="17"/>
  <c r="C36" i="17"/>
  <c r="B36" i="17"/>
  <c r="J35" i="17"/>
  <c r="I35" i="17"/>
  <c r="H35" i="17"/>
  <c r="G35" i="17"/>
  <c r="F35" i="17"/>
  <c r="E35" i="17"/>
  <c r="D35" i="17"/>
  <c r="C35" i="17"/>
  <c r="B35" i="17"/>
  <c r="J34" i="17"/>
  <c r="I34" i="17"/>
  <c r="H34" i="17"/>
  <c r="G34" i="17"/>
  <c r="F34" i="17"/>
  <c r="E34" i="17"/>
  <c r="D34" i="17"/>
  <c r="C34" i="17"/>
  <c r="B34" i="17"/>
  <c r="J33" i="17"/>
  <c r="J43" i="17" s="1"/>
  <c r="I33" i="17"/>
  <c r="I43" i="17" s="1"/>
  <c r="H33" i="17"/>
  <c r="G33" i="17"/>
  <c r="F33" i="17"/>
  <c r="F43" i="17" s="1"/>
  <c r="E33" i="17"/>
  <c r="E43" i="17" s="1"/>
  <c r="D33" i="17"/>
  <c r="C33" i="17"/>
  <c r="B33" i="17"/>
  <c r="B43" i="17" s="1"/>
  <c r="J39" i="16"/>
  <c r="I39" i="16"/>
  <c r="H39" i="16"/>
  <c r="G39" i="16"/>
  <c r="F39" i="16"/>
  <c r="E39" i="16"/>
  <c r="D39" i="16"/>
  <c r="C39" i="16"/>
  <c r="B39" i="16"/>
  <c r="J38" i="16"/>
  <c r="I38" i="16"/>
  <c r="H38" i="16"/>
  <c r="G38" i="16"/>
  <c r="F38" i="16"/>
  <c r="E38" i="16"/>
  <c r="D38" i="16"/>
  <c r="C38" i="16"/>
  <c r="B38" i="16"/>
  <c r="J37" i="16"/>
  <c r="I37" i="16"/>
  <c r="H37" i="16"/>
  <c r="G37" i="16"/>
  <c r="F37" i="16"/>
  <c r="E37" i="16"/>
  <c r="D37" i="16"/>
  <c r="C37" i="16"/>
  <c r="B37" i="16"/>
  <c r="J36" i="16"/>
  <c r="I36" i="16"/>
  <c r="H36" i="16"/>
  <c r="G36" i="16"/>
  <c r="F36" i="16"/>
  <c r="E36" i="16"/>
  <c r="D36" i="16"/>
  <c r="C36" i="16"/>
  <c r="B36" i="16"/>
  <c r="J35" i="16"/>
  <c r="I35" i="16"/>
  <c r="H35" i="16"/>
  <c r="G35" i="16"/>
  <c r="F35" i="16"/>
  <c r="E35" i="16"/>
  <c r="D35" i="16"/>
  <c r="C35" i="16"/>
  <c r="B35" i="16"/>
  <c r="J34" i="16"/>
  <c r="I34" i="16"/>
  <c r="H34" i="16"/>
  <c r="G34" i="16"/>
  <c r="F34" i="16"/>
  <c r="E34" i="16"/>
  <c r="D34" i="16"/>
  <c r="C34" i="16"/>
  <c r="B34" i="16"/>
  <c r="J33" i="16"/>
  <c r="J43" i="16" s="1"/>
  <c r="I33" i="16"/>
  <c r="I43" i="16" s="1"/>
  <c r="H33" i="16"/>
  <c r="H43" i="16" s="1"/>
  <c r="G33" i="16"/>
  <c r="F33" i="16"/>
  <c r="F43" i="16" s="1"/>
  <c r="E33" i="16"/>
  <c r="E43" i="16" s="1"/>
  <c r="D33" i="16"/>
  <c r="D43" i="16" s="1"/>
  <c r="C33" i="16"/>
  <c r="B33" i="16"/>
  <c r="B43" i="16" s="1"/>
  <c r="J39" i="15"/>
  <c r="I39" i="15"/>
  <c r="H39" i="15"/>
  <c r="G39" i="15"/>
  <c r="F39" i="15"/>
  <c r="E39" i="15"/>
  <c r="D39" i="15"/>
  <c r="C39" i="15"/>
  <c r="B39" i="15"/>
  <c r="J38" i="15"/>
  <c r="I38" i="15"/>
  <c r="H38" i="15"/>
  <c r="G38" i="15"/>
  <c r="F38" i="15"/>
  <c r="E38" i="15"/>
  <c r="D38" i="15"/>
  <c r="C38" i="15"/>
  <c r="B38" i="15"/>
  <c r="J37" i="15"/>
  <c r="I37" i="15"/>
  <c r="H37" i="15"/>
  <c r="G37" i="15"/>
  <c r="F37" i="15"/>
  <c r="E37" i="15"/>
  <c r="D37" i="15"/>
  <c r="C37" i="15"/>
  <c r="B37" i="15"/>
  <c r="J36" i="15"/>
  <c r="I36" i="15"/>
  <c r="H36" i="15"/>
  <c r="G36" i="15"/>
  <c r="F36" i="15"/>
  <c r="E36" i="15"/>
  <c r="D36" i="15"/>
  <c r="C36" i="15"/>
  <c r="B36" i="15"/>
  <c r="J35" i="15"/>
  <c r="I35" i="15"/>
  <c r="H35" i="15"/>
  <c r="G35" i="15"/>
  <c r="F35" i="15"/>
  <c r="E35" i="15"/>
  <c r="D35" i="15"/>
  <c r="C35" i="15"/>
  <c r="B35" i="15"/>
  <c r="J34" i="15"/>
  <c r="I34" i="15"/>
  <c r="H34" i="15"/>
  <c r="G34" i="15"/>
  <c r="F34" i="15"/>
  <c r="E34" i="15"/>
  <c r="D34" i="15"/>
  <c r="C34" i="15"/>
  <c r="B34" i="15"/>
  <c r="J33" i="15"/>
  <c r="J43" i="15" s="1"/>
  <c r="I33" i="15"/>
  <c r="I43" i="15" s="1"/>
  <c r="H33" i="15"/>
  <c r="H43" i="15" s="1"/>
  <c r="G33" i="15"/>
  <c r="G43" i="15" s="1"/>
  <c r="F33" i="15"/>
  <c r="F43" i="15" s="1"/>
  <c r="E33" i="15"/>
  <c r="E43" i="15" s="1"/>
  <c r="D33" i="15"/>
  <c r="D43" i="15" s="1"/>
  <c r="C33" i="15"/>
  <c r="C43" i="15" s="1"/>
  <c r="B33" i="15"/>
  <c r="B43" i="15" s="1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J43" i="13" s="1"/>
  <c r="I33" i="13"/>
  <c r="I43" i="13" s="1"/>
  <c r="H33" i="13"/>
  <c r="G33" i="13"/>
  <c r="F33" i="13"/>
  <c r="F43" i="13" s="1"/>
  <c r="E33" i="13"/>
  <c r="E43" i="13" s="1"/>
  <c r="D33" i="13"/>
  <c r="C33" i="13"/>
  <c r="B33" i="13"/>
  <c r="B43" i="13" s="1"/>
  <c r="J39" i="14"/>
  <c r="I39" i="14"/>
  <c r="H39" i="14"/>
  <c r="G39" i="14"/>
  <c r="F39" i="14"/>
  <c r="E39" i="14"/>
  <c r="D39" i="14"/>
  <c r="C39" i="14"/>
  <c r="B39" i="14"/>
  <c r="J38" i="14"/>
  <c r="I38" i="14"/>
  <c r="H38" i="14"/>
  <c r="G38" i="14"/>
  <c r="F38" i="14"/>
  <c r="E38" i="14"/>
  <c r="D38" i="14"/>
  <c r="C38" i="14"/>
  <c r="B38" i="14"/>
  <c r="J37" i="14"/>
  <c r="I37" i="14"/>
  <c r="H37" i="14"/>
  <c r="G37" i="14"/>
  <c r="F37" i="14"/>
  <c r="E37" i="14"/>
  <c r="D37" i="14"/>
  <c r="C37" i="14"/>
  <c r="B37" i="14"/>
  <c r="J36" i="14"/>
  <c r="I36" i="14"/>
  <c r="H36" i="14"/>
  <c r="G36" i="14"/>
  <c r="F36" i="14"/>
  <c r="E36" i="14"/>
  <c r="D36" i="14"/>
  <c r="C36" i="14"/>
  <c r="B36" i="14"/>
  <c r="J35" i="14"/>
  <c r="I35" i="14"/>
  <c r="H35" i="14"/>
  <c r="G35" i="14"/>
  <c r="F35" i="14"/>
  <c r="E35" i="14"/>
  <c r="D35" i="14"/>
  <c r="C35" i="14"/>
  <c r="B35" i="14"/>
  <c r="J34" i="14"/>
  <c r="I34" i="14"/>
  <c r="H34" i="14"/>
  <c r="G34" i="14"/>
  <c r="F34" i="14"/>
  <c r="E34" i="14"/>
  <c r="D34" i="14"/>
  <c r="C34" i="14"/>
  <c r="B34" i="14"/>
  <c r="J33" i="14"/>
  <c r="I33" i="14"/>
  <c r="H33" i="14"/>
  <c r="G33" i="14"/>
  <c r="G43" i="14" s="1"/>
  <c r="F33" i="14"/>
  <c r="E33" i="14"/>
  <c r="D33" i="14"/>
  <c r="C33" i="14"/>
  <c r="C43" i="14" s="1"/>
  <c r="B33" i="14"/>
  <c r="J33" i="10"/>
  <c r="I33" i="10"/>
  <c r="I43" i="10" s="1"/>
  <c r="H33" i="10"/>
  <c r="H43" i="10" s="1"/>
  <c r="G33" i="10"/>
  <c r="G43" i="10" s="1"/>
  <c r="F33" i="10"/>
  <c r="E33" i="10"/>
  <c r="E43" i="10" s="1"/>
  <c r="D33" i="10"/>
  <c r="D43" i="10" s="1"/>
  <c r="C33" i="10"/>
  <c r="C43" i="10" s="1"/>
  <c r="B34" i="2" l="1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K33" i="2"/>
  <c r="J33" i="2"/>
  <c r="I33" i="2"/>
  <c r="H33" i="2"/>
  <c r="G33" i="2"/>
  <c r="F33" i="2"/>
  <c r="E33" i="2"/>
  <c r="D33" i="2"/>
  <c r="C33" i="2"/>
  <c r="K16" i="14" l="1"/>
  <c r="K55" i="14" s="1"/>
  <c r="J16" i="14"/>
  <c r="J55" i="14" s="1"/>
  <c r="I16" i="14"/>
  <c r="I55" i="14" s="1"/>
  <c r="H16" i="14"/>
  <c r="H55" i="14" s="1"/>
  <c r="G16" i="14"/>
  <c r="G55" i="14" s="1"/>
  <c r="F16" i="14"/>
  <c r="F55" i="14" s="1"/>
  <c r="E16" i="14"/>
  <c r="E55" i="14" s="1"/>
  <c r="D16" i="14"/>
  <c r="D55" i="14" s="1"/>
  <c r="C16" i="14"/>
  <c r="C55" i="14" s="1"/>
  <c r="B16" i="14"/>
  <c r="B55" i="14" s="1"/>
  <c r="K16" i="2"/>
  <c r="J16" i="2"/>
  <c r="I16" i="2"/>
  <c r="H16" i="2"/>
  <c r="G16" i="2"/>
  <c r="F16" i="2"/>
  <c r="E16" i="2"/>
  <c r="D16" i="2"/>
  <c r="C16" i="2"/>
  <c r="B16" i="2"/>
  <c r="K16" i="16"/>
  <c r="K55" i="16" s="1"/>
  <c r="J16" i="16"/>
  <c r="J55" i="16" s="1"/>
  <c r="I16" i="16"/>
  <c r="I55" i="16" s="1"/>
  <c r="H16" i="16"/>
  <c r="H55" i="16" s="1"/>
  <c r="G16" i="16"/>
  <c r="G55" i="16" s="1"/>
  <c r="F16" i="16"/>
  <c r="F55" i="16" s="1"/>
  <c r="E16" i="16"/>
  <c r="E55" i="16" s="1"/>
  <c r="D16" i="16"/>
  <c r="D55" i="16" s="1"/>
  <c r="C16" i="16"/>
  <c r="C55" i="16" s="1"/>
  <c r="B16" i="16"/>
  <c r="B55" i="16" s="1"/>
  <c r="K16" i="18"/>
  <c r="K55" i="18" s="1"/>
  <c r="J16" i="18"/>
  <c r="J55" i="18" s="1"/>
  <c r="I16" i="18"/>
  <c r="I55" i="18" s="1"/>
  <c r="H16" i="18"/>
  <c r="H55" i="18" s="1"/>
  <c r="G16" i="18"/>
  <c r="G55" i="18" s="1"/>
  <c r="F16" i="18"/>
  <c r="F55" i="18" s="1"/>
  <c r="E16" i="18"/>
  <c r="E55" i="18" s="1"/>
  <c r="D16" i="18"/>
  <c r="D55" i="18" s="1"/>
  <c r="C16" i="18"/>
  <c r="C55" i="18" s="1"/>
  <c r="B16" i="18"/>
  <c r="B55" i="18" s="1"/>
  <c r="K16" i="15"/>
  <c r="K55" i="15" s="1"/>
  <c r="J16" i="15"/>
  <c r="J55" i="15" s="1"/>
  <c r="I16" i="15"/>
  <c r="I55" i="15" s="1"/>
  <c r="H16" i="15"/>
  <c r="H55" i="15" s="1"/>
  <c r="G16" i="15"/>
  <c r="G55" i="15" s="1"/>
  <c r="F16" i="15"/>
  <c r="F55" i="15" s="1"/>
  <c r="E16" i="15"/>
  <c r="E55" i="15" s="1"/>
  <c r="D16" i="15"/>
  <c r="D55" i="15" s="1"/>
  <c r="C16" i="15"/>
  <c r="C55" i="15" s="1"/>
  <c r="B16" i="15"/>
  <c r="B55" i="15" s="1"/>
  <c r="K16" i="17"/>
  <c r="K55" i="17" s="1"/>
  <c r="J16" i="17"/>
  <c r="J55" i="17" s="1"/>
  <c r="I16" i="17"/>
  <c r="I55" i="17" s="1"/>
  <c r="H16" i="17"/>
  <c r="H55" i="17" s="1"/>
  <c r="G16" i="17"/>
  <c r="G55" i="17" s="1"/>
  <c r="F16" i="17"/>
  <c r="F55" i="17" s="1"/>
  <c r="E16" i="17"/>
  <c r="E55" i="17" s="1"/>
  <c r="D16" i="17"/>
  <c r="D55" i="17" s="1"/>
  <c r="C16" i="17"/>
  <c r="C55" i="17" s="1"/>
  <c r="B16" i="17"/>
  <c r="B55" i="17" s="1"/>
  <c r="C16" i="13"/>
  <c r="C55" i="13" s="1"/>
  <c r="D16" i="13"/>
  <c r="D55" i="13" s="1"/>
  <c r="E16" i="13"/>
  <c r="E55" i="13" s="1"/>
  <c r="F16" i="13"/>
  <c r="F55" i="13" s="1"/>
  <c r="G16" i="13"/>
  <c r="G55" i="13" s="1"/>
  <c r="H16" i="13"/>
  <c r="H55" i="13" s="1"/>
  <c r="I16" i="13"/>
  <c r="I55" i="13" s="1"/>
  <c r="J16" i="13"/>
  <c r="J55" i="13" s="1"/>
  <c r="K16" i="13"/>
  <c r="K55" i="13" s="1"/>
  <c r="B16" i="13"/>
  <c r="B55" i="13" s="1"/>
  <c r="C16" i="10"/>
  <c r="C55" i="10" s="1"/>
  <c r="D16" i="10"/>
  <c r="D55" i="10" s="1"/>
  <c r="E16" i="10"/>
  <c r="E55" i="10" s="1"/>
  <c r="F16" i="10"/>
  <c r="F55" i="10" s="1"/>
  <c r="G16" i="10"/>
  <c r="G55" i="10" s="1"/>
  <c r="H16" i="10"/>
  <c r="H55" i="10" s="1"/>
  <c r="I16" i="10"/>
  <c r="I55" i="10" s="1"/>
  <c r="J16" i="10"/>
  <c r="J55" i="10" s="1"/>
  <c r="K16" i="10"/>
  <c r="K55" i="10" s="1"/>
  <c r="B16" i="10"/>
  <c r="B55" i="10" s="1"/>
  <c r="J54" i="10" l="1"/>
  <c r="B54" i="10"/>
  <c r="B54" i="13" l="1"/>
  <c r="B37" i="10" l="1"/>
  <c r="B47" i="10" s="1"/>
  <c r="M7" i="14"/>
  <c r="M4" i="14"/>
  <c r="B44" i="18"/>
  <c r="C44" i="18"/>
  <c r="D44" i="18"/>
  <c r="E44" i="18"/>
  <c r="F44" i="18"/>
  <c r="G44" i="18"/>
  <c r="H44" i="18"/>
  <c r="I44" i="18"/>
  <c r="B45" i="18"/>
  <c r="C45" i="18"/>
  <c r="D45" i="18"/>
  <c r="E45" i="18"/>
  <c r="F45" i="18"/>
  <c r="G45" i="18"/>
  <c r="H45" i="18"/>
  <c r="I45" i="18"/>
  <c r="B46" i="18"/>
  <c r="C46" i="18"/>
  <c r="E46" i="18"/>
  <c r="F46" i="18"/>
  <c r="G46" i="18"/>
  <c r="H46" i="18"/>
  <c r="I46" i="18"/>
  <c r="J46" i="18"/>
  <c r="B47" i="18"/>
  <c r="C47" i="18"/>
  <c r="D47" i="18"/>
  <c r="E47" i="18"/>
  <c r="F47" i="18"/>
  <c r="G47" i="18"/>
  <c r="H47" i="18"/>
  <c r="I47" i="18"/>
  <c r="J54" i="18"/>
  <c r="I54" i="18"/>
  <c r="H54" i="18"/>
  <c r="G54" i="18"/>
  <c r="F54" i="18"/>
  <c r="E54" i="18"/>
  <c r="D54" i="18"/>
  <c r="C54" i="18"/>
  <c r="B54" i="18"/>
  <c r="J49" i="18"/>
  <c r="I49" i="18"/>
  <c r="H49" i="18"/>
  <c r="G49" i="18"/>
  <c r="F49" i="18"/>
  <c r="E49" i="18"/>
  <c r="D49" i="18"/>
  <c r="C49" i="18"/>
  <c r="B49" i="18"/>
  <c r="J48" i="18"/>
  <c r="I48" i="18"/>
  <c r="H48" i="18"/>
  <c r="G48" i="18"/>
  <c r="F48" i="18"/>
  <c r="E48" i="18"/>
  <c r="D48" i="18"/>
  <c r="C48" i="18"/>
  <c r="B48" i="18"/>
  <c r="J54" i="17"/>
  <c r="I54" i="17"/>
  <c r="H54" i="17"/>
  <c r="G54" i="17"/>
  <c r="F54" i="17"/>
  <c r="E54" i="17"/>
  <c r="D54" i="17"/>
  <c r="C54" i="17"/>
  <c r="B54" i="17"/>
  <c r="J49" i="17"/>
  <c r="I49" i="17"/>
  <c r="H49" i="17"/>
  <c r="G49" i="17"/>
  <c r="F49" i="17"/>
  <c r="E49" i="17"/>
  <c r="D49" i="17"/>
  <c r="C49" i="17"/>
  <c r="B49" i="17"/>
  <c r="J48" i="17"/>
  <c r="I48" i="17"/>
  <c r="H48" i="17"/>
  <c r="G48" i="17"/>
  <c r="F48" i="17"/>
  <c r="E48" i="17"/>
  <c r="D48" i="17"/>
  <c r="C48" i="17"/>
  <c r="B48" i="17"/>
  <c r="J47" i="17"/>
  <c r="I47" i="17"/>
  <c r="H47" i="17"/>
  <c r="G47" i="17"/>
  <c r="F47" i="17"/>
  <c r="E47" i="17"/>
  <c r="D47" i="17"/>
  <c r="C47" i="17"/>
  <c r="B47" i="17"/>
  <c r="J46" i="17"/>
  <c r="I46" i="17"/>
  <c r="H46" i="17"/>
  <c r="G46" i="17"/>
  <c r="E46" i="17"/>
  <c r="D46" i="17"/>
  <c r="C46" i="17"/>
  <c r="B46" i="17"/>
  <c r="J45" i="17"/>
  <c r="I45" i="17"/>
  <c r="H45" i="17"/>
  <c r="G45" i="17"/>
  <c r="F45" i="17"/>
  <c r="E45" i="17"/>
  <c r="D45" i="17"/>
  <c r="C45" i="17"/>
  <c r="B45" i="17"/>
  <c r="J44" i="17"/>
  <c r="I44" i="17"/>
  <c r="H44" i="17"/>
  <c r="G44" i="17"/>
  <c r="F44" i="17"/>
  <c r="E44" i="17"/>
  <c r="D44" i="17"/>
  <c r="C44" i="17"/>
  <c r="B44" i="17"/>
  <c r="J54" i="16"/>
  <c r="I54" i="16"/>
  <c r="H54" i="16"/>
  <c r="G54" i="16"/>
  <c r="F54" i="16"/>
  <c r="E54" i="16"/>
  <c r="D54" i="16"/>
  <c r="C54" i="16"/>
  <c r="B54" i="16"/>
  <c r="I49" i="16"/>
  <c r="H49" i="16"/>
  <c r="G49" i="16"/>
  <c r="F49" i="16"/>
  <c r="E49" i="16"/>
  <c r="D49" i="16"/>
  <c r="C49" i="16"/>
  <c r="B49" i="16"/>
  <c r="I48" i="16"/>
  <c r="H48" i="16"/>
  <c r="G48" i="16"/>
  <c r="F48" i="16"/>
  <c r="E48" i="16"/>
  <c r="D48" i="16"/>
  <c r="C48" i="16"/>
  <c r="B48" i="16"/>
  <c r="I47" i="16"/>
  <c r="H47" i="16"/>
  <c r="G47" i="16"/>
  <c r="F47" i="16"/>
  <c r="E47" i="16"/>
  <c r="D47" i="16"/>
  <c r="C47" i="16"/>
  <c r="B47" i="16"/>
  <c r="I46" i="16"/>
  <c r="H46" i="16"/>
  <c r="F46" i="16"/>
  <c r="E46" i="16"/>
  <c r="D46" i="16"/>
  <c r="B46" i="16"/>
  <c r="I45" i="16"/>
  <c r="H45" i="16"/>
  <c r="G45" i="16"/>
  <c r="F45" i="16"/>
  <c r="E45" i="16"/>
  <c r="D45" i="16"/>
  <c r="C45" i="16"/>
  <c r="B45" i="16"/>
  <c r="I44" i="16"/>
  <c r="H44" i="16"/>
  <c r="G44" i="16"/>
  <c r="F44" i="16"/>
  <c r="E44" i="16"/>
  <c r="D44" i="16"/>
  <c r="C44" i="16"/>
  <c r="B44" i="16"/>
  <c r="J54" i="15"/>
  <c r="I54" i="15"/>
  <c r="H54" i="15"/>
  <c r="G54" i="15"/>
  <c r="F54" i="15"/>
  <c r="E54" i="15"/>
  <c r="D54" i="15"/>
  <c r="C54" i="15"/>
  <c r="B54" i="15"/>
  <c r="J49" i="15"/>
  <c r="I49" i="15"/>
  <c r="H49" i="15"/>
  <c r="G49" i="15"/>
  <c r="F49" i="15"/>
  <c r="E49" i="15"/>
  <c r="D49" i="15"/>
  <c r="C49" i="15"/>
  <c r="B49" i="15"/>
  <c r="J48" i="15"/>
  <c r="I48" i="15"/>
  <c r="H48" i="15"/>
  <c r="G48" i="15"/>
  <c r="F48" i="15"/>
  <c r="E48" i="15"/>
  <c r="D48" i="15"/>
  <c r="C48" i="15"/>
  <c r="B48" i="15"/>
  <c r="J47" i="15"/>
  <c r="I47" i="15"/>
  <c r="H47" i="15"/>
  <c r="G47" i="15"/>
  <c r="F47" i="15"/>
  <c r="E47" i="15"/>
  <c r="D47" i="15"/>
  <c r="C47" i="15"/>
  <c r="B47" i="15"/>
  <c r="J46" i="15"/>
  <c r="I46" i="15"/>
  <c r="H46" i="15"/>
  <c r="E46" i="15"/>
  <c r="B46" i="15"/>
  <c r="J45" i="15"/>
  <c r="I45" i="15"/>
  <c r="H45" i="15"/>
  <c r="G45" i="15"/>
  <c r="F45" i="15"/>
  <c r="E45" i="15"/>
  <c r="D45" i="15"/>
  <c r="C45" i="15"/>
  <c r="B45" i="15"/>
  <c r="I44" i="15"/>
  <c r="H44" i="15"/>
  <c r="G44" i="15"/>
  <c r="F44" i="15"/>
  <c r="E44" i="15"/>
  <c r="D44" i="15"/>
  <c r="C44" i="15"/>
  <c r="B44" i="15"/>
  <c r="J54" i="14"/>
  <c r="I54" i="14"/>
  <c r="H54" i="14"/>
  <c r="G54" i="14"/>
  <c r="F54" i="14"/>
  <c r="E54" i="14"/>
  <c r="D54" i="14"/>
  <c r="C54" i="14"/>
  <c r="B54" i="14"/>
  <c r="I49" i="14"/>
  <c r="H49" i="14"/>
  <c r="G49" i="14"/>
  <c r="F49" i="14"/>
  <c r="E49" i="14"/>
  <c r="D49" i="14"/>
  <c r="C49" i="14"/>
  <c r="B49" i="14"/>
  <c r="I48" i="14"/>
  <c r="H48" i="14"/>
  <c r="G48" i="14"/>
  <c r="F48" i="14"/>
  <c r="E48" i="14"/>
  <c r="D48" i="14"/>
  <c r="C48" i="14"/>
  <c r="B48" i="14"/>
  <c r="I47" i="14"/>
  <c r="H47" i="14"/>
  <c r="G47" i="14"/>
  <c r="F47" i="14"/>
  <c r="E47" i="14"/>
  <c r="D47" i="14"/>
  <c r="C47" i="14"/>
  <c r="B47" i="14"/>
  <c r="I46" i="14"/>
  <c r="H46" i="14"/>
  <c r="G46" i="14"/>
  <c r="E46" i="14"/>
  <c r="D46" i="14"/>
  <c r="C46" i="14"/>
  <c r="I45" i="14"/>
  <c r="H45" i="14"/>
  <c r="G45" i="14"/>
  <c r="F45" i="14"/>
  <c r="E45" i="14"/>
  <c r="D45" i="14"/>
  <c r="C45" i="14"/>
  <c r="B45" i="14"/>
  <c r="I44" i="14"/>
  <c r="H44" i="14"/>
  <c r="G44" i="14"/>
  <c r="F44" i="14"/>
  <c r="E44" i="14"/>
  <c r="D44" i="14"/>
  <c r="C44" i="14"/>
  <c r="B44" i="14"/>
  <c r="M4" i="10"/>
  <c r="M5" i="10"/>
  <c r="M6" i="10"/>
  <c r="M7" i="10"/>
  <c r="M8" i="10"/>
  <c r="M9" i="10"/>
  <c r="M10" i="10"/>
  <c r="B46" i="14" l="1"/>
  <c r="J49" i="14"/>
  <c r="J48" i="14"/>
  <c r="J47" i="14"/>
  <c r="J46" i="14"/>
  <c r="F46" i="14"/>
  <c r="J45" i="14"/>
  <c r="J44" i="14"/>
  <c r="F46" i="15"/>
  <c r="J47" i="18"/>
  <c r="J45" i="18"/>
  <c r="D46" i="18"/>
  <c r="J44" i="18"/>
  <c r="F46" i="17"/>
  <c r="J46" i="16"/>
  <c r="J44" i="16"/>
  <c r="J47" i="16"/>
  <c r="J49" i="16"/>
  <c r="J45" i="16"/>
  <c r="J48" i="16"/>
  <c r="J44" i="15"/>
  <c r="D46" i="15"/>
  <c r="G46" i="15"/>
  <c r="C46" i="15"/>
  <c r="G46" i="16"/>
  <c r="C46" i="16"/>
  <c r="J54" i="13"/>
  <c r="I54" i="13"/>
  <c r="H54" i="13"/>
  <c r="G54" i="13"/>
  <c r="F54" i="13"/>
  <c r="E54" i="13"/>
  <c r="D54" i="13"/>
  <c r="C54" i="13"/>
  <c r="I49" i="13"/>
  <c r="H49" i="13"/>
  <c r="G49" i="13"/>
  <c r="F49" i="13"/>
  <c r="E49" i="13"/>
  <c r="D49" i="13"/>
  <c r="C49" i="13"/>
  <c r="B49" i="13"/>
  <c r="I48" i="13"/>
  <c r="H48" i="13"/>
  <c r="G48" i="13"/>
  <c r="F48" i="13"/>
  <c r="E48" i="13"/>
  <c r="D48" i="13"/>
  <c r="C48" i="13"/>
  <c r="B48" i="13"/>
  <c r="I47" i="13"/>
  <c r="H47" i="13"/>
  <c r="G47" i="13"/>
  <c r="F47" i="13"/>
  <c r="E47" i="13"/>
  <c r="D47" i="13"/>
  <c r="C47" i="13"/>
  <c r="B47" i="13"/>
  <c r="I46" i="13"/>
  <c r="F46" i="13"/>
  <c r="E46" i="13"/>
  <c r="B46" i="13"/>
  <c r="I45" i="13"/>
  <c r="H45" i="13"/>
  <c r="G45" i="13"/>
  <c r="F45" i="13"/>
  <c r="E45" i="13"/>
  <c r="D45" i="13"/>
  <c r="C45" i="13"/>
  <c r="B45" i="13"/>
  <c r="I44" i="13"/>
  <c r="H44" i="13"/>
  <c r="G44" i="13"/>
  <c r="F44" i="13"/>
  <c r="E44" i="13"/>
  <c r="D44" i="13"/>
  <c r="C44" i="13"/>
  <c r="B44" i="13"/>
  <c r="J46" i="13" l="1"/>
  <c r="J44" i="13"/>
  <c r="D46" i="13"/>
  <c r="H46" i="13"/>
  <c r="J47" i="13"/>
  <c r="J45" i="13"/>
  <c r="J48" i="13"/>
  <c r="J49" i="13"/>
  <c r="C46" i="13"/>
  <c r="G46" i="13"/>
  <c r="B38" i="10"/>
  <c r="B48" i="10" s="1"/>
  <c r="C38" i="10"/>
  <c r="C48" i="10" s="1"/>
  <c r="D38" i="10"/>
  <c r="D48" i="10" s="1"/>
  <c r="E38" i="10"/>
  <c r="F38" i="10"/>
  <c r="F48" i="10" s="1"/>
  <c r="G38" i="10"/>
  <c r="G48" i="10" s="1"/>
  <c r="H38" i="10"/>
  <c r="H48" i="10" s="1"/>
  <c r="I38" i="10"/>
  <c r="I48" i="10" s="1"/>
  <c r="J38" i="10"/>
  <c r="B39" i="10"/>
  <c r="B49" i="10" s="1"/>
  <c r="C39" i="10"/>
  <c r="C49" i="10" s="1"/>
  <c r="D39" i="10"/>
  <c r="D49" i="10" s="1"/>
  <c r="E39" i="10"/>
  <c r="F39" i="10"/>
  <c r="F49" i="10" s="1"/>
  <c r="G39" i="10"/>
  <c r="G49" i="10" s="1"/>
  <c r="H39" i="10"/>
  <c r="H49" i="10" s="1"/>
  <c r="I39" i="10"/>
  <c r="I49" i="10" s="1"/>
  <c r="J39" i="10"/>
  <c r="C37" i="10"/>
  <c r="C47" i="10" s="1"/>
  <c r="D37" i="10"/>
  <c r="D47" i="10" s="1"/>
  <c r="E37" i="10"/>
  <c r="F37" i="10"/>
  <c r="F47" i="10" s="1"/>
  <c r="G37" i="10"/>
  <c r="G47" i="10" s="1"/>
  <c r="H37" i="10"/>
  <c r="H47" i="10" s="1"/>
  <c r="I37" i="10"/>
  <c r="I47" i="10" s="1"/>
  <c r="J37" i="10"/>
  <c r="C34" i="10"/>
  <c r="C44" i="10" s="1"/>
  <c r="D34" i="10"/>
  <c r="D44" i="10" s="1"/>
  <c r="E34" i="10"/>
  <c r="E44" i="10" s="1"/>
  <c r="F34" i="10"/>
  <c r="F44" i="10" s="1"/>
  <c r="G34" i="10"/>
  <c r="G44" i="10" s="1"/>
  <c r="H34" i="10"/>
  <c r="H44" i="10" s="1"/>
  <c r="I34" i="10"/>
  <c r="I44" i="10" s="1"/>
  <c r="J34" i="10"/>
  <c r="C35" i="10"/>
  <c r="C45" i="10" s="1"/>
  <c r="D35" i="10"/>
  <c r="D45" i="10" s="1"/>
  <c r="E35" i="10"/>
  <c r="E45" i="10" s="1"/>
  <c r="F35" i="10"/>
  <c r="F45" i="10" s="1"/>
  <c r="G35" i="10"/>
  <c r="G45" i="10" s="1"/>
  <c r="H35" i="10"/>
  <c r="H45" i="10" s="1"/>
  <c r="I35" i="10"/>
  <c r="I45" i="10" s="1"/>
  <c r="J35" i="10"/>
  <c r="C36" i="10"/>
  <c r="D36" i="10"/>
  <c r="E36" i="10"/>
  <c r="F36" i="10"/>
  <c r="G36" i="10"/>
  <c r="H36" i="10"/>
  <c r="I36" i="10"/>
  <c r="J36" i="10"/>
  <c r="B34" i="10"/>
  <c r="B44" i="10" s="1"/>
  <c r="B35" i="10"/>
  <c r="B45" i="10" s="1"/>
  <c r="B36" i="10"/>
  <c r="B33" i="10"/>
  <c r="B43" i="10" s="1"/>
  <c r="F46" i="10" l="1"/>
  <c r="B46" i="10"/>
  <c r="I46" i="10"/>
  <c r="E46" i="10"/>
  <c r="G46" i="10"/>
  <c r="C46" i="10"/>
  <c r="H46" i="10"/>
  <c r="D46" i="10"/>
  <c r="J46" i="10"/>
  <c r="J47" i="10"/>
  <c r="J49" i="10"/>
  <c r="J48" i="10"/>
  <c r="J45" i="10"/>
  <c r="J44" i="10"/>
  <c r="E47" i="10"/>
  <c r="E49" i="10"/>
  <c r="E48" i="10"/>
  <c r="B33" i="2" l="1"/>
  <c r="I54" i="10" l="1"/>
  <c r="H54" i="10"/>
  <c r="G54" i="10"/>
  <c r="F54" i="10"/>
  <c r="E54" i="10"/>
  <c r="D54" i="10"/>
  <c r="C54" i="10"/>
  <c r="C54" i="2"/>
  <c r="D54" i="2"/>
  <c r="E54" i="2"/>
  <c r="F54" i="2"/>
  <c r="G54" i="2"/>
  <c r="H54" i="2"/>
  <c r="I54" i="2"/>
  <c r="J54" i="2"/>
  <c r="B54" i="2"/>
</calcChain>
</file>

<file path=xl/sharedStrings.xml><?xml version="1.0" encoding="utf-8"?>
<sst xmlns="http://schemas.openxmlformats.org/spreadsheetml/2006/main" count="336" uniqueCount="33">
  <si>
    <t>Mining</t>
  </si>
  <si>
    <t>Manufacturing</t>
  </si>
  <si>
    <t>Electricity, Gas, Water &amp; Waste Services</t>
  </si>
  <si>
    <t>Construction</t>
  </si>
  <si>
    <t>Services</t>
  </si>
  <si>
    <t>Commercial Transport</t>
  </si>
  <si>
    <t>Population (millions)</t>
  </si>
  <si>
    <t>Residential</t>
  </si>
  <si>
    <t>Emissions by ANZSIC sector (Mt CO2-eq)</t>
  </si>
  <si>
    <t>Agriculture &amp; Forestry</t>
  </si>
  <si>
    <t>Industry gross value added ($ millions nominal)</t>
  </si>
  <si>
    <t>RBA Inflator</t>
  </si>
  <si>
    <t>Population &amp; residential emissions intensity</t>
  </si>
  <si>
    <t>Residential emissions intensity (Mt CO2-eq/millions people)</t>
  </si>
  <si>
    <t>Note 2005 emissions data reported because NSW emissions targets are subject to 2005 levels</t>
  </si>
  <si>
    <t>Gas, Water &amp; Waste Services</t>
  </si>
  <si>
    <t>Note 1990 emissions data reported because ACT emissions targets are subject to 1990 levels. Electricity emissions &amp; output not reported as they represent a rounding error</t>
  </si>
  <si>
    <t>Emissions Intensity (kg CO2-eq/$)</t>
  </si>
  <si>
    <t>Industry gross value added (2019 $ billions)</t>
  </si>
  <si>
    <t>Emissions Intensity (k CO2-eq/$)</t>
  </si>
  <si>
    <t>Note 2005 emissions data reported because QLD emissions targets are subject to 2005 levels</t>
  </si>
  <si>
    <t>Note 2005 emissions data reported because TAS emissions targets are subject to 1990 levels</t>
  </si>
  <si>
    <t>Note 2005 emissions data reported because VIC emissions targets are subject to 2005 levels</t>
  </si>
  <si>
    <t>Note 2005 emissions data reported because AUS emissions targets are subject to 2005 levels</t>
  </si>
  <si>
    <t>Residential emissions per capita (Mt CO2-eq/millions people)</t>
  </si>
  <si>
    <t>Per capita total emissions (Mt CO2-eq/millions people)</t>
  </si>
  <si>
    <t>Note 1990 emissions data reported because SA emissions targets are subject to 1990 levels</t>
  </si>
  <si>
    <t>LULUCF</t>
  </si>
  <si>
    <t>Agriculture</t>
  </si>
  <si>
    <t>Emissions by UNFCCC Inventory (Mt CO2-eq) https://ageis.climatechange.gov.au/UNFCCC.aspx</t>
  </si>
  <si>
    <t>Agriculture (note that includes Forestry)</t>
  </si>
  <si>
    <t>Total Emissions</t>
  </si>
  <si>
    <t>Agriculture (note that econ. output component includes Forestry)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</si>
</sst>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0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416387"/>
      <name val="Verdana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0" xfId="0" applyFill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16" fillId="0" borderId="0" xfId="0" applyFont="1" applyFill="1"/>
    <xf numFmtId="0" fontId="22" fillId="0" borderId="0" xfId="0" applyFont="1"/>
    <xf numFmtId="2" fontId="0" fillId="0" borderId="0" xfId="0" applyNumberFormat="1"/>
    <xf numFmtId="2" fontId="0" fillId="0" borderId="0" xfId="0" applyNumberFormat="1" applyFill="1"/>
    <xf numFmtId="4" fontId="0" fillId="0" borderId="0" xfId="0" applyNumberFormat="1" applyFill="1"/>
    <xf numFmtId="0" fontId="16" fillId="0" borderId="0" xfId="0" applyFont="1" applyAlignment="1">
      <alignment wrapText="1"/>
    </xf>
    <xf numFmtId="2" fontId="19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8"/>
  <sheetViews>
    <sheetView workbookViewId="0">
      <selection activeCell="A6" sqref="A6"/>
    </sheetView>
  </sheetViews>
  <sheetFormatPr baseColWidth="10" defaultColWidth="8.83203125" defaultRowHeight="15"/>
  <cols>
    <col min="1" max="1" width="47.1640625" customWidth="1"/>
    <col min="2" max="2" width="11.6640625" customWidth="1"/>
    <col min="3" max="3" width="11.83203125" customWidth="1"/>
    <col min="4" max="4" width="11.5" customWidth="1"/>
    <col min="5" max="5" width="12" customWidth="1"/>
    <col min="6" max="6" width="11.83203125" customWidth="1"/>
    <col min="7" max="7" width="13.33203125" customWidth="1"/>
    <col min="8" max="8" width="12.33203125" customWidth="1"/>
    <col min="9" max="9" width="11.83203125" customWidth="1"/>
    <col min="10" max="10" width="15" customWidth="1"/>
    <col min="12" max="12" width="8.83203125" style="3"/>
    <col min="13" max="13" width="10.1640625" customWidth="1"/>
    <col min="14" max="14" width="10.83203125" customWidth="1"/>
    <col min="15" max="15" width="10" customWidth="1"/>
  </cols>
  <sheetData>
    <row r="1" spans="1:13">
      <c r="A1" s="9" t="s">
        <v>16</v>
      </c>
    </row>
    <row r="2" spans="1:13">
      <c r="A2" s="2" t="s">
        <v>8</v>
      </c>
    </row>
    <row r="3" spans="1:13">
      <c r="B3" s="2">
        <v>2009</v>
      </c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  <c r="M3" s="2">
        <v>1990</v>
      </c>
    </row>
    <row r="4" spans="1:13">
      <c r="A4" t="s">
        <v>0</v>
      </c>
      <c r="B4" s="10">
        <v>6.8000000000000005E-4</v>
      </c>
      <c r="C4" s="10">
        <v>7.3999999999999999E-4</v>
      </c>
      <c r="D4" s="10">
        <v>8.1999999999999998E-4</v>
      </c>
      <c r="E4" s="10">
        <v>9.2000000000000003E-4</v>
      </c>
      <c r="F4" s="10">
        <v>1.0200000000000001E-3</v>
      </c>
      <c r="G4" s="10">
        <v>1.06E-3</v>
      </c>
      <c r="H4" s="10">
        <v>1.3700000000000001E-3</v>
      </c>
      <c r="I4" s="10">
        <v>1.47E-3</v>
      </c>
      <c r="J4" s="10">
        <v>1.5400000000000001E-3</v>
      </c>
      <c r="K4">
        <v>1.7000000000000001E-4</v>
      </c>
      <c r="M4" s="10">
        <v>5.1819999999999998E-2</v>
      </c>
    </row>
    <row r="5" spans="1:13">
      <c r="A5" t="s">
        <v>1</v>
      </c>
      <c r="B5" s="10">
        <v>3.243E-2</v>
      </c>
      <c r="C5" s="10">
        <v>2.7129999999999998E-2</v>
      </c>
      <c r="D5" s="10">
        <v>2.6100000000000002E-2</v>
      </c>
      <c r="E5" s="10">
        <v>3.2219999999999999E-2</v>
      </c>
      <c r="F5" s="10">
        <v>4.0590000000000001E-2</v>
      </c>
      <c r="G5" s="10">
        <v>5.4740000000000004E-2</v>
      </c>
      <c r="H5" s="10">
        <v>5.1950000000000003E-2</v>
      </c>
      <c r="I5" s="10">
        <v>3.9729999999999994E-2</v>
      </c>
      <c r="J5" s="10">
        <v>4.0350000000000004E-2</v>
      </c>
      <c r="K5">
        <v>3.6069999999999998E-2</v>
      </c>
      <c r="M5" s="10">
        <v>0</v>
      </c>
    </row>
    <row r="6" spans="1:13">
      <c r="A6" t="s">
        <v>15</v>
      </c>
      <c r="B6" s="10">
        <v>0.23589000000000002</v>
      </c>
      <c r="C6" s="10">
        <v>0.24373</v>
      </c>
      <c r="D6" s="10">
        <v>0.24224000000000001</v>
      </c>
      <c r="E6" s="10">
        <v>0.21321000000000001</v>
      </c>
      <c r="F6" s="10">
        <v>0.20912999999999998</v>
      </c>
      <c r="G6" s="10">
        <v>0.20858000000000002</v>
      </c>
      <c r="H6" s="10">
        <v>0.21543999999999996</v>
      </c>
      <c r="I6" s="10">
        <v>0.20810000000000001</v>
      </c>
      <c r="J6" s="10">
        <v>0.1908</v>
      </c>
      <c r="K6">
        <v>0.16711000000000001</v>
      </c>
      <c r="M6" s="11">
        <v>0.28932000000000002</v>
      </c>
    </row>
    <row r="7" spans="1:13">
      <c r="A7" t="s">
        <v>3</v>
      </c>
      <c r="B7" s="10">
        <v>4.3840000000000004E-2</v>
      </c>
      <c r="C7" s="10">
        <v>6.4640000000000003E-2</v>
      </c>
      <c r="D7" s="10">
        <v>6.157E-2</v>
      </c>
      <c r="E7" s="10">
        <v>5.926E-2</v>
      </c>
      <c r="F7" s="10">
        <v>5.8110000000000002E-2</v>
      </c>
      <c r="G7" s="10">
        <v>5.876E-2</v>
      </c>
      <c r="H7" s="10">
        <v>5.6399999999999999E-2</v>
      </c>
      <c r="I7" s="10">
        <v>6.59E-2</v>
      </c>
      <c r="J7" s="10">
        <v>6.7269999999999996E-2</v>
      </c>
      <c r="K7">
        <v>8.0049999999999996E-2</v>
      </c>
      <c r="M7" s="10">
        <v>6.0429999999999998E-2</v>
      </c>
    </row>
    <row r="8" spans="1:13">
      <c r="A8" t="s">
        <v>4</v>
      </c>
      <c r="B8" s="10">
        <v>0.13347999999999999</v>
      </c>
      <c r="C8" s="10">
        <v>0.14154</v>
      </c>
      <c r="D8" s="10">
        <v>0.15437000000000001</v>
      </c>
      <c r="E8" s="10">
        <v>0.15652000000000002</v>
      </c>
      <c r="F8" s="10">
        <v>0.15918000000000002</v>
      </c>
      <c r="G8" s="10">
        <v>0.16592999999999999</v>
      </c>
      <c r="H8" s="10">
        <v>0.17943999999999999</v>
      </c>
      <c r="I8" s="10">
        <v>0.17452000000000001</v>
      </c>
      <c r="J8" s="10">
        <v>0.17924000000000001</v>
      </c>
      <c r="K8">
        <v>0.12803999999999999</v>
      </c>
      <c r="M8" s="10">
        <v>8.3119999999999999E-2</v>
      </c>
    </row>
    <row r="9" spans="1:13">
      <c r="A9" t="s">
        <v>5</v>
      </c>
      <c r="B9" s="10">
        <v>9.9360000000000004E-2</v>
      </c>
      <c r="C9" s="10">
        <v>0.1129</v>
      </c>
      <c r="D9" s="10">
        <v>0.12695999999999999</v>
      </c>
      <c r="E9" s="10">
        <v>0.13193000000000002</v>
      </c>
      <c r="F9" s="10">
        <v>0.13141</v>
      </c>
      <c r="G9" s="10">
        <v>0.13144999999999998</v>
      </c>
      <c r="H9" s="10">
        <v>0.15186000000000002</v>
      </c>
      <c r="I9" s="10">
        <v>0.16791</v>
      </c>
      <c r="J9" s="10">
        <v>0.18215999999999999</v>
      </c>
      <c r="K9">
        <v>0.18237</v>
      </c>
      <c r="M9" s="10">
        <v>7.4609999999999996E-2</v>
      </c>
    </row>
    <row r="10" spans="1:13">
      <c r="A10" t="s">
        <v>7</v>
      </c>
      <c r="B10" s="10">
        <v>0.81801000000000001</v>
      </c>
      <c r="C10" s="10">
        <v>0.83384000000000003</v>
      </c>
      <c r="D10" s="10">
        <v>0.85324999999999995</v>
      </c>
      <c r="E10" s="10">
        <v>0.85417999999999994</v>
      </c>
      <c r="F10" s="10">
        <v>0.83967999999999998</v>
      </c>
      <c r="G10" s="10">
        <v>0.8266</v>
      </c>
      <c r="H10" s="10">
        <v>0.88444</v>
      </c>
      <c r="I10" s="10">
        <v>0.90136000000000005</v>
      </c>
      <c r="J10" s="10">
        <v>0.85147000000000006</v>
      </c>
      <c r="K10">
        <v>0.82522000000000006</v>
      </c>
      <c r="M10" s="10">
        <v>0.69890999999999992</v>
      </c>
    </row>
    <row r="11" spans="1:13">
      <c r="B11" s="10"/>
      <c r="C11" s="10"/>
      <c r="D11" s="10"/>
      <c r="E11" s="10"/>
      <c r="F11" s="10"/>
      <c r="G11" s="10"/>
      <c r="H11" s="10"/>
      <c r="I11" s="10"/>
      <c r="J11" s="10"/>
      <c r="M11" s="12"/>
    </row>
    <row r="12" spans="1:13" ht="32">
      <c r="A12" s="13" t="s">
        <v>29</v>
      </c>
      <c r="B12" s="2">
        <v>2009</v>
      </c>
      <c r="C12" s="2">
        <v>2010</v>
      </c>
      <c r="D12" s="2">
        <v>2011</v>
      </c>
      <c r="E12" s="2">
        <v>2012</v>
      </c>
      <c r="F12" s="2">
        <v>2013</v>
      </c>
      <c r="G12" s="2">
        <v>2014</v>
      </c>
      <c r="H12" s="2">
        <v>2015</v>
      </c>
      <c r="I12" s="2">
        <v>2016</v>
      </c>
      <c r="J12" s="2">
        <v>2017</v>
      </c>
      <c r="K12" s="2">
        <v>2018</v>
      </c>
      <c r="M12" s="2">
        <v>1990</v>
      </c>
    </row>
    <row r="13" spans="1:13">
      <c r="A13" t="s">
        <v>28</v>
      </c>
      <c r="B13" s="10">
        <v>2.6380000000000001E-2</v>
      </c>
      <c r="C13" s="10">
        <v>2.1499999999999998E-2</v>
      </c>
      <c r="D13">
        <v>2.6809999999999997E-2</v>
      </c>
      <c r="E13">
        <v>2.5760000000000002E-2</v>
      </c>
      <c r="F13">
        <v>2.5569999999999999E-2</v>
      </c>
      <c r="G13">
        <v>1.925E-2</v>
      </c>
      <c r="H13" s="10">
        <v>2.0989999999999998E-2</v>
      </c>
      <c r="I13">
        <v>2.53E-2</v>
      </c>
      <c r="J13">
        <v>2.5229999999999999E-2</v>
      </c>
      <c r="K13">
        <v>2.1659999999999999E-2</v>
      </c>
      <c r="L13" s="10"/>
      <c r="M13">
        <v>3.7520000000000005E-2</v>
      </c>
    </row>
    <row r="14" spans="1:13">
      <c r="A14" t="s">
        <v>27</v>
      </c>
      <c r="B14">
        <v>6.4049999999999996E-2</v>
      </c>
      <c r="C14">
        <v>0.18259</v>
      </c>
      <c r="D14">
        <v>0.20235</v>
      </c>
      <c r="E14">
        <v>0.15283000000000002</v>
      </c>
      <c r="F14">
        <v>0.12168000000000001</v>
      </c>
      <c r="G14" s="10">
        <v>0.19574</v>
      </c>
      <c r="H14">
        <v>0.10859000000000001</v>
      </c>
      <c r="I14">
        <v>-8.5800000000000008E-3</v>
      </c>
      <c r="J14">
        <v>1.6999999999999999E-3</v>
      </c>
      <c r="K14" s="10">
        <v>-9.7049999999999997E-2</v>
      </c>
      <c r="L14" s="10"/>
      <c r="M14">
        <v>-0.127</v>
      </c>
    </row>
    <row r="15" spans="1:1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3">
      <c r="A16" t="s">
        <v>31</v>
      </c>
      <c r="B16" s="10">
        <f>SUM(B4:B10,B13,B14)</f>
        <v>1.4541200000000001</v>
      </c>
      <c r="C16" s="10">
        <f t="shared" ref="C16:K16" si="0">SUM(C4:C10,C13,C14)</f>
        <v>1.6286100000000001</v>
      </c>
      <c r="D16" s="10">
        <f t="shared" si="0"/>
        <v>1.6944700000000001</v>
      </c>
      <c r="E16" s="10">
        <f t="shared" si="0"/>
        <v>1.62683</v>
      </c>
      <c r="F16" s="10">
        <f t="shared" si="0"/>
        <v>1.5863700000000001</v>
      </c>
      <c r="G16" s="10">
        <f t="shared" si="0"/>
        <v>1.66211</v>
      </c>
      <c r="H16" s="10">
        <f t="shared" si="0"/>
        <v>1.67048</v>
      </c>
      <c r="I16" s="10">
        <f t="shared" si="0"/>
        <v>1.5757100000000002</v>
      </c>
      <c r="J16" s="10">
        <f t="shared" si="0"/>
        <v>1.5397600000000002</v>
      </c>
      <c r="K16" s="10">
        <f t="shared" si="0"/>
        <v>1.3436399999999999</v>
      </c>
      <c r="L16" s="10"/>
    </row>
    <row r="18" spans="1:13">
      <c r="A18" s="2" t="s">
        <v>10</v>
      </c>
    </row>
    <row r="19" spans="1:13">
      <c r="B19" s="2">
        <v>2009</v>
      </c>
      <c r="C19" s="2">
        <v>2010</v>
      </c>
      <c r="D19" s="2">
        <v>2011</v>
      </c>
      <c r="E19" s="2">
        <v>2012</v>
      </c>
      <c r="F19" s="2">
        <v>2013</v>
      </c>
      <c r="G19" s="2">
        <v>2014</v>
      </c>
      <c r="H19" s="2">
        <v>2015</v>
      </c>
      <c r="I19" s="2">
        <v>2016</v>
      </c>
      <c r="J19" s="2">
        <v>2017</v>
      </c>
      <c r="K19" s="2">
        <v>2018</v>
      </c>
    </row>
    <row r="20" spans="1:13">
      <c r="A20" t="s">
        <v>9</v>
      </c>
      <c r="B20">
        <v>17</v>
      </c>
      <c r="C20">
        <v>16.5</v>
      </c>
      <c r="D20">
        <v>16</v>
      </c>
      <c r="E20">
        <v>15</v>
      </c>
      <c r="F20">
        <v>15.5</v>
      </c>
      <c r="G20">
        <v>15</v>
      </c>
      <c r="H20">
        <v>16</v>
      </c>
      <c r="I20">
        <v>19.5</v>
      </c>
      <c r="J20">
        <v>21</v>
      </c>
      <c r="K20">
        <v>21</v>
      </c>
    </row>
    <row r="21" spans="1:13">
      <c r="A21" t="s">
        <v>0</v>
      </c>
      <c r="B21">
        <v>13.5</v>
      </c>
      <c r="C21">
        <v>22</v>
      </c>
      <c r="D21">
        <v>26.5</v>
      </c>
      <c r="E21">
        <v>22.5</v>
      </c>
      <c r="F21">
        <v>23</v>
      </c>
      <c r="G21">
        <v>25</v>
      </c>
      <c r="H21">
        <v>25</v>
      </c>
      <c r="I21">
        <v>26.5</v>
      </c>
      <c r="J21">
        <v>28</v>
      </c>
      <c r="K21">
        <v>28</v>
      </c>
    </row>
    <row r="22" spans="1:13">
      <c r="A22" t="s">
        <v>1</v>
      </c>
      <c r="B22">
        <v>384.5</v>
      </c>
      <c r="C22">
        <v>378.5</v>
      </c>
      <c r="D22">
        <v>384.5</v>
      </c>
      <c r="E22">
        <v>397</v>
      </c>
      <c r="F22">
        <v>386.5</v>
      </c>
      <c r="G22">
        <v>366.5</v>
      </c>
      <c r="H22">
        <v>361.5</v>
      </c>
      <c r="I22">
        <v>362.5</v>
      </c>
      <c r="J22">
        <v>369.5</v>
      </c>
      <c r="K22">
        <v>382</v>
      </c>
    </row>
    <row r="23" spans="1:13">
      <c r="A23" t="s">
        <v>15</v>
      </c>
      <c r="B23">
        <v>571.5</v>
      </c>
      <c r="C23">
        <v>590</v>
      </c>
      <c r="D23">
        <v>581</v>
      </c>
      <c r="E23">
        <v>610.5</v>
      </c>
      <c r="F23">
        <v>641.5</v>
      </c>
      <c r="G23">
        <v>645.5</v>
      </c>
      <c r="H23">
        <v>652</v>
      </c>
      <c r="I23">
        <v>689.5</v>
      </c>
      <c r="J23">
        <v>737.5</v>
      </c>
      <c r="K23">
        <v>777</v>
      </c>
    </row>
    <row r="24" spans="1:13">
      <c r="A24" t="s">
        <v>3</v>
      </c>
      <c r="B24">
        <v>1573.5</v>
      </c>
      <c r="C24">
        <v>1880</v>
      </c>
      <c r="D24">
        <v>1970.5</v>
      </c>
      <c r="E24">
        <v>1928.5</v>
      </c>
      <c r="F24">
        <v>1847</v>
      </c>
      <c r="G24">
        <v>1978</v>
      </c>
      <c r="H24">
        <v>2188.5</v>
      </c>
      <c r="I24">
        <v>2365</v>
      </c>
      <c r="J24">
        <v>2546</v>
      </c>
      <c r="K24">
        <v>2701</v>
      </c>
    </row>
    <row r="25" spans="1:13">
      <c r="A25" t="s">
        <v>4</v>
      </c>
      <c r="B25">
        <v>21831.5</v>
      </c>
      <c r="C25">
        <v>22460</v>
      </c>
      <c r="D25">
        <v>23588</v>
      </c>
      <c r="E25">
        <v>24547.5</v>
      </c>
      <c r="F25">
        <v>25028.5</v>
      </c>
      <c r="G25">
        <v>25302.5</v>
      </c>
      <c r="H25">
        <v>25986.5</v>
      </c>
      <c r="I25">
        <v>26993.5</v>
      </c>
      <c r="J25">
        <v>28061.5</v>
      </c>
      <c r="K25">
        <v>29326</v>
      </c>
    </row>
    <row r="26" spans="1:13">
      <c r="A26" t="s">
        <v>5</v>
      </c>
      <c r="B26">
        <v>420</v>
      </c>
      <c r="C26">
        <v>423</v>
      </c>
      <c r="D26">
        <v>453</v>
      </c>
      <c r="E26">
        <v>521.5</v>
      </c>
      <c r="F26">
        <v>578</v>
      </c>
      <c r="G26">
        <v>615</v>
      </c>
      <c r="H26">
        <v>635</v>
      </c>
      <c r="I26">
        <v>660</v>
      </c>
      <c r="J26">
        <v>688.5</v>
      </c>
      <c r="K26">
        <v>726</v>
      </c>
    </row>
    <row r="28" spans="1:13" s="6" customFormat="1">
      <c r="A28" s="5"/>
      <c r="B28" s="7">
        <v>2009</v>
      </c>
      <c r="C28" s="7">
        <v>2010</v>
      </c>
      <c r="D28" s="7">
        <v>2011</v>
      </c>
      <c r="E28" s="7">
        <v>2012</v>
      </c>
      <c r="F28" s="7">
        <v>2013</v>
      </c>
      <c r="G28" s="7">
        <v>2014</v>
      </c>
      <c r="H28" s="7">
        <v>2015</v>
      </c>
      <c r="I28" s="7">
        <v>2016</v>
      </c>
      <c r="J28" s="7">
        <v>2017</v>
      </c>
      <c r="K28" s="7">
        <v>2018</v>
      </c>
      <c r="M28" s="7"/>
    </row>
    <row r="29" spans="1:13" s="6" customFormat="1">
      <c r="A29" s="7" t="s">
        <v>11</v>
      </c>
      <c r="B29" s="6">
        <v>1.23</v>
      </c>
      <c r="C29" s="6">
        <v>1.2</v>
      </c>
      <c r="D29" s="6">
        <v>1.1599999999999999</v>
      </c>
      <c r="E29" s="6">
        <v>1.1399999999999999</v>
      </c>
      <c r="F29" s="6">
        <v>1.1100000000000001</v>
      </c>
      <c r="G29" s="6">
        <v>1.0900000000000001</v>
      </c>
      <c r="H29" s="6">
        <v>1.07</v>
      </c>
      <c r="I29" s="6">
        <v>1.06</v>
      </c>
      <c r="J29" s="6">
        <v>1.04</v>
      </c>
      <c r="K29" s="6">
        <v>1.02</v>
      </c>
    </row>
    <row r="30" spans="1:13" s="6" customFormat="1">
      <c r="A30" s="7"/>
    </row>
    <row r="31" spans="1:13">
      <c r="A31" s="2" t="s">
        <v>18</v>
      </c>
    </row>
    <row r="32" spans="1:13">
      <c r="B32" s="2">
        <v>2009</v>
      </c>
      <c r="C32" s="2">
        <v>2010</v>
      </c>
      <c r="D32" s="2">
        <v>2011</v>
      </c>
      <c r="E32" s="2">
        <v>2012</v>
      </c>
      <c r="F32" s="2">
        <v>2013</v>
      </c>
      <c r="G32" s="2">
        <v>2014</v>
      </c>
      <c r="H32" s="2">
        <v>2015</v>
      </c>
      <c r="I32" s="2">
        <v>2016</v>
      </c>
      <c r="J32" s="2">
        <v>2017</v>
      </c>
      <c r="K32" s="2">
        <v>2018</v>
      </c>
    </row>
    <row r="33" spans="1:11">
      <c r="A33" t="s">
        <v>30</v>
      </c>
      <c r="B33" s="10">
        <f>B20*$B$29/1000</f>
        <v>2.0910000000000002E-2</v>
      </c>
      <c r="C33" s="10">
        <f>C20*$C$29/1000</f>
        <v>1.9800000000000002E-2</v>
      </c>
      <c r="D33" s="10">
        <f>D20*$D$29/1000</f>
        <v>1.856E-2</v>
      </c>
      <c r="E33" s="10">
        <f>E20*$E$29/1000</f>
        <v>1.7099999999999997E-2</v>
      </c>
      <c r="F33" s="10">
        <f>F20*$F$29/1000</f>
        <v>1.7205000000000002E-2</v>
      </c>
      <c r="G33" s="10">
        <f>G20*$G$29/1000</f>
        <v>1.635E-2</v>
      </c>
      <c r="H33" s="10">
        <f>H20*$H$29/1000</f>
        <v>1.712E-2</v>
      </c>
      <c r="I33" s="10">
        <f>I20*$I$29/1000</f>
        <v>2.0670000000000001E-2</v>
      </c>
      <c r="J33" s="10">
        <f>J20*$J$29/1000</f>
        <v>2.1839999999999998E-2</v>
      </c>
      <c r="K33" s="10">
        <f>K20*$K$29/1000</f>
        <v>2.1420000000000002E-2</v>
      </c>
    </row>
    <row r="34" spans="1:11">
      <c r="A34" t="s">
        <v>0</v>
      </c>
      <c r="B34" s="10">
        <f t="shared" ref="B34:B39" si="1">B21*$B$29/1000</f>
        <v>1.6605000000000002E-2</v>
      </c>
      <c r="C34" s="10">
        <f t="shared" ref="C34:C39" si="2">C21*$C$29/1000</f>
        <v>2.64E-2</v>
      </c>
      <c r="D34" s="10">
        <f t="shared" ref="D34:D39" si="3">D21*$D$29/1000</f>
        <v>3.074E-2</v>
      </c>
      <c r="E34" s="10">
        <f t="shared" ref="E34:E39" si="4">E21*$E$29/1000</f>
        <v>2.5649999999999999E-2</v>
      </c>
      <c r="F34" s="10">
        <f t="shared" ref="F34:F39" si="5">F21*$F$29/1000</f>
        <v>2.5530000000000001E-2</v>
      </c>
      <c r="G34" s="10">
        <f t="shared" ref="G34:G39" si="6">G21*$G$29/1000</f>
        <v>2.7250000000000003E-2</v>
      </c>
      <c r="H34" s="10">
        <f t="shared" ref="H34:H39" si="7">H21*$H$29/1000</f>
        <v>2.6749999999999999E-2</v>
      </c>
      <c r="I34" s="10">
        <f t="shared" ref="I34:I39" si="8">I21*$I$29/1000</f>
        <v>2.809E-2</v>
      </c>
      <c r="J34" s="10">
        <f t="shared" ref="J34:J39" si="9">J21*$J$29/1000</f>
        <v>2.912E-2</v>
      </c>
      <c r="K34" s="10">
        <f t="shared" ref="K34:K39" si="10">K21*$K$29/1000</f>
        <v>2.8560000000000002E-2</v>
      </c>
    </row>
    <row r="35" spans="1:11">
      <c r="A35" t="s">
        <v>1</v>
      </c>
      <c r="B35" s="10">
        <f t="shared" si="1"/>
        <v>0.47293499999999999</v>
      </c>
      <c r="C35" s="10">
        <f t="shared" si="2"/>
        <v>0.45419999999999999</v>
      </c>
      <c r="D35" s="10">
        <f t="shared" si="3"/>
        <v>0.44601999999999997</v>
      </c>
      <c r="E35" s="10">
        <f t="shared" si="4"/>
        <v>0.45257999999999998</v>
      </c>
      <c r="F35" s="10">
        <f t="shared" si="5"/>
        <v>0.42901500000000004</v>
      </c>
      <c r="G35" s="10">
        <f t="shared" si="6"/>
        <v>0.39948500000000003</v>
      </c>
      <c r="H35" s="10">
        <f t="shared" si="7"/>
        <v>0.38680500000000001</v>
      </c>
      <c r="I35" s="10">
        <f t="shared" si="8"/>
        <v>0.38424999999999998</v>
      </c>
      <c r="J35" s="10">
        <f t="shared" si="9"/>
        <v>0.38428000000000001</v>
      </c>
      <c r="K35" s="10">
        <f t="shared" si="10"/>
        <v>0.38963999999999999</v>
      </c>
    </row>
    <row r="36" spans="1:11">
      <c r="A36" t="s">
        <v>15</v>
      </c>
      <c r="B36" s="10">
        <f t="shared" si="1"/>
        <v>0.70294499999999993</v>
      </c>
      <c r="C36" s="10">
        <f t="shared" si="2"/>
        <v>0.70799999999999996</v>
      </c>
      <c r="D36" s="10">
        <f t="shared" si="3"/>
        <v>0.67395999999999989</v>
      </c>
      <c r="E36" s="10">
        <f t="shared" si="4"/>
        <v>0.69596999999999987</v>
      </c>
      <c r="F36" s="10">
        <f t="shared" si="5"/>
        <v>0.71206500000000006</v>
      </c>
      <c r="G36" s="10">
        <f t="shared" si="6"/>
        <v>0.70359500000000008</v>
      </c>
      <c r="H36" s="10">
        <f t="shared" si="7"/>
        <v>0.69764000000000004</v>
      </c>
      <c r="I36" s="10">
        <f t="shared" si="8"/>
        <v>0.73087000000000002</v>
      </c>
      <c r="J36" s="10">
        <f t="shared" si="9"/>
        <v>0.76700000000000002</v>
      </c>
      <c r="K36" s="10">
        <f t="shared" si="10"/>
        <v>0.79253999999999991</v>
      </c>
    </row>
    <row r="37" spans="1:11">
      <c r="A37" t="s">
        <v>3</v>
      </c>
      <c r="B37" s="10">
        <f t="shared" si="1"/>
        <v>1.935405</v>
      </c>
      <c r="C37" s="10">
        <f t="shared" si="2"/>
        <v>2.2559999999999998</v>
      </c>
      <c r="D37" s="10">
        <f t="shared" si="3"/>
        <v>2.2857799999999999</v>
      </c>
      <c r="E37" s="10">
        <f t="shared" si="4"/>
        <v>2.1984899999999996</v>
      </c>
      <c r="F37" s="10">
        <f t="shared" si="5"/>
        <v>2.05017</v>
      </c>
      <c r="G37" s="10">
        <f t="shared" si="6"/>
        <v>2.1560199999999998</v>
      </c>
      <c r="H37" s="10">
        <f t="shared" si="7"/>
        <v>2.3416950000000001</v>
      </c>
      <c r="I37" s="10">
        <f t="shared" si="8"/>
        <v>2.5068999999999999</v>
      </c>
      <c r="J37" s="10">
        <f t="shared" si="9"/>
        <v>2.64784</v>
      </c>
      <c r="K37" s="10">
        <f t="shared" si="10"/>
        <v>2.75502</v>
      </c>
    </row>
    <row r="38" spans="1:11">
      <c r="A38" t="s">
        <v>4</v>
      </c>
      <c r="B38" s="10">
        <f t="shared" si="1"/>
        <v>26.852744999999999</v>
      </c>
      <c r="C38" s="10">
        <f t="shared" si="2"/>
        <v>26.952000000000002</v>
      </c>
      <c r="D38" s="10">
        <f t="shared" si="3"/>
        <v>27.362079999999999</v>
      </c>
      <c r="E38" s="10">
        <f t="shared" si="4"/>
        <v>27.984149999999996</v>
      </c>
      <c r="F38" s="10">
        <f t="shared" si="5"/>
        <v>27.781635000000001</v>
      </c>
      <c r="G38" s="10">
        <f t="shared" si="6"/>
        <v>27.579725000000003</v>
      </c>
      <c r="H38" s="10">
        <f t="shared" si="7"/>
        <v>27.805555000000002</v>
      </c>
      <c r="I38" s="10">
        <f t="shared" si="8"/>
        <v>28.613109999999999</v>
      </c>
      <c r="J38" s="10">
        <f t="shared" si="9"/>
        <v>29.183960000000003</v>
      </c>
      <c r="K38" s="10">
        <f t="shared" si="10"/>
        <v>29.912520000000001</v>
      </c>
    </row>
    <row r="39" spans="1:11">
      <c r="A39" t="s">
        <v>5</v>
      </c>
      <c r="B39" s="10">
        <f t="shared" si="1"/>
        <v>0.51660000000000006</v>
      </c>
      <c r="C39" s="10">
        <f t="shared" si="2"/>
        <v>0.50759999999999994</v>
      </c>
      <c r="D39" s="10">
        <f t="shared" si="3"/>
        <v>0.52548000000000006</v>
      </c>
      <c r="E39" s="10">
        <f t="shared" si="4"/>
        <v>0.59450999999999998</v>
      </c>
      <c r="F39" s="10">
        <f t="shared" si="5"/>
        <v>0.64158000000000004</v>
      </c>
      <c r="G39" s="10">
        <f t="shared" si="6"/>
        <v>0.67035</v>
      </c>
      <c r="H39" s="10">
        <f t="shared" si="7"/>
        <v>0.67945</v>
      </c>
      <c r="I39" s="10">
        <f t="shared" si="8"/>
        <v>0.6996</v>
      </c>
      <c r="J39" s="10">
        <f t="shared" si="9"/>
        <v>0.71604000000000012</v>
      </c>
      <c r="K39" s="10">
        <f t="shared" si="10"/>
        <v>0.74051999999999996</v>
      </c>
    </row>
    <row r="40" spans="1:11" s="6" customFormat="1">
      <c r="A40" s="7"/>
    </row>
    <row r="41" spans="1:11" s="6" customFormat="1">
      <c r="A41" s="2" t="s">
        <v>17</v>
      </c>
    </row>
    <row r="42" spans="1:11">
      <c r="B42" s="2">
        <v>2009</v>
      </c>
      <c r="C42" s="2">
        <v>2010</v>
      </c>
      <c r="D42" s="2">
        <v>2011</v>
      </c>
      <c r="E42" s="2">
        <v>2012</v>
      </c>
      <c r="F42" s="2">
        <v>2013</v>
      </c>
      <c r="G42" s="2">
        <v>2014</v>
      </c>
      <c r="H42" s="2">
        <v>2015</v>
      </c>
      <c r="I42" s="2">
        <v>2016</v>
      </c>
      <c r="J42" s="2">
        <v>2017</v>
      </c>
      <c r="K42" s="2">
        <v>2018</v>
      </c>
    </row>
    <row r="43" spans="1:11" ht="32">
      <c r="A43" s="15" t="s">
        <v>32</v>
      </c>
      <c r="B43" s="10">
        <f>B13/B33</f>
        <v>1.2615973218555714</v>
      </c>
      <c r="C43" s="10">
        <f t="shared" ref="C43:K43" si="11">C13/C33</f>
        <v>1.0858585858585856</v>
      </c>
      <c r="D43" s="10">
        <f t="shared" si="11"/>
        <v>1.4445043103448274</v>
      </c>
      <c r="E43" s="10">
        <f t="shared" si="11"/>
        <v>1.506432748538012</v>
      </c>
      <c r="F43" s="10">
        <f t="shared" si="11"/>
        <v>1.4861958732926472</v>
      </c>
      <c r="G43" s="10">
        <f t="shared" si="11"/>
        <v>1.1773700305810397</v>
      </c>
      <c r="H43" s="10">
        <f t="shared" si="11"/>
        <v>1.2260514018691588</v>
      </c>
      <c r="I43" s="10">
        <f t="shared" si="11"/>
        <v>1.2239961296565069</v>
      </c>
      <c r="J43" s="10">
        <f t="shared" si="11"/>
        <v>1.1552197802197803</v>
      </c>
      <c r="K43" s="10">
        <f t="shared" si="11"/>
        <v>1.011204481792717</v>
      </c>
    </row>
    <row r="44" spans="1:11">
      <c r="A44" t="s">
        <v>0</v>
      </c>
      <c r="B44" s="10">
        <f>+B4/B34</f>
        <v>4.0951520626317371E-2</v>
      </c>
      <c r="C44" s="10">
        <f t="shared" ref="C44:K44" si="12">+C4/C34</f>
        <v>2.803030303030303E-2</v>
      </c>
      <c r="D44" s="10">
        <f t="shared" si="12"/>
        <v>2.6675341574495772E-2</v>
      </c>
      <c r="E44" s="10">
        <f t="shared" si="12"/>
        <v>3.5867446393762187E-2</v>
      </c>
      <c r="F44" s="10">
        <f t="shared" si="12"/>
        <v>3.995299647473561E-2</v>
      </c>
      <c r="G44" s="10">
        <f t="shared" si="12"/>
        <v>3.8899082568807336E-2</v>
      </c>
      <c r="H44" s="10">
        <f t="shared" si="12"/>
        <v>5.1214953271028041E-2</v>
      </c>
      <c r="I44" s="10">
        <f t="shared" si="12"/>
        <v>5.2331790672837303E-2</v>
      </c>
      <c r="J44" s="10">
        <f t="shared" si="12"/>
        <v>5.2884615384615391E-2</v>
      </c>
      <c r="K44" s="10">
        <f t="shared" si="12"/>
        <v>5.9523809523809521E-3</v>
      </c>
    </row>
    <row r="45" spans="1:11">
      <c r="A45" t="s">
        <v>1</v>
      </c>
      <c r="B45" s="10">
        <f t="shared" ref="B45:K45" si="13">+B5/B35</f>
        <v>6.8571791049509973E-2</v>
      </c>
      <c r="C45" s="10">
        <f t="shared" si="13"/>
        <v>5.9731395860854249E-2</v>
      </c>
      <c r="D45" s="10">
        <f t="shared" si="13"/>
        <v>5.8517555266579979E-2</v>
      </c>
      <c r="E45" s="10">
        <f t="shared" si="13"/>
        <v>7.1191833488002121E-2</v>
      </c>
      <c r="F45" s="10">
        <f t="shared" si="13"/>
        <v>9.4612076500821637E-2</v>
      </c>
      <c r="G45" s="10">
        <f t="shared" si="13"/>
        <v>0.13702642151770406</v>
      </c>
      <c r="H45" s="10">
        <f t="shared" si="13"/>
        <v>0.13430539936143535</v>
      </c>
      <c r="I45" s="10">
        <f t="shared" si="13"/>
        <v>0.10339622641509433</v>
      </c>
      <c r="J45" s="10">
        <f t="shared" si="13"/>
        <v>0.10500156136150725</v>
      </c>
      <c r="K45" s="10">
        <f t="shared" si="13"/>
        <v>9.2572631146699516E-2</v>
      </c>
    </row>
    <row r="46" spans="1:11">
      <c r="A46" t="s">
        <v>15</v>
      </c>
      <c r="B46" s="10">
        <f t="shared" ref="B46:K46" si="14">+B6/B36</f>
        <v>0.33557390692017164</v>
      </c>
      <c r="C46" s="10">
        <f t="shared" si="14"/>
        <v>0.34425141242937857</v>
      </c>
      <c r="D46" s="10">
        <f t="shared" si="14"/>
        <v>0.35942785922013182</v>
      </c>
      <c r="E46" s="10">
        <f t="shared" si="14"/>
        <v>0.30634941161256957</v>
      </c>
      <c r="F46" s="10">
        <f t="shared" si="14"/>
        <v>0.2936950980598681</v>
      </c>
      <c r="G46" s="10">
        <f t="shared" si="14"/>
        <v>0.29644895145644867</v>
      </c>
      <c r="H46" s="10">
        <f t="shared" si="14"/>
        <v>0.30881256808669222</v>
      </c>
      <c r="I46" s="10">
        <f t="shared" si="14"/>
        <v>0.28472915840026269</v>
      </c>
      <c r="J46" s="10">
        <f t="shared" si="14"/>
        <v>0.24876140808344196</v>
      </c>
      <c r="K46" s="10">
        <f t="shared" si="14"/>
        <v>0.21085371085371088</v>
      </c>
    </row>
    <row r="47" spans="1:11">
      <c r="A47" t="s">
        <v>3</v>
      </c>
      <c r="B47" s="10">
        <f t="shared" ref="B47:K47" si="15">+B7/B37</f>
        <v>2.2651589718947714E-2</v>
      </c>
      <c r="C47" s="10">
        <f t="shared" si="15"/>
        <v>2.8652482269503551E-2</v>
      </c>
      <c r="D47" s="10">
        <f t="shared" si="15"/>
        <v>2.693610058710812E-2</v>
      </c>
      <c r="E47" s="10">
        <f t="shared" si="15"/>
        <v>2.6954864475162502E-2</v>
      </c>
      <c r="F47" s="10">
        <f t="shared" si="15"/>
        <v>2.8343990986113347E-2</v>
      </c>
      <c r="G47" s="10">
        <f t="shared" si="15"/>
        <v>2.7253921577721916E-2</v>
      </c>
      <c r="H47" s="10">
        <f t="shared" si="15"/>
        <v>2.4085117831314496E-2</v>
      </c>
      <c r="I47" s="10">
        <f t="shared" si="15"/>
        <v>2.628744664725358E-2</v>
      </c>
      <c r="J47" s="10">
        <f t="shared" si="15"/>
        <v>2.540561363224364E-2</v>
      </c>
      <c r="K47" s="10">
        <f t="shared" si="15"/>
        <v>2.9056050409797387E-2</v>
      </c>
    </row>
    <row r="48" spans="1:11">
      <c r="A48" t="s">
        <v>4</v>
      </c>
      <c r="B48" s="10">
        <f t="shared" ref="B48:K48" si="16">+B8/B38</f>
        <v>4.970813970787716E-3</v>
      </c>
      <c r="C48" s="10">
        <f t="shared" si="16"/>
        <v>5.2515583259127334E-3</v>
      </c>
      <c r="D48" s="10">
        <f t="shared" si="16"/>
        <v>5.6417494576435712E-3</v>
      </c>
      <c r="E48" s="10">
        <f t="shared" si="16"/>
        <v>5.5931661315423214E-3</v>
      </c>
      <c r="F48" s="10">
        <f t="shared" si="16"/>
        <v>5.7296843760275447E-3</v>
      </c>
      <c r="G48" s="10">
        <f t="shared" si="16"/>
        <v>6.0163761603859349E-3</v>
      </c>
      <c r="H48" s="10">
        <f t="shared" si="16"/>
        <v>6.4533867423254088E-3</v>
      </c>
      <c r="I48" s="10">
        <f t="shared" si="16"/>
        <v>6.0993020332288242E-3</v>
      </c>
      <c r="J48" s="10">
        <f t="shared" si="16"/>
        <v>6.1417299091692835E-3</v>
      </c>
      <c r="K48" s="10">
        <f t="shared" si="16"/>
        <v>4.2804818851771764E-3</v>
      </c>
    </row>
    <row r="49" spans="1:43">
      <c r="A49" t="s">
        <v>5</v>
      </c>
      <c r="B49" s="10">
        <f t="shared" ref="B49:K49" si="17">+B9/B39</f>
        <v>0.19233449477351916</v>
      </c>
      <c r="C49" s="10">
        <f t="shared" si="17"/>
        <v>0.22241922773837669</v>
      </c>
      <c r="D49" s="10">
        <f t="shared" si="17"/>
        <v>0.24160767298469965</v>
      </c>
      <c r="E49" s="10">
        <f t="shared" si="17"/>
        <v>0.22191384501522265</v>
      </c>
      <c r="F49" s="10">
        <f t="shared" si="17"/>
        <v>0.20482246952835187</v>
      </c>
      <c r="G49" s="10">
        <f t="shared" si="17"/>
        <v>0.19609159394346234</v>
      </c>
      <c r="H49" s="10">
        <f t="shared" si="17"/>
        <v>0.22350430495253518</v>
      </c>
      <c r="I49" s="10">
        <f t="shared" si="17"/>
        <v>0.24000857632933106</v>
      </c>
      <c r="J49" s="10">
        <f t="shared" si="17"/>
        <v>0.25439919557566609</v>
      </c>
      <c r="K49" s="10">
        <f t="shared" si="17"/>
        <v>0.24627288932101768</v>
      </c>
    </row>
    <row r="51" spans="1:43">
      <c r="A51" s="2" t="s">
        <v>12</v>
      </c>
    </row>
    <row r="52" spans="1:43">
      <c r="A52" s="2"/>
      <c r="B52" s="2">
        <v>2009</v>
      </c>
      <c r="C52" s="2">
        <v>2010</v>
      </c>
      <c r="D52" s="2">
        <v>2011</v>
      </c>
      <c r="E52" s="2">
        <v>2012</v>
      </c>
      <c r="F52" s="2">
        <v>2013</v>
      </c>
      <c r="G52" s="2">
        <v>2014</v>
      </c>
      <c r="H52" s="2">
        <v>2015</v>
      </c>
      <c r="I52" s="2">
        <v>2016</v>
      </c>
      <c r="J52" s="2">
        <v>2017</v>
      </c>
      <c r="K52" s="2">
        <v>2018</v>
      </c>
      <c r="L52" s="8">
        <v>2019</v>
      </c>
      <c r="M52" s="2">
        <v>2020</v>
      </c>
      <c r="N52" s="2">
        <v>2021</v>
      </c>
      <c r="O52" s="2">
        <v>2022</v>
      </c>
      <c r="P52" s="2">
        <v>2023</v>
      </c>
      <c r="Q52" s="2">
        <v>2024</v>
      </c>
      <c r="R52" s="2">
        <v>2025</v>
      </c>
      <c r="S52" s="2">
        <v>2026</v>
      </c>
      <c r="T52" s="2">
        <v>2027</v>
      </c>
      <c r="U52" s="2">
        <v>2028</v>
      </c>
      <c r="V52" s="2">
        <v>2029</v>
      </c>
      <c r="W52" s="2">
        <v>2030</v>
      </c>
      <c r="X52" s="2">
        <v>2031</v>
      </c>
      <c r="Y52" s="2">
        <v>2032</v>
      </c>
      <c r="Z52" s="2">
        <v>2033</v>
      </c>
      <c r="AA52" s="2">
        <v>2034</v>
      </c>
      <c r="AB52" s="2">
        <v>2035</v>
      </c>
      <c r="AC52" s="2">
        <v>2036</v>
      </c>
      <c r="AD52" s="2">
        <v>2037</v>
      </c>
      <c r="AE52" s="2">
        <v>2038</v>
      </c>
      <c r="AF52" s="2">
        <v>2039</v>
      </c>
      <c r="AG52" s="2">
        <v>2040</v>
      </c>
      <c r="AH52" s="2">
        <v>2041</v>
      </c>
      <c r="AI52" s="2">
        <v>2042</v>
      </c>
      <c r="AJ52" s="2">
        <v>2043</v>
      </c>
      <c r="AK52" s="2">
        <v>2044</v>
      </c>
      <c r="AL52" s="2">
        <v>2045</v>
      </c>
      <c r="AM52" s="2">
        <v>2046</v>
      </c>
      <c r="AN52" s="2">
        <v>2047</v>
      </c>
      <c r="AO52" s="2">
        <v>2048</v>
      </c>
      <c r="AP52" s="2">
        <v>2049</v>
      </c>
      <c r="AQ52" s="2">
        <v>2050</v>
      </c>
    </row>
    <row r="53" spans="1:43">
      <c r="A53" t="s">
        <v>6</v>
      </c>
      <c r="B53" s="10">
        <v>0.35478500000000002</v>
      </c>
      <c r="C53" s="10">
        <v>0.36176599999999998</v>
      </c>
      <c r="D53" s="10">
        <v>0.36798500000000001</v>
      </c>
      <c r="E53" s="10">
        <v>0.37653900000000001</v>
      </c>
      <c r="F53" s="10">
        <v>0.38325700000000001</v>
      </c>
      <c r="G53" s="10">
        <v>0.38879900000000001</v>
      </c>
      <c r="H53" s="10">
        <v>0.39581300000000003</v>
      </c>
      <c r="I53" s="10">
        <v>0.40310400000000002</v>
      </c>
      <c r="J53" s="10">
        <v>0.41198600000000002</v>
      </c>
      <c r="K53" s="10">
        <v>0.42066700000000001</v>
      </c>
      <c r="L53" s="11">
        <v>0.42948999999999998</v>
      </c>
      <c r="M53" s="10">
        <v>0.43827500000000003</v>
      </c>
      <c r="N53" s="10">
        <v>0.44698300000000002</v>
      </c>
      <c r="O53" s="10">
        <v>0.45561000000000001</v>
      </c>
      <c r="P53" s="10">
        <v>0.46408300000000002</v>
      </c>
      <c r="Q53" s="10">
        <v>0.471939</v>
      </c>
      <c r="R53" s="10">
        <v>0.47964499999999999</v>
      </c>
      <c r="S53" s="10">
        <v>0.48721100000000001</v>
      </c>
      <c r="T53" s="10">
        <v>0.49461300000000002</v>
      </c>
      <c r="U53" s="10">
        <v>0.50198100000000001</v>
      </c>
      <c r="V53" s="10">
        <v>0.50932500000000003</v>
      </c>
      <c r="W53" s="10">
        <v>0.51664100000000002</v>
      </c>
      <c r="X53" s="10">
        <v>0.523922</v>
      </c>
      <c r="Y53" s="10">
        <v>0.531165</v>
      </c>
      <c r="Z53" s="10">
        <v>0.53836700000000004</v>
      </c>
      <c r="AA53" s="10">
        <v>0.54553099999999999</v>
      </c>
      <c r="AB53" s="10">
        <v>0.55266000000000004</v>
      </c>
      <c r="AC53" s="10">
        <v>0.55976000000000004</v>
      </c>
      <c r="AD53" s="10">
        <v>0.56683799999999995</v>
      </c>
      <c r="AE53" s="10">
        <v>0.57389900000000005</v>
      </c>
      <c r="AF53" s="10">
        <v>0.58094800000000002</v>
      </c>
      <c r="AG53" s="10">
        <v>0.58799100000000004</v>
      </c>
      <c r="AH53" s="10">
        <v>0.59503399999999995</v>
      </c>
      <c r="AI53" s="10">
        <v>0.60207699999999997</v>
      </c>
      <c r="AJ53" s="10">
        <v>0.60912500000000003</v>
      </c>
      <c r="AK53" s="10">
        <v>0.61617999999999995</v>
      </c>
      <c r="AL53" s="10">
        <v>0.62324199999999996</v>
      </c>
      <c r="AM53" s="10">
        <v>0.63031400000000004</v>
      </c>
      <c r="AN53" s="10">
        <v>0.63739500000000004</v>
      </c>
      <c r="AO53" s="10">
        <v>0.644486</v>
      </c>
      <c r="AP53" s="10">
        <v>0.65158899999999997</v>
      </c>
      <c r="AQ53" s="10">
        <v>0.65870799999999996</v>
      </c>
    </row>
    <row r="54" spans="1:43">
      <c r="A54" t="s">
        <v>13</v>
      </c>
      <c r="B54" s="10">
        <f t="shared" ref="B54:K54" si="18">B10/B53</f>
        <v>2.3056499006440521</v>
      </c>
      <c r="C54" s="10">
        <f t="shared" si="18"/>
        <v>2.3049153320101947</v>
      </c>
      <c r="D54" s="10">
        <f t="shared" si="18"/>
        <v>2.3187086430153401</v>
      </c>
      <c r="E54" s="10">
        <f t="shared" si="18"/>
        <v>2.2685033953986173</v>
      </c>
      <c r="F54" s="10">
        <f t="shared" si="18"/>
        <v>2.1909058412501272</v>
      </c>
      <c r="G54" s="10">
        <f t="shared" si="18"/>
        <v>2.1260342747795131</v>
      </c>
      <c r="H54" s="10">
        <f t="shared" si="18"/>
        <v>2.2344895190405567</v>
      </c>
      <c r="I54" s="10">
        <f t="shared" si="18"/>
        <v>2.2360482654600302</v>
      </c>
      <c r="J54" s="10">
        <f t="shared" si="18"/>
        <v>2.0667449864801233</v>
      </c>
      <c r="K54" s="10">
        <f t="shared" si="18"/>
        <v>1.9616941666448759</v>
      </c>
      <c r="L54" s="11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</row>
    <row r="55" spans="1:43">
      <c r="A55" t="s">
        <v>25</v>
      </c>
      <c r="B55" s="10">
        <f>B16/B53</f>
        <v>4.0985949236861758</v>
      </c>
      <c r="C55" s="10">
        <f t="shared" ref="C55:K55" si="19">C16/C53</f>
        <v>4.5018326763709142</v>
      </c>
      <c r="D55" s="10">
        <f t="shared" si="19"/>
        <v>4.604725736103374</v>
      </c>
      <c r="E55" s="10">
        <f t="shared" si="19"/>
        <v>4.320482074897952</v>
      </c>
      <c r="F55" s="10">
        <f t="shared" si="19"/>
        <v>4.139180758603235</v>
      </c>
      <c r="G55" s="10">
        <f t="shared" si="19"/>
        <v>4.2749852751678885</v>
      </c>
      <c r="H55" s="10">
        <f t="shared" si="19"/>
        <v>4.220376794092159</v>
      </c>
      <c r="I55" s="10">
        <f t="shared" si="19"/>
        <v>3.9089416130824803</v>
      </c>
      <c r="J55" s="10">
        <f t="shared" si="19"/>
        <v>3.7374085527178114</v>
      </c>
      <c r="K55" s="10">
        <f t="shared" si="19"/>
        <v>3.1940703691993901</v>
      </c>
    </row>
    <row r="56" spans="1:43">
      <c r="B56" s="4"/>
    </row>
    <row r="58" spans="1:43">
      <c r="A5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3B0E-BDA9-2545-83CE-5C0D27D8CB90}">
  <dimension ref="A1:AQ55"/>
  <sheetViews>
    <sheetView tabSelected="1" workbookViewId="0">
      <selection activeCell="A23" sqref="A23"/>
    </sheetView>
  </sheetViews>
  <sheetFormatPr baseColWidth="10" defaultColWidth="8.83203125" defaultRowHeight="15"/>
  <cols>
    <col min="1" max="1" width="47.1640625" customWidth="1"/>
    <col min="2" max="2" width="11.6640625" customWidth="1"/>
    <col min="3" max="3" width="11.83203125" customWidth="1"/>
    <col min="4" max="4" width="11.5" customWidth="1"/>
    <col min="5" max="5" width="12" customWidth="1"/>
    <col min="6" max="6" width="11.83203125" customWidth="1"/>
    <col min="7" max="7" width="13.33203125" customWidth="1"/>
    <col min="8" max="8" width="12.33203125" customWidth="1"/>
    <col min="9" max="9" width="11.83203125" customWidth="1"/>
    <col min="10" max="10" width="15" customWidth="1"/>
    <col min="12" max="12" width="8.83203125" style="3" customWidth="1"/>
    <col min="13" max="13" width="10.1640625" customWidth="1"/>
    <col min="14" max="14" width="10.83203125" customWidth="1"/>
    <col min="15" max="15" width="10" customWidth="1"/>
  </cols>
  <sheetData>
    <row r="1" spans="1:13">
      <c r="A1" s="9" t="s">
        <v>14</v>
      </c>
    </row>
    <row r="2" spans="1:13">
      <c r="A2" s="2" t="s">
        <v>8</v>
      </c>
    </row>
    <row r="3" spans="1:13">
      <c r="B3" s="2">
        <v>2009</v>
      </c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  <c r="M3" s="2">
        <v>2005</v>
      </c>
    </row>
    <row r="4" spans="1:13">
      <c r="A4" t="s">
        <v>0</v>
      </c>
      <c r="B4" s="10">
        <v>20.167279999999998</v>
      </c>
      <c r="C4" s="10">
        <v>18.21622</v>
      </c>
      <c r="D4" s="10">
        <v>19.171509999999998</v>
      </c>
      <c r="E4" s="10">
        <v>18.475210000000001</v>
      </c>
      <c r="F4" s="10">
        <v>17.47118</v>
      </c>
      <c r="G4" s="10">
        <v>17.130310000000001</v>
      </c>
      <c r="H4" s="10">
        <v>18.33229</v>
      </c>
      <c r="I4" s="10">
        <v>18.401310000000002</v>
      </c>
      <c r="J4" s="10">
        <v>17.165710000000001</v>
      </c>
      <c r="K4" s="10">
        <v>18.379000000000001</v>
      </c>
      <c r="M4" s="10">
        <f>18828/1000</f>
        <v>18.827999999999999</v>
      </c>
    </row>
    <row r="5" spans="1:13">
      <c r="A5" t="s">
        <v>1</v>
      </c>
      <c r="B5" s="10">
        <v>19.443459999999998</v>
      </c>
      <c r="C5" s="10">
        <v>21.749209999999998</v>
      </c>
      <c r="D5" s="10">
        <v>22.22532</v>
      </c>
      <c r="E5" s="10">
        <v>18.99183</v>
      </c>
      <c r="F5" s="10">
        <v>17.322610000000001</v>
      </c>
      <c r="G5" s="10">
        <v>15.27599</v>
      </c>
      <c r="H5" s="10">
        <v>14.896520000000001</v>
      </c>
      <c r="I5" s="10">
        <v>14.68797</v>
      </c>
      <c r="J5" s="10">
        <v>14.74578</v>
      </c>
      <c r="K5" s="10">
        <v>16.670000000000002</v>
      </c>
      <c r="M5" s="10">
        <f>23111/1000</f>
        <v>23.111000000000001</v>
      </c>
    </row>
    <row r="6" spans="1:13">
      <c r="A6" t="s">
        <v>2</v>
      </c>
      <c r="B6" s="10">
        <v>68.217339999999993</v>
      </c>
      <c r="C6" s="10">
        <v>64.660219999999995</v>
      </c>
      <c r="D6" s="10">
        <v>60.361830000000005</v>
      </c>
      <c r="E6" s="10">
        <v>59.465919999999997</v>
      </c>
      <c r="F6" s="10">
        <v>56.654890000000002</v>
      </c>
      <c r="G6" s="10">
        <v>55.411070000000002</v>
      </c>
      <c r="H6" s="10">
        <v>52.151089999999996</v>
      </c>
      <c r="I6" s="10">
        <v>55.400179999999999</v>
      </c>
      <c r="J6" s="10">
        <v>54.464709999999997</v>
      </c>
      <c r="K6" s="10">
        <v>54.426000000000002</v>
      </c>
      <c r="M6" s="10">
        <f>63504/1000</f>
        <v>63.503999999999998</v>
      </c>
    </row>
    <row r="7" spans="1:13">
      <c r="A7" t="s">
        <v>3</v>
      </c>
      <c r="B7" s="10">
        <v>1.7560199999999999</v>
      </c>
      <c r="C7" s="10">
        <v>1.7683</v>
      </c>
      <c r="D7" s="10">
        <v>1.8364200000000002</v>
      </c>
      <c r="E7" s="10">
        <v>1.8429</v>
      </c>
      <c r="F7" s="10">
        <v>1.91431</v>
      </c>
      <c r="G7" s="10">
        <v>1.9854100000000001</v>
      </c>
      <c r="H7" s="10">
        <v>1.8647400000000001</v>
      </c>
      <c r="I7" s="10">
        <v>2.0721599999999998</v>
      </c>
      <c r="J7" s="10">
        <v>2.2071499999999999</v>
      </c>
      <c r="K7" s="10">
        <v>2.528</v>
      </c>
      <c r="M7" s="10">
        <f>1733/1000</f>
        <v>1.7330000000000001</v>
      </c>
    </row>
    <row r="8" spans="1:13">
      <c r="A8" t="s">
        <v>4</v>
      </c>
      <c r="B8" s="10">
        <v>4.2028999999999996</v>
      </c>
      <c r="C8" s="10">
        <v>4.6103900000000007</v>
      </c>
      <c r="D8" s="10">
        <v>4.6987399999999999</v>
      </c>
      <c r="E8" s="10">
        <v>4.6629700000000005</v>
      </c>
      <c r="F8" s="10">
        <v>5.0647200000000003</v>
      </c>
      <c r="G8" s="10">
        <v>5.4673100000000003</v>
      </c>
      <c r="H8" s="10">
        <v>5.3516700000000004</v>
      </c>
      <c r="I8" s="10">
        <v>5.0744399999999992</v>
      </c>
      <c r="J8" s="10">
        <v>5.2438700000000003</v>
      </c>
      <c r="K8" s="10">
        <v>7.8630000000000004</v>
      </c>
      <c r="M8" s="10">
        <f>3556/1000</f>
        <v>3.556</v>
      </c>
    </row>
    <row r="9" spans="1:13">
      <c r="A9" t="s">
        <v>5</v>
      </c>
      <c r="B9" s="10">
        <v>7.17096</v>
      </c>
      <c r="C9" s="10">
        <v>7.5571099999999998</v>
      </c>
      <c r="D9" s="10">
        <v>7.4621400000000007</v>
      </c>
      <c r="E9" s="10">
        <v>7.5177100000000001</v>
      </c>
      <c r="F9" s="10">
        <v>7.5749599999999999</v>
      </c>
      <c r="G9" s="10">
        <v>7.44937</v>
      </c>
      <c r="H9" s="10">
        <v>8.1888199999999998</v>
      </c>
      <c r="I9" s="10">
        <v>8.6010200000000001</v>
      </c>
      <c r="J9" s="10">
        <v>8.8421399999999988</v>
      </c>
      <c r="K9" s="10">
        <v>8.5259999999999998</v>
      </c>
      <c r="M9" s="10">
        <f>6244/1000</f>
        <v>6.2439999999999998</v>
      </c>
    </row>
    <row r="10" spans="1:13">
      <c r="A10" t="s">
        <v>7</v>
      </c>
      <c r="B10" s="10">
        <v>17.79269</v>
      </c>
      <c r="C10" s="10">
        <v>18.10013</v>
      </c>
      <c r="D10" s="10">
        <v>18.455650000000002</v>
      </c>
      <c r="E10" s="10">
        <v>18.253580000000003</v>
      </c>
      <c r="F10" s="10">
        <v>18.293380000000003</v>
      </c>
      <c r="G10" s="10">
        <v>18.489459999999998</v>
      </c>
      <c r="H10" s="10">
        <v>19.44603</v>
      </c>
      <c r="I10" s="10">
        <v>18.440429999999999</v>
      </c>
      <c r="J10" s="10">
        <v>18.922099999999997</v>
      </c>
      <c r="K10" s="10">
        <v>19.489000000000001</v>
      </c>
      <c r="M10" s="10">
        <f>17471/1000</f>
        <v>17.471</v>
      </c>
    </row>
    <row r="11" spans="1:13">
      <c r="B11" s="10"/>
      <c r="C11" s="10"/>
      <c r="D11" s="10"/>
      <c r="E11" s="10"/>
      <c r="F11" s="10"/>
      <c r="G11" s="10"/>
      <c r="H11" s="10"/>
      <c r="I11" s="10"/>
      <c r="J11" s="10"/>
      <c r="L11" s="10"/>
    </row>
    <row r="12" spans="1:13" ht="32">
      <c r="A12" s="13" t="s">
        <v>29</v>
      </c>
      <c r="B12" s="2">
        <v>2009</v>
      </c>
      <c r="C12" s="2">
        <v>2010</v>
      </c>
      <c r="D12" s="2">
        <v>2011</v>
      </c>
      <c r="E12" s="2">
        <v>2012</v>
      </c>
      <c r="F12" s="2">
        <v>2013</v>
      </c>
      <c r="G12" s="2">
        <v>2014</v>
      </c>
      <c r="H12" s="2">
        <v>2015</v>
      </c>
      <c r="I12" s="2">
        <v>2016</v>
      </c>
      <c r="J12" s="2">
        <v>2017</v>
      </c>
      <c r="K12" s="2">
        <v>2018</v>
      </c>
      <c r="M12" s="2">
        <v>2005</v>
      </c>
    </row>
    <row r="13" spans="1:13">
      <c r="A13" t="s">
        <v>28</v>
      </c>
      <c r="B13" s="10">
        <v>17.659209999999998</v>
      </c>
      <c r="C13">
        <v>17.088189999999997</v>
      </c>
      <c r="D13">
        <v>18.53003</v>
      </c>
      <c r="E13">
        <v>19.302679999999999</v>
      </c>
      <c r="F13">
        <v>19.254009999999997</v>
      </c>
      <c r="G13">
        <v>18.273160000000001</v>
      </c>
      <c r="H13" s="10">
        <v>18.225360000000002</v>
      </c>
      <c r="I13">
        <v>18.62463</v>
      </c>
      <c r="J13" s="1">
        <v>20.218799999999998</v>
      </c>
      <c r="K13">
        <v>17.957380000000001</v>
      </c>
      <c r="L13" s="10"/>
      <c r="M13">
        <v>20.417459999999998</v>
      </c>
    </row>
    <row r="14" spans="1:13">
      <c r="A14" t="s">
        <v>27</v>
      </c>
      <c r="B14">
        <v>-3.09416</v>
      </c>
      <c r="C14">
        <v>-10.847700000000001</v>
      </c>
      <c r="D14">
        <v>-7.8730500000000001</v>
      </c>
      <c r="E14">
        <v>-4.7292299999999994</v>
      </c>
      <c r="F14">
        <v>-6.7166000000000006</v>
      </c>
      <c r="G14">
        <v>-1.9700199999999999</v>
      </c>
      <c r="H14">
        <v>-6.5771899999999999</v>
      </c>
      <c r="I14">
        <v>-15.0959</v>
      </c>
      <c r="J14">
        <v>-14.29266</v>
      </c>
      <c r="K14" s="10">
        <v>-13.282299999999999</v>
      </c>
      <c r="L14" s="10"/>
      <c r="M14">
        <v>2.2450000000000001</v>
      </c>
    </row>
    <row r="15" spans="1:1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3">
      <c r="A16" t="s">
        <v>31</v>
      </c>
      <c r="B16" s="10">
        <f>SUM(B4:B10,B13,B14)</f>
        <v>153.31569999999999</v>
      </c>
      <c r="C16" s="10">
        <f t="shared" ref="C16:K16" si="0">SUM(C4:C10,C13,C14)</f>
        <v>142.90206999999998</v>
      </c>
      <c r="D16" s="10">
        <f t="shared" si="0"/>
        <v>144.86859000000001</v>
      </c>
      <c r="E16" s="10">
        <f t="shared" si="0"/>
        <v>143.78357</v>
      </c>
      <c r="F16" s="10">
        <f t="shared" si="0"/>
        <v>136.83346</v>
      </c>
      <c r="G16" s="10">
        <f t="shared" si="0"/>
        <v>137.51205999999999</v>
      </c>
      <c r="H16" s="10">
        <f t="shared" si="0"/>
        <v>131.87932999999998</v>
      </c>
      <c r="I16" s="10">
        <f t="shared" si="0"/>
        <v>126.20624000000001</v>
      </c>
      <c r="J16" s="10">
        <f t="shared" si="0"/>
        <v>127.5176</v>
      </c>
      <c r="K16" s="10">
        <f t="shared" si="0"/>
        <v>132.55608000000004</v>
      </c>
      <c r="L16" s="10"/>
    </row>
    <row r="18" spans="1:13">
      <c r="A18" s="2" t="s">
        <v>10</v>
      </c>
    </row>
    <row r="19" spans="1:13">
      <c r="B19" s="2">
        <v>2009</v>
      </c>
      <c r="C19" s="2">
        <v>2010</v>
      </c>
      <c r="D19" s="2">
        <v>2011</v>
      </c>
      <c r="E19" s="2">
        <v>2012</v>
      </c>
      <c r="F19" s="2">
        <v>2013</v>
      </c>
      <c r="G19" s="2">
        <v>2014</v>
      </c>
      <c r="H19" s="2">
        <v>2015</v>
      </c>
      <c r="I19" s="2">
        <v>2016</v>
      </c>
      <c r="J19" s="2">
        <v>2017</v>
      </c>
      <c r="K19" s="2">
        <v>2018</v>
      </c>
    </row>
    <row r="20" spans="1:13">
      <c r="A20" t="s">
        <v>9</v>
      </c>
      <c r="B20">
        <v>5364</v>
      </c>
      <c r="C20">
        <v>6261</v>
      </c>
      <c r="D20">
        <v>6991</v>
      </c>
      <c r="E20">
        <v>7230</v>
      </c>
      <c r="F20">
        <v>7086</v>
      </c>
      <c r="G20">
        <v>7012.5</v>
      </c>
      <c r="H20">
        <v>8228.5</v>
      </c>
      <c r="I20">
        <v>10220</v>
      </c>
      <c r="J20">
        <v>11102.5</v>
      </c>
      <c r="K20">
        <v>9827.5</v>
      </c>
    </row>
    <row r="21" spans="1:13">
      <c r="A21" t="s">
        <v>0</v>
      </c>
      <c r="B21">
        <v>12779</v>
      </c>
      <c r="C21">
        <v>11561</v>
      </c>
      <c r="D21">
        <v>12865.5</v>
      </c>
      <c r="E21">
        <v>11910.5</v>
      </c>
      <c r="F21">
        <v>10894.5</v>
      </c>
      <c r="G21">
        <v>10359</v>
      </c>
      <c r="H21">
        <v>9774.5</v>
      </c>
      <c r="I21">
        <v>13375.5</v>
      </c>
      <c r="J21">
        <v>17691.5</v>
      </c>
      <c r="K21">
        <v>18610.5</v>
      </c>
    </row>
    <row r="22" spans="1:13">
      <c r="A22" t="s">
        <v>1</v>
      </c>
      <c r="B22">
        <v>31200</v>
      </c>
      <c r="C22">
        <v>31017</v>
      </c>
      <c r="D22">
        <v>31242</v>
      </c>
      <c r="E22">
        <v>31134</v>
      </c>
      <c r="F22">
        <v>30465</v>
      </c>
      <c r="G22">
        <v>29847.5</v>
      </c>
      <c r="H22">
        <v>29668</v>
      </c>
      <c r="I22">
        <v>30043</v>
      </c>
      <c r="J22">
        <v>30998.5</v>
      </c>
      <c r="K22">
        <v>31883.5</v>
      </c>
    </row>
    <row r="23" spans="1:13">
      <c r="A23" t="s">
        <v>2</v>
      </c>
      <c r="B23">
        <v>8457.5</v>
      </c>
      <c r="C23">
        <v>9533.5</v>
      </c>
      <c r="D23">
        <v>10916</v>
      </c>
      <c r="E23">
        <v>12771.5</v>
      </c>
      <c r="F23">
        <v>13575.5</v>
      </c>
      <c r="G23">
        <v>12561</v>
      </c>
      <c r="H23">
        <v>11285.5</v>
      </c>
      <c r="I23">
        <v>11165</v>
      </c>
      <c r="J23">
        <v>11898.5</v>
      </c>
      <c r="K23">
        <v>12647</v>
      </c>
    </row>
    <row r="24" spans="1:13">
      <c r="A24" t="s">
        <v>3</v>
      </c>
      <c r="B24">
        <v>25139.5</v>
      </c>
      <c r="C24">
        <v>27444</v>
      </c>
      <c r="D24">
        <v>28639.5</v>
      </c>
      <c r="E24">
        <v>29460</v>
      </c>
      <c r="F24">
        <v>31220.5</v>
      </c>
      <c r="G24">
        <v>33605.5</v>
      </c>
      <c r="H24">
        <v>36223.5</v>
      </c>
      <c r="I24">
        <v>39516</v>
      </c>
      <c r="J24">
        <v>42825.5</v>
      </c>
      <c r="K24">
        <v>46045</v>
      </c>
    </row>
    <row r="25" spans="1:13">
      <c r="A25" t="s">
        <v>4</v>
      </c>
      <c r="B25">
        <v>235139</v>
      </c>
      <c r="C25">
        <v>250254</v>
      </c>
      <c r="D25">
        <v>266523</v>
      </c>
      <c r="E25">
        <v>278826.5</v>
      </c>
      <c r="F25">
        <v>288552.5</v>
      </c>
      <c r="G25">
        <v>301253</v>
      </c>
      <c r="H25">
        <v>315406.5</v>
      </c>
      <c r="I25">
        <v>329714.5</v>
      </c>
      <c r="J25">
        <v>344866</v>
      </c>
      <c r="K25">
        <v>360404.5</v>
      </c>
    </row>
    <row r="26" spans="1:13">
      <c r="A26" t="s">
        <v>5</v>
      </c>
      <c r="B26">
        <v>21567.5</v>
      </c>
      <c r="C26">
        <v>22692</v>
      </c>
      <c r="D26">
        <v>24646.5</v>
      </c>
      <c r="E26">
        <v>26518</v>
      </c>
      <c r="F26">
        <v>26964</v>
      </c>
      <c r="G26">
        <v>27364.5</v>
      </c>
      <c r="H26">
        <v>28343</v>
      </c>
      <c r="I26">
        <v>29204.5</v>
      </c>
      <c r="J26">
        <v>29850</v>
      </c>
      <c r="K26">
        <v>30387</v>
      </c>
    </row>
    <row r="28" spans="1:13" s="6" customFormat="1">
      <c r="A28" s="5"/>
      <c r="B28" s="7">
        <v>2009</v>
      </c>
      <c r="C28" s="7">
        <v>2010</v>
      </c>
      <c r="D28" s="7">
        <v>2011</v>
      </c>
      <c r="E28" s="7">
        <v>2012</v>
      </c>
      <c r="F28" s="7">
        <v>2013</v>
      </c>
      <c r="G28" s="7">
        <v>2014</v>
      </c>
      <c r="H28" s="7">
        <v>2015</v>
      </c>
      <c r="I28" s="7">
        <v>2016</v>
      </c>
      <c r="J28" s="7">
        <v>2017</v>
      </c>
      <c r="K28" s="7">
        <v>2018</v>
      </c>
      <c r="M28" s="7"/>
    </row>
    <row r="29" spans="1:13" s="6" customFormat="1">
      <c r="A29" s="7" t="s">
        <v>11</v>
      </c>
      <c r="B29" s="6">
        <v>1.23</v>
      </c>
      <c r="C29" s="6">
        <v>1.2</v>
      </c>
      <c r="D29" s="6">
        <v>1.1599999999999999</v>
      </c>
      <c r="E29" s="6">
        <v>1.1399999999999999</v>
      </c>
      <c r="F29" s="6">
        <v>1.1100000000000001</v>
      </c>
      <c r="G29" s="6">
        <v>1.0900000000000001</v>
      </c>
      <c r="H29" s="6">
        <v>1.07</v>
      </c>
      <c r="I29" s="6">
        <v>1.06</v>
      </c>
      <c r="J29" s="6">
        <v>1.04</v>
      </c>
      <c r="K29" s="6">
        <v>1.02</v>
      </c>
    </row>
    <row r="30" spans="1:13" s="6" customFormat="1">
      <c r="A30" s="7"/>
    </row>
    <row r="31" spans="1:13">
      <c r="A31" s="2" t="s">
        <v>18</v>
      </c>
    </row>
    <row r="32" spans="1:13">
      <c r="B32" s="2">
        <v>2009</v>
      </c>
      <c r="C32" s="2">
        <v>2010</v>
      </c>
      <c r="D32" s="2">
        <v>2011</v>
      </c>
      <c r="E32" s="2">
        <v>2012</v>
      </c>
      <c r="F32" s="2">
        <v>2013</v>
      </c>
      <c r="G32" s="2">
        <v>2014</v>
      </c>
      <c r="H32" s="2">
        <v>2015</v>
      </c>
      <c r="I32" s="2">
        <v>2016</v>
      </c>
      <c r="J32" s="2">
        <v>2017</v>
      </c>
      <c r="K32" s="2">
        <v>2018</v>
      </c>
    </row>
    <row r="33" spans="1:11">
      <c r="A33" t="s">
        <v>30</v>
      </c>
      <c r="B33" s="10">
        <f t="shared" ref="B33:B39" si="1">B20*$B$29/1000</f>
        <v>6.5977200000000007</v>
      </c>
      <c r="C33" s="10">
        <f>C20*$C$29/1000</f>
        <v>7.5131999999999994</v>
      </c>
      <c r="D33" s="10">
        <f>D20*$D$29/1000</f>
        <v>8.1095600000000001</v>
      </c>
      <c r="E33" s="10">
        <f>E20*$E$29/1000</f>
        <v>8.2421999999999986</v>
      </c>
      <c r="F33" s="10">
        <f>F20*$F$29/1000</f>
        <v>7.8654600000000006</v>
      </c>
      <c r="G33" s="10">
        <f>G20*$G$29/1000</f>
        <v>7.643625000000001</v>
      </c>
      <c r="H33" s="10">
        <f>H20*$H$29/1000</f>
        <v>8.8044950000000011</v>
      </c>
      <c r="I33" s="10">
        <f>I20*$I$29/1000</f>
        <v>10.833200000000001</v>
      </c>
      <c r="J33" s="10">
        <f>J20*$J$29/1000</f>
        <v>11.5466</v>
      </c>
      <c r="K33" s="10">
        <f t="shared" ref="K33:K39" si="2">K20*$K$29/1000</f>
        <v>10.024049999999999</v>
      </c>
    </row>
    <row r="34" spans="1:11">
      <c r="A34" t="s">
        <v>0</v>
      </c>
      <c r="B34" s="10">
        <f t="shared" si="1"/>
        <v>15.718170000000001</v>
      </c>
      <c r="C34" s="10">
        <f t="shared" ref="C34:J39" si="3">C21*$B$29/1000</f>
        <v>14.220030000000001</v>
      </c>
      <c r="D34" s="10">
        <f t="shared" si="3"/>
        <v>15.824565</v>
      </c>
      <c r="E34" s="10">
        <f t="shared" si="3"/>
        <v>14.649914999999998</v>
      </c>
      <c r="F34" s="10">
        <f t="shared" si="3"/>
        <v>13.400235</v>
      </c>
      <c r="G34" s="10">
        <f t="shared" si="3"/>
        <v>12.741569999999999</v>
      </c>
      <c r="H34" s="10">
        <f t="shared" si="3"/>
        <v>12.022635000000001</v>
      </c>
      <c r="I34" s="10">
        <f t="shared" si="3"/>
        <v>16.451864999999998</v>
      </c>
      <c r="J34" s="10">
        <f t="shared" si="3"/>
        <v>21.760544999999997</v>
      </c>
      <c r="K34" s="10">
        <f t="shared" si="2"/>
        <v>18.982710000000001</v>
      </c>
    </row>
    <row r="35" spans="1:11">
      <c r="A35" t="s">
        <v>1</v>
      </c>
      <c r="B35" s="10">
        <f t="shared" si="1"/>
        <v>38.375999999999998</v>
      </c>
      <c r="C35" s="10">
        <f t="shared" si="3"/>
        <v>38.150909999999996</v>
      </c>
      <c r="D35" s="10">
        <f t="shared" si="3"/>
        <v>38.427659999999996</v>
      </c>
      <c r="E35" s="10">
        <f t="shared" si="3"/>
        <v>38.294820000000001</v>
      </c>
      <c r="F35" s="10">
        <f t="shared" si="3"/>
        <v>37.47195</v>
      </c>
      <c r="G35" s="10">
        <f t="shared" si="3"/>
        <v>36.712425000000003</v>
      </c>
      <c r="H35" s="10">
        <f t="shared" si="3"/>
        <v>36.491639999999997</v>
      </c>
      <c r="I35" s="10">
        <f t="shared" si="3"/>
        <v>36.952889999999996</v>
      </c>
      <c r="J35" s="10">
        <f t="shared" si="3"/>
        <v>38.128155</v>
      </c>
      <c r="K35" s="10">
        <f t="shared" si="2"/>
        <v>32.521170000000005</v>
      </c>
    </row>
    <row r="36" spans="1:11">
      <c r="A36" t="s">
        <v>2</v>
      </c>
      <c r="B36" s="10">
        <f t="shared" si="1"/>
        <v>10.402725</v>
      </c>
      <c r="C36" s="10">
        <f t="shared" si="3"/>
        <v>11.726205</v>
      </c>
      <c r="D36" s="10">
        <f t="shared" si="3"/>
        <v>13.426680000000001</v>
      </c>
      <c r="E36" s="10">
        <f t="shared" si="3"/>
        <v>15.708945</v>
      </c>
      <c r="F36" s="10">
        <f t="shared" si="3"/>
        <v>16.697864999999997</v>
      </c>
      <c r="G36" s="10">
        <f t="shared" si="3"/>
        <v>15.45003</v>
      </c>
      <c r="H36" s="10">
        <f t="shared" si="3"/>
        <v>13.881164999999999</v>
      </c>
      <c r="I36" s="10">
        <f t="shared" si="3"/>
        <v>13.732949999999999</v>
      </c>
      <c r="J36" s="10">
        <f t="shared" si="3"/>
        <v>14.635155000000001</v>
      </c>
      <c r="K36" s="10">
        <f t="shared" si="2"/>
        <v>12.899940000000001</v>
      </c>
    </row>
    <row r="37" spans="1:11">
      <c r="A37" t="s">
        <v>3</v>
      </c>
      <c r="B37" s="10">
        <f t="shared" si="1"/>
        <v>30.921585</v>
      </c>
      <c r="C37" s="10">
        <f t="shared" si="3"/>
        <v>33.756120000000003</v>
      </c>
      <c r="D37" s="10">
        <f t="shared" si="3"/>
        <v>35.226585</v>
      </c>
      <c r="E37" s="10">
        <f t="shared" si="3"/>
        <v>36.235800000000005</v>
      </c>
      <c r="F37" s="10">
        <f t="shared" si="3"/>
        <v>38.401214999999993</v>
      </c>
      <c r="G37" s="10">
        <f t="shared" si="3"/>
        <v>41.334764999999997</v>
      </c>
      <c r="H37" s="10">
        <f t="shared" si="3"/>
        <v>44.554904999999998</v>
      </c>
      <c r="I37" s="10">
        <f t="shared" si="3"/>
        <v>48.604680000000002</v>
      </c>
      <c r="J37" s="10">
        <f t="shared" si="3"/>
        <v>52.675364999999999</v>
      </c>
      <c r="K37" s="10">
        <f t="shared" si="2"/>
        <v>46.965900000000005</v>
      </c>
    </row>
    <row r="38" spans="1:11">
      <c r="A38" t="s">
        <v>4</v>
      </c>
      <c r="B38" s="10">
        <f t="shared" si="1"/>
        <v>289.22096999999997</v>
      </c>
      <c r="C38" s="10">
        <f t="shared" si="3"/>
        <v>307.81241999999997</v>
      </c>
      <c r="D38" s="10">
        <f t="shared" si="3"/>
        <v>327.82328999999999</v>
      </c>
      <c r="E38" s="10">
        <f t="shared" si="3"/>
        <v>342.95659499999999</v>
      </c>
      <c r="F38" s="10">
        <f t="shared" si="3"/>
        <v>354.91957500000001</v>
      </c>
      <c r="G38" s="10">
        <f t="shared" si="3"/>
        <v>370.54119000000003</v>
      </c>
      <c r="H38" s="10">
        <f t="shared" si="3"/>
        <v>387.949995</v>
      </c>
      <c r="I38" s="10">
        <f t="shared" si="3"/>
        <v>405.548835</v>
      </c>
      <c r="J38" s="10">
        <f t="shared" si="3"/>
        <v>424.18518</v>
      </c>
      <c r="K38" s="10">
        <f t="shared" si="2"/>
        <v>367.61259000000001</v>
      </c>
    </row>
    <row r="39" spans="1:11">
      <c r="A39" t="s">
        <v>5</v>
      </c>
      <c r="B39" s="10">
        <f t="shared" si="1"/>
        <v>26.528025</v>
      </c>
      <c r="C39" s="10">
        <f t="shared" si="3"/>
        <v>27.911159999999999</v>
      </c>
      <c r="D39" s="10">
        <f t="shared" si="3"/>
        <v>30.315194999999999</v>
      </c>
      <c r="E39" s="10">
        <f t="shared" si="3"/>
        <v>32.617139999999999</v>
      </c>
      <c r="F39" s="10">
        <f t="shared" si="3"/>
        <v>33.16572</v>
      </c>
      <c r="G39" s="10">
        <f t="shared" si="3"/>
        <v>33.658335000000001</v>
      </c>
      <c r="H39" s="10">
        <f t="shared" si="3"/>
        <v>34.861890000000002</v>
      </c>
      <c r="I39" s="10">
        <f t="shared" si="3"/>
        <v>35.921534999999999</v>
      </c>
      <c r="J39" s="10">
        <f t="shared" si="3"/>
        <v>36.715499999999999</v>
      </c>
      <c r="K39" s="10">
        <f t="shared" si="2"/>
        <v>30.99474</v>
      </c>
    </row>
    <row r="40" spans="1:11" s="6" customFormat="1">
      <c r="A40" s="7"/>
      <c r="J40" s="14"/>
    </row>
    <row r="41" spans="1:11" s="6" customFormat="1">
      <c r="A41" s="2" t="s">
        <v>19</v>
      </c>
    </row>
    <row r="42" spans="1:11">
      <c r="B42" s="2">
        <v>2009</v>
      </c>
      <c r="C42" s="2">
        <v>2010</v>
      </c>
      <c r="D42" s="2">
        <v>2011</v>
      </c>
      <c r="E42" s="2">
        <v>2012</v>
      </c>
      <c r="F42" s="2">
        <v>2013</v>
      </c>
      <c r="G42" s="2">
        <v>2014</v>
      </c>
      <c r="H42" s="2">
        <v>2015</v>
      </c>
      <c r="I42" s="2">
        <v>2016</v>
      </c>
      <c r="J42" s="2">
        <v>2017</v>
      </c>
      <c r="K42" s="2">
        <v>2018</v>
      </c>
    </row>
    <row r="43" spans="1:11" ht="32">
      <c r="A43" s="15" t="s">
        <v>32</v>
      </c>
      <c r="B43" s="10">
        <f t="shared" ref="B43:K43" si="4">B13/B33</f>
        <v>2.6765625094729688</v>
      </c>
      <c r="C43" s="10">
        <f t="shared" si="4"/>
        <v>2.2744223499973377</v>
      </c>
      <c r="D43" s="10">
        <f t="shared" si="4"/>
        <v>2.2849612062799953</v>
      </c>
      <c r="E43" s="10">
        <f t="shared" si="4"/>
        <v>2.3419329790589893</v>
      </c>
      <c r="F43" s="10">
        <f t="shared" si="4"/>
        <v>2.4479191299682403</v>
      </c>
      <c r="G43" s="10">
        <f t="shared" si="4"/>
        <v>2.3906405664851427</v>
      </c>
      <c r="H43" s="10">
        <f t="shared" si="4"/>
        <v>2.07000628656158</v>
      </c>
      <c r="I43" s="10">
        <f t="shared" si="4"/>
        <v>1.7192177749879995</v>
      </c>
      <c r="J43" s="10">
        <f t="shared" si="4"/>
        <v>1.7510609183655794</v>
      </c>
      <c r="K43" s="10">
        <f t="shared" si="4"/>
        <v>1.7914296117836606</v>
      </c>
    </row>
    <row r="44" spans="1:11">
      <c r="A44" t="s">
        <v>0</v>
      </c>
      <c r="B44" s="10">
        <f t="shared" ref="B44:K44" si="5">B4/B34</f>
        <v>1.2830552157153152</v>
      </c>
      <c r="C44" s="10">
        <f t="shared" si="5"/>
        <v>1.2810254268099293</v>
      </c>
      <c r="D44" s="10">
        <f t="shared" si="5"/>
        <v>1.2115031282060518</v>
      </c>
      <c r="E44" s="10">
        <f t="shared" si="5"/>
        <v>1.2611138016841739</v>
      </c>
      <c r="F44" s="10">
        <f t="shared" si="5"/>
        <v>1.3037965378965368</v>
      </c>
      <c r="G44" s="10">
        <f t="shared" si="5"/>
        <v>1.3444426393293765</v>
      </c>
      <c r="H44" s="10">
        <f t="shared" si="5"/>
        <v>1.5248146516965706</v>
      </c>
      <c r="I44" s="10">
        <f t="shared" si="5"/>
        <v>1.1184938607264285</v>
      </c>
      <c r="J44" s="10">
        <f t="shared" si="5"/>
        <v>0.788845591872814</v>
      </c>
      <c r="K44" s="10">
        <f t="shared" si="5"/>
        <v>0.96819684860591559</v>
      </c>
    </row>
    <row r="45" spans="1:11">
      <c r="A45" t="s">
        <v>1</v>
      </c>
      <c r="B45" s="10">
        <f t="shared" ref="B45:K45" si="6">B5/B35</f>
        <v>0.50665676464456955</v>
      </c>
      <c r="C45" s="10">
        <f t="shared" si="6"/>
        <v>0.57008364938084044</v>
      </c>
      <c r="D45" s="10">
        <f t="shared" si="6"/>
        <v>0.5783677694660565</v>
      </c>
      <c r="E45" s="10">
        <f t="shared" si="6"/>
        <v>0.4959373095369034</v>
      </c>
      <c r="F45" s="10">
        <f t="shared" si="6"/>
        <v>0.46228205364279151</v>
      </c>
      <c r="G45" s="10">
        <f t="shared" si="6"/>
        <v>0.41609863690562526</v>
      </c>
      <c r="H45" s="10">
        <f t="shared" si="6"/>
        <v>0.40821733416201633</v>
      </c>
      <c r="I45" s="10">
        <f t="shared" si="6"/>
        <v>0.39747824865660036</v>
      </c>
      <c r="J45" s="10">
        <f t="shared" si="6"/>
        <v>0.38674255284579073</v>
      </c>
      <c r="K45" s="10">
        <f t="shared" si="6"/>
        <v>0.51258918421446709</v>
      </c>
    </row>
    <row r="46" spans="1:11">
      <c r="A46" t="s">
        <v>2</v>
      </c>
      <c r="B46" s="10">
        <f t="shared" ref="B46:K46" si="7">B6/B36</f>
        <v>6.5576413872326711</v>
      </c>
      <c r="C46" s="10">
        <f t="shared" si="7"/>
        <v>5.5141642159590418</v>
      </c>
      <c r="D46" s="10">
        <f t="shared" si="7"/>
        <v>4.4956631125490443</v>
      </c>
      <c r="E46" s="10">
        <f t="shared" si="7"/>
        <v>3.7854814565841308</v>
      </c>
      <c r="F46" s="10">
        <f t="shared" si="7"/>
        <v>3.3929421515864462</v>
      </c>
      <c r="G46" s="10">
        <f t="shared" si="7"/>
        <v>3.5864700586341907</v>
      </c>
      <c r="H46" s="10">
        <f t="shared" si="7"/>
        <v>3.7569678049356807</v>
      </c>
      <c r="I46" s="10">
        <f t="shared" si="7"/>
        <v>4.0341062918018347</v>
      </c>
      <c r="J46" s="10">
        <f t="shared" si="7"/>
        <v>3.72149867903688</v>
      </c>
      <c r="K46" s="10">
        <f t="shared" si="7"/>
        <v>4.2190893911134468</v>
      </c>
    </row>
    <row r="47" spans="1:11">
      <c r="A47" t="s">
        <v>3</v>
      </c>
      <c r="B47" s="10">
        <f t="shared" ref="B47:K47" si="8">B7/B37</f>
        <v>5.6789456297275831E-2</v>
      </c>
      <c r="C47" s="10">
        <f t="shared" si="8"/>
        <v>5.2384575004473258E-2</v>
      </c>
      <c r="D47" s="10">
        <f t="shared" si="8"/>
        <v>5.2131650002405855E-2</v>
      </c>
      <c r="E47" s="10">
        <f t="shared" si="8"/>
        <v>5.0858543208649999E-2</v>
      </c>
      <c r="F47" s="10">
        <f t="shared" si="8"/>
        <v>4.9850245623738736E-2</v>
      </c>
      <c r="G47" s="10">
        <f t="shared" si="8"/>
        <v>4.8032449198634621E-2</v>
      </c>
      <c r="H47" s="10">
        <f t="shared" si="8"/>
        <v>4.1852631040286137E-2</v>
      </c>
      <c r="I47" s="10">
        <f t="shared" si="8"/>
        <v>4.2632931643619497E-2</v>
      </c>
      <c r="J47" s="10">
        <f t="shared" si="8"/>
        <v>4.1900991098970081E-2</v>
      </c>
      <c r="K47" s="10">
        <f t="shared" si="8"/>
        <v>5.3826286731437058E-2</v>
      </c>
    </row>
    <row r="48" spans="1:11">
      <c r="A48" t="s">
        <v>4</v>
      </c>
      <c r="B48" s="10">
        <f t="shared" ref="B48:K48" si="9">B8/B38</f>
        <v>1.4531795533359839E-2</v>
      </c>
      <c r="C48" s="10">
        <f t="shared" si="9"/>
        <v>1.4977920644007806E-2</v>
      </c>
      <c r="D48" s="10">
        <f t="shared" si="9"/>
        <v>1.43331488131914E-2</v>
      </c>
      <c r="E48" s="10">
        <f t="shared" si="9"/>
        <v>1.3596385280183927E-2</v>
      </c>
      <c r="F48" s="10">
        <f t="shared" si="9"/>
        <v>1.4270049771134771E-2</v>
      </c>
      <c r="G48" s="10">
        <f t="shared" si="9"/>
        <v>1.4754931833624219E-2</v>
      </c>
      <c r="H48" s="10">
        <f t="shared" si="9"/>
        <v>1.3794741768201339E-2</v>
      </c>
      <c r="I48" s="10">
        <f t="shared" si="9"/>
        <v>1.2512525156187415E-2</v>
      </c>
      <c r="J48" s="10">
        <f t="shared" si="9"/>
        <v>1.2362218783786837E-2</v>
      </c>
      <c r="K48" s="10">
        <f t="shared" si="9"/>
        <v>2.1389365364227596E-2</v>
      </c>
    </row>
    <row r="49" spans="1:43">
      <c r="A49" t="s">
        <v>5</v>
      </c>
      <c r="B49" s="10">
        <f t="shared" ref="B49:K49" si="10">B9/B39</f>
        <v>0.27031639181582495</v>
      </c>
      <c r="C49" s="10">
        <f t="shared" si="10"/>
        <v>0.27075585536394764</v>
      </c>
      <c r="D49" s="10">
        <f t="shared" si="10"/>
        <v>0.24615180604973846</v>
      </c>
      <c r="E49" s="10">
        <f t="shared" si="10"/>
        <v>0.23048342068004737</v>
      </c>
      <c r="F49" s="10">
        <f t="shared" si="10"/>
        <v>0.22839727284678277</v>
      </c>
      <c r="G49" s="10">
        <f t="shared" si="10"/>
        <v>0.22132318785228086</v>
      </c>
      <c r="H49" s="10">
        <f t="shared" si="10"/>
        <v>0.23489317417959837</v>
      </c>
      <c r="I49" s="10">
        <f t="shared" si="10"/>
        <v>0.23943909969326202</v>
      </c>
      <c r="J49" s="10">
        <f t="shared" si="10"/>
        <v>0.24082853290844464</v>
      </c>
      <c r="K49" s="10">
        <f t="shared" si="10"/>
        <v>0.27507893274794365</v>
      </c>
    </row>
    <row r="51" spans="1:43">
      <c r="A51" s="2" t="s">
        <v>12</v>
      </c>
    </row>
    <row r="52" spans="1:43">
      <c r="A52" s="2"/>
      <c r="B52" s="2">
        <v>2009</v>
      </c>
      <c r="C52" s="2">
        <v>2010</v>
      </c>
      <c r="D52" s="2">
        <v>2011</v>
      </c>
      <c r="E52" s="2">
        <v>2012</v>
      </c>
      <c r="F52" s="2">
        <v>2013</v>
      </c>
      <c r="G52" s="2">
        <v>2014</v>
      </c>
      <c r="H52" s="2">
        <v>2015</v>
      </c>
      <c r="I52" s="2">
        <v>2016</v>
      </c>
      <c r="J52" s="2">
        <v>2017</v>
      </c>
      <c r="K52" s="2">
        <v>2018</v>
      </c>
      <c r="L52" s="8">
        <v>2019</v>
      </c>
      <c r="M52" s="2">
        <v>2020</v>
      </c>
      <c r="N52" s="2">
        <v>2021</v>
      </c>
      <c r="O52" s="2">
        <v>2022</v>
      </c>
      <c r="P52" s="2">
        <v>2023</v>
      </c>
      <c r="Q52" s="2">
        <v>2024</v>
      </c>
      <c r="R52" s="2">
        <v>2025</v>
      </c>
      <c r="S52" s="2">
        <v>2026</v>
      </c>
      <c r="T52" s="2">
        <v>2027</v>
      </c>
      <c r="U52" s="2">
        <v>2028</v>
      </c>
      <c r="V52" s="2">
        <v>2029</v>
      </c>
      <c r="W52" s="2">
        <v>2030</v>
      </c>
      <c r="X52" s="2">
        <v>2031</v>
      </c>
      <c r="Y52" s="2">
        <v>2032</v>
      </c>
      <c r="Z52" s="2">
        <v>2033</v>
      </c>
      <c r="AA52" s="2">
        <v>2034</v>
      </c>
      <c r="AB52" s="2">
        <v>2035</v>
      </c>
      <c r="AC52" s="2">
        <v>2036</v>
      </c>
      <c r="AD52" s="2">
        <v>2037</v>
      </c>
      <c r="AE52" s="2">
        <v>2038</v>
      </c>
      <c r="AF52" s="2">
        <v>2039</v>
      </c>
      <c r="AG52" s="2">
        <v>2040</v>
      </c>
      <c r="AH52" s="2">
        <v>2041</v>
      </c>
      <c r="AI52" s="2">
        <v>2042</v>
      </c>
      <c r="AJ52" s="2">
        <v>2043</v>
      </c>
      <c r="AK52" s="2">
        <v>2044</v>
      </c>
      <c r="AL52" s="2">
        <v>2045</v>
      </c>
      <c r="AM52" s="2">
        <v>2046</v>
      </c>
      <c r="AN52" s="2">
        <v>2047</v>
      </c>
      <c r="AO52" s="2">
        <v>2048</v>
      </c>
      <c r="AP52" s="2">
        <v>2049</v>
      </c>
      <c r="AQ52" s="2">
        <v>2050</v>
      </c>
    </row>
    <row r="53" spans="1:43">
      <c r="A53" t="s">
        <v>6</v>
      </c>
      <c r="B53" s="10">
        <v>7.0537549999999998</v>
      </c>
      <c r="C53" s="10">
        <v>7.1442920000000001</v>
      </c>
      <c r="D53" s="10">
        <v>7.2185290000000002</v>
      </c>
      <c r="E53" s="10">
        <v>7.3042439999999997</v>
      </c>
      <c r="F53" s="10">
        <v>7.4040319999999999</v>
      </c>
      <c r="G53" s="10">
        <v>7.5083529999999996</v>
      </c>
      <c r="H53" s="10">
        <v>7.616168</v>
      </c>
      <c r="I53" s="10">
        <v>7.7328580000000002</v>
      </c>
      <c r="J53" s="10">
        <v>7.8670520000000002</v>
      </c>
      <c r="K53" s="10">
        <v>8.0012039999999995</v>
      </c>
      <c r="L53" s="11">
        <v>8.1388160000000003</v>
      </c>
      <c r="M53" s="10">
        <v>8.2756740000000004</v>
      </c>
      <c r="N53" s="10">
        <v>8.4102800000000002</v>
      </c>
      <c r="O53" s="10">
        <v>8.5425280000000008</v>
      </c>
      <c r="P53" s="10">
        <v>8.6716940000000005</v>
      </c>
      <c r="Q53" s="10">
        <v>8.7974829999999997</v>
      </c>
      <c r="R53" s="10">
        <v>8.9193890000000007</v>
      </c>
      <c r="S53" s="10">
        <v>9.0380629999999993</v>
      </c>
      <c r="T53" s="10">
        <v>9.1523479999999999</v>
      </c>
      <c r="U53" s="10">
        <v>9.2659479999999999</v>
      </c>
      <c r="V53" s="10">
        <v>9.3786389999999997</v>
      </c>
      <c r="W53" s="10">
        <v>9.4902739999999994</v>
      </c>
      <c r="X53" s="10">
        <v>9.6007449999999999</v>
      </c>
      <c r="Y53" s="10">
        <v>9.7099019999999996</v>
      </c>
      <c r="Z53" s="10">
        <v>9.8177059999999994</v>
      </c>
      <c r="AA53" s="10">
        <v>9.9241720000000004</v>
      </c>
      <c r="AB53" s="10">
        <v>10.029351999999999</v>
      </c>
      <c r="AC53" s="10">
        <v>10.133334</v>
      </c>
      <c r="AD53" s="10">
        <v>10.236245</v>
      </c>
      <c r="AE53" s="10">
        <v>10.338213</v>
      </c>
      <c r="AF53" s="10">
        <v>10.439335</v>
      </c>
      <c r="AG53" s="10">
        <v>10.539716</v>
      </c>
      <c r="AH53" s="10">
        <v>10.639457</v>
      </c>
      <c r="AI53" s="10">
        <v>10.738637000000001</v>
      </c>
      <c r="AJ53" s="10">
        <v>10.837343000000001</v>
      </c>
      <c r="AK53" s="10">
        <v>10.935629</v>
      </c>
      <c r="AL53" s="10">
        <v>11.033557999999999</v>
      </c>
      <c r="AM53" s="10">
        <v>11.131195</v>
      </c>
      <c r="AN53" s="10">
        <v>11.228604000000001</v>
      </c>
      <c r="AO53" s="10">
        <v>11.325872</v>
      </c>
      <c r="AP53" s="10">
        <v>11.423064</v>
      </c>
      <c r="AQ53" s="10">
        <v>11.520244</v>
      </c>
    </row>
    <row r="54" spans="1:43">
      <c r="A54" t="s">
        <v>24</v>
      </c>
      <c r="B54" s="10">
        <f t="shared" ref="B54:K54" si="11">B10/B53</f>
        <v>2.5224423020079376</v>
      </c>
      <c r="C54" s="10">
        <f t="shared" si="11"/>
        <v>2.5335092686581118</v>
      </c>
      <c r="D54" s="10">
        <f t="shared" si="11"/>
        <v>2.556705112634444</v>
      </c>
      <c r="E54" s="10">
        <f t="shared" si="11"/>
        <v>2.4990375458432115</v>
      </c>
      <c r="F54" s="10">
        <f t="shared" si="11"/>
        <v>2.470732163232142</v>
      </c>
      <c r="G54" s="10">
        <f t="shared" si="11"/>
        <v>2.4625187441240439</v>
      </c>
      <c r="H54" s="10">
        <f t="shared" si="11"/>
        <v>2.5532564407717899</v>
      </c>
      <c r="I54" s="10">
        <f t="shared" si="11"/>
        <v>2.3846849379621351</v>
      </c>
      <c r="J54" s="10">
        <f t="shared" si="11"/>
        <v>2.4052338792218477</v>
      </c>
      <c r="K54" s="10">
        <f t="shared" si="11"/>
        <v>2.4357584183580374</v>
      </c>
    </row>
    <row r="55" spans="1:43">
      <c r="A55" t="s">
        <v>25</v>
      </c>
      <c r="B55" s="17">
        <f t="shared" ref="B55:K55" si="12">B16/B53</f>
        <v>21.735331039992175</v>
      </c>
      <c r="C55" s="17">
        <f t="shared" si="12"/>
        <v>20.00227174365213</v>
      </c>
      <c r="D55" s="17">
        <f t="shared" si="12"/>
        <v>20.068990510393462</v>
      </c>
      <c r="E55" s="17">
        <f t="shared" si="12"/>
        <v>19.684935223960206</v>
      </c>
      <c r="F55" s="17">
        <f t="shared" si="12"/>
        <v>18.480938494052971</v>
      </c>
      <c r="G55" s="17">
        <f t="shared" si="12"/>
        <v>18.314543815401326</v>
      </c>
      <c r="H55" s="17">
        <f t="shared" si="12"/>
        <v>17.315706533784443</v>
      </c>
      <c r="I55" s="17">
        <f t="shared" si="12"/>
        <v>16.320775578705831</v>
      </c>
      <c r="J55" s="17">
        <f t="shared" si="12"/>
        <v>16.209070437058251</v>
      </c>
      <c r="K55" s="17">
        <f t="shared" si="12"/>
        <v>16.567016663992074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D326-7EF6-694A-8869-47CFA2AB1932}">
  <dimension ref="A1:AQ56"/>
  <sheetViews>
    <sheetView workbookViewId="0">
      <selection activeCell="A30" sqref="A30:XFD31"/>
    </sheetView>
  </sheetViews>
  <sheetFormatPr baseColWidth="10" defaultColWidth="8.83203125" defaultRowHeight="15"/>
  <cols>
    <col min="1" max="1" width="47.1640625" customWidth="1"/>
    <col min="2" max="2" width="11.6640625" customWidth="1"/>
    <col min="3" max="3" width="11.83203125" customWidth="1"/>
    <col min="4" max="4" width="11.5" customWidth="1"/>
    <col min="5" max="5" width="12" customWidth="1"/>
    <col min="6" max="6" width="11.83203125" customWidth="1"/>
    <col min="7" max="7" width="13.33203125" customWidth="1"/>
    <col min="8" max="8" width="12.33203125" customWidth="1"/>
    <col min="9" max="9" width="11.83203125" customWidth="1"/>
    <col min="10" max="10" width="15" customWidth="1"/>
    <col min="12" max="12" width="8.83203125" style="3"/>
    <col min="13" max="13" width="10.1640625" customWidth="1"/>
    <col min="14" max="14" width="10.83203125" customWidth="1"/>
    <col min="15" max="15" width="10" customWidth="1"/>
  </cols>
  <sheetData>
    <row r="1" spans="1:13">
      <c r="A1" s="9" t="s">
        <v>23</v>
      </c>
    </row>
    <row r="2" spans="1:13">
      <c r="A2" s="2" t="s">
        <v>8</v>
      </c>
    </row>
    <row r="3" spans="1:13">
      <c r="B3" s="2">
        <v>2009</v>
      </c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  <c r="M3" s="2">
        <v>2005</v>
      </c>
    </row>
    <row r="4" spans="1:13">
      <c r="A4" t="s">
        <v>0</v>
      </c>
      <c r="B4" s="1">
        <v>2.42537</v>
      </c>
      <c r="C4" s="1">
        <v>2.3782399999999999</v>
      </c>
      <c r="D4" s="1">
        <v>2.0843499999999997</v>
      </c>
      <c r="E4" s="1">
        <v>2.03851</v>
      </c>
      <c r="F4" s="1">
        <v>2.4514899999999997</v>
      </c>
      <c r="G4" s="1">
        <v>2.6794799999999999</v>
      </c>
      <c r="H4" s="1">
        <v>2.9659299999999997</v>
      </c>
      <c r="I4" s="1">
        <v>3.14581</v>
      </c>
      <c r="J4" s="1">
        <v>2.5531999999999999</v>
      </c>
      <c r="K4">
        <v>2.8352399999999998</v>
      </c>
      <c r="M4" s="3">
        <f>773/1000</f>
        <v>0.77300000000000002</v>
      </c>
    </row>
    <row r="5" spans="1:13">
      <c r="A5" t="s">
        <v>1</v>
      </c>
      <c r="B5" s="1">
        <v>1.56748</v>
      </c>
      <c r="C5" s="1">
        <v>1.70882</v>
      </c>
      <c r="D5" s="1">
        <v>1.69045</v>
      </c>
      <c r="E5" s="1">
        <v>1.7087399999999999</v>
      </c>
      <c r="F5" s="1">
        <v>1.4433099999999999</v>
      </c>
      <c r="G5" s="1">
        <v>1.0922000000000001</v>
      </c>
      <c r="H5" s="1">
        <v>0.18596000000000001</v>
      </c>
      <c r="I5" s="1">
        <v>0.10793999999999999</v>
      </c>
      <c r="J5" s="1">
        <v>0.11044</v>
      </c>
      <c r="K5">
        <v>0.11237</v>
      </c>
      <c r="M5" s="12">
        <v>1.7</v>
      </c>
    </row>
    <row r="6" spans="1:13">
      <c r="A6" t="s">
        <v>2</v>
      </c>
      <c r="B6" s="1">
        <v>1.9845999999999999</v>
      </c>
      <c r="C6" s="1">
        <v>2.1409699999999998</v>
      </c>
      <c r="D6" s="1">
        <v>1.9662899999999999</v>
      </c>
      <c r="E6" s="1">
        <v>2.0759600000000002</v>
      </c>
      <c r="F6" s="1">
        <v>1.98607</v>
      </c>
      <c r="G6" s="1">
        <v>2.0710300000000004</v>
      </c>
      <c r="H6" s="1">
        <v>2.0485799999999998</v>
      </c>
      <c r="I6" s="1">
        <v>2.01498</v>
      </c>
      <c r="J6" s="1">
        <v>2.0844899999999997</v>
      </c>
      <c r="K6">
        <v>2.3883100000000002</v>
      </c>
      <c r="M6" s="12">
        <v>1.478</v>
      </c>
    </row>
    <row r="7" spans="1:13">
      <c r="A7" t="s">
        <v>3</v>
      </c>
      <c r="B7" s="10">
        <v>8.1640000000000004E-2</v>
      </c>
      <c r="C7" s="10">
        <v>8.3900000000000002E-2</v>
      </c>
      <c r="D7" s="10">
        <v>8.5610000000000006E-2</v>
      </c>
      <c r="E7" s="10">
        <v>9.4329999999999997E-2</v>
      </c>
      <c r="F7" s="10">
        <v>0.11774999999999999</v>
      </c>
      <c r="G7" s="10">
        <v>0.10782</v>
      </c>
      <c r="H7" s="10">
        <v>0.11114</v>
      </c>
      <c r="I7" s="10">
        <v>0.12245</v>
      </c>
      <c r="J7" s="10">
        <v>0.12225</v>
      </c>
      <c r="K7">
        <v>0.16638</v>
      </c>
      <c r="M7" s="3">
        <f>0.091</f>
        <v>9.0999999999999998E-2</v>
      </c>
    </row>
    <row r="8" spans="1:13">
      <c r="A8" t="s">
        <v>4</v>
      </c>
      <c r="B8" s="10">
        <v>0.21543000000000001</v>
      </c>
      <c r="C8" s="10">
        <v>0.21074000000000001</v>
      </c>
      <c r="D8" s="10">
        <v>0.22678999999999999</v>
      </c>
      <c r="E8" s="10">
        <v>0.21988999999999997</v>
      </c>
      <c r="F8" s="10">
        <v>0.23429</v>
      </c>
      <c r="G8" s="10">
        <v>0.32074000000000003</v>
      </c>
      <c r="H8" s="10">
        <v>0.26232</v>
      </c>
      <c r="I8" s="10">
        <v>0.28633999999999998</v>
      </c>
      <c r="J8" s="10">
        <v>0.29383999999999999</v>
      </c>
      <c r="K8">
        <v>0.40264999999999995</v>
      </c>
      <c r="M8" s="11">
        <v>0.21099999999999999</v>
      </c>
    </row>
    <row r="9" spans="1:13">
      <c r="A9" t="s">
        <v>5</v>
      </c>
      <c r="B9" s="10">
        <v>0.47048000000000001</v>
      </c>
      <c r="C9" s="10">
        <v>0.42788999999999999</v>
      </c>
      <c r="D9" s="10">
        <v>0.70402999999999993</v>
      </c>
      <c r="E9" s="10">
        <v>0.70460999999999996</v>
      </c>
      <c r="F9" s="10">
        <v>0.67361000000000004</v>
      </c>
      <c r="G9" s="10">
        <v>0.68203999999999998</v>
      </c>
      <c r="H9" s="10">
        <v>0.79257</v>
      </c>
      <c r="I9" s="10">
        <v>0.75944</v>
      </c>
      <c r="J9" s="10">
        <v>0.77510000000000001</v>
      </c>
      <c r="K9">
        <v>0.86426000000000003</v>
      </c>
      <c r="M9" s="11">
        <v>0.33600000000000002</v>
      </c>
    </row>
    <row r="10" spans="1:13">
      <c r="A10" t="s">
        <v>7</v>
      </c>
      <c r="B10" s="10">
        <v>0.47439999999999999</v>
      </c>
      <c r="C10" s="10">
        <v>0.47831999999999997</v>
      </c>
      <c r="D10" s="10">
        <v>0.50285000000000002</v>
      </c>
      <c r="E10" s="10">
        <v>0.46405000000000002</v>
      </c>
      <c r="F10" s="10">
        <v>0.46356000000000003</v>
      </c>
      <c r="G10" s="10">
        <v>0.46629999999999999</v>
      </c>
      <c r="H10" s="10">
        <v>0.49469999999999997</v>
      </c>
      <c r="I10" s="10">
        <v>0.53637000000000001</v>
      </c>
      <c r="J10" s="10">
        <v>0.52525999999999995</v>
      </c>
      <c r="K10">
        <v>0.59601000000000004</v>
      </c>
      <c r="M10" s="11">
        <v>0.45400000000000001</v>
      </c>
    </row>
    <row r="11" spans="1:13">
      <c r="B11" s="10"/>
      <c r="C11" s="10"/>
      <c r="D11" s="10"/>
      <c r="E11" s="10"/>
      <c r="F11" s="10"/>
      <c r="G11" s="10"/>
      <c r="H11" s="10"/>
      <c r="I11" s="10"/>
      <c r="J11" s="10"/>
      <c r="M11" s="12"/>
    </row>
    <row r="12" spans="1:13" ht="32">
      <c r="A12" s="13" t="s">
        <v>29</v>
      </c>
      <c r="B12" s="2">
        <v>2009</v>
      </c>
      <c r="C12" s="2">
        <v>2010</v>
      </c>
      <c r="D12" s="2">
        <v>2011</v>
      </c>
      <c r="E12" s="2">
        <v>2012</v>
      </c>
      <c r="F12" s="2">
        <v>2013</v>
      </c>
      <c r="G12" s="2">
        <v>2014</v>
      </c>
      <c r="H12" s="2">
        <v>2015</v>
      </c>
      <c r="I12" s="2">
        <v>2016</v>
      </c>
      <c r="J12" s="2">
        <v>2017</v>
      </c>
      <c r="K12" s="2">
        <v>2018</v>
      </c>
      <c r="M12" s="2">
        <v>2005</v>
      </c>
    </row>
    <row r="13" spans="1:13">
      <c r="A13" t="s">
        <v>28</v>
      </c>
      <c r="B13" s="10">
        <v>2.52373</v>
      </c>
      <c r="C13">
        <v>3.0919699999999999</v>
      </c>
      <c r="D13">
        <v>3.26735</v>
      </c>
      <c r="E13">
        <v>3.2972399999999999</v>
      </c>
      <c r="F13">
        <v>3.3069000000000002</v>
      </c>
      <c r="G13">
        <v>3.2512500000000002</v>
      </c>
      <c r="H13">
        <v>3.1778299999999997</v>
      </c>
      <c r="I13">
        <v>3.3632499999999999</v>
      </c>
      <c r="J13" s="1">
        <v>3.2929499999999998</v>
      </c>
      <c r="K13">
        <v>3.1918200000000003</v>
      </c>
      <c r="L13" s="10"/>
      <c r="M13">
        <v>2.64886</v>
      </c>
    </row>
    <row r="14" spans="1:13">
      <c r="A14" t="s">
        <v>27</v>
      </c>
      <c r="B14">
        <v>8.4651399999999999</v>
      </c>
      <c r="C14">
        <v>5.3764599999999998</v>
      </c>
      <c r="D14">
        <v>3.5044</v>
      </c>
      <c r="E14">
        <v>2.3611</v>
      </c>
      <c r="F14">
        <v>4.1364200000000002</v>
      </c>
      <c r="G14">
        <v>3.4768000000000003</v>
      </c>
      <c r="H14">
        <v>3.66947</v>
      </c>
      <c r="I14">
        <v>4.4439500000000001</v>
      </c>
      <c r="J14">
        <v>6.1629199999999997</v>
      </c>
      <c r="K14" s="10">
        <v>5.5067500000000003</v>
      </c>
      <c r="L14" s="10"/>
      <c r="M14">
        <v>6.0579999999999998</v>
      </c>
    </row>
    <row r="15" spans="1:1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3">
      <c r="A16" t="s">
        <v>31</v>
      </c>
      <c r="B16" s="10">
        <f>SUM(B4:B10,B13,B14)</f>
        <v>18.208269999999999</v>
      </c>
      <c r="C16" s="10">
        <f t="shared" ref="C16:K16" si="0">SUM(C4:C10,C13,C14)</f>
        <v>15.897309999999999</v>
      </c>
      <c r="D16" s="10">
        <f t="shared" si="0"/>
        <v>14.032120000000001</v>
      </c>
      <c r="E16" s="10">
        <f t="shared" si="0"/>
        <v>12.964430000000002</v>
      </c>
      <c r="F16" s="10">
        <f t="shared" si="0"/>
        <v>14.813400000000001</v>
      </c>
      <c r="G16" s="10">
        <f t="shared" si="0"/>
        <v>14.147660000000002</v>
      </c>
      <c r="H16" s="10">
        <f t="shared" si="0"/>
        <v>13.708499999999999</v>
      </c>
      <c r="I16" s="10">
        <f t="shared" si="0"/>
        <v>14.780529999999999</v>
      </c>
      <c r="J16" s="10">
        <f t="shared" si="0"/>
        <v>15.920450000000001</v>
      </c>
      <c r="K16" s="10">
        <f t="shared" si="0"/>
        <v>16.063789999999997</v>
      </c>
      <c r="L16" s="10"/>
    </row>
    <row r="18" spans="1:13">
      <c r="A18" s="2" t="s">
        <v>10</v>
      </c>
    </row>
    <row r="19" spans="1:13">
      <c r="B19" s="2">
        <v>2009</v>
      </c>
      <c r="C19" s="2">
        <v>2010</v>
      </c>
      <c r="D19" s="2">
        <v>2011</v>
      </c>
      <c r="E19" s="2">
        <v>2012</v>
      </c>
      <c r="F19" s="2">
        <v>2013</v>
      </c>
      <c r="G19" s="2">
        <v>2014</v>
      </c>
      <c r="H19" s="2">
        <v>2015</v>
      </c>
      <c r="I19" s="2">
        <v>2016</v>
      </c>
      <c r="J19" s="2">
        <v>2017</v>
      </c>
      <c r="K19" s="2">
        <v>2018</v>
      </c>
    </row>
    <row r="20" spans="1:13">
      <c r="A20" t="s">
        <v>9</v>
      </c>
      <c r="B20">
        <v>387.5</v>
      </c>
      <c r="C20">
        <v>410.5</v>
      </c>
      <c r="D20">
        <v>400</v>
      </c>
      <c r="E20">
        <v>381.5</v>
      </c>
      <c r="F20">
        <v>416</v>
      </c>
      <c r="G20">
        <v>533.5</v>
      </c>
      <c r="H20">
        <v>623.5</v>
      </c>
      <c r="I20">
        <v>679.5</v>
      </c>
      <c r="J20">
        <v>712.5</v>
      </c>
      <c r="K20">
        <v>706</v>
      </c>
    </row>
    <row r="21" spans="1:13">
      <c r="A21" t="s">
        <v>0</v>
      </c>
      <c r="B21">
        <v>4392.5</v>
      </c>
      <c r="C21">
        <v>4082</v>
      </c>
      <c r="D21">
        <v>4476</v>
      </c>
      <c r="E21">
        <v>4567.5</v>
      </c>
      <c r="F21">
        <v>4692.5</v>
      </c>
      <c r="G21">
        <v>4266</v>
      </c>
      <c r="H21">
        <v>3321</v>
      </c>
      <c r="I21">
        <v>2922</v>
      </c>
      <c r="J21">
        <v>3078.5</v>
      </c>
      <c r="K21">
        <v>4244.5</v>
      </c>
    </row>
    <row r="22" spans="1:13">
      <c r="A22" t="s">
        <v>1</v>
      </c>
      <c r="B22">
        <v>1028.5</v>
      </c>
      <c r="C22">
        <v>1133</v>
      </c>
      <c r="D22">
        <v>1214</v>
      </c>
      <c r="E22">
        <v>1248</v>
      </c>
      <c r="F22">
        <v>1233.5</v>
      </c>
      <c r="G22">
        <v>1159.5</v>
      </c>
      <c r="H22">
        <v>1063.5</v>
      </c>
      <c r="I22">
        <v>967</v>
      </c>
      <c r="J22">
        <v>913</v>
      </c>
      <c r="K22">
        <v>944.5</v>
      </c>
    </row>
    <row r="23" spans="1:13">
      <c r="A23" t="s">
        <v>2</v>
      </c>
      <c r="B23">
        <v>245.5</v>
      </c>
      <c r="C23">
        <v>265.5</v>
      </c>
      <c r="D23">
        <v>284.5</v>
      </c>
      <c r="E23">
        <v>304.5</v>
      </c>
      <c r="F23">
        <v>329</v>
      </c>
      <c r="G23">
        <v>362.5</v>
      </c>
      <c r="H23">
        <v>391</v>
      </c>
      <c r="I23">
        <v>410</v>
      </c>
      <c r="J23">
        <v>439</v>
      </c>
      <c r="K23">
        <v>447.5</v>
      </c>
    </row>
    <row r="24" spans="1:13">
      <c r="A24" t="s">
        <v>3</v>
      </c>
      <c r="B24">
        <v>1463</v>
      </c>
      <c r="C24">
        <v>1353.5</v>
      </c>
      <c r="D24">
        <v>1397.5</v>
      </c>
      <c r="E24">
        <v>2173.5</v>
      </c>
      <c r="F24">
        <v>2743.5</v>
      </c>
      <c r="G24">
        <v>2344.5</v>
      </c>
      <c r="H24">
        <v>2352</v>
      </c>
      <c r="I24">
        <v>2757.5</v>
      </c>
      <c r="J24">
        <v>2969</v>
      </c>
      <c r="K24">
        <v>2380</v>
      </c>
    </row>
    <row r="25" spans="1:13">
      <c r="A25" t="s">
        <v>4</v>
      </c>
      <c r="B25">
        <v>7251.5</v>
      </c>
      <c r="C25">
        <v>7853</v>
      </c>
      <c r="D25">
        <v>8546</v>
      </c>
      <c r="E25">
        <v>9172.5</v>
      </c>
      <c r="F25">
        <v>9693.5</v>
      </c>
      <c r="G25">
        <v>10105.5</v>
      </c>
      <c r="H25">
        <v>10443</v>
      </c>
      <c r="I25">
        <v>10883.5</v>
      </c>
      <c r="J25">
        <v>11368</v>
      </c>
      <c r="K25">
        <v>11619</v>
      </c>
    </row>
    <row r="26" spans="1:13">
      <c r="A26" t="s">
        <v>5</v>
      </c>
      <c r="B26">
        <v>393.5</v>
      </c>
      <c r="C26">
        <v>441</v>
      </c>
      <c r="D26">
        <v>517</v>
      </c>
      <c r="E26">
        <v>586.5</v>
      </c>
      <c r="F26">
        <v>667.5</v>
      </c>
      <c r="G26">
        <v>768</v>
      </c>
      <c r="H26">
        <v>829</v>
      </c>
      <c r="I26">
        <v>871.5</v>
      </c>
      <c r="J26">
        <v>900.5</v>
      </c>
      <c r="K26">
        <v>884.5</v>
      </c>
    </row>
    <row r="28" spans="1:13" s="6" customFormat="1">
      <c r="A28" s="5"/>
      <c r="B28" s="7">
        <v>2009</v>
      </c>
      <c r="C28" s="7">
        <v>2010</v>
      </c>
      <c r="D28" s="7">
        <v>2011</v>
      </c>
      <c r="E28" s="7">
        <v>2012</v>
      </c>
      <c r="F28" s="7">
        <v>2013</v>
      </c>
      <c r="G28" s="7">
        <v>2014</v>
      </c>
      <c r="H28" s="7">
        <v>2015</v>
      </c>
      <c r="I28" s="7">
        <v>2016</v>
      </c>
      <c r="J28" s="7">
        <v>2017</v>
      </c>
      <c r="K28" s="7">
        <v>2018</v>
      </c>
      <c r="M28" s="7"/>
    </row>
    <row r="29" spans="1:13" s="6" customFormat="1">
      <c r="A29" s="7" t="s">
        <v>11</v>
      </c>
      <c r="B29" s="6">
        <v>1.23</v>
      </c>
      <c r="C29" s="6">
        <v>1.2</v>
      </c>
      <c r="D29" s="6">
        <v>1.1599999999999999</v>
      </c>
      <c r="E29" s="6">
        <v>1.1399999999999999</v>
      </c>
      <c r="F29" s="6">
        <v>1.1100000000000001</v>
      </c>
      <c r="G29" s="6">
        <v>1.0900000000000001</v>
      </c>
      <c r="H29" s="6">
        <v>1.07</v>
      </c>
      <c r="I29" s="6">
        <v>1.06</v>
      </c>
      <c r="J29" s="6">
        <v>1.04</v>
      </c>
      <c r="K29" s="6">
        <v>1.02</v>
      </c>
    </row>
    <row r="30" spans="1:13" s="6" customFormat="1">
      <c r="A30" s="7"/>
    </row>
    <row r="31" spans="1:13">
      <c r="A31" s="2" t="s">
        <v>18</v>
      </c>
    </row>
    <row r="32" spans="1:13">
      <c r="B32" s="2">
        <v>2009</v>
      </c>
      <c r="C32" s="2">
        <v>2010</v>
      </c>
      <c r="D32" s="2">
        <v>2011</v>
      </c>
      <c r="E32" s="2">
        <v>2012</v>
      </c>
      <c r="F32" s="2">
        <v>2013</v>
      </c>
      <c r="G32" s="2">
        <v>2014</v>
      </c>
      <c r="H32" s="2">
        <v>2015</v>
      </c>
      <c r="I32" s="2">
        <v>2016</v>
      </c>
      <c r="J32" s="2">
        <v>2017</v>
      </c>
      <c r="K32" s="2">
        <v>2018</v>
      </c>
    </row>
    <row r="33" spans="1:11">
      <c r="A33" t="s">
        <v>30</v>
      </c>
      <c r="B33" s="10">
        <f t="shared" ref="B33:B39" si="1">B20*$B$29/1000</f>
        <v>0.47662500000000002</v>
      </c>
      <c r="C33" s="10">
        <f>C20*$C$29/1000</f>
        <v>0.49259999999999998</v>
      </c>
      <c r="D33" s="10">
        <f>D20*$D$29/1000</f>
        <v>0.46399999999999997</v>
      </c>
      <c r="E33" s="10">
        <f>E20*$E$29/1000</f>
        <v>0.43490999999999996</v>
      </c>
      <c r="F33" s="10">
        <f>F20*$F$29/1000</f>
        <v>0.46176000000000006</v>
      </c>
      <c r="G33" s="10">
        <f>G20*$G$29/1000</f>
        <v>0.581515</v>
      </c>
      <c r="H33" s="10">
        <f>H20*$H$29/1000</f>
        <v>0.6671450000000001</v>
      </c>
      <c r="I33" s="10">
        <f>I20*$I$29/1000</f>
        <v>0.72026999999999997</v>
      </c>
      <c r="J33" s="10">
        <f>J20*$J$29/1000</f>
        <v>0.74099999999999999</v>
      </c>
      <c r="K33" s="10">
        <f t="shared" ref="K33:K39" si="2">K20*$K$29/1000</f>
        <v>0.72011999999999998</v>
      </c>
    </row>
    <row r="34" spans="1:11">
      <c r="A34" t="s">
        <v>0</v>
      </c>
      <c r="B34" s="10">
        <f t="shared" si="1"/>
        <v>5.4027749999999992</v>
      </c>
      <c r="C34" s="10">
        <f t="shared" ref="C34:J39" si="3">C21*$B$29/1000</f>
        <v>5.0208599999999999</v>
      </c>
      <c r="D34" s="10">
        <f t="shared" si="3"/>
        <v>5.5054799999999995</v>
      </c>
      <c r="E34" s="10">
        <f t="shared" si="3"/>
        <v>5.6180249999999994</v>
      </c>
      <c r="F34" s="10">
        <f t="shared" si="3"/>
        <v>5.7717749999999999</v>
      </c>
      <c r="G34" s="10">
        <f t="shared" si="3"/>
        <v>5.2471800000000002</v>
      </c>
      <c r="H34" s="10">
        <f t="shared" si="3"/>
        <v>4.0848300000000002</v>
      </c>
      <c r="I34" s="10">
        <f t="shared" si="3"/>
        <v>3.5940599999999998</v>
      </c>
      <c r="J34" s="10">
        <f t="shared" si="3"/>
        <v>3.7865549999999999</v>
      </c>
      <c r="K34" s="10">
        <f t="shared" si="2"/>
        <v>4.3293900000000001</v>
      </c>
    </row>
    <row r="35" spans="1:11">
      <c r="A35" t="s">
        <v>1</v>
      </c>
      <c r="B35" s="10">
        <f t="shared" si="1"/>
        <v>1.265055</v>
      </c>
      <c r="C35" s="10">
        <f t="shared" si="3"/>
        <v>1.3935899999999999</v>
      </c>
      <c r="D35" s="10">
        <f t="shared" si="3"/>
        <v>1.49322</v>
      </c>
      <c r="E35" s="10">
        <f t="shared" si="3"/>
        <v>1.53504</v>
      </c>
      <c r="F35" s="10">
        <f t="shared" si="3"/>
        <v>1.5172049999999999</v>
      </c>
      <c r="G35" s="10">
        <f t="shared" si="3"/>
        <v>1.426185</v>
      </c>
      <c r="H35" s="10">
        <f t="shared" si="3"/>
        <v>1.3081050000000001</v>
      </c>
      <c r="I35" s="10">
        <f t="shared" si="3"/>
        <v>1.1894100000000001</v>
      </c>
      <c r="J35" s="10">
        <f t="shared" si="3"/>
        <v>1.1229899999999999</v>
      </c>
      <c r="K35" s="10">
        <f t="shared" si="2"/>
        <v>0.96338999999999997</v>
      </c>
    </row>
    <row r="36" spans="1:11">
      <c r="A36" t="s">
        <v>2</v>
      </c>
      <c r="B36" s="10">
        <f t="shared" si="1"/>
        <v>0.30196499999999998</v>
      </c>
      <c r="C36" s="10">
        <f t="shared" si="3"/>
        <v>0.32656499999999999</v>
      </c>
      <c r="D36" s="10">
        <f t="shared" si="3"/>
        <v>0.349935</v>
      </c>
      <c r="E36" s="10">
        <f t="shared" si="3"/>
        <v>0.37453499999999995</v>
      </c>
      <c r="F36" s="10">
        <f t="shared" si="3"/>
        <v>0.40467000000000003</v>
      </c>
      <c r="G36" s="10">
        <f t="shared" si="3"/>
        <v>0.44587500000000002</v>
      </c>
      <c r="H36" s="10">
        <f t="shared" si="3"/>
        <v>0.48093000000000002</v>
      </c>
      <c r="I36" s="10">
        <f t="shared" si="3"/>
        <v>0.50429999999999997</v>
      </c>
      <c r="J36" s="10">
        <f t="shared" si="3"/>
        <v>0.53997000000000006</v>
      </c>
      <c r="K36" s="10">
        <f t="shared" si="2"/>
        <v>0.45644999999999997</v>
      </c>
    </row>
    <row r="37" spans="1:11">
      <c r="A37" t="s">
        <v>3</v>
      </c>
      <c r="B37" s="10">
        <f t="shared" si="1"/>
        <v>1.79949</v>
      </c>
      <c r="C37" s="10">
        <f t="shared" si="3"/>
        <v>1.6648050000000001</v>
      </c>
      <c r="D37" s="10">
        <f t="shared" si="3"/>
        <v>1.718925</v>
      </c>
      <c r="E37" s="10">
        <f t="shared" si="3"/>
        <v>2.6734049999999998</v>
      </c>
      <c r="F37" s="10">
        <f t="shared" si="3"/>
        <v>3.3745050000000001</v>
      </c>
      <c r="G37" s="10">
        <f t="shared" si="3"/>
        <v>2.8837350000000002</v>
      </c>
      <c r="H37" s="10">
        <f t="shared" si="3"/>
        <v>2.89296</v>
      </c>
      <c r="I37" s="10">
        <f t="shared" si="3"/>
        <v>3.3917250000000001</v>
      </c>
      <c r="J37" s="10">
        <f t="shared" si="3"/>
        <v>3.6518699999999997</v>
      </c>
      <c r="K37" s="10">
        <f t="shared" si="2"/>
        <v>2.4276</v>
      </c>
    </row>
    <row r="38" spans="1:11">
      <c r="A38" t="s">
        <v>4</v>
      </c>
      <c r="B38" s="10">
        <f t="shared" si="1"/>
        <v>8.9193449999999999</v>
      </c>
      <c r="C38" s="10">
        <f t="shared" si="3"/>
        <v>9.6591900000000006</v>
      </c>
      <c r="D38" s="10">
        <f t="shared" si="3"/>
        <v>10.51158</v>
      </c>
      <c r="E38" s="10">
        <f t="shared" si="3"/>
        <v>11.282174999999999</v>
      </c>
      <c r="F38" s="10">
        <f t="shared" si="3"/>
        <v>11.923005</v>
      </c>
      <c r="G38" s="10">
        <f t="shared" si="3"/>
        <v>12.429765</v>
      </c>
      <c r="H38" s="10">
        <f t="shared" si="3"/>
        <v>12.844889999999999</v>
      </c>
      <c r="I38" s="10">
        <f t="shared" si="3"/>
        <v>13.386704999999999</v>
      </c>
      <c r="J38" s="10">
        <f t="shared" si="3"/>
        <v>13.98264</v>
      </c>
      <c r="K38" s="10">
        <f t="shared" si="2"/>
        <v>11.851380000000001</v>
      </c>
    </row>
    <row r="39" spans="1:11">
      <c r="A39" t="s">
        <v>5</v>
      </c>
      <c r="B39" s="10">
        <f t="shared" si="1"/>
        <v>0.48400500000000002</v>
      </c>
      <c r="C39" s="10">
        <f t="shared" si="3"/>
        <v>0.54242999999999997</v>
      </c>
      <c r="D39" s="10">
        <f t="shared" si="3"/>
        <v>0.63590999999999998</v>
      </c>
      <c r="E39" s="10">
        <f t="shared" si="3"/>
        <v>0.72139500000000001</v>
      </c>
      <c r="F39" s="10">
        <f t="shared" si="3"/>
        <v>0.821025</v>
      </c>
      <c r="G39" s="10">
        <f t="shared" si="3"/>
        <v>0.94464000000000004</v>
      </c>
      <c r="H39" s="10">
        <f t="shared" si="3"/>
        <v>1.0196699999999999</v>
      </c>
      <c r="I39" s="10">
        <f t="shared" si="3"/>
        <v>1.0719449999999999</v>
      </c>
      <c r="J39" s="10">
        <f t="shared" si="3"/>
        <v>1.107615</v>
      </c>
      <c r="K39" s="10">
        <f t="shared" si="2"/>
        <v>0.90219000000000005</v>
      </c>
    </row>
    <row r="40" spans="1:11" s="6" customFormat="1">
      <c r="A40" s="7"/>
    </row>
    <row r="41" spans="1:11" s="6" customFormat="1">
      <c r="A41" s="2" t="s">
        <v>19</v>
      </c>
    </row>
    <row r="42" spans="1:11">
      <c r="B42" s="2">
        <v>2009</v>
      </c>
      <c r="C42" s="2">
        <v>2010</v>
      </c>
      <c r="D42" s="2">
        <v>2011</v>
      </c>
      <c r="E42" s="2">
        <v>2012</v>
      </c>
      <c r="F42" s="2">
        <v>2013</v>
      </c>
      <c r="G42" s="2">
        <v>2014</v>
      </c>
      <c r="H42" s="2">
        <v>2015</v>
      </c>
      <c r="I42" s="2">
        <v>2016</v>
      </c>
      <c r="J42" s="2">
        <v>2017</v>
      </c>
      <c r="K42" s="2">
        <v>2018</v>
      </c>
    </row>
    <row r="43" spans="1:11" ht="32">
      <c r="A43" s="15" t="s">
        <v>32</v>
      </c>
      <c r="B43" s="10">
        <f t="shared" ref="B43:K43" si="4">B13/B33</f>
        <v>5.2950013113034355</v>
      </c>
      <c r="C43" s="10">
        <f t="shared" si="4"/>
        <v>6.2768371904181892</v>
      </c>
      <c r="D43" s="10">
        <f t="shared" si="4"/>
        <v>7.0417025862068972</v>
      </c>
      <c r="E43" s="10">
        <f t="shared" si="4"/>
        <v>7.5814306408222398</v>
      </c>
      <c r="F43" s="10">
        <f t="shared" si="4"/>
        <v>7.1615124740124738</v>
      </c>
      <c r="G43" s="10">
        <f t="shared" si="4"/>
        <v>5.5909993723291747</v>
      </c>
      <c r="H43" s="10">
        <f t="shared" si="4"/>
        <v>4.7633273126531703</v>
      </c>
      <c r="I43" s="10">
        <f t="shared" si="4"/>
        <v>4.6694295194857487</v>
      </c>
      <c r="J43" s="10">
        <f t="shared" si="4"/>
        <v>4.4439271255060726</v>
      </c>
      <c r="K43" s="10">
        <f t="shared" si="4"/>
        <v>4.4323446092317953</v>
      </c>
    </row>
    <row r="44" spans="1:11">
      <c r="A44" t="s">
        <v>0</v>
      </c>
      <c r="B44" s="10">
        <f t="shared" ref="B44:K44" si="5">B4/B34</f>
        <v>0.44891190175419121</v>
      </c>
      <c r="C44" s="10">
        <f t="shared" si="5"/>
        <v>0.47367184107901833</v>
      </c>
      <c r="D44" s="10">
        <f t="shared" si="5"/>
        <v>0.37859550847519197</v>
      </c>
      <c r="E44" s="10">
        <f t="shared" si="5"/>
        <v>0.36285171390301757</v>
      </c>
      <c r="F44" s="10">
        <f t="shared" si="5"/>
        <v>0.42473762404113113</v>
      </c>
      <c r="G44" s="10">
        <f t="shared" si="5"/>
        <v>0.5106514356282803</v>
      </c>
      <c r="H44" s="10">
        <f t="shared" si="5"/>
        <v>0.72608407204216563</v>
      </c>
      <c r="I44" s="10">
        <f t="shared" si="5"/>
        <v>0.87528032364512565</v>
      </c>
      <c r="J44" s="10">
        <f t="shared" si="5"/>
        <v>0.67428044753080307</v>
      </c>
      <c r="K44" s="10">
        <f t="shared" si="5"/>
        <v>0.65488209655401797</v>
      </c>
    </row>
    <row r="45" spans="1:11">
      <c r="A45" t="s">
        <v>1</v>
      </c>
      <c r="B45" s="10">
        <f t="shared" ref="B45:K45" si="6">B5/B35</f>
        <v>1.2390607522993071</v>
      </c>
      <c r="C45" s="10">
        <f t="shared" si="6"/>
        <v>1.2261999583808725</v>
      </c>
      <c r="D45" s="10">
        <f t="shared" si="6"/>
        <v>1.1320836849225164</v>
      </c>
      <c r="E45" s="10">
        <f t="shared" si="6"/>
        <v>1.1131566604127578</v>
      </c>
      <c r="F45" s="10">
        <f t="shared" si="6"/>
        <v>0.95129530946707919</v>
      </c>
      <c r="G45" s="10">
        <f t="shared" si="6"/>
        <v>0.76581930114255869</v>
      </c>
      <c r="H45" s="10">
        <f t="shared" si="6"/>
        <v>0.14215984190871528</v>
      </c>
      <c r="I45" s="10">
        <f t="shared" si="6"/>
        <v>9.0750876484979939E-2</v>
      </c>
      <c r="J45" s="10">
        <f t="shared" si="6"/>
        <v>9.8344597903810366E-2</v>
      </c>
      <c r="K45" s="10">
        <f t="shared" si="6"/>
        <v>0.11664019763543321</v>
      </c>
    </row>
    <row r="46" spans="1:11">
      <c r="A46" t="s">
        <v>2</v>
      </c>
      <c r="B46" s="10">
        <f t="shared" ref="B46:K46" si="7">B6/B36</f>
        <v>6.5722848674515255</v>
      </c>
      <c r="C46" s="10">
        <f t="shared" si="7"/>
        <v>6.556030193070292</v>
      </c>
      <c r="D46" s="10">
        <f t="shared" si="7"/>
        <v>5.6190149599211283</v>
      </c>
      <c r="E46" s="10">
        <f t="shared" si="7"/>
        <v>5.5427663636242288</v>
      </c>
      <c r="F46" s="10">
        <f t="shared" si="7"/>
        <v>4.9078755529196627</v>
      </c>
      <c r="G46" s="10">
        <f t="shared" si="7"/>
        <v>4.6448668348752458</v>
      </c>
      <c r="H46" s="10">
        <f t="shared" si="7"/>
        <v>4.2596219824090822</v>
      </c>
      <c r="I46" s="10">
        <f t="shared" si="7"/>
        <v>3.9955978584176086</v>
      </c>
      <c r="J46" s="10">
        <f t="shared" si="7"/>
        <v>3.8603811322851258</v>
      </c>
      <c r="K46" s="10">
        <f t="shared" si="7"/>
        <v>5.2323584182276273</v>
      </c>
    </row>
    <row r="47" spans="1:11">
      <c r="A47" t="s">
        <v>3</v>
      </c>
      <c r="B47" s="10">
        <f t="shared" ref="B47:K47" si="8">B7/B37</f>
        <v>4.5368409938371428E-2</v>
      </c>
      <c r="C47" s="10">
        <f t="shared" si="8"/>
        <v>5.0396292658899992E-2</v>
      </c>
      <c r="D47" s="10">
        <f t="shared" si="8"/>
        <v>4.9804383553674537E-2</v>
      </c>
      <c r="E47" s="10">
        <f t="shared" si="8"/>
        <v>3.5284590251009482E-2</v>
      </c>
      <c r="F47" s="10">
        <f t="shared" si="8"/>
        <v>3.4894006676534778E-2</v>
      </c>
      <c r="G47" s="10">
        <f t="shared" si="8"/>
        <v>3.7389011126195713E-2</v>
      </c>
      <c r="H47" s="10">
        <f t="shared" si="8"/>
        <v>3.8417399480117249E-2</v>
      </c>
      <c r="I47" s="10">
        <f t="shared" si="8"/>
        <v>3.6102573174417146E-2</v>
      </c>
      <c r="J47" s="10">
        <f t="shared" si="8"/>
        <v>3.3475999967140124E-2</v>
      </c>
      <c r="K47" s="10">
        <f t="shared" si="8"/>
        <v>6.8536826495304001E-2</v>
      </c>
    </row>
    <row r="48" spans="1:11">
      <c r="A48" t="s">
        <v>4</v>
      </c>
      <c r="B48" s="10">
        <f t="shared" ref="B48:K48" si="9">B8/B38</f>
        <v>2.4153118866912314E-2</v>
      </c>
      <c r="C48" s="10">
        <f t="shared" si="9"/>
        <v>2.1817564412750966E-2</v>
      </c>
      <c r="D48" s="10">
        <f t="shared" si="9"/>
        <v>2.157525319695041E-2</v>
      </c>
      <c r="E48" s="10">
        <f t="shared" si="9"/>
        <v>1.9490036274034041E-2</v>
      </c>
      <c r="F48" s="10">
        <f t="shared" si="9"/>
        <v>1.9650247567622424E-2</v>
      </c>
      <c r="G48" s="10">
        <f t="shared" si="9"/>
        <v>2.5804188574763885E-2</v>
      </c>
      <c r="H48" s="10">
        <f t="shared" si="9"/>
        <v>2.0422128955561319E-2</v>
      </c>
      <c r="I48" s="10">
        <f t="shared" si="9"/>
        <v>2.1389878988145327E-2</v>
      </c>
      <c r="J48" s="10">
        <f t="shared" si="9"/>
        <v>2.1014629569237282E-2</v>
      </c>
      <c r="K48" s="10">
        <f t="shared" si="9"/>
        <v>3.3974946377552648E-2</v>
      </c>
    </row>
    <row r="49" spans="1:43">
      <c r="A49" t="s">
        <v>5</v>
      </c>
      <c r="B49" s="10">
        <f t="shared" ref="B49:K49" si="10">B9/B39</f>
        <v>0.97205607380089043</v>
      </c>
      <c r="C49" s="10">
        <f t="shared" si="10"/>
        <v>0.78883911288092479</v>
      </c>
      <c r="D49" s="10">
        <f t="shared" si="10"/>
        <v>1.1071220770234782</v>
      </c>
      <c r="E49" s="10">
        <f t="shared" si="10"/>
        <v>0.97673258062503887</v>
      </c>
      <c r="F49" s="10">
        <f t="shared" si="10"/>
        <v>0.82045004719710124</v>
      </c>
      <c r="G49" s="10">
        <f t="shared" si="10"/>
        <v>0.72201050135501355</v>
      </c>
      <c r="H49" s="10">
        <f t="shared" si="10"/>
        <v>0.77728088499220349</v>
      </c>
      <c r="I49" s="10">
        <f t="shared" si="10"/>
        <v>0.70846918451972818</v>
      </c>
      <c r="J49" s="10">
        <f t="shared" si="10"/>
        <v>0.69979189519824125</v>
      </c>
      <c r="K49" s="10">
        <f t="shared" si="10"/>
        <v>0.95795785810084344</v>
      </c>
    </row>
    <row r="51" spans="1:43">
      <c r="A51" s="2" t="s">
        <v>12</v>
      </c>
    </row>
    <row r="52" spans="1:43">
      <c r="A52" s="2"/>
      <c r="B52" s="2">
        <v>2009</v>
      </c>
      <c r="C52" s="2">
        <v>2010</v>
      </c>
      <c r="D52" s="2">
        <v>2011</v>
      </c>
      <c r="E52" s="2">
        <v>2012</v>
      </c>
      <c r="F52" s="2">
        <v>2013</v>
      </c>
      <c r="G52" s="2">
        <v>2014</v>
      </c>
      <c r="H52" s="2">
        <v>2015</v>
      </c>
      <c r="I52" s="2">
        <v>2016</v>
      </c>
      <c r="J52" s="2">
        <v>2017</v>
      </c>
      <c r="K52" s="2">
        <v>2018</v>
      </c>
      <c r="L52" s="8">
        <v>2019</v>
      </c>
      <c r="M52" s="2">
        <v>2020</v>
      </c>
      <c r="N52" s="2">
        <v>2021</v>
      </c>
      <c r="O52" s="2">
        <v>2022</v>
      </c>
      <c r="P52" s="2">
        <v>2023</v>
      </c>
      <c r="Q52" s="2">
        <v>2024</v>
      </c>
      <c r="R52" s="2">
        <v>2025</v>
      </c>
      <c r="S52" s="2">
        <v>2026</v>
      </c>
      <c r="T52" s="2">
        <v>2027</v>
      </c>
      <c r="U52" s="2">
        <v>2028</v>
      </c>
      <c r="V52" s="2">
        <v>2029</v>
      </c>
      <c r="W52" s="2">
        <v>2030</v>
      </c>
      <c r="X52" s="2">
        <v>2031</v>
      </c>
      <c r="Y52" s="2">
        <v>2032</v>
      </c>
      <c r="Z52" s="2">
        <v>2033</v>
      </c>
      <c r="AA52" s="2">
        <v>2034</v>
      </c>
      <c r="AB52" s="2">
        <v>2035</v>
      </c>
      <c r="AC52" s="2">
        <v>2036</v>
      </c>
      <c r="AD52" s="2">
        <v>2037</v>
      </c>
      <c r="AE52" s="2">
        <v>2038</v>
      </c>
      <c r="AF52" s="2">
        <v>2039</v>
      </c>
      <c r="AG52" s="2">
        <v>2040</v>
      </c>
      <c r="AH52" s="2">
        <v>2041</v>
      </c>
      <c r="AI52" s="2">
        <v>2042</v>
      </c>
      <c r="AJ52" s="2">
        <v>2043</v>
      </c>
      <c r="AK52" s="2">
        <v>2044</v>
      </c>
      <c r="AL52" s="2">
        <v>2045</v>
      </c>
      <c r="AM52" s="2">
        <v>2046</v>
      </c>
      <c r="AN52" s="2">
        <v>2047</v>
      </c>
      <c r="AO52" s="2">
        <v>2048</v>
      </c>
      <c r="AP52" s="2">
        <v>2049</v>
      </c>
      <c r="AQ52" s="2">
        <v>2050</v>
      </c>
    </row>
    <row r="53" spans="1:43">
      <c r="A53" t="s">
        <v>6</v>
      </c>
      <c r="B53" s="10">
        <v>0.22602700000000001</v>
      </c>
      <c r="C53" s="10">
        <v>0.22977800000000001</v>
      </c>
      <c r="D53" s="10">
        <v>0.231292</v>
      </c>
      <c r="E53" s="10">
        <v>0.23591500000000001</v>
      </c>
      <c r="F53" s="10">
        <v>0.24172199999999999</v>
      </c>
      <c r="G53" s="10">
        <v>0.242894</v>
      </c>
      <c r="H53" s="10">
        <v>0.24469199999999999</v>
      </c>
      <c r="I53" s="10">
        <v>0.24567800000000001</v>
      </c>
      <c r="J53" s="10">
        <v>0.24765899999999999</v>
      </c>
      <c r="K53" s="10">
        <v>0.24979599999999999</v>
      </c>
      <c r="L53" s="11">
        <v>0.25203500000000001</v>
      </c>
      <c r="M53" s="10">
        <v>0.25432199999999999</v>
      </c>
      <c r="N53" s="10">
        <v>0.25711000000000001</v>
      </c>
      <c r="O53" s="10">
        <v>0.259911</v>
      </c>
      <c r="P53" s="10">
        <v>0.26322400000000001</v>
      </c>
      <c r="Q53" s="10">
        <v>0.26653900000000003</v>
      </c>
      <c r="R53" s="10">
        <v>0.26984399999999997</v>
      </c>
      <c r="S53" s="10">
        <v>0.27366800000000002</v>
      </c>
      <c r="T53" s="10">
        <v>0.27748499999999998</v>
      </c>
      <c r="U53" s="10">
        <v>0.281308</v>
      </c>
      <c r="V53" s="10">
        <v>0.28513500000000003</v>
      </c>
      <c r="W53" s="10">
        <v>0.28896699999999997</v>
      </c>
      <c r="X53" s="10">
        <v>0.29280699999999998</v>
      </c>
      <c r="Y53" s="10">
        <v>0.29665000000000002</v>
      </c>
      <c r="Z53" s="10">
        <v>0.30049900000000002</v>
      </c>
      <c r="AA53" s="10">
        <v>0.30435400000000001</v>
      </c>
      <c r="AB53" s="10">
        <v>0.30821700000000002</v>
      </c>
      <c r="AC53" s="10">
        <v>0.31208999999999998</v>
      </c>
      <c r="AD53" s="10">
        <v>0.31597900000000001</v>
      </c>
      <c r="AE53" s="10">
        <v>0.31988299999999997</v>
      </c>
      <c r="AF53" s="10">
        <v>0.32380799999999998</v>
      </c>
      <c r="AG53" s="10">
        <v>0.32775300000000002</v>
      </c>
      <c r="AH53" s="10">
        <v>0.33171800000000001</v>
      </c>
      <c r="AI53" s="10">
        <v>0.335704</v>
      </c>
      <c r="AJ53" s="10">
        <v>0.33971200000000001</v>
      </c>
      <c r="AK53" s="10">
        <v>0.34374300000000002</v>
      </c>
      <c r="AL53" s="10">
        <v>0.34779599999999999</v>
      </c>
      <c r="AM53" s="10">
        <v>0.35187200000000002</v>
      </c>
      <c r="AN53" s="10">
        <v>0.35597200000000001</v>
      </c>
      <c r="AO53" s="10">
        <v>0.36009600000000003</v>
      </c>
      <c r="AP53" s="10">
        <v>0.36424400000000001</v>
      </c>
      <c r="AQ53" s="10">
        <v>0.36841499999999999</v>
      </c>
    </row>
    <row r="54" spans="1:43">
      <c r="A54" t="s">
        <v>13</v>
      </c>
      <c r="B54" s="10">
        <f t="shared" ref="B54:K54" si="11">B10/B53</f>
        <v>2.0988642949736094</v>
      </c>
      <c r="C54" s="10">
        <f t="shared" si="11"/>
        <v>2.081661429727824</v>
      </c>
      <c r="D54" s="10">
        <f t="shared" si="11"/>
        <v>2.1740916244401016</v>
      </c>
      <c r="E54" s="10">
        <f t="shared" si="11"/>
        <v>1.9670220206430282</v>
      </c>
      <c r="F54" s="10">
        <f t="shared" si="11"/>
        <v>1.9177402139648028</v>
      </c>
      <c r="G54" s="10">
        <f t="shared" si="11"/>
        <v>1.9197674705838761</v>
      </c>
      <c r="H54" s="10">
        <f t="shared" si="11"/>
        <v>2.0217252709528712</v>
      </c>
      <c r="I54" s="10">
        <f t="shared" si="11"/>
        <v>2.1832235690619428</v>
      </c>
      <c r="J54" s="10">
        <f t="shared" si="11"/>
        <v>2.1209001086170902</v>
      </c>
      <c r="K54" s="10">
        <f t="shared" si="11"/>
        <v>2.3859869653637369</v>
      </c>
    </row>
    <row r="55" spans="1:43">
      <c r="A55" t="s">
        <v>25</v>
      </c>
      <c r="B55" s="17">
        <f t="shared" ref="B55:K55" si="12">B16/B53</f>
        <v>80.557942192746879</v>
      </c>
      <c r="C55" s="17">
        <f t="shared" si="12"/>
        <v>69.185518195823789</v>
      </c>
      <c r="D55" s="17">
        <f t="shared" si="12"/>
        <v>60.668419141172201</v>
      </c>
      <c r="E55" s="17">
        <f t="shared" si="12"/>
        <v>54.953818112455764</v>
      </c>
      <c r="F55" s="17">
        <f t="shared" si="12"/>
        <v>61.282795939136705</v>
      </c>
      <c r="G55" s="17">
        <f t="shared" si="12"/>
        <v>58.24623086613915</v>
      </c>
      <c r="H55" s="17">
        <f t="shared" si="12"/>
        <v>56.023490755725561</v>
      </c>
      <c r="I55" s="17">
        <f t="shared" si="12"/>
        <v>60.162204185966992</v>
      </c>
      <c r="J55" s="17">
        <f t="shared" si="12"/>
        <v>64.28375306368838</v>
      </c>
      <c r="K55" s="17">
        <f t="shared" si="12"/>
        <v>64.307635030184628</v>
      </c>
    </row>
    <row r="56" spans="1:43">
      <c r="B5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C894-EEB6-9347-B181-6104D1DF2003}">
  <dimension ref="A1:AQ56"/>
  <sheetViews>
    <sheetView workbookViewId="0">
      <selection activeCell="B33" sqref="B33:K39"/>
    </sheetView>
  </sheetViews>
  <sheetFormatPr baseColWidth="10" defaultColWidth="8.83203125" defaultRowHeight="15"/>
  <cols>
    <col min="1" max="1" width="47.1640625" customWidth="1"/>
    <col min="2" max="2" width="11.6640625" customWidth="1"/>
    <col min="3" max="3" width="11.83203125" customWidth="1"/>
    <col min="4" max="4" width="11.5" customWidth="1"/>
    <col min="5" max="5" width="12" customWidth="1"/>
    <col min="6" max="6" width="11.83203125" customWidth="1"/>
    <col min="7" max="7" width="13.33203125" customWidth="1"/>
    <col min="8" max="8" width="12.33203125" customWidth="1"/>
    <col min="9" max="9" width="11.83203125" customWidth="1"/>
    <col min="10" max="10" width="15" customWidth="1"/>
    <col min="12" max="12" width="8.83203125" style="3"/>
    <col min="13" max="13" width="10.1640625" customWidth="1"/>
    <col min="14" max="14" width="10.83203125" customWidth="1"/>
    <col min="15" max="15" width="10" customWidth="1"/>
  </cols>
  <sheetData>
    <row r="1" spans="1:13">
      <c r="A1" s="9" t="s">
        <v>20</v>
      </c>
    </row>
    <row r="2" spans="1:13">
      <c r="A2" s="2" t="s">
        <v>8</v>
      </c>
    </row>
    <row r="3" spans="1:13">
      <c r="B3" s="2">
        <v>2009</v>
      </c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  <c r="M3" s="2">
        <v>2005</v>
      </c>
    </row>
    <row r="4" spans="1:13">
      <c r="A4" t="s">
        <v>0</v>
      </c>
      <c r="B4" s="1">
        <v>15.042719999999999</v>
      </c>
      <c r="C4" s="1">
        <v>17.0304</v>
      </c>
      <c r="D4" s="1">
        <v>16.247610000000002</v>
      </c>
      <c r="E4" s="1">
        <v>18.194980000000001</v>
      </c>
      <c r="F4" s="1">
        <v>16.247610000000002</v>
      </c>
      <c r="G4" s="1">
        <v>19.51145</v>
      </c>
      <c r="H4" s="1">
        <v>22.54645</v>
      </c>
      <c r="I4" s="1">
        <v>25.738779999999998</v>
      </c>
      <c r="J4" s="1">
        <v>27.786330000000003</v>
      </c>
      <c r="K4">
        <v>30.295310000000001</v>
      </c>
      <c r="M4" s="12">
        <v>13.461</v>
      </c>
    </row>
    <row r="5" spans="1:13">
      <c r="A5" t="s">
        <v>1</v>
      </c>
      <c r="B5" s="1">
        <v>14.240350000000001</v>
      </c>
      <c r="C5" s="1">
        <v>14.60046</v>
      </c>
      <c r="D5" s="1">
        <v>14.182030000000001</v>
      </c>
      <c r="E5" s="1">
        <v>14.037139999999999</v>
      </c>
      <c r="F5" s="1">
        <v>14.182030000000001</v>
      </c>
      <c r="G5" s="1">
        <v>14.88674</v>
      </c>
      <c r="H5" s="1">
        <v>14.80964</v>
      </c>
      <c r="I5" s="1">
        <v>13.388159999999999</v>
      </c>
      <c r="J5" s="1">
        <v>12.02155</v>
      </c>
      <c r="K5">
        <v>13.288410000000001</v>
      </c>
      <c r="M5" s="12">
        <v>13.981</v>
      </c>
    </row>
    <row r="6" spans="1:13">
      <c r="A6" t="s">
        <v>2</v>
      </c>
      <c r="B6" s="1">
        <v>53.848469999999999</v>
      </c>
      <c r="C6" s="1">
        <v>52.38438</v>
      </c>
      <c r="D6" s="1">
        <v>50.192089999999993</v>
      </c>
      <c r="E6" s="1">
        <v>49.507330000000003</v>
      </c>
      <c r="F6" s="1">
        <v>50.192089999999993</v>
      </c>
      <c r="G6" s="1">
        <v>45.470790000000001</v>
      </c>
      <c r="H6" s="1">
        <v>51.20776</v>
      </c>
      <c r="I6" s="1">
        <v>53.209429999999998</v>
      </c>
      <c r="J6" s="1">
        <v>53.977089999999997</v>
      </c>
      <c r="K6">
        <v>55.581189999999999</v>
      </c>
      <c r="M6" s="12">
        <v>50.155000000000001</v>
      </c>
    </row>
    <row r="7" spans="1:13">
      <c r="A7" t="s">
        <v>3</v>
      </c>
      <c r="B7" s="10">
        <v>1.71641</v>
      </c>
      <c r="C7" s="10">
        <v>1.73706</v>
      </c>
      <c r="D7" s="10">
        <v>1.7918900000000002</v>
      </c>
      <c r="E7" s="10">
        <v>1.7909600000000001</v>
      </c>
      <c r="F7" s="10">
        <v>1.7918900000000002</v>
      </c>
      <c r="G7" s="10">
        <v>1.9889600000000001</v>
      </c>
      <c r="H7" s="10">
        <v>1.9076900000000001</v>
      </c>
      <c r="I7" s="10">
        <v>2.1647600000000002</v>
      </c>
      <c r="J7" s="10">
        <v>2.15503</v>
      </c>
      <c r="K7">
        <v>2.6558099999999998</v>
      </c>
      <c r="M7" s="12">
        <v>1.994</v>
      </c>
    </row>
    <row r="8" spans="1:13">
      <c r="A8" t="s">
        <v>4</v>
      </c>
      <c r="B8" s="10">
        <v>3.2581500000000001</v>
      </c>
      <c r="C8" s="10">
        <v>3.6115900000000001</v>
      </c>
      <c r="D8" s="10">
        <v>3.4595799999999999</v>
      </c>
      <c r="E8" s="10">
        <v>6.7486800000000002</v>
      </c>
      <c r="F8" s="10">
        <v>3.4595799999999999</v>
      </c>
      <c r="G8" s="10">
        <v>3.9494899999999999</v>
      </c>
      <c r="H8" s="10">
        <v>3.8828800000000001</v>
      </c>
      <c r="I8" s="10">
        <v>3.6536999999999997</v>
      </c>
      <c r="J8" s="10">
        <v>3.88042</v>
      </c>
      <c r="K8">
        <v>4.2186499999999993</v>
      </c>
      <c r="M8" s="12">
        <v>2.581</v>
      </c>
    </row>
    <row r="9" spans="1:13">
      <c r="A9" t="s">
        <v>5</v>
      </c>
      <c r="B9" s="10">
        <v>6.6156199999999998</v>
      </c>
      <c r="C9" s="10">
        <v>6.7755799999999997</v>
      </c>
      <c r="D9" s="10">
        <v>7.0921000000000003</v>
      </c>
      <c r="E9" s="10">
        <v>7.33385</v>
      </c>
      <c r="F9" s="10">
        <v>7.0921000000000003</v>
      </c>
      <c r="G9" s="10">
        <v>7.18729</v>
      </c>
      <c r="H9" s="10">
        <v>6.9132299999999995</v>
      </c>
      <c r="I9" s="10">
        <v>7.2670000000000003</v>
      </c>
      <c r="J9" s="10">
        <v>7.6573900000000004</v>
      </c>
      <c r="K9">
        <v>7.5546999999999995</v>
      </c>
      <c r="M9" s="12">
        <v>5.6959999999999997</v>
      </c>
    </row>
    <row r="10" spans="1:13">
      <c r="A10" t="s">
        <v>7</v>
      </c>
      <c r="B10" s="10">
        <v>11.56317</v>
      </c>
      <c r="C10" s="10">
        <v>11.568910000000001</v>
      </c>
      <c r="D10" s="10">
        <v>11.619209999999999</v>
      </c>
      <c r="E10" s="10">
        <v>11.992090000000001</v>
      </c>
      <c r="F10" s="10">
        <v>11.619209999999999</v>
      </c>
      <c r="G10" s="10">
        <v>12.15048</v>
      </c>
      <c r="H10" s="10">
        <v>13.022650000000001</v>
      </c>
      <c r="I10" s="10">
        <v>13.501940000000001</v>
      </c>
      <c r="J10" s="10">
        <v>13.28533</v>
      </c>
      <c r="K10">
        <v>13.286100000000001</v>
      </c>
      <c r="M10" s="12">
        <v>10.932</v>
      </c>
    </row>
    <row r="11" spans="1:13">
      <c r="B11" s="10"/>
      <c r="C11" s="10"/>
      <c r="D11" s="10"/>
      <c r="E11" s="10"/>
      <c r="F11" s="10"/>
      <c r="G11" s="10"/>
      <c r="H11" s="10"/>
      <c r="I11" s="10"/>
      <c r="J11" s="10"/>
      <c r="M11" s="12"/>
    </row>
    <row r="12" spans="1:13" ht="32">
      <c r="A12" s="13" t="s">
        <v>29</v>
      </c>
      <c r="B12" s="2">
        <v>2009</v>
      </c>
      <c r="C12" s="2">
        <v>2010</v>
      </c>
      <c r="D12" s="2">
        <v>2011</v>
      </c>
      <c r="E12" s="2">
        <v>2012</v>
      </c>
      <c r="F12" s="2">
        <v>2013</v>
      </c>
      <c r="G12" s="2">
        <v>2014</v>
      </c>
      <c r="H12" s="2">
        <v>2015</v>
      </c>
      <c r="I12" s="2">
        <v>2016</v>
      </c>
      <c r="J12" s="2">
        <v>2017</v>
      </c>
      <c r="K12" s="2">
        <v>2018</v>
      </c>
      <c r="M12" s="2">
        <v>2005</v>
      </c>
    </row>
    <row r="13" spans="1:13">
      <c r="A13" t="s">
        <v>28</v>
      </c>
      <c r="B13" s="10">
        <v>21.514119999999998</v>
      </c>
      <c r="C13">
        <v>19.639189999999999</v>
      </c>
      <c r="D13">
        <v>21.936610000000002</v>
      </c>
      <c r="E13">
        <v>21.259060000000002</v>
      </c>
      <c r="F13">
        <v>22.014200000000002</v>
      </c>
      <c r="G13">
        <v>22.24371</v>
      </c>
      <c r="H13">
        <v>20.00938</v>
      </c>
      <c r="I13">
        <v>19.630939999999999</v>
      </c>
      <c r="J13" s="1">
        <v>19.971119999999999</v>
      </c>
      <c r="K13">
        <v>21.173159999999999</v>
      </c>
      <c r="L13"/>
      <c r="M13">
        <v>20.956700000000001</v>
      </c>
    </row>
    <row r="14" spans="1:13">
      <c r="A14" t="s">
        <v>27</v>
      </c>
      <c r="B14">
        <v>45.353269999999995</v>
      </c>
      <c r="C14">
        <v>48.386069999999997</v>
      </c>
      <c r="D14">
        <v>36.593400000000003</v>
      </c>
      <c r="E14">
        <v>34.819929999999999</v>
      </c>
      <c r="F14">
        <v>32.276540000000004</v>
      </c>
      <c r="G14">
        <v>30.704369999999997</v>
      </c>
      <c r="H14">
        <v>24.815180000000002</v>
      </c>
      <c r="I14">
        <v>19.848040000000001</v>
      </c>
      <c r="J14">
        <v>21.44528</v>
      </c>
      <c r="K14" s="10">
        <v>22.80255</v>
      </c>
      <c r="L14" s="10"/>
      <c r="M14" s="12">
        <v>66.093000000000004</v>
      </c>
    </row>
    <row r="15" spans="1:1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3">
      <c r="A16" t="s">
        <v>31</v>
      </c>
      <c r="B16" s="10">
        <f>SUM(B4:B10,B13,B14)</f>
        <v>173.15228000000002</v>
      </c>
      <c r="C16" s="10">
        <f t="shared" ref="C16:K16" si="0">SUM(C4:C10,C13,C14)</f>
        <v>175.73364000000001</v>
      </c>
      <c r="D16" s="10">
        <f t="shared" si="0"/>
        <v>163.11452</v>
      </c>
      <c r="E16" s="10">
        <f t="shared" si="0"/>
        <v>165.68402</v>
      </c>
      <c r="F16" s="10">
        <f t="shared" si="0"/>
        <v>158.87524999999999</v>
      </c>
      <c r="G16" s="10">
        <f t="shared" si="0"/>
        <v>158.09327999999999</v>
      </c>
      <c r="H16" s="10">
        <f t="shared" si="0"/>
        <v>159.11485999999999</v>
      </c>
      <c r="I16" s="10">
        <f t="shared" si="0"/>
        <v>158.40275</v>
      </c>
      <c r="J16" s="10">
        <f t="shared" si="0"/>
        <v>162.17954</v>
      </c>
      <c r="K16" s="10">
        <f t="shared" si="0"/>
        <v>170.85587999999998</v>
      </c>
      <c r="L16" s="10"/>
    </row>
    <row r="17" spans="1:1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3">
      <c r="A18" s="2" t="s">
        <v>10</v>
      </c>
    </row>
    <row r="19" spans="1:13">
      <c r="B19" s="2">
        <v>2009</v>
      </c>
      <c r="C19" s="2">
        <v>2010</v>
      </c>
      <c r="D19" s="2">
        <v>2011</v>
      </c>
      <c r="E19" s="2">
        <v>2012</v>
      </c>
      <c r="F19" s="2">
        <v>2013</v>
      </c>
      <c r="G19" s="2">
        <v>2014</v>
      </c>
      <c r="H19" s="2">
        <v>2015</v>
      </c>
      <c r="I19" s="2">
        <v>2016</v>
      </c>
      <c r="J19" s="2">
        <v>2017</v>
      </c>
      <c r="K19" s="2">
        <v>2018</v>
      </c>
    </row>
    <row r="20" spans="1:13">
      <c r="A20" t="s">
        <v>9</v>
      </c>
      <c r="B20">
        <v>6527</v>
      </c>
      <c r="C20">
        <v>6774</v>
      </c>
      <c r="D20">
        <v>7296</v>
      </c>
      <c r="E20">
        <v>7671.5</v>
      </c>
      <c r="F20">
        <v>7216.5</v>
      </c>
      <c r="G20">
        <v>7416.5</v>
      </c>
      <c r="H20">
        <v>8726.5</v>
      </c>
      <c r="I20">
        <v>10011</v>
      </c>
      <c r="J20">
        <v>10290.5</v>
      </c>
      <c r="K20">
        <v>9259</v>
      </c>
    </row>
    <row r="21" spans="1:13">
      <c r="A21" t="s">
        <v>0</v>
      </c>
      <c r="B21">
        <v>26576.5</v>
      </c>
      <c r="C21">
        <v>21128.5</v>
      </c>
      <c r="D21">
        <v>23118.5</v>
      </c>
      <c r="E21">
        <v>20385</v>
      </c>
      <c r="F21">
        <v>17930</v>
      </c>
      <c r="G21">
        <v>18213.5</v>
      </c>
      <c r="H21">
        <v>18709</v>
      </c>
      <c r="I21">
        <v>26046</v>
      </c>
      <c r="J21">
        <v>37423</v>
      </c>
      <c r="K21">
        <v>44853.5</v>
      </c>
    </row>
    <row r="22" spans="1:13">
      <c r="A22" t="s">
        <v>1</v>
      </c>
      <c r="B22">
        <v>18795</v>
      </c>
      <c r="C22">
        <v>18699</v>
      </c>
      <c r="D22">
        <v>19196.5</v>
      </c>
      <c r="E22">
        <v>19605</v>
      </c>
      <c r="F22">
        <v>19543</v>
      </c>
      <c r="G22">
        <v>19606.5</v>
      </c>
      <c r="H22">
        <v>19785</v>
      </c>
      <c r="I22">
        <v>19955</v>
      </c>
      <c r="J22">
        <v>20579</v>
      </c>
      <c r="K22">
        <v>21532.5</v>
      </c>
    </row>
    <row r="23" spans="1:13">
      <c r="A23" t="s">
        <v>2</v>
      </c>
      <c r="B23">
        <v>6335.5</v>
      </c>
      <c r="C23">
        <v>7054.5</v>
      </c>
      <c r="D23">
        <v>7849</v>
      </c>
      <c r="E23">
        <v>8704.5</v>
      </c>
      <c r="F23">
        <v>9304</v>
      </c>
      <c r="G23">
        <v>9420</v>
      </c>
      <c r="H23">
        <v>9547</v>
      </c>
      <c r="I23">
        <v>9910.5</v>
      </c>
      <c r="J23">
        <v>10619.5</v>
      </c>
      <c r="K23">
        <v>11298.5</v>
      </c>
    </row>
    <row r="24" spans="1:13">
      <c r="A24" t="s">
        <v>3</v>
      </c>
      <c r="B24">
        <v>22150.5</v>
      </c>
      <c r="C24">
        <v>22892</v>
      </c>
      <c r="D24">
        <v>25785</v>
      </c>
      <c r="E24">
        <v>29068.5</v>
      </c>
      <c r="F24">
        <v>31436.5</v>
      </c>
      <c r="G24">
        <v>31494.5</v>
      </c>
      <c r="H24">
        <v>28108.5</v>
      </c>
      <c r="I24">
        <v>26618</v>
      </c>
      <c r="J24">
        <v>28006.5</v>
      </c>
      <c r="K24">
        <v>28678</v>
      </c>
    </row>
    <row r="25" spans="1:13">
      <c r="A25" t="s">
        <v>4</v>
      </c>
      <c r="B25">
        <v>116257.5</v>
      </c>
      <c r="C25">
        <v>124129</v>
      </c>
      <c r="D25">
        <v>133311.5</v>
      </c>
      <c r="E25">
        <v>140400</v>
      </c>
      <c r="F25">
        <v>143513</v>
      </c>
      <c r="G25">
        <v>147929.5</v>
      </c>
      <c r="H25">
        <v>154537</v>
      </c>
      <c r="I25">
        <v>161826.5</v>
      </c>
      <c r="J25">
        <v>169878</v>
      </c>
      <c r="K25">
        <v>178097</v>
      </c>
    </row>
    <row r="26" spans="1:13">
      <c r="A26" t="s">
        <v>5</v>
      </c>
      <c r="B26">
        <v>11353</v>
      </c>
      <c r="C26">
        <v>11816.5</v>
      </c>
      <c r="D26">
        <v>12594.5</v>
      </c>
      <c r="E26">
        <v>13578.5</v>
      </c>
      <c r="F26">
        <v>13984</v>
      </c>
      <c r="G26">
        <v>14203.5</v>
      </c>
      <c r="H26">
        <v>14802</v>
      </c>
      <c r="I26">
        <v>15717</v>
      </c>
      <c r="J26">
        <v>17094.5</v>
      </c>
      <c r="K26">
        <v>18588.5</v>
      </c>
    </row>
    <row r="28" spans="1:13" s="6" customFormat="1">
      <c r="A28" s="5"/>
      <c r="B28" s="7">
        <v>2009</v>
      </c>
      <c r="C28" s="7">
        <v>2010</v>
      </c>
      <c r="D28" s="7">
        <v>2011</v>
      </c>
      <c r="E28" s="7">
        <v>2012</v>
      </c>
      <c r="F28" s="7">
        <v>2013</v>
      </c>
      <c r="G28" s="7">
        <v>2014</v>
      </c>
      <c r="H28" s="7">
        <v>2015</v>
      </c>
      <c r="I28" s="7">
        <v>2016</v>
      </c>
      <c r="J28" s="7">
        <v>2017</v>
      </c>
      <c r="K28" s="7">
        <v>2018</v>
      </c>
      <c r="M28" s="7"/>
    </row>
    <row r="29" spans="1:13" s="6" customFormat="1">
      <c r="A29" s="7" t="s">
        <v>11</v>
      </c>
      <c r="B29" s="6">
        <v>1.23</v>
      </c>
      <c r="C29" s="6">
        <v>1.2</v>
      </c>
      <c r="D29" s="6">
        <v>1.1599999999999999</v>
      </c>
      <c r="E29" s="6">
        <v>1.1399999999999999</v>
      </c>
      <c r="F29" s="6">
        <v>1.1100000000000001</v>
      </c>
      <c r="G29" s="6">
        <v>1.0900000000000001</v>
      </c>
      <c r="H29" s="6">
        <v>1.07</v>
      </c>
      <c r="I29" s="6">
        <v>1.06</v>
      </c>
      <c r="J29" s="6">
        <v>1.04</v>
      </c>
      <c r="K29" s="6">
        <v>1.02</v>
      </c>
    </row>
    <row r="30" spans="1:13" s="6" customFormat="1">
      <c r="A30" s="7"/>
    </row>
    <row r="31" spans="1:13">
      <c r="A31" s="2" t="s">
        <v>18</v>
      </c>
    </row>
    <row r="32" spans="1:13">
      <c r="B32" s="2">
        <v>2009</v>
      </c>
      <c r="C32" s="2">
        <v>2010</v>
      </c>
      <c r="D32" s="2">
        <v>2011</v>
      </c>
      <c r="E32" s="2">
        <v>2012</v>
      </c>
      <c r="F32" s="2">
        <v>2013</v>
      </c>
      <c r="G32" s="2">
        <v>2014</v>
      </c>
      <c r="H32" s="2">
        <v>2015</v>
      </c>
      <c r="I32" s="2">
        <v>2016</v>
      </c>
      <c r="J32" s="2">
        <v>2017</v>
      </c>
      <c r="K32" s="2">
        <v>2018</v>
      </c>
    </row>
    <row r="33" spans="1:11">
      <c r="A33" t="s">
        <v>30</v>
      </c>
      <c r="B33" s="10">
        <f t="shared" ref="B33:B39" si="1">B20*$B$29/1000</f>
        <v>8.0282099999999996</v>
      </c>
      <c r="C33" s="10">
        <f>C20*$C$29/1000</f>
        <v>8.1288</v>
      </c>
      <c r="D33" s="10">
        <f>D20*$D$29/1000</f>
        <v>8.463359999999998</v>
      </c>
      <c r="E33" s="10">
        <f>E20*$E$29/1000</f>
        <v>8.7455099999999977</v>
      </c>
      <c r="F33" s="10">
        <f>F20*$F$29/1000</f>
        <v>8.0103150000000003</v>
      </c>
      <c r="G33" s="10">
        <f>G20*$G$29/1000</f>
        <v>8.0839850000000002</v>
      </c>
      <c r="H33" s="10">
        <f>H20*$H$29/1000</f>
        <v>9.3373550000000005</v>
      </c>
      <c r="I33" s="10">
        <f>I20*$I$29/1000</f>
        <v>10.611660000000001</v>
      </c>
      <c r="J33" s="10">
        <f>J20*$J$29/1000</f>
        <v>10.702120000000001</v>
      </c>
      <c r="K33" s="10">
        <f t="shared" ref="K33:K39" si="2">K20*$K$29/1000</f>
        <v>9.4441800000000011</v>
      </c>
    </row>
    <row r="34" spans="1:11">
      <c r="A34" t="s">
        <v>0</v>
      </c>
      <c r="B34" s="10">
        <f t="shared" si="1"/>
        <v>32.689095000000002</v>
      </c>
      <c r="C34" s="10">
        <f t="shared" ref="C34:J39" si="3">C21*$B$29/1000</f>
        <v>25.988054999999999</v>
      </c>
      <c r="D34" s="10">
        <f t="shared" si="3"/>
        <v>28.435755</v>
      </c>
      <c r="E34" s="10">
        <f t="shared" si="3"/>
        <v>25.073550000000001</v>
      </c>
      <c r="F34" s="10">
        <f t="shared" si="3"/>
        <v>22.053900000000002</v>
      </c>
      <c r="G34" s="10">
        <f t="shared" si="3"/>
        <v>22.402605000000001</v>
      </c>
      <c r="H34" s="10">
        <f t="shared" si="3"/>
        <v>23.012070000000001</v>
      </c>
      <c r="I34" s="10">
        <f t="shared" si="3"/>
        <v>32.036580000000001</v>
      </c>
      <c r="J34" s="10">
        <f t="shared" si="3"/>
        <v>46.030290000000001</v>
      </c>
      <c r="K34" s="10">
        <f t="shared" si="2"/>
        <v>45.750569999999996</v>
      </c>
    </row>
    <row r="35" spans="1:11">
      <c r="A35" t="s">
        <v>1</v>
      </c>
      <c r="B35" s="10">
        <f t="shared" si="1"/>
        <v>23.117849999999997</v>
      </c>
      <c r="C35" s="10">
        <f t="shared" si="3"/>
        <v>22.999770000000002</v>
      </c>
      <c r="D35" s="10">
        <f t="shared" si="3"/>
        <v>23.611695000000001</v>
      </c>
      <c r="E35" s="10">
        <f t="shared" si="3"/>
        <v>24.114150000000002</v>
      </c>
      <c r="F35" s="10">
        <f t="shared" si="3"/>
        <v>24.037890000000001</v>
      </c>
      <c r="G35" s="10">
        <f t="shared" si="3"/>
        <v>24.115994999999998</v>
      </c>
      <c r="H35" s="10">
        <f t="shared" si="3"/>
        <v>24.335549999999998</v>
      </c>
      <c r="I35" s="10">
        <f t="shared" si="3"/>
        <v>24.544650000000001</v>
      </c>
      <c r="J35" s="10">
        <f t="shared" si="3"/>
        <v>25.312169999999998</v>
      </c>
      <c r="K35" s="10">
        <f t="shared" si="2"/>
        <v>21.963150000000002</v>
      </c>
    </row>
    <row r="36" spans="1:11">
      <c r="A36" t="s">
        <v>2</v>
      </c>
      <c r="B36" s="10">
        <f t="shared" si="1"/>
        <v>7.7926650000000004</v>
      </c>
      <c r="C36" s="10">
        <f t="shared" si="3"/>
        <v>8.6770350000000001</v>
      </c>
      <c r="D36" s="10">
        <f t="shared" si="3"/>
        <v>9.6542700000000004</v>
      </c>
      <c r="E36" s="10">
        <f t="shared" si="3"/>
        <v>10.706535000000001</v>
      </c>
      <c r="F36" s="10">
        <f t="shared" si="3"/>
        <v>11.44392</v>
      </c>
      <c r="G36" s="10">
        <f t="shared" si="3"/>
        <v>11.586600000000001</v>
      </c>
      <c r="H36" s="10">
        <f t="shared" si="3"/>
        <v>11.742809999999999</v>
      </c>
      <c r="I36" s="10">
        <f t="shared" si="3"/>
        <v>12.189914999999999</v>
      </c>
      <c r="J36" s="10">
        <f t="shared" si="3"/>
        <v>13.061985</v>
      </c>
      <c r="K36" s="10">
        <f t="shared" si="2"/>
        <v>11.524469999999999</v>
      </c>
    </row>
    <row r="37" spans="1:11">
      <c r="A37" t="s">
        <v>3</v>
      </c>
      <c r="B37" s="10">
        <f t="shared" si="1"/>
        <v>27.245114999999998</v>
      </c>
      <c r="C37" s="10">
        <f t="shared" si="3"/>
        <v>28.157160000000001</v>
      </c>
      <c r="D37" s="10">
        <f t="shared" si="3"/>
        <v>31.71555</v>
      </c>
      <c r="E37" s="10">
        <f t="shared" si="3"/>
        <v>35.754255000000001</v>
      </c>
      <c r="F37" s="10">
        <f t="shared" si="3"/>
        <v>38.666894999999997</v>
      </c>
      <c r="G37" s="10">
        <f t="shared" si="3"/>
        <v>38.738235000000003</v>
      </c>
      <c r="H37" s="10">
        <f t="shared" si="3"/>
        <v>34.573455000000003</v>
      </c>
      <c r="I37" s="10">
        <f t="shared" si="3"/>
        <v>32.740139999999997</v>
      </c>
      <c r="J37" s="10">
        <f t="shared" si="3"/>
        <v>34.447995000000006</v>
      </c>
      <c r="K37" s="10">
        <f t="shared" si="2"/>
        <v>29.251560000000001</v>
      </c>
    </row>
    <row r="38" spans="1:11">
      <c r="A38" t="s">
        <v>4</v>
      </c>
      <c r="B38" s="10">
        <f t="shared" si="1"/>
        <v>142.996725</v>
      </c>
      <c r="C38" s="10">
        <f t="shared" si="3"/>
        <v>152.67866999999998</v>
      </c>
      <c r="D38" s="10">
        <f t="shared" si="3"/>
        <v>163.97314499999999</v>
      </c>
      <c r="E38" s="10">
        <f t="shared" si="3"/>
        <v>172.69200000000001</v>
      </c>
      <c r="F38" s="10">
        <f t="shared" si="3"/>
        <v>176.52098999999998</v>
      </c>
      <c r="G38" s="10">
        <f t="shared" si="3"/>
        <v>181.95328499999999</v>
      </c>
      <c r="H38" s="10">
        <f t="shared" si="3"/>
        <v>190.08051</v>
      </c>
      <c r="I38" s="10">
        <f t="shared" si="3"/>
        <v>199.046595</v>
      </c>
      <c r="J38" s="10">
        <f t="shared" si="3"/>
        <v>208.94994</v>
      </c>
      <c r="K38" s="10">
        <f t="shared" si="2"/>
        <v>181.65894</v>
      </c>
    </row>
    <row r="39" spans="1:11">
      <c r="A39" t="s">
        <v>5</v>
      </c>
      <c r="B39" s="10">
        <f t="shared" si="1"/>
        <v>13.96419</v>
      </c>
      <c r="C39" s="10">
        <f t="shared" si="3"/>
        <v>14.534295</v>
      </c>
      <c r="D39" s="10">
        <f t="shared" si="3"/>
        <v>15.491235000000001</v>
      </c>
      <c r="E39" s="10">
        <f t="shared" si="3"/>
        <v>16.701554999999999</v>
      </c>
      <c r="F39" s="10">
        <f t="shared" si="3"/>
        <v>17.200320000000001</v>
      </c>
      <c r="G39" s="10">
        <f t="shared" si="3"/>
        <v>17.470305</v>
      </c>
      <c r="H39" s="10">
        <f t="shared" si="3"/>
        <v>18.20646</v>
      </c>
      <c r="I39" s="10">
        <f t="shared" si="3"/>
        <v>19.331910000000001</v>
      </c>
      <c r="J39" s="10">
        <f t="shared" si="3"/>
        <v>21.026235</v>
      </c>
      <c r="K39" s="10">
        <f t="shared" si="2"/>
        <v>18.960270000000001</v>
      </c>
    </row>
    <row r="40" spans="1:11" s="6" customFormat="1">
      <c r="A40" s="7"/>
    </row>
    <row r="41" spans="1:11" s="6" customFormat="1">
      <c r="A41" s="2" t="s">
        <v>19</v>
      </c>
    </row>
    <row r="42" spans="1:11">
      <c r="B42" s="2">
        <v>2009</v>
      </c>
      <c r="C42" s="2">
        <v>2010</v>
      </c>
      <c r="D42" s="2">
        <v>2011</v>
      </c>
      <c r="E42" s="2">
        <v>2012</v>
      </c>
      <c r="F42" s="2">
        <v>2013</v>
      </c>
      <c r="G42" s="2">
        <v>2014</v>
      </c>
      <c r="H42" s="2">
        <v>2015</v>
      </c>
      <c r="I42" s="2">
        <v>2016</v>
      </c>
      <c r="J42" s="2">
        <v>2017</v>
      </c>
      <c r="K42" s="2">
        <v>2018</v>
      </c>
    </row>
    <row r="43" spans="1:11" ht="32">
      <c r="A43" s="15" t="s">
        <v>32</v>
      </c>
      <c r="B43" s="10">
        <f t="shared" ref="B43:K43" si="4">B13/B33</f>
        <v>2.6798153012938126</v>
      </c>
      <c r="C43" s="10">
        <f t="shared" si="4"/>
        <v>2.4160011317783683</v>
      </c>
      <c r="D43" s="10">
        <f t="shared" si="4"/>
        <v>2.5919504782970364</v>
      </c>
      <c r="E43" s="10">
        <f t="shared" si="4"/>
        <v>2.4308542326290872</v>
      </c>
      <c r="F43" s="10">
        <f t="shared" si="4"/>
        <v>2.7482314990109629</v>
      </c>
      <c r="G43" s="10">
        <f t="shared" si="4"/>
        <v>2.7515773470633604</v>
      </c>
      <c r="H43" s="10">
        <f t="shared" si="4"/>
        <v>2.1429387658496437</v>
      </c>
      <c r="I43" s="10">
        <f t="shared" si="4"/>
        <v>1.849940537107295</v>
      </c>
      <c r="J43" s="10">
        <f t="shared" si="4"/>
        <v>1.8660900830863416</v>
      </c>
      <c r="K43" s="10">
        <f t="shared" si="4"/>
        <v>2.2419267739496704</v>
      </c>
    </row>
    <row r="44" spans="1:11">
      <c r="A44" t="s">
        <v>0</v>
      </c>
      <c r="B44" s="10">
        <f t="shared" ref="B44:K44" si="5">B4/B34</f>
        <v>0.46017548053869334</v>
      </c>
      <c r="C44" s="10">
        <f t="shared" si="5"/>
        <v>0.65531645211617418</v>
      </c>
      <c r="D44" s="10">
        <f t="shared" si="5"/>
        <v>0.57137958883103335</v>
      </c>
      <c r="E44" s="10">
        <f t="shared" si="5"/>
        <v>0.72566429564222057</v>
      </c>
      <c r="F44" s="10">
        <f t="shared" si="5"/>
        <v>0.73672275651925512</v>
      </c>
      <c r="G44" s="10">
        <f t="shared" si="5"/>
        <v>0.87094558869381478</v>
      </c>
      <c r="H44" s="10">
        <f t="shared" si="5"/>
        <v>0.97976627048327247</v>
      </c>
      <c r="I44" s="10">
        <f t="shared" si="5"/>
        <v>0.80341846726460808</v>
      </c>
      <c r="J44" s="10">
        <f t="shared" si="5"/>
        <v>0.6036531596911513</v>
      </c>
      <c r="K44" s="10">
        <f t="shared" si="5"/>
        <v>0.66218431814073575</v>
      </c>
    </row>
    <row r="45" spans="1:11">
      <c r="A45" t="s">
        <v>1</v>
      </c>
      <c r="B45" s="10">
        <f t="shared" ref="B45:K45" si="6">B5/B35</f>
        <v>0.61598937617468763</v>
      </c>
      <c r="C45" s="10">
        <f t="shared" si="6"/>
        <v>0.63480895678521998</v>
      </c>
      <c r="D45" s="10">
        <f t="shared" si="6"/>
        <v>0.60063582898220569</v>
      </c>
      <c r="E45" s="10">
        <f t="shared" si="6"/>
        <v>0.58211216236110319</v>
      </c>
      <c r="F45" s="10">
        <f t="shared" si="6"/>
        <v>0.58998647551844197</v>
      </c>
      <c r="G45" s="10">
        <f t="shared" si="6"/>
        <v>0.61729735803975749</v>
      </c>
      <c r="H45" s="10">
        <f t="shared" si="6"/>
        <v>0.60855990515932457</v>
      </c>
      <c r="I45" s="10">
        <f t="shared" si="6"/>
        <v>0.54546143456924412</v>
      </c>
      <c r="J45" s="10">
        <f t="shared" si="6"/>
        <v>0.47493162379993498</v>
      </c>
      <c r="K45" s="10">
        <f t="shared" si="6"/>
        <v>0.60503206507263296</v>
      </c>
    </row>
    <row r="46" spans="1:11">
      <c r="A46" t="s">
        <v>2</v>
      </c>
      <c r="B46" s="10">
        <f t="shared" ref="B46:K46" si="7">B6/B36</f>
        <v>6.9101481970545375</v>
      </c>
      <c r="C46" s="10">
        <f t="shared" si="7"/>
        <v>6.0371290423514488</v>
      </c>
      <c r="D46" s="10">
        <f t="shared" si="7"/>
        <v>5.1989523806564337</v>
      </c>
      <c r="E46" s="10">
        <f t="shared" si="7"/>
        <v>4.6240291560248021</v>
      </c>
      <c r="F46" s="10">
        <f t="shared" si="7"/>
        <v>4.3859175876797458</v>
      </c>
      <c r="G46" s="10">
        <f t="shared" si="7"/>
        <v>3.9244290818704366</v>
      </c>
      <c r="H46" s="10">
        <f t="shared" si="7"/>
        <v>4.3607756576151706</v>
      </c>
      <c r="I46" s="10">
        <f t="shared" si="7"/>
        <v>4.3650369998478249</v>
      </c>
      <c r="J46" s="10">
        <f t="shared" si="7"/>
        <v>4.1323803388229274</v>
      </c>
      <c r="K46" s="10">
        <f t="shared" si="7"/>
        <v>4.8228846966498242</v>
      </c>
    </row>
    <row r="47" spans="1:11">
      <c r="A47" t="s">
        <v>3</v>
      </c>
      <c r="B47" s="10">
        <f t="shared" ref="B47:K47" si="8">B7/B37</f>
        <v>6.2998816485083653E-2</v>
      </c>
      <c r="C47" s="10">
        <f t="shared" si="8"/>
        <v>6.1691591055347911E-2</v>
      </c>
      <c r="D47" s="10">
        <f t="shared" si="8"/>
        <v>5.6498783719658031E-2</v>
      </c>
      <c r="E47" s="10">
        <f t="shared" si="8"/>
        <v>5.0090821358185204E-2</v>
      </c>
      <c r="F47" s="10">
        <f t="shared" si="8"/>
        <v>4.6341709102838496E-2</v>
      </c>
      <c r="G47" s="10">
        <f t="shared" si="8"/>
        <v>5.1343588575989585E-2</v>
      </c>
      <c r="H47" s="10">
        <f t="shared" si="8"/>
        <v>5.5177881412199037E-2</v>
      </c>
      <c r="I47" s="10">
        <f t="shared" si="8"/>
        <v>6.6119448481283233E-2</v>
      </c>
      <c r="J47" s="10">
        <f t="shared" si="8"/>
        <v>6.2558938481034956E-2</v>
      </c>
      <c r="K47" s="10">
        <f t="shared" si="8"/>
        <v>9.079208083261199E-2</v>
      </c>
    </row>
    <row r="48" spans="1:11">
      <c r="A48" t="s">
        <v>4</v>
      </c>
      <c r="B48" s="10">
        <f t="shared" ref="B48:K48" si="9">B8/B38</f>
        <v>2.2784787553700968E-2</v>
      </c>
      <c r="C48" s="10">
        <f t="shared" si="9"/>
        <v>2.3654843207633395E-2</v>
      </c>
      <c r="D48" s="10">
        <f t="shared" si="9"/>
        <v>2.1098454871985289E-2</v>
      </c>
      <c r="E48" s="10">
        <f t="shared" si="9"/>
        <v>3.907928566465152E-2</v>
      </c>
      <c r="F48" s="10">
        <f t="shared" si="9"/>
        <v>1.959868908507708E-2</v>
      </c>
      <c r="G48" s="10">
        <f t="shared" si="9"/>
        <v>2.1706065927856153E-2</v>
      </c>
      <c r="H48" s="10">
        <f t="shared" si="9"/>
        <v>2.0427554618829676E-2</v>
      </c>
      <c r="I48" s="10">
        <f t="shared" si="9"/>
        <v>1.8356003527716713E-2</v>
      </c>
      <c r="J48" s="10">
        <f t="shared" si="9"/>
        <v>1.8571051037392018E-2</v>
      </c>
      <c r="K48" s="10">
        <f t="shared" si="9"/>
        <v>2.3222914325053308E-2</v>
      </c>
    </row>
    <row r="49" spans="1:43">
      <c r="A49" t="s">
        <v>5</v>
      </c>
      <c r="B49" s="10">
        <f t="shared" ref="B49:K49" si="10">B9/B39</f>
        <v>0.47375608610309655</v>
      </c>
      <c r="C49" s="10">
        <f t="shared" si="10"/>
        <v>0.46617878610555241</v>
      </c>
      <c r="D49" s="10">
        <f t="shared" si="10"/>
        <v>0.45781372498706524</v>
      </c>
      <c r="E49" s="10">
        <f t="shared" si="10"/>
        <v>0.4391118072538755</v>
      </c>
      <c r="F49" s="10">
        <f t="shared" si="10"/>
        <v>0.41232372420978214</v>
      </c>
      <c r="G49" s="10">
        <f t="shared" si="10"/>
        <v>0.4114003733764236</v>
      </c>
      <c r="H49" s="10">
        <f t="shared" si="10"/>
        <v>0.37971302493730247</v>
      </c>
      <c r="I49" s="10">
        <f t="shared" si="10"/>
        <v>0.37590698487630037</v>
      </c>
      <c r="J49" s="10">
        <f t="shared" si="10"/>
        <v>0.36418265086450335</v>
      </c>
      <c r="K49" s="10">
        <f t="shared" si="10"/>
        <v>0.3984489672351712</v>
      </c>
    </row>
    <row r="51" spans="1:43">
      <c r="A51" s="2" t="s">
        <v>12</v>
      </c>
    </row>
    <row r="52" spans="1:43">
      <c r="A52" s="2"/>
      <c r="B52" s="2">
        <v>2009</v>
      </c>
      <c r="C52" s="2">
        <v>2010</v>
      </c>
      <c r="D52" s="2">
        <v>2011</v>
      </c>
      <c r="E52" s="2">
        <v>2012</v>
      </c>
      <c r="F52" s="2">
        <v>2013</v>
      </c>
      <c r="G52" s="2">
        <v>2014</v>
      </c>
      <c r="H52" s="2">
        <v>2015</v>
      </c>
      <c r="I52" s="2">
        <v>2016</v>
      </c>
      <c r="J52" s="2">
        <v>2017</v>
      </c>
      <c r="K52" s="2">
        <v>2018</v>
      </c>
      <c r="L52" s="8">
        <v>2019</v>
      </c>
      <c r="M52" s="2">
        <v>2020</v>
      </c>
      <c r="N52" s="2">
        <v>2021</v>
      </c>
      <c r="O52" s="2">
        <v>2022</v>
      </c>
      <c r="P52" s="2">
        <v>2023</v>
      </c>
      <c r="Q52" s="2">
        <v>2024</v>
      </c>
      <c r="R52" s="2">
        <v>2025</v>
      </c>
      <c r="S52" s="2">
        <v>2026</v>
      </c>
      <c r="T52" s="2">
        <v>2027</v>
      </c>
      <c r="U52" s="2">
        <v>2028</v>
      </c>
      <c r="V52" s="2">
        <v>2029</v>
      </c>
      <c r="W52" s="2">
        <v>2030</v>
      </c>
      <c r="X52" s="2">
        <v>2031</v>
      </c>
      <c r="Y52" s="2">
        <v>2032</v>
      </c>
      <c r="Z52" s="2">
        <v>2033</v>
      </c>
      <c r="AA52" s="2">
        <v>2034</v>
      </c>
      <c r="AB52" s="2">
        <v>2035</v>
      </c>
      <c r="AC52" s="2">
        <v>2036</v>
      </c>
      <c r="AD52" s="2">
        <v>2037</v>
      </c>
      <c r="AE52" s="2">
        <v>2038</v>
      </c>
      <c r="AF52" s="2">
        <v>2039</v>
      </c>
      <c r="AG52" s="2">
        <v>2040</v>
      </c>
      <c r="AH52" s="2">
        <v>2041</v>
      </c>
      <c r="AI52" s="2">
        <v>2042</v>
      </c>
      <c r="AJ52" s="2">
        <v>2043</v>
      </c>
      <c r="AK52" s="2">
        <v>2044</v>
      </c>
      <c r="AL52" s="2">
        <v>2045</v>
      </c>
      <c r="AM52" s="2">
        <v>2046</v>
      </c>
      <c r="AN52" s="2">
        <v>2047</v>
      </c>
      <c r="AO52" s="2">
        <v>2048</v>
      </c>
      <c r="AP52" s="2">
        <v>2049</v>
      </c>
      <c r="AQ52" s="2">
        <v>2050</v>
      </c>
    </row>
    <row r="53" spans="1:43">
      <c r="A53" t="s">
        <v>6</v>
      </c>
      <c r="B53" s="10">
        <v>4.3287709999999997</v>
      </c>
      <c r="C53" s="10">
        <v>4.404744</v>
      </c>
      <c r="D53" s="10">
        <v>4.4767780000000004</v>
      </c>
      <c r="E53" s="10">
        <v>4.5686869999999997</v>
      </c>
      <c r="F53" s="10">
        <v>4.6528239999999998</v>
      </c>
      <c r="G53" s="10">
        <v>4.7196530000000001</v>
      </c>
      <c r="H53" s="10">
        <v>4.777692</v>
      </c>
      <c r="I53" s="10">
        <v>4.8451519999999997</v>
      </c>
      <c r="J53" s="10">
        <v>4.9284119999999998</v>
      </c>
      <c r="K53" s="10">
        <v>5.0134369999999997</v>
      </c>
      <c r="L53" s="11">
        <v>5.1007129999999998</v>
      </c>
      <c r="M53" s="10">
        <v>5.1880759999999997</v>
      </c>
      <c r="N53" s="10">
        <v>5.2756449999999999</v>
      </c>
      <c r="O53" s="10">
        <v>5.3632759999999999</v>
      </c>
      <c r="P53" s="10">
        <v>5.4499259999999996</v>
      </c>
      <c r="Q53" s="10">
        <v>5.5361079999999996</v>
      </c>
      <c r="R53" s="10">
        <v>5.621537</v>
      </c>
      <c r="S53" s="10">
        <v>5.7057289999999998</v>
      </c>
      <c r="T53" s="10">
        <v>5.7887779999999998</v>
      </c>
      <c r="U53" s="10">
        <v>5.8714370000000002</v>
      </c>
      <c r="V53" s="10">
        <v>5.9535419999999997</v>
      </c>
      <c r="W53" s="10">
        <v>6.0350349999999997</v>
      </c>
      <c r="X53" s="10">
        <v>6.1158679999999999</v>
      </c>
      <c r="Y53" s="10">
        <v>6.1959689999999998</v>
      </c>
      <c r="Z53" s="10">
        <v>6.2753350000000001</v>
      </c>
      <c r="AA53" s="10">
        <v>6.3539750000000002</v>
      </c>
      <c r="AB53" s="10">
        <v>6.4319199999999999</v>
      </c>
      <c r="AC53" s="10">
        <v>6.5092230000000004</v>
      </c>
      <c r="AD53" s="10">
        <v>6.5859439999999996</v>
      </c>
      <c r="AE53" s="10">
        <v>6.6621449999999998</v>
      </c>
      <c r="AF53" s="10">
        <v>6.7378660000000004</v>
      </c>
      <c r="AG53" s="10">
        <v>6.8131469999999998</v>
      </c>
      <c r="AH53" s="10">
        <v>6.8880330000000001</v>
      </c>
      <c r="AI53" s="10">
        <v>6.9625450000000004</v>
      </c>
      <c r="AJ53" s="10">
        <v>7.0367150000000001</v>
      </c>
      <c r="AK53" s="10">
        <v>7.1105650000000002</v>
      </c>
      <c r="AL53" s="10">
        <v>7.1841280000000003</v>
      </c>
      <c r="AM53" s="10">
        <v>7.2574399999999999</v>
      </c>
      <c r="AN53" s="10">
        <v>7.3305379999999998</v>
      </c>
      <c r="AO53" s="10">
        <v>7.4034719999999998</v>
      </c>
      <c r="AP53" s="10">
        <v>7.476286</v>
      </c>
      <c r="AQ53" s="10">
        <v>7.5490250000000003</v>
      </c>
    </row>
    <row r="54" spans="1:43">
      <c r="A54" t="s">
        <v>13</v>
      </c>
      <c r="B54" s="10">
        <f t="shared" ref="B54:K54" si="11">B10/B53</f>
        <v>2.6712362469624753</v>
      </c>
      <c r="C54" s="10">
        <f t="shared" si="11"/>
        <v>2.6264659194722784</v>
      </c>
      <c r="D54" s="10">
        <f t="shared" si="11"/>
        <v>2.595440292102936</v>
      </c>
      <c r="E54" s="10">
        <f t="shared" si="11"/>
        <v>2.6248438555760116</v>
      </c>
      <c r="F54" s="10">
        <f t="shared" si="11"/>
        <v>2.4972382363914902</v>
      </c>
      <c r="G54" s="10">
        <f t="shared" si="11"/>
        <v>2.5744435025202064</v>
      </c>
      <c r="H54" s="10">
        <f t="shared" si="11"/>
        <v>2.7257198664124855</v>
      </c>
      <c r="I54" s="10">
        <f t="shared" si="11"/>
        <v>2.7866906961845577</v>
      </c>
      <c r="J54" s="10">
        <f t="shared" si="11"/>
        <v>2.6956614016847618</v>
      </c>
      <c r="K54" s="10">
        <f t="shared" si="11"/>
        <v>2.650098126295394</v>
      </c>
    </row>
    <row r="55" spans="1:43">
      <c r="A55" t="s">
        <v>25</v>
      </c>
      <c r="B55" s="17">
        <f t="shared" ref="B55:K55" si="12">B16/B53</f>
        <v>40.000332657929938</v>
      </c>
      <c r="C55" s="17">
        <f t="shared" si="12"/>
        <v>39.896448011507594</v>
      </c>
      <c r="D55" s="17">
        <f t="shared" si="12"/>
        <v>36.435695493500006</v>
      </c>
      <c r="E55" s="17">
        <f t="shared" si="12"/>
        <v>36.265128252384116</v>
      </c>
      <c r="F55" s="17">
        <f t="shared" si="12"/>
        <v>34.145983170650773</v>
      </c>
      <c r="G55" s="17">
        <f t="shared" si="12"/>
        <v>33.496801565708324</v>
      </c>
      <c r="H55" s="17">
        <f t="shared" si="12"/>
        <v>33.303708150295165</v>
      </c>
      <c r="I55" s="17">
        <f t="shared" si="12"/>
        <v>32.693040383459589</v>
      </c>
      <c r="J55" s="17">
        <f t="shared" si="12"/>
        <v>32.907058094980698</v>
      </c>
      <c r="K55" s="17">
        <f t="shared" si="12"/>
        <v>34.079590508467547</v>
      </c>
    </row>
    <row r="56" spans="1:43">
      <c r="B5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E6E5-1F39-7C4E-9074-1C49B5DA9116}">
  <dimension ref="A1:AQ56"/>
  <sheetViews>
    <sheetView workbookViewId="0">
      <selection activeCell="B33" sqref="B33:K39"/>
    </sheetView>
  </sheetViews>
  <sheetFormatPr baseColWidth="10" defaultColWidth="8.83203125" defaultRowHeight="15"/>
  <cols>
    <col min="1" max="1" width="47.1640625" customWidth="1"/>
    <col min="2" max="2" width="11.6640625" customWidth="1"/>
    <col min="3" max="3" width="11.83203125" customWidth="1"/>
    <col min="4" max="4" width="11.5" customWidth="1"/>
    <col min="5" max="5" width="12" customWidth="1"/>
    <col min="6" max="6" width="11.83203125" customWidth="1"/>
    <col min="7" max="7" width="13.33203125" customWidth="1"/>
    <col min="8" max="8" width="12.33203125" customWidth="1"/>
    <col min="9" max="9" width="11.83203125" customWidth="1"/>
    <col min="10" max="10" width="15" customWidth="1"/>
    <col min="12" max="12" width="8.83203125" style="3"/>
    <col min="13" max="13" width="10.1640625" customWidth="1"/>
    <col min="14" max="14" width="10.83203125" customWidth="1"/>
    <col min="15" max="15" width="10" customWidth="1"/>
  </cols>
  <sheetData>
    <row r="1" spans="1:13">
      <c r="A1" s="9" t="s">
        <v>26</v>
      </c>
    </row>
    <row r="2" spans="1:13">
      <c r="A2" s="2" t="s">
        <v>8</v>
      </c>
    </row>
    <row r="3" spans="1:13">
      <c r="B3" s="2">
        <v>2009</v>
      </c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  <c r="M3" s="2">
        <v>1990</v>
      </c>
    </row>
    <row r="4" spans="1:13">
      <c r="A4" t="s">
        <v>0</v>
      </c>
      <c r="B4" s="1">
        <v>3.2088100000000002</v>
      </c>
      <c r="C4" s="1">
        <v>3.3847399999999999</v>
      </c>
      <c r="D4" s="1">
        <v>3.4010599999999998</v>
      </c>
      <c r="E4" s="1">
        <v>3.5989299999999997</v>
      </c>
      <c r="F4" s="1">
        <v>3.7778</v>
      </c>
      <c r="G4" s="1">
        <v>4.09368</v>
      </c>
      <c r="H4" s="1">
        <v>3.8375500000000002</v>
      </c>
      <c r="I4" s="1">
        <v>3.70519</v>
      </c>
      <c r="J4" s="1">
        <v>3.74648</v>
      </c>
      <c r="K4">
        <v>3.5785800000000001</v>
      </c>
      <c r="M4" s="12">
        <v>5.1100000000000003</v>
      </c>
    </row>
    <row r="5" spans="1:13">
      <c r="A5" t="s">
        <v>1</v>
      </c>
      <c r="B5" s="1">
        <v>4.8067500000000001</v>
      </c>
      <c r="C5" s="1">
        <v>4.7439</v>
      </c>
      <c r="D5" s="1">
        <v>4.4590699999999996</v>
      </c>
      <c r="E5" s="1">
        <v>5.2327299999999992</v>
      </c>
      <c r="F5" s="1">
        <v>4.9224300000000003</v>
      </c>
      <c r="G5" s="1">
        <v>4.3562399999999997</v>
      </c>
      <c r="H5" s="1">
        <v>3.9748699999999997</v>
      </c>
      <c r="I5" s="1">
        <v>3.88849</v>
      </c>
      <c r="J5" s="1">
        <v>4.0015299999999998</v>
      </c>
      <c r="K5">
        <v>4.9135</v>
      </c>
      <c r="M5" s="12">
        <v>4.9130000000000003</v>
      </c>
    </row>
    <row r="6" spans="1:13">
      <c r="A6" t="s">
        <v>2</v>
      </c>
      <c r="B6" s="1">
        <v>10.31549</v>
      </c>
      <c r="C6" s="1">
        <v>9.9914100000000001</v>
      </c>
      <c r="D6" s="1">
        <v>8.91798</v>
      </c>
      <c r="E6" s="1">
        <v>7.7905500000000005</v>
      </c>
      <c r="F6" s="1">
        <v>7.0005299999999995</v>
      </c>
      <c r="G6" s="1">
        <v>6.2058200000000001</v>
      </c>
      <c r="H6" s="1">
        <v>6.4133500000000003</v>
      </c>
      <c r="I6" s="1">
        <v>6.9921899999999999</v>
      </c>
      <c r="J6" s="1">
        <v>4.8903999999999996</v>
      </c>
      <c r="K6">
        <v>4.8582000000000001</v>
      </c>
      <c r="M6" s="12">
        <v>8.0869999999999997</v>
      </c>
    </row>
    <row r="7" spans="1:13">
      <c r="A7" t="s">
        <v>3</v>
      </c>
      <c r="B7" s="10">
        <v>0.42701999999999996</v>
      </c>
      <c r="C7" s="10">
        <v>0.43012</v>
      </c>
      <c r="D7" s="10">
        <v>0.43198999999999999</v>
      </c>
      <c r="E7" s="10">
        <v>0.43619000000000002</v>
      </c>
      <c r="F7" s="10">
        <v>0.46751999999999999</v>
      </c>
      <c r="G7" s="10">
        <v>0.49342000000000003</v>
      </c>
      <c r="H7" s="10">
        <v>0.46656999999999998</v>
      </c>
      <c r="I7" s="10">
        <v>0.53536000000000006</v>
      </c>
      <c r="J7" s="10">
        <v>0.54007000000000005</v>
      </c>
      <c r="K7">
        <v>0.63800000000000001</v>
      </c>
      <c r="M7" s="12">
        <v>0.38700000000000001</v>
      </c>
    </row>
    <row r="8" spans="1:13">
      <c r="A8" t="s">
        <v>4</v>
      </c>
      <c r="B8" s="10">
        <v>1.1462300000000001</v>
      </c>
      <c r="C8" s="10">
        <v>1.1730699999999998</v>
      </c>
      <c r="D8" s="10">
        <v>1.0980399999999999</v>
      </c>
      <c r="E8" s="10">
        <v>1.09293</v>
      </c>
      <c r="F8" s="10">
        <v>1.1184799999999999</v>
      </c>
      <c r="G8" s="10">
        <v>1.2810899999999998</v>
      </c>
      <c r="H8" s="10">
        <v>1.2781500000000001</v>
      </c>
      <c r="I8" s="10">
        <v>1.2628599999999999</v>
      </c>
      <c r="J8" s="10">
        <v>1.2968599999999999</v>
      </c>
      <c r="K8">
        <v>1.07152</v>
      </c>
      <c r="M8" s="12">
        <v>0.71399999999999997</v>
      </c>
    </row>
    <row r="9" spans="1:13">
      <c r="A9" t="s">
        <v>5</v>
      </c>
      <c r="B9" s="10">
        <v>1.8430599999999999</v>
      </c>
      <c r="C9" s="10">
        <v>1.8827499999999999</v>
      </c>
      <c r="D9" s="10">
        <v>1.9279200000000001</v>
      </c>
      <c r="E9" s="10">
        <v>1.8982000000000001</v>
      </c>
      <c r="F9" s="10">
        <v>1.9094800000000001</v>
      </c>
      <c r="G9" s="10">
        <v>1.84127</v>
      </c>
      <c r="H9" s="10">
        <v>1.8413599999999999</v>
      </c>
      <c r="I9" s="10">
        <v>1.8766400000000001</v>
      </c>
      <c r="J9" s="10">
        <v>1.9479200000000001</v>
      </c>
      <c r="K9">
        <v>2.1339200000000003</v>
      </c>
      <c r="M9" s="12">
        <v>1.278</v>
      </c>
    </row>
    <row r="10" spans="1:13">
      <c r="A10" t="s">
        <v>7</v>
      </c>
      <c r="B10" s="10">
        <v>4.7159300000000002</v>
      </c>
      <c r="C10" s="10">
        <v>4.7205699999999995</v>
      </c>
      <c r="D10" s="10">
        <v>4.66547</v>
      </c>
      <c r="E10" s="10">
        <v>4.57789</v>
      </c>
      <c r="F10" s="10">
        <v>4.601</v>
      </c>
      <c r="G10" s="10">
        <v>4.7224599999999999</v>
      </c>
      <c r="H10" s="10">
        <v>4.9203999999999999</v>
      </c>
      <c r="I10" s="10">
        <v>4.8554899999999996</v>
      </c>
      <c r="J10" s="10">
        <v>4.9022100000000002</v>
      </c>
      <c r="K10">
        <v>5.0661800000000001</v>
      </c>
      <c r="M10" s="12">
        <v>4.0789999999999997</v>
      </c>
    </row>
    <row r="11" spans="1:13">
      <c r="B11" s="10"/>
      <c r="C11" s="10"/>
      <c r="D11" s="10"/>
      <c r="E11" s="10"/>
      <c r="F11" s="10"/>
      <c r="G11" s="10"/>
      <c r="H11" s="10"/>
      <c r="I11" s="10"/>
      <c r="J11" s="10"/>
      <c r="M11" s="12"/>
    </row>
    <row r="12" spans="1:13" ht="32">
      <c r="A12" s="13" t="s">
        <v>29</v>
      </c>
      <c r="B12" s="2">
        <v>2009</v>
      </c>
      <c r="C12" s="2">
        <v>2010</v>
      </c>
      <c r="D12" s="2">
        <v>2011</v>
      </c>
      <c r="E12" s="2">
        <v>2012</v>
      </c>
      <c r="F12" s="2">
        <v>2013</v>
      </c>
      <c r="G12" s="2">
        <v>2014</v>
      </c>
      <c r="H12" s="2">
        <v>2015</v>
      </c>
      <c r="I12" s="2">
        <v>2016</v>
      </c>
      <c r="J12" s="2">
        <v>2017</v>
      </c>
      <c r="K12" s="2">
        <v>2018</v>
      </c>
      <c r="M12" s="2">
        <v>1990</v>
      </c>
    </row>
    <row r="13" spans="1:13">
      <c r="A13" t="s">
        <v>28</v>
      </c>
      <c r="B13">
        <v>5.3782700000000006</v>
      </c>
      <c r="C13">
        <v>5.1262600000000003</v>
      </c>
      <c r="D13">
        <v>5.9400399999999998</v>
      </c>
      <c r="E13">
        <v>5.8440200000000004</v>
      </c>
      <c r="F13">
        <v>5.7587700000000002</v>
      </c>
      <c r="G13">
        <v>6.0041599999999997</v>
      </c>
      <c r="H13">
        <v>5.8023999999999996</v>
      </c>
      <c r="I13">
        <v>5.6604099999999997</v>
      </c>
      <c r="J13" s="1">
        <v>6.1562799999999998</v>
      </c>
      <c r="K13">
        <v>5.8923900000000007</v>
      </c>
      <c r="L13" s="10"/>
      <c r="M13" s="12">
        <v>6.8369999999999997</v>
      </c>
    </row>
    <row r="14" spans="1:13">
      <c r="A14" t="s">
        <v>27</v>
      </c>
      <c r="B14">
        <v>-4.0610200000000001</v>
      </c>
      <c r="C14">
        <v>-8.1275600000000008</v>
      </c>
      <c r="D14">
        <v>-10.50469</v>
      </c>
      <c r="E14">
        <v>-7.2404500000000001</v>
      </c>
      <c r="F14">
        <v>-5.2067899999999998</v>
      </c>
      <c r="G14">
        <v>-2.37887</v>
      </c>
      <c r="H14">
        <v>-2.2917700000000001</v>
      </c>
      <c r="I14">
        <v>-6.1057899999999998</v>
      </c>
      <c r="J14">
        <v>-7.2717099999999997</v>
      </c>
      <c r="K14" s="10">
        <v>-4.6833100000000005</v>
      </c>
      <c r="L14" s="10"/>
      <c r="M14" s="12">
        <v>4.9829999999999997</v>
      </c>
    </row>
    <row r="15" spans="1:1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3">
      <c r="A16" t="s">
        <v>31</v>
      </c>
      <c r="B16" s="10">
        <f>SUM(B4:B10,B13,B14)</f>
        <v>27.780540000000002</v>
      </c>
      <c r="C16" s="10">
        <f t="shared" ref="C16:K16" si="0">SUM(C4:C10,C13,C14)</f>
        <v>23.325259999999993</v>
      </c>
      <c r="D16" s="10">
        <f t="shared" si="0"/>
        <v>20.336879999999997</v>
      </c>
      <c r="E16" s="10">
        <f t="shared" si="0"/>
        <v>23.230989999999998</v>
      </c>
      <c r="F16" s="10">
        <f t="shared" si="0"/>
        <v>24.349220000000003</v>
      </c>
      <c r="G16" s="10">
        <f t="shared" si="0"/>
        <v>26.61927</v>
      </c>
      <c r="H16" s="10">
        <f t="shared" si="0"/>
        <v>26.24288</v>
      </c>
      <c r="I16" s="10">
        <f t="shared" si="0"/>
        <v>22.670840000000002</v>
      </c>
      <c r="J16" s="10">
        <f t="shared" si="0"/>
        <v>20.210040000000003</v>
      </c>
      <c r="K16" s="10">
        <f t="shared" si="0"/>
        <v>23.468980000000002</v>
      </c>
      <c r="L16" s="10"/>
    </row>
    <row r="18" spans="1:13">
      <c r="A18" s="2" t="s">
        <v>10</v>
      </c>
    </row>
    <row r="19" spans="1:13">
      <c r="B19" s="2">
        <v>2009</v>
      </c>
      <c r="C19" s="2">
        <v>2010</v>
      </c>
      <c r="D19" s="2">
        <v>2011</v>
      </c>
      <c r="E19" s="2">
        <v>2012</v>
      </c>
      <c r="F19" s="2">
        <v>2013</v>
      </c>
      <c r="G19" s="2">
        <v>2014</v>
      </c>
      <c r="H19" s="2">
        <v>2015</v>
      </c>
      <c r="I19" s="2">
        <v>2016</v>
      </c>
      <c r="J19" s="2">
        <v>2017</v>
      </c>
      <c r="K19" s="2">
        <v>2018</v>
      </c>
    </row>
    <row r="20" spans="1:13">
      <c r="A20" t="s">
        <v>9</v>
      </c>
      <c r="B20">
        <v>3521.5</v>
      </c>
      <c r="C20">
        <v>4194.5</v>
      </c>
      <c r="D20">
        <v>4555</v>
      </c>
      <c r="E20">
        <v>4347.5</v>
      </c>
      <c r="F20">
        <v>4525.5</v>
      </c>
      <c r="G20">
        <v>4700</v>
      </c>
      <c r="H20">
        <v>4658.5</v>
      </c>
      <c r="I20">
        <v>5224.5</v>
      </c>
      <c r="J20">
        <v>5704</v>
      </c>
      <c r="K20">
        <v>5335.5</v>
      </c>
    </row>
    <row r="21" spans="1:13">
      <c r="A21" t="s">
        <v>0</v>
      </c>
      <c r="B21">
        <v>3119.5</v>
      </c>
      <c r="C21">
        <v>3683</v>
      </c>
      <c r="D21">
        <v>4178</v>
      </c>
      <c r="E21">
        <v>4139.5</v>
      </c>
      <c r="F21">
        <v>4347.5</v>
      </c>
      <c r="G21">
        <v>4224.5</v>
      </c>
      <c r="H21">
        <v>3785</v>
      </c>
      <c r="I21">
        <v>3441</v>
      </c>
      <c r="J21">
        <v>3166</v>
      </c>
      <c r="K21">
        <v>3455</v>
      </c>
    </row>
    <row r="22" spans="1:13">
      <c r="A22" t="s">
        <v>1</v>
      </c>
      <c r="B22">
        <v>8540</v>
      </c>
      <c r="C22">
        <v>8299</v>
      </c>
      <c r="D22">
        <v>8261.5</v>
      </c>
      <c r="E22">
        <v>7859</v>
      </c>
      <c r="F22">
        <v>7343.5</v>
      </c>
      <c r="G22">
        <v>7297.5</v>
      </c>
      <c r="H22">
        <v>6982.5</v>
      </c>
      <c r="I22">
        <v>6667.5</v>
      </c>
      <c r="J22">
        <v>6742</v>
      </c>
      <c r="K22">
        <v>6759.5</v>
      </c>
    </row>
    <row r="23" spans="1:13">
      <c r="A23" t="s">
        <v>2</v>
      </c>
      <c r="B23">
        <v>2748.5</v>
      </c>
      <c r="C23">
        <v>2808.5</v>
      </c>
      <c r="D23">
        <v>2977</v>
      </c>
      <c r="E23">
        <v>3209</v>
      </c>
      <c r="F23">
        <v>3239.5</v>
      </c>
      <c r="G23">
        <v>3268.5</v>
      </c>
      <c r="H23">
        <v>3362</v>
      </c>
      <c r="I23">
        <v>3499</v>
      </c>
      <c r="J23">
        <v>3772</v>
      </c>
      <c r="K23">
        <v>4025</v>
      </c>
    </row>
    <row r="24" spans="1:13">
      <c r="A24" t="s">
        <v>3</v>
      </c>
      <c r="B24">
        <v>5331.5</v>
      </c>
      <c r="C24">
        <v>5823</v>
      </c>
      <c r="D24">
        <v>5934.5</v>
      </c>
      <c r="E24">
        <v>6073.5</v>
      </c>
      <c r="F24">
        <v>6382</v>
      </c>
      <c r="G24">
        <v>6610.5</v>
      </c>
      <c r="H24">
        <v>6669</v>
      </c>
      <c r="I24">
        <v>6753</v>
      </c>
      <c r="J24">
        <v>7187</v>
      </c>
      <c r="K24">
        <v>7832.5</v>
      </c>
    </row>
    <row r="25" spans="1:13">
      <c r="A25" t="s">
        <v>4</v>
      </c>
      <c r="B25">
        <v>42615</v>
      </c>
      <c r="C25">
        <v>45072.5</v>
      </c>
      <c r="D25">
        <v>47497</v>
      </c>
      <c r="E25">
        <v>49614.5</v>
      </c>
      <c r="F25">
        <v>51117</v>
      </c>
      <c r="G25">
        <v>52337</v>
      </c>
      <c r="H25">
        <v>53676</v>
      </c>
      <c r="I25">
        <v>54950.5</v>
      </c>
      <c r="J25">
        <v>56942</v>
      </c>
      <c r="K25">
        <v>59366.5</v>
      </c>
    </row>
    <row r="26" spans="1:13">
      <c r="A26" t="s">
        <v>5</v>
      </c>
      <c r="B26">
        <v>3920.5</v>
      </c>
      <c r="C26">
        <v>4118.5</v>
      </c>
      <c r="D26">
        <v>4278</v>
      </c>
      <c r="E26">
        <v>4159.5</v>
      </c>
      <c r="F26">
        <v>3989</v>
      </c>
      <c r="G26">
        <v>4071.5</v>
      </c>
      <c r="H26">
        <v>4112</v>
      </c>
      <c r="I26">
        <v>4113</v>
      </c>
      <c r="J26">
        <v>4185.5</v>
      </c>
      <c r="K26">
        <v>4356</v>
      </c>
    </row>
    <row r="28" spans="1:13" s="6" customFormat="1">
      <c r="A28" s="5"/>
      <c r="B28" s="7">
        <v>2009</v>
      </c>
      <c r="C28" s="7">
        <v>2010</v>
      </c>
      <c r="D28" s="7">
        <v>2011</v>
      </c>
      <c r="E28" s="7">
        <v>2012</v>
      </c>
      <c r="F28" s="7">
        <v>2013</v>
      </c>
      <c r="G28" s="7">
        <v>2014</v>
      </c>
      <c r="H28" s="7">
        <v>2015</v>
      </c>
      <c r="I28" s="7">
        <v>2016</v>
      </c>
      <c r="J28" s="7">
        <v>2017</v>
      </c>
      <c r="K28" s="7">
        <v>2018</v>
      </c>
      <c r="M28" s="7"/>
    </row>
    <row r="29" spans="1:13" s="6" customFormat="1">
      <c r="A29" s="7" t="s">
        <v>11</v>
      </c>
      <c r="B29" s="6">
        <v>1.23</v>
      </c>
      <c r="C29" s="6">
        <v>1.2</v>
      </c>
      <c r="D29" s="6">
        <v>1.1599999999999999</v>
      </c>
      <c r="E29" s="6">
        <v>1.1399999999999999</v>
      </c>
      <c r="F29" s="6">
        <v>1.1100000000000001</v>
      </c>
      <c r="G29" s="6">
        <v>1.0900000000000001</v>
      </c>
      <c r="H29" s="6">
        <v>1.07</v>
      </c>
      <c r="I29" s="6">
        <v>1.06</v>
      </c>
      <c r="J29" s="6">
        <v>1.04</v>
      </c>
      <c r="K29" s="6">
        <v>1.02</v>
      </c>
    </row>
    <row r="30" spans="1:13" s="6" customFormat="1">
      <c r="A30" s="7"/>
    </row>
    <row r="31" spans="1:13">
      <c r="A31" s="2" t="s">
        <v>18</v>
      </c>
    </row>
    <row r="32" spans="1:13">
      <c r="B32" s="2">
        <v>2009</v>
      </c>
      <c r="C32" s="2">
        <v>2010</v>
      </c>
      <c r="D32" s="2">
        <v>2011</v>
      </c>
      <c r="E32" s="2">
        <v>2012</v>
      </c>
      <c r="F32" s="2">
        <v>2013</v>
      </c>
      <c r="G32" s="2">
        <v>2014</v>
      </c>
      <c r="H32" s="2">
        <v>2015</v>
      </c>
      <c r="I32" s="2">
        <v>2016</v>
      </c>
      <c r="J32" s="2">
        <v>2017</v>
      </c>
      <c r="K32" s="2">
        <v>2018</v>
      </c>
    </row>
    <row r="33" spans="1:11">
      <c r="A33" t="s">
        <v>30</v>
      </c>
      <c r="B33" s="10">
        <f t="shared" ref="B33:B39" si="1">B20*$B$29/1000</f>
        <v>4.3314449999999995</v>
      </c>
      <c r="C33" s="10">
        <f>C20*$C$29/1000</f>
        <v>5.0333999999999994</v>
      </c>
      <c r="D33" s="10">
        <f>D20*$D$29/1000</f>
        <v>5.2837999999999994</v>
      </c>
      <c r="E33" s="10">
        <f>E20*$E$29/1000</f>
        <v>4.9561500000000001</v>
      </c>
      <c r="F33" s="10">
        <f>F20*$F$29/1000</f>
        <v>5.0233050000000006</v>
      </c>
      <c r="G33" s="10">
        <f>G20*$G$29/1000</f>
        <v>5.1230000000000002</v>
      </c>
      <c r="H33" s="10">
        <f>H20*$H$29/1000</f>
        <v>4.9845950000000006</v>
      </c>
      <c r="I33" s="10">
        <f>I20*$I$29/1000</f>
        <v>5.5379700000000005</v>
      </c>
      <c r="J33" s="10">
        <f>J20*$J$29/1000</f>
        <v>5.9321599999999997</v>
      </c>
      <c r="K33" s="10">
        <f t="shared" ref="K33:K39" si="2">K20*$K$29/1000</f>
        <v>5.4422100000000002</v>
      </c>
    </row>
    <row r="34" spans="1:11">
      <c r="A34" t="s">
        <v>0</v>
      </c>
      <c r="B34" s="10">
        <f t="shared" si="1"/>
        <v>3.8369850000000003</v>
      </c>
      <c r="C34" s="10">
        <f t="shared" ref="C34:J39" si="3">C21*$B$29/1000</f>
        <v>4.5300900000000004</v>
      </c>
      <c r="D34" s="10">
        <f t="shared" si="3"/>
        <v>5.1389399999999998</v>
      </c>
      <c r="E34" s="10">
        <f t="shared" si="3"/>
        <v>5.0915850000000002</v>
      </c>
      <c r="F34" s="10">
        <f t="shared" si="3"/>
        <v>5.3474250000000003</v>
      </c>
      <c r="G34" s="10">
        <f t="shared" si="3"/>
        <v>5.1961349999999999</v>
      </c>
      <c r="H34" s="10">
        <f t="shared" si="3"/>
        <v>4.6555499999999999</v>
      </c>
      <c r="I34" s="10">
        <f t="shared" si="3"/>
        <v>4.2324299999999999</v>
      </c>
      <c r="J34" s="10">
        <f t="shared" si="3"/>
        <v>3.89418</v>
      </c>
      <c r="K34" s="10">
        <f t="shared" si="2"/>
        <v>3.5240999999999998</v>
      </c>
    </row>
    <row r="35" spans="1:11">
      <c r="A35" t="s">
        <v>1</v>
      </c>
      <c r="B35" s="10">
        <f t="shared" si="1"/>
        <v>10.504200000000001</v>
      </c>
      <c r="C35" s="10">
        <f t="shared" si="3"/>
        <v>10.20777</v>
      </c>
      <c r="D35" s="10">
        <f t="shared" si="3"/>
        <v>10.161645</v>
      </c>
      <c r="E35" s="10">
        <f t="shared" si="3"/>
        <v>9.6665700000000001</v>
      </c>
      <c r="F35" s="10">
        <f t="shared" si="3"/>
        <v>9.0325049999999987</v>
      </c>
      <c r="G35" s="10">
        <f t="shared" si="3"/>
        <v>8.9759250000000002</v>
      </c>
      <c r="H35" s="10">
        <f t="shared" si="3"/>
        <v>8.5884750000000007</v>
      </c>
      <c r="I35" s="10">
        <f t="shared" si="3"/>
        <v>8.2010249999999996</v>
      </c>
      <c r="J35" s="10">
        <f t="shared" si="3"/>
        <v>8.2926599999999997</v>
      </c>
      <c r="K35" s="10">
        <f t="shared" si="2"/>
        <v>6.8946900000000007</v>
      </c>
    </row>
    <row r="36" spans="1:11">
      <c r="A36" t="s">
        <v>2</v>
      </c>
      <c r="B36" s="10">
        <f t="shared" si="1"/>
        <v>3.380655</v>
      </c>
      <c r="C36" s="10">
        <f t="shared" si="3"/>
        <v>3.4544549999999998</v>
      </c>
      <c r="D36" s="10">
        <f t="shared" si="3"/>
        <v>3.6617100000000002</v>
      </c>
      <c r="E36" s="10">
        <f t="shared" si="3"/>
        <v>3.9470700000000001</v>
      </c>
      <c r="F36" s="10">
        <f t="shared" si="3"/>
        <v>3.984585</v>
      </c>
      <c r="G36" s="10">
        <f t="shared" si="3"/>
        <v>4.0202549999999997</v>
      </c>
      <c r="H36" s="10">
        <f t="shared" si="3"/>
        <v>4.1352600000000006</v>
      </c>
      <c r="I36" s="10">
        <f t="shared" si="3"/>
        <v>4.3037699999999992</v>
      </c>
      <c r="J36" s="10">
        <f t="shared" si="3"/>
        <v>4.6395599999999995</v>
      </c>
      <c r="K36" s="10">
        <f t="shared" si="2"/>
        <v>4.1055000000000001</v>
      </c>
    </row>
    <row r="37" spans="1:11">
      <c r="A37" t="s">
        <v>3</v>
      </c>
      <c r="B37" s="10">
        <f t="shared" si="1"/>
        <v>6.5577449999999997</v>
      </c>
      <c r="C37" s="10">
        <f t="shared" si="3"/>
        <v>7.1622899999999996</v>
      </c>
      <c r="D37" s="10">
        <f t="shared" si="3"/>
        <v>7.2994349999999999</v>
      </c>
      <c r="E37" s="10">
        <f t="shared" si="3"/>
        <v>7.4704049999999995</v>
      </c>
      <c r="F37" s="10">
        <f t="shared" si="3"/>
        <v>7.8498599999999996</v>
      </c>
      <c r="G37" s="10">
        <f t="shared" si="3"/>
        <v>8.1309149999999999</v>
      </c>
      <c r="H37" s="10">
        <f t="shared" si="3"/>
        <v>8.202869999999999</v>
      </c>
      <c r="I37" s="10">
        <f t="shared" si="3"/>
        <v>8.3061900000000009</v>
      </c>
      <c r="J37" s="10">
        <f t="shared" si="3"/>
        <v>8.8400099999999995</v>
      </c>
      <c r="K37" s="10">
        <f t="shared" si="2"/>
        <v>7.9891500000000004</v>
      </c>
    </row>
    <row r="38" spans="1:11">
      <c r="A38" t="s">
        <v>4</v>
      </c>
      <c r="B38" s="10">
        <f t="shared" si="1"/>
        <v>52.416449999999998</v>
      </c>
      <c r="C38" s="10">
        <f t="shared" si="3"/>
        <v>55.439174999999999</v>
      </c>
      <c r="D38" s="10">
        <f t="shared" si="3"/>
        <v>58.421309999999998</v>
      </c>
      <c r="E38" s="10">
        <f t="shared" si="3"/>
        <v>61.025835000000001</v>
      </c>
      <c r="F38" s="10">
        <f t="shared" si="3"/>
        <v>62.873909999999995</v>
      </c>
      <c r="G38" s="10">
        <f t="shared" si="3"/>
        <v>64.374510000000001</v>
      </c>
      <c r="H38" s="10">
        <f t="shared" si="3"/>
        <v>66.021479999999997</v>
      </c>
      <c r="I38" s="10">
        <f t="shared" si="3"/>
        <v>67.589115000000007</v>
      </c>
      <c r="J38" s="10">
        <f t="shared" si="3"/>
        <v>70.038660000000007</v>
      </c>
      <c r="K38" s="10">
        <f t="shared" si="2"/>
        <v>60.553830000000005</v>
      </c>
    </row>
    <row r="39" spans="1:11">
      <c r="A39" t="s">
        <v>5</v>
      </c>
      <c r="B39" s="10">
        <f t="shared" si="1"/>
        <v>4.8222149999999999</v>
      </c>
      <c r="C39" s="10">
        <f t="shared" si="3"/>
        <v>5.0657550000000002</v>
      </c>
      <c r="D39" s="10">
        <f t="shared" si="3"/>
        <v>5.2619399999999992</v>
      </c>
      <c r="E39" s="10">
        <f t="shared" si="3"/>
        <v>5.1161849999999998</v>
      </c>
      <c r="F39" s="10">
        <f t="shared" si="3"/>
        <v>4.9064700000000006</v>
      </c>
      <c r="G39" s="10">
        <f t="shared" si="3"/>
        <v>5.0079449999999994</v>
      </c>
      <c r="H39" s="10">
        <f t="shared" si="3"/>
        <v>5.05776</v>
      </c>
      <c r="I39" s="10">
        <f t="shared" si="3"/>
        <v>5.0589899999999997</v>
      </c>
      <c r="J39" s="10">
        <f t="shared" si="3"/>
        <v>5.1481649999999997</v>
      </c>
      <c r="K39" s="10">
        <f t="shared" si="2"/>
        <v>4.4431199999999995</v>
      </c>
    </row>
    <row r="40" spans="1:11" s="6" customFormat="1">
      <c r="A40" s="7"/>
    </row>
    <row r="41" spans="1:11" s="6" customFormat="1">
      <c r="A41" s="2" t="s">
        <v>19</v>
      </c>
    </row>
    <row r="42" spans="1:11">
      <c r="B42" s="2">
        <v>2009</v>
      </c>
      <c r="C42" s="2">
        <v>2010</v>
      </c>
      <c r="D42" s="2">
        <v>2011</v>
      </c>
      <c r="E42" s="2">
        <v>2012</v>
      </c>
      <c r="F42" s="2">
        <v>2013</v>
      </c>
      <c r="G42" s="2">
        <v>2014</v>
      </c>
      <c r="H42" s="2">
        <v>2015</v>
      </c>
      <c r="I42" s="2">
        <v>2016</v>
      </c>
      <c r="J42" s="2">
        <v>2017</v>
      </c>
      <c r="K42" s="2">
        <v>2018</v>
      </c>
    </row>
    <row r="43" spans="1:11" ht="32">
      <c r="A43" s="15" t="s">
        <v>32</v>
      </c>
      <c r="B43" s="10">
        <f t="shared" ref="B43:K43" si="4">B13/B33</f>
        <v>1.2416803168457642</v>
      </c>
      <c r="C43" s="10">
        <f t="shared" si="4"/>
        <v>1.0184487622680496</v>
      </c>
      <c r="D43" s="10">
        <f t="shared" si="4"/>
        <v>1.1241984935084599</v>
      </c>
      <c r="E43" s="10">
        <f t="shared" si="4"/>
        <v>1.179145102549358</v>
      </c>
      <c r="F43" s="10">
        <f t="shared" si="4"/>
        <v>1.1464105802852902</v>
      </c>
      <c r="G43" s="10">
        <f t="shared" si="4"/>
        <v>1.1720007807925044</v>
      </c>
      <c r="H43" s="10">
        <f t="shared" si="4"/>
        <v>1.1640664888521532</v>
      </c>
      <c r="I43" s="10">
        <f t="shared" si="4"/>
        <v>1.0221091844123387</v>
      </c>
      <c r="J43" s="10">
        <f t="shared" si="4"/>
        <v>1.037780504908836</v>
      </c>
      <c r="K43" s="10">
        <f t="shared" si="4"/>
        <v>1.0827200714415652</v>
      </c>
    </row>
    <row r="44" spans="1:11">
      <c r="A44" t="s">
        <v>0</v>
      </c>
      <c r="B44" s="10">
        <f t="shared" ref="B44:K44" si="5">B4/B34</f>
        <v>0.83628421794716423</v>
      </c>
      <c r="C44" s="10">
        <f t="shared" si="5"/>
        <v>0.74716837855318541</v>
      </c>
      <c r="D44" s="10">
        <f t="shared" si="5"/>
        <v>0.66182130945292217</v>
      </c>
      <c r="E44" s="10">
        <f t="shared" si="5"/>
        <v>0.70683883309421325</v>
      </c>
      <c r="F44" s="10">
        <f t="shared" si="5"/>
        <v>0.70647087149422383</v>
      </c>
      <c r="G44" s="10">
        <f t="shared" si="5"/>
        <v>0.78783172492631548</v>
      </c>
      <c r="H44" s="10">
        <f t="shared" si="5"/>
        <v>0.82429573304980086</v>
      </c>
      <c r="I44" s="10">
        <f t="shared" si="5"/>
        <v>0.87542853632546791</v>
      </c>
      <c r="J44" s="10">
        <f t="shared" si="5"/>
        <v>0.96207160429153249</v>
      </c>
      <c r="K44" s="10">
        <f t="shared" si="5"/>
        <v>1.0154592661956245</v>
      </c>
    </row>
    <row r="45" spans="1:11">
      <c r="A45" t="s">
        <v>1</v>
      </c>
      <c r="B45" s="10">
        <f t="shared" ref="B45:K45" si="6">B5/B35</f>
        <v>0.45760267321642767</v>
      </c>
      <c r="C45" s="10">
        <f t="shared" si="6"/>
        <v>0.4647342171698618</v>
      </c>
      <c r="D45" s="10">
        <f t="shared" si="6"/>
        <v>0.43881379442009633</v>
      </c>
      <c r="E45" s="10">
        <f t="shared" si="6"/>
        <v>0.54132230977482176</v>
      </c>
      <c r="F45" s="10">
        <f t="shared" si="6"/>
        <v>0.54496842238116683</v>
      </c>
      <c r="G45" s="10">
        <f t="shared" si="6"/>
        <v>0.48532491080306484</v>
      </c>
      <c r="H45" s="10">
        <f t="shared" si="6"/>
        <v>0.46281441117311273</v>
      </c>
      <c r="I45" s="10">
        <f t="shared" si="6"/>
        <v>0.4741468292073247</v>
      </c>
      <c r="J45" s="10">
        <f t="shared" si="6"/>
        <v>0.48253877525426098</v>
      </c>
      <c r="K45" s="10">
        <f t="shared" si="6"/>
        <v>0.71264987983506145</v>
      </c>
    </row>
    <row r="46" spans="1:11">
      <c r="A46" t="s">
        <v>2</v>
      </c>
      <c r="B46" s="10">
        <f t="shared" ref="B46:K46" si="7">B6/B36</f>
        <v>3.0513288105411527</v>
      </c>
      <c r="C46" s="10">
        <f t="shared" si="7"/>
        <v>2.8923259964306962</v>
      </c>
      <c r="D46" s="10">
        <f t="shared" si="7"/>
        <v>2.4354686744717631</v>
      </c>
      <c r="E46" s="10">
        <f t="shared" si="7"/>
        <v>1.9737552158943217</v>
      </c>
      <c r="F46" s="10">
        <f t="shared" si="7"/>
        <v>1.7569031655743319</v>
      </c>
      <c r="G46" s="10">
        <f t="shared" si="7"/>
        <v>1.5436384010466999</v>
      </c>
      <c r="H46" s="10">
        <f t="shared" si="7"/>
        <v>1.5508940187557734</v>
      </c>
      <c r="I46" s="10">
        <f t="shared" si="7"/>
        <v>1.6246662809583228</v>
      </c>
      <c r="J46" s="10">
        <f t="shared" si="7"/>
        <v>1.0540654717257671</v>
      </c>
      <c r="K46" s="10">
        <f t="shared" si="7"/>
        <v>1.183339422725612</v>
      </c>
    </row>
    <row r="47" spans="1:11">
      <c r="A47" t="s">
        <v>3</v>
      </c>
      <c r="B47" s="10">
        <f t="shared" ref="B47:K47" si="8">B7/B37</f>
        <v>6.5116896128165999E-2</v>
      </c>
      <c r="C47" s="10">
        <f t="shared" si="8"/>
        <v>6.0053418669168662E-2</v>
      </c>
      <c r="D47" s="10">
        <f t="shared" si="8"/>
        <v>5.9181292798689215E-2</v>
      </c>
      <c r="E47" s="10">
        <f t="shared" si="8"/>
        <v>5.8389069936636645E-2</v>
      </c>
      <c r="F47" s="10">
        <f t="shared" si="8"/>
        <v>5.9557750074523623E-2</v>
      </c>
      <c r="G47" s="10">
        <f t="shared" si="8"/>
        <v>6.0684437114396111E-2</v>
      </c>
      <c r="H47" s="10">
        <f t="shared" si="8"/>
        <v>5.687887288229608E-2</v>
      </c>
      <c r="I47" s="10">
        <f t="shared" si="8"/>
        <v>6.4453136757045046E-2</v>
      </c>
      <c r="J47" s="10">
        <f t="shared" si="8"/>
        <v>6.1093822292056239E-2</v>
      </c>
      <c r="K47" s="10">
        <f t="shared" si="8"/>
        <v>7.9858307829994424E-2</v>
      </c>
    </row>
    <row r="48" spans="1:11">
      <c r="A48" t="s">
        <v>4</v>
      </c>
      <c r="B48" s="10">
        <f t="shared" ref="B48:K48" si="9">B8/B38</f>
        <v>2.1867753348424019E-2</v>
      </c>
      <c r="C48" s="10">
        <f t="shared" si="9"/>
        <v>2.1159586159065314E-2</v>
      </c>
      <c r="D48" s="10">
        <f t="shared" si="9"/>
        <v>1.8795196478819116E-2</v>
      </c>
      <c r="E48" s="10">
        <f t="shared" si="9"/>
        <v>1.7909300216867166E-2</v>
      </c>
      <c r="F48" s="10">
        <f t="shared" si="9"/>
        <v>1.7789254716304426E-2</v>
      </c>
      <c r="G48" s="10">
        <f t="shared" si="9"/>
        <v>1.9900578660715242E-2</v>
      </c>
      <c r="H48" s="10">
        <f t="shared" si="9"/>
        <v>1.9359608418351121E-2</v>
      </c>
      <c r="I48" s="10">
        <f t="shared" si="9"/>
        <v>1.8684369517192226E-2</v>
      </c>
      <c r="J48" s="10">
        <f t="shared" si="9"/>
        <v>1.8516345115683248E-2</v>
      </c>
      <c r="K48" s="10">
        <f t="shared" si="9"/>
        <v>1.7695329923804983E-2</v>
      </c>
    </row>
    <row r="49" spans="1:43">
      <c r="A49" t="s">
        <v>5</v>
      </c>
      <c r="B49" s="10">
        <f t="shared" ref="B49:K49" si="10">B9/B39</f>
        <v>0.38220195491076198</v>
      </c>
      <c r="C49" s="10">
        <f t="shared" si="10"/>
        <v>0.37166226949388587</v>
      </c>
      <c r="D49" s="10">
        <f t="shared" si="10"/>
        <v>0.36638958254940202</v>
      </c>
      <c r="E49" s="10">
        <f t="shared" si="10"/>
        <v>0.37101863986544664</v>
      </c>
      <c r="F49" s="10">
        <f t="shared" si="10"/>
        <v>0.38917592485024871</v>
      </c>
      <c r="G49" s="10">
        <f t="shared" si="10"/>
        <v>0.36766977273113027</v>
      </c>
      <c r="H49" s="10">
        <f t="shared" si="10"/>
        <v>0.36406630603271012</v>
      </c>
      <c r="I49" s="10">
        <f t="shared" si="10"/>
        <v>0.37095151403738696</v>
      </c>
      <c r="J49" s="10">
        <f t="shared" si="10"/>
        <v>0.37837171108540618</v>
      </c>
      <c r="K49" s="10">
        <f t="shared" si="10"/>
        <v>0.48027512198635203</v>
      </c>
    </row>
    <row r="51" spans="1:43">
      <c r="A51" s="2" t="s">
        <v>12</v>
      </c>
    </row>
    <row r="52" spans="1:43">
      <c r="A52" s="2"/>
      <c r="B52" s="2">
        <v>2009</v>
      </c>
      <c r="C52" s="2">
        <v>2010</v>
      </c>
      <c r="D52" s="2">
        <v>2011</v>
      </c>
      <c r="E52" s="2">
        <v>2012</v>
      </c>
      <c r="F52" s="2">
        <v>2013</v>
      </c>
      <c r="G52" s="2">
        <v>2014</v>
      </c>
      <c r="H52" s="2">
        <v>2015</v>
      </c>
      <c r="I52" s="2">
        <v>2016</v>
      </c>
      <c r="J52" s="2">
        <v>2017</v>
      </c>
      <c r="K52" s="2">
        <v>2018</v>
      </c>
      <c r="L52" s="8">
        <v>2019</v>
      </c>
      <c r="M52" s="2">
        <v>2020</v>
      </c>
      <c r="N52" s="2">
        <v>2021</v>
      </c>
      <c r="O52" s="2">
        <v>2022</v>
      </c>
      <c r="P52" s="2">
        <v>2023</v>
      </c>
      <c r="Q52" s="2">
        <v>2024</v>
      </c>
      <c r="R52" s="2">
        <v>2025</v>
      </c>
      <c r="S52" s="2">
        <v>2026</v>
      </c>
      <c r="T52" s="2">
        <v>2027</v>
      </c>
      <c r="U52" s="2">
        <v>2028</v>
      </c>
      <c r="V52" s="2">
        <v>2029</v>
      </c>
      <c r="W52" s="2">
        <v>2030</v>
      </c>
      <c r="X52" s="2">
        <v>2031</v>
      </c>
      <c r="Y52" s="2">
        <v>2032</v>
      </c>
      <c r="Z52" s="2">
        <v>2033</v>
      </c>
      <c r="AA52" s="2">
        <v>2034</v>
      </c>
      <c r="AB52" s="2">
        <v>2035</v>
      </c>
      <c r="AC52" s="2">
        <v>2036</v>
      </c>
      <c r="AD52" s="2">
        <v>2037</v>
      </c>
      <c r="AE52" s="2">
        <v>2038</v>
      </c>
      <c r="AF52" s="2">
        <v>2039</v>
      </c>
      <c r="AG52" s="2">
        <v>2040</v>
      </c>
      <c r="AH52" s="2">
        <v>2041</v>
      </c>
      <c r="AI52" s="2">
        <v>2042</v>
      </c>
      <c r="AJ52" s="2">
        <v>2043</v>
      </c>
      <c r="AK52" s="2">
        <v>2044</v>
      </c>
      <c r="AL52" s="2">
        <v>2045</v>
      </c>
      <c r="AM52" s="2">
        <v>2046</v>
      </c>
      <c r="AN52" s="2">
        <v>2047</v>
      </c>
      <c r="AO52" s="2">
        <v>2048</v>
      </c>
      <c r="AP52" s="2">
        <v>2049</v>
      </c>
      <c r="AQ52" s="2">
        <v>2050</v>
      </c>
    </row>
    <row r="53" spans="1:43">
      <c r="A53" t="s">
        <v>6</v>
      </c>
      <c r="B53" s="10">
        <v>1.6089020000000001</v>
      </c>
      <c r="C53" s="10">
        <v>1.6273219999999999</v>
      </c>
      <c r="D53" s="10">
        <v>1.6396139999999999</v>
      </c>
      <c r="E53" s="10">
        <v>1.656725</v>
      </c>
      <c r="F53" s="10">
        <v>1.6714880000000001</v>
      </c>
      <c r="G53" s="10">
        <v>1.6869449999999999</v>
      </c>
      <c r="H53" s="10">
        <v>1.7006680000000001</v>
      </c>
      <c r="I53" s="10">
        <v>1.7128429999999999</v>
      </c>
      <c r="J53" s="10">
        <v>1.723714</v>
      </c>
      <c r="K53" s="10">
        <v>1.7351719999999999</v>
      </c>
      <c r="L53" s="11">
        <v>1.747363</v>
      </c>
      <c r="M53" s="10">
        <v>1.7602070000000001</v>
      </c>
      <c r="N53" s="10">
        <v>1.7731269999999999</v>
      </c>
      <c r="O53" s="10">
        <v>1.7865340000000001</v>
      </c>
      <c r="P53" s="10">
        <v>1.7997730000000001</v>
      </c>
      <c r="Q53" s="10">
        <v>1.813334</v>
      </c>
      <c r="R53" s="10">
        <v>1.8266549999999999</v>
      </c>
      <c r="S53" s="10">
        <v>1.840228</v>
      </c>
      <c r="T53" s="10">
        <v>1.8534520000000001</v>
      </c>
      <c r="U53" s="10">
        <v>1.8664000000000001</v>
      </c>
      <c r="V53" s="10">
        <v>1.879057</v>
      </c>
      <c r="W53" s="10">
        <v>1.8914059999999999</v>
      </c>
      <c r="X53" s="10">
        <v>1.9034359999999999</v>
      </c>
      <c r="Y53" s="10">
        <v>1.9151199999999999</v>
      </c>
      <c r="Z53" s="10">
        <v>1.9264570000000001</v>
      </c>
      <c r="AA53" s="10">
        <v>1.9374560000000001</v>
      </c>
      <c r="AB53" s="10">
        <v>1.9481299999999999</v>
      </c>
      <c r="AC53" s="10">
        <v>1.9584969999999999</v>
      </c>
      <c r="AD53" s="10">
        <v>1.9685859999999999</v>
      </c>
      <c r="AE53" s="10">
        <v>1.978418</v>
      </c>
      <c r="AF53" s="10">
        <v>1.988013</v>
      </c>
      <c r="AG53" s="10">
        <v>1.9973860000000001</v>
      </c>
      <c r="AH53" s="10">
        <v>2.0065590000000002</v>
      </c>
      <c r="AI53" s="10">
        <v>2.0155460000000001</v>
      </c>
      <c r="AJ53" s="10">
        <v>2.024365</v>
      </c>
      <c r="AK53" s="10">
        <v>2.033032</v>
      </c>
      <c r="AL53" s="10">
        <v>2.0415610000000002</v>
      </c>
      <c r="AM53" s="10">
        <v>2.0499679999999998</v>
      </c>
      <c r="AN53" s="10">
        <v>2.0582669999999998</v>
      </c>
      <c r="AO53" s="10">
        <v>2.0664790000000002</v>
      </c>
      <c r="AP53" s="10">
        <v>2.0746180000000001</v>
      </c>
      <c r="AQ53" s="10">
        <v>2.0827010000000001</v>
      </c>
    </row>
    <row r="54" spans="1:43">
      <c r="A54" t="s">
        <v>13</v>
      </c>
      <c r="B54" s="10">
        <f t="shared" ref="B54:K54" si="11">B10/B53</f>
        <v>2.9311480748982848</v>
      </c>
      <c r="C54" s="10">
        <f t="shared" si="11"/>
        <v>2.9008211036291525</v>
      </c>
      <c r="D54" s="10">
        <f t="shared" si="11"/>
        <v>2.8454685066119221</v>
      </c>
      <c r="E54" s="10">
        <f t="shared" si="11"/>
        <v>2.7632165869411036</v>
      </c>
      <c r="F54" s="10">
        <f t="shared" si="11"/>
        <v>2.7526371711911781</v>
      </c>
      <c r="G54" s="10">
        <f t="shared" si="11"/>
        <v>2.799415511471921</v>
      </c>
      <c r="H54" s="10">
        <f t="shared" si="11"/>
        <v>2.8932160774472147</v>
      </c>
      <c r="I54" s="10">
        <f t="shared" si="11"/>
        <v>2.8347548491017567</v>
      </c>
      <c r="J54" s="10">
        <f t="shared" si="11"/>
        <v>2.8439810780674755</v>
      </c>
      <c r="K54" s="10">
        <f t="shared" si="11"/>
        <v>2.9196990269552532</v>
      </c>
    </row>
    <row r="55" spans="1:43">
      <c r="A55" t="s">
        <v>25</v>
      </c>
      <c r="B55" s="17">
        <f t="shared" ref="B55:K55" si="12">B16/B53</f>
        <v>17.266769511132438</v>
      </c>
      <c r="C55" s="17">
        <f t="shared" si="12"/>
        <v>14.333524649700546</v>
      </c>
      <c r="D55" s="17">
        <f t="shared" si="12"/>
        <v>12.403455935360395</v>
      </c>
      <c r="E55" s="17">
        <f t="shared" si="12"/>
        <v>14.022236641566947</v>
      </c>
      <c r="F55" s="17">
        <f t="shared" si="12"/>
        <v>14.567391450013401</v>
      </c>
      <c r="G55" s="17">
        <f t="shared" si="12"/>
        <v>15.779571948107378</v>
      </c>
      <c r="H55" s="17">
        <f t="shared" si="12"/>
        <v>15.430924789553281</v>
      </c>
      <c r="I55" s="17">
        <f t="shared" si="12"/>
        <v>13.235795691724229</v>
      </c>
      <c r="J55" s="17">
        <f t="shared" si="12"/>
        <v>11.724706070728672</v>
      </c>
      <c r="K55" s="17">
        <f t="shared" si="12"/>
        <v>13.5254487739544</v>
      </c>
    </row>
    <row r="56" spans="1:43">
      <c r="B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DA46-0F36-754E-99A3-EA6C8BCFD707}">
  <dimension ref="A1:AQ56"/>
  <sheetViews>
    <sheetView workbookViewId="0">
      <selection activeCell="B33" sqref="B33:K39"/>
    </sheetView>
  </sheetViews>
  <sheetFormatPr baseColWidth="10" defaultColWidth="8.83203125" defaultRowHeight="15"/>
  <cols>
    <col min="1" max="1" width="47.1640625" customWidth="1"/>
    <col min="2" max="2" width="11.6640625" customWidth="1"/>
    <col min="3" max="3" width="11.83203125" customWidth="1"/>
    <col min="4" max="4" width="11.5" customWidth="1"/>
    <col min="5" max="5" width="12" customWidth="1"/>
    <col min="6" max="6" width="11.83203125" customWidth="1"/>
    <col min="7" max="7" width="13.33203125" customWidth="1"/>
    <col min="8" max="8" width="12.33203125" customWidth="1"/>
    <col min="9" max="9" width="11.83203125" customWidth="1"/>
    <col min="10" max="10" width="15" customWidth="1"/>
    <col min="12" max="12" width="8.83203125" style="3"/>
    <col min="13" max="13" width="10.1640625" customWidth="1"/>
    <col min="14" max="14" width="10.83203125" customWidth="1"/>
    <col min="15" max="15" width="10" customWidth="1"/>
  </cols>
  <sheetData>
    <row r="1" spans="1:13">
      <c r="A1" s="9" t="s">
        <v>21</v>
      </c>
    </row>
    <row r="2" spans="1:13">
      <c r="A2" s="2" t="s">
        <v>8</v>
      </c>
    </row>
    <row r="3" spans="1:13">
      <c r="B3" s="2">
        <v>2009</v>
      </c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  <c r="M3" s="2">
        <v>1990</v>
      </c>
    </row>
    <row r="4" spans="1:13">
      <c r="A4" t="s">
        <v>0</v>
      </c>
      <c r="B4" s="1">
        <v>0.11055</v>
      </c>
      <c r="C4" s="1">
        <v>0.12023</v>
      </c>
      <c r="D4" s="1">
        <v>0.18674000000000002</v>
      </c>
      <c r="E4" s="1">
        <v>0.17904</v>
      </c>
      <c r="F4" s="1">
        <v>0.17962</v>
      </c>
      <c r="G4" s="1">
        <v>0.15446000000000001</v>
      </c>
      <c r="H4" s="1">
        <v>0.14501</v>
      </c>
      <c r="I4" s="1">
        <v>0.11426</v>
      </c>
      <c r="J4" s="1">
        <v>0.11109999999999999</v>
      </c>
      <c r="K4">
        <v>0.18944999999999998</v>
      </c>
      <c r="M4" s="12">
        <v>0.14599999999999999</v>
      </c>
    </row>
    <row r="5" spans="1:13">
      <c r="A5" t="s">
        <v>1</v>
      </c>
      <c r="B5" s="1">
        <v>2.1934999999999998</v>
      </c>
      <c r="C5" s="1">
        <v>2.1398800000000002</v>
      </c>
      <c r="D5" s="1">
        <v>1.8046500000000001</v>
      </c>
      <c r="E5" s="1">
        <v>2.1076899999999998</v>
      </c>
      <c r="F5" s="1">
        <v>2.3118400000000001</v>
      </c>
      <c r="G5" s="1">
        <v>2.1990400000000001</v>
      </c>
      <c r="H5" s="1">
        <v>2.2795100000000001</v>
      </c>
      <c r="I5" s="1">
        <v>2.1061199999999998</v>
      </c>
      <c r="J5" s="1">
        <v>2.19116</v>
      </c>
      <c r="K5">
        <v>2.48922</v>
      </c>
      <c r="M5" s="12">
        <v>2.0640000000000001</v>
      </c>
    </row>
    <row r="6" spans="1:13">
      <c r="A6" t="s">
        <v>2</v>
      </c>
      <c r="B6" s="1">
        <v>0.68425999999999998</v>
      </c>
      <c r="C6" s="1">
        <v>0.95238</v>
      </c>
      <c r="D6" s="1">
        <v>1.10517</v>
      </c>
      <c r="E6" s="1">
        <v>0.97841</v>
      </c>
      <c r="F6" s="1">
        <v>1.0669900000000001</v>
      </c>
      <c r="G6" s="1">
        <v>0.75417999999999996</v>
      </c>
      <c r="H6" s="1">
        <v>0.40414999999999995</v>
      </c>
      <c r="I6" s="1">
        <v>0.80928</v>
      </c>
      <c r="J6" s="1">
        <v>0.79339999999999999</v>
      </c>
      <c r="K6">
        <v>0.79519000000000006</v>
      </c>
      <c r="M6" s="12">
        <v>1.2509999999999999</v>
      </c>
    </row>
    <row r="7" spans="1:13">
      <c r="A7" t="s">
        <v>3</v>
      </c>
      <c r="B7" s="10">
        <v>0.22237000000000001</v>
      </c>
      <c r="C7" s="10">
        <v>0.23291000000000001</v>
      </c>
      <c r="D7" s="10">
        <v>0.23948</v>
      </c>
      <c r="E7" s="10">
        <v>0.22562000000000001</v>
      </c>
      <c r="F7" s="10">
        <v>0.22737000000000002</v>
      </c>
      <c r="G7" s="10">
        <v>0.24446000000000001</v>
      </c>
      <c r="H7" s="10">
        <v>0.23255000000000001</v>
      </c>
      <c r="I7" s="10">
        <v>0.26307999999999998</v>
      </c>
      <c r="J7" s="10">
        <v>0.24918000000000001</v>
      </c>
      <c r="K7">
        <v>0.24021000000000001</v>
      </c>
      <c r="M7" s="12">
        <v>0.17599999999999999</v>
      </c>
    </row>
    <row r="8" spans="1:13">
      <c r="A8" t="s">
        <v>4</v>
      </c>
      <c r="B8" s="10">
        <v>0.35793999999999998</v>
      </c>
      <c r="C8" s="10">
        <v>0.41797000000000001</v>
      </c>
      <c r="D8" s="10">
        <v>0.36541000000000001</v>
      </c>
      <c r="E8" s="10">
        <v>0.36667</v>
      </c>
      <c r="F8" s="10">
        <v>0.45174000000000003</v>
      </c>
      <c r="G8" s="10">
        <v>0.44142000000000003</v>
      </c>
      <c r="H8" s="10">
        <v>0.52898000000000001</v>
      </c>
      <c r="I8" s="10">
        <v>1.66408</v>
      </c>
      <c r="J8" s="10">
        <v>0.43981999999999999</v>
      </c>
      <c r="K8">
        <v>-0.70226999999999995</v>
      </c>
      <c r="M8" s="12">
        <v>0.20499999999999999</v>
      </c>
    </row>
    <row r="9" spans="1:13">
      <c r="A9" t="s">
        <v>5</v>
      </c>
      <c r="B9" s="10">
        <v>0.61612</v>
      </c>
      <c r="C9" s="10">
        <v>0.62129000000000001</v>
      </c>
      <c r="D9" s="10">
        <v>0.48125999999999997</v>
      </c>
      <c r="E9" s="10">
        <v>0.45472000000000001</v>
      </c>
      <c r="F9" s="10">
        <v>0.46456000000000003</v>
      </c>
      <c r="G9" s="10">
        <v>0.42597000000000002</v>
      </c>
      <c r="H9" s="10">
        <v>0.40455000000000002</v>
      </c>
      <c r="I9" s="10">
        <v>0.42241000000000001</v>
      </c>
      <c r="J9" s="10">
        <v>0.40908</v>
      </c>
      <c r="K9">
        <v>0.36246</v>
      </c>
      <c r="M9" s="12">
        <v>0.32600000000000001</v>
      </c>
    </row>
    <row r="10" spans="1:13" ht="17" customHeight="1">
      <c r="A10" t="s">
        <v>7</v>
      </c>
      <c r="B10" s="10">
        <v>1.4467099999999999</v>
      </c>
      <c r="C10" s="10">
        <v>1.4415899999999999</v>
      </c>
      <c r="D10" s="10">
        <v>1.43536</v>
      </c>
      <c r="E10" s="10">
        <v>1.31365</v>
      </c>
      <c r="F10" s="10">
        <v>1.2437799999999999</v>
      </c>
      <c r="G10" s="10">
        <v>1.2460499999999999</v>
      </c>
      <c r="H10" s="10">
        <v>1.2988599999999999</v>
      </c>
      <c r="I10" s="10">
        <v>1.25935</v>
      </c>
      <c r="J10" s="10">
        <v>1.2147699999999999</v>
      </c>
      <c r="K10">
        <v>1.2565999999999999</v>
      </c>
      <c r="M10" s="12">
        <v>1.399</v>
      </c>
    </row>
    <row r="11" spans="1:13">
      <c r="B11" s="10"/>
      <c r="C11" s="10"/>
      <c r="D11" s="10"/>
      <c r="E11" s="10"/>
      <c r="F11" s="10"/>
      <c r="G11" s="10"/>
      <c r="H11" s="10"/>
      <c r="I11" s="10"/>
      <c r="J11" s="10"/>
      <c r="M11" s="12"/>
    </row>
    <row r="12" spans="1:13" ht="32">
      <c r="A12" s="13" t="s">
        <v>29</v>
      </c>
      <c r="B12" s="2">
        <v>2009</v>
      </c>
      <c r="C12" s="2">
        <v>2010</v>
      </c>
      <c r="D12" s="2">
        <v>2011</v>
      </c>
      <c r="E12" s="2">
        <v>2012</v>
      </c>
      <c r="F12" s="2">
        <v>2013</v>
      </c>
      <c r="G12" s="2">
        <v>2014</v>
      </c>
      <c r="H12" s="2">
        <v>2015</v>
      </c>
      <c r="I12" s="2">
        <v>2016</v>
      </c>
      <c r="J12" s="2">
        <v>2017</v>
      </c>
      <c r="K12" s="2">
        <v>2018</v>
      </c>
      <c r="M12" s="2">
        <v>1990</v>
      </c>
    </row>
    <row r="13" spans="1:13">
      <c r="A13" t="s">
        <v>28</v>
      </c>
      <c r="B13">
        <v>2.06473</v>
      </c>
      <c r="C13">
        <v>1.9951099999999999</v>
      </c>
      <c r="D13">
        <v>2.1526199999999998</v>
      </c>
      <c r="E13">
        <v>2.2322100000000002</v>
      </c>
      <c r="F13">
        <v>2.2600700000000002</v>
      </c>
      <c r="G13">
        <v>2.3667500000000001</v>
      </c>
      <c r="H13">
        <v>2.2336499999999999</v>
      </c>
      <c r="I13">
        <v>2.1686799999999997</v>
      </c>
      <c r="J13" s="1">
        <v>2.3726599999999998</v>
      </c>
      <c r="K13">
        <v>2.2935500000000002</v>
      </c>
      <c r="L13" s="10"/>
      <c r="M13" s="12">
        <v>2.415</v>
      </c>
    </row>
    <row r="14" spans="1:13">
      <c r="A14" t="s">
        <v>27</v>
      </c>
      <c r="B14">
        <v>6.8266</v>
      </c>
      <c r="C14">
        <v>4.0239899999999995</v>
      </c>
      <c r="D14">
        <v>3.4563699999999997</v>
      </c>
      <c r="E14">
        <v>-5.5384500000000001</v>
      </c>
      <c r="F14">
        <v>-8.4724199999999996</v>
      </c>
      <c r="G14">
        <v>-7.5261000000000005</v>
      </c>
      <c r="H14">
        <v>-8.3868500000000008</v>
      </c>
      <c r="I14">
        <v>-9.3397900000000007</v>
      </c>
      <c r="J14">
        <v>-9.3672399999999989</v>
      </c>
      <c r="K14" s="10">
        <v>-10.39099</v>
      </c>
      <c r="L14" s="10"/>
      <c r="M14" s="12">
        <v>11.988</v>
      </c>
    </row>
    <row r="15" spans="1:1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3">
      <c r="A16" t="s">
        <v>31</v>
      </c>
      <c r="B16" s="10">
        <f>SUM(B4:B10,B13,B14)</f>
        <v>14.522779999999999</v>
      </c>
      <c r="C16" s="10">
        <f t="shared" ref="C16:K16" si="0">SUM(C4:C10,C13,C14)</f>
        <v>11.945349999999999</v>
      </c>
      <c r="D16" s="10">
        <f t="shared" si="0"/>
        <v>11.22706</v>
      </c>
      <c r="E16" s="10">
        <f t="shared" si="0"/>
        <v>2.3195600000000001</v>
      </c>
      <c r="F16" s="10">
        <f t="shared" si="0"/>
        <v>-0.26644999999999897</v>
      </c>
      <c r="G16" s="10">
        <f t="shared" si="0"/>
        <v>0.30622999999999845</v>
      </c>
      <c r="H16" s="10">
        <f t="shared" si="0"/>
        <v>-0.85959000000000074</v>
      </c>
      <c r="I16" s="10">
        <f t="shared" si="0"/>
        <v>-0.53253000000000128</v>
      </c>
      <c r="J16" s="10">
        <f t="shared" si="0"/>
        <v>-1.5860699999999994</v>
      </c>
      <c r="K16" s="10">
        <f t="shared" si="0"/>
        <v>-3.4665800000000004</v>
      </c>
      <c r="L16" s="10"/>
    </row>
    <row r="18" spans="1:13">
      <c r="A18" s="2" t="s">
        <v>10</v>
      </c>
    </row>
    <row r="19" spans="1:13">
      <c r="B19" s="2">
        <v>2009</v>
      </c>
      <c r="C19" s="2">
        <v>2010</v>
      </c>
      <c r="D19" s="2">
        <v>2011</v>
      </c>
      <c r="E19" s="2">
        <v>2012</v>
      </c>
      <c r="F19" s="2">
        <v>2013</v>
      </c>
      <c r="G19" s="2">
        <v>2014</v>
      </c>
      <c r="H19" s="2">
        <v>2015</v>
      </c>
      <c r="I19" s="2">
        <v>2016</v>
      </c>
      <c r="J19" s="2">
        <v>2017</v>
      </c>
      <c r="K19" s="2">
        <v>2018</v>
      </c>
    </row>
    <row r="20" spans="1:13">
      <c r="A20" t="s">
        <v>9</v>
      </c>
      <c r="B20">
        <v>1850</v>
      </c>
      <c r="C20">
        <v>1826.5</v>
      </c>
      <c r="D20">
        <v>1863.5</v>
      </c>
      <c r="E20">
        <v>1863.5</v>
      </c>
      <c r="F20">
        <v>1997.5</v>
      </c>
      <c r="G20">
        <v>2210</v>
      </c>
      <c r="H20">
        <v>2432.5</v>
      </c>
      <c r="I20">
        <v>2619.5</v>
      </c>
      <c r="J20">
        <v>2809</v>
      </c>
      <c r="K20">
        <v>3004</v>
      </c>
    </row>
    <row r="21" spans="1:13">
      <c r="A21" t="s">
        <v>0</v>
      </c>
      <c r="B21">
        <v>1052</v>
      </c>
      <c r="C21">
        <v>1196.5</v>
      </c>
      <c r="D21">
        <v>1371</v>
      </c>
      <c r="E21">
        <v>1296.5</v>
      </c>
      <c r="F21">
        <v>1273</v>
      </c>
      <c r="G21">
        <v>1181</v>
      </c>
      <c r="H21">
        <v>1073.5</v>
      </c>
      <c r="I21">
        <v>1092.5</v>
      </c>
      <c r="J21">
        <v>1088.5</v>
      </c>
      <c r="K21">
        <v>1108</v>
      </c>
    </row>
    <row r="22" spans="1:13">
      <c r="A22" t="s">
        <v>1</v>
      </c>
      <c r="B22">
        <v>1912</v>
      </c>
      <c r="C22">
        <v>1824</v>
      </c>
      <c r="D22">
        <v>1939</v>
      </c>
      <c r="E22">
        <v>1971</v>
      </c>
      <c r="F22">
        <v>1886</v>
      </c>
      <c r="G22">
        <v>1912.5</v>
      </c>
      <c r="H22">
        <v>1896.5</v>
      </c>
      <c r="I22">
        <v>1813</v>
      </c>
      <c r="J22">
        <v>1794</v>
      </c>
      <c r="K22">
        <v>1887</v>
      </c>
    </row>
    <row r="23" spans="1:13">
      <c r="A23" t="s">
        <v>2</v>
      </c>
      <c r="B23">
        <v>633.5</v>
      </c>
      <c r="C23">
        <v>793</v>
      </c>
      <c r="D23">
        <v>960</v>
      </c>
      <c r="E23">
        <v>1086</v>
      </c>
      <c r="F23">
        <v>1085.5</v>
      </c>
      <c r="G23">
        <v>974</v>
      </c>
      <c r="H23">
        <v>864.5</v>
      </c>
      <c r="I23">
        <v>850.5</v>
      </c>
      <c r="J23">
        <v>923</v>
      </c>
      <c r="K23">
        <v>994.5</v>
      </c>
    </row>
    <row r="24" spans="1:13">
      <c r="A24" t="s">
        <v>3</v>
      </c>
      <c r="B24">
        <v>1329.5</v>
      </c>
      <c r="C24">
        <v>1427</v>
      </c>
      <c r="D24">
        <v>1409.5</v>
      </c>
      <c r="E24">
        <v>1364</v>
      </c>
      <c r="F24">
        <v>1403.5</v>
      </c>
      <c r="G24">
        <v>1612</v>
      </c>
      <c r="H24">
        <v>1711.5</v>
      </c>
      <c r="I24">
        <v>1690.5</v>
      </c>
      <c r="J24">
        <v>1830</v>
      </c>
      <c r="K24">
        <v>2083</v>
      </c>
    </row>
    <row r="25" spans="1:13">
      <c r="A25" t="s">
        <v>4</v>
      </c>
      <c r="B25">
        <v>12049</v>
      </c>
      <c r="C25">
        <v>12769</v>
      </c>
      <c r="D25">
        <v>13452.5</v>
      </c>
      <c r="E25">
        <v>13782</v>
      </c>
      <c r="F25">
        <v>14103.5</v>
      </c>
      <c r="G25">
        <v>14435.5</v>
      </c>
      <c r="H25">
        <v>14764</v>
      </c>
      <c r="I25">
        <v>15154.5</v>
      </c>
      <c r="J25">
        <v>15640.5</v>
      </c>
      <c r="K25">
        <v>16330.5</v>
      </c>
    </row>
    <row r="26" spans="1:13">
      <c r="A26" t="s">
        <v>5</v>
      </c>
      <c r="B26">
        <v>943</v>
      </c>
      <c r="C26">
        <v>1000.5</v>
      </c>
      <c r="D26">
        <v>1023</v>
      </c>
      <c r="E26">
        <v>1059</v>
      </c>
      <c r="F26">
        <v>1064.5</v>
      </c>
      <c r="G26">
        <v>1069.5</v>
      </c>
      <c r="H26">
        <v>1127.5</v>
      </c>
      <c r="I26">
        <v>1186</v>
      </c>
      <c r="J26">
        <v>1226.5</v>
      </c>
      <c r="K26">
        <v>1284.5</v>
      </c>
    </row>
    <row r="28" spans="1:13" s="6" customFormat="1">
      <c r="A28" s="5"/>
      <c r="B28" s="7">
        <v>2009</v>
      </c>
      <c r="C28" s="7">
        <v>2010</v>
      </c>
      <c r="D28" s="7">
        <v>2011</v>
      </c>
      <c r="E28" s="7">
        <v>2012</v>
      </c>
      <c r="F28" s="7">
        <v>2013</v>
      </c>
      <c r="G28" s="7">
        <v>2014</v>
      </c>
      <c r="H28" s="7">
        <v>2015</v>
      </c>
      <c r="I28" s="7">
        <v>2016</v>
      </c>
      <c r="J28" s="7">
        <v>2017</v>
      </c>
      <c r="K28" s="7">
        <v>2018</v>
      </c>
      <c r="M28" s="7"/>
    </row>
    <row r="29" spans="1:13" s="6" customFormat="1">
      <c r="A29" s="7" t="s">
        <v>11</v>
      </c>
      <c r="B29" s="6">
        <v>1.23</v>
      </c>
      <c r="C29" s="6">
        <v>1.2</v>
      </c>
      <c r="D29" s="6">
        <v>1.1599999999999999</v>
      </c>
      <c r="E29" s="6">
        <v>1.1399999999999999</v>
      </c>
      <c r="F29" s="6">
        <v>1.1100000000000001</v>
      </c>
      <c r="G29" s="6">
        <v>1.0900000000000001</v>
      </c>
      <c r="H29" s="6">
        <v>1.07</v>
      </c>
      <c r="I29" s="6">
        <v>1.06</v>
      </c>
      <c r="J29" s="6">
        <v>1.04</v>
      </c>
      <c r="K29" s="6">
        <v>1.02</v>
      </c>
    </row>
    <row r="30" spans="1:13" s="6" customFormat="1">
      <c r="A30" s="7"/>
    </row>
    <row r="31" spans="1:13">
      <c r="A31" s="2" t="s">
        <v>18</v>
      </c>
    </row>
    <row r="32" spans="1:13">
      <c r="B32" s="2">
        <v>2009</v>
      </c>
      <c r="C32" s="2">
        <v>2010</v>
      </c>
      <c r="D32" s="2">
        <v>2011</v>
      </c>
      <c r="E32" s="2">
        <v>2012</v>
      </c>
      <c r="F32" s="2">
        <v>2013</v>
      </c>
      <c r="G32" s="2">
        <v>2014</v>
      </c>
      <c r="H32" s="2">
        <v>2015</v>
      </c>
      <c r="I32" s="2">
        <v>2016</v>
      </c>
      <c r="J32" s="2">
        <v>2017</v>
      </c>
      <c r="K32" s="2">
        <v>2018</v>
      </c>
    </row>
    <row r="33" spans="1:11">
      <c r="A33" t="s">
        <v>30</v>
      </c>
      <c r="B33" s="10">
        <f t="shared" ref="B33:B39" si="1">B20*$B$29/1000</f>
        <v>2.2755000000000001</v>
      </c>
      <c r="C33" s="10">
        <f>C20*$C$29/1000</f>
        <v>2.1917999999999997</v>
      </c>
      <c r="D33" s="10">
        <f>D20*$D$29/1000</f>
        <v>2.1616599999999999</v>
      </c>
      <c r="E33" s="10">
        <f>E20*$E$29/1000</f>
        <v>2.12439</v>
      </c>
      <c r="F33" s="10">
        <f>F20*$F$29/1000</f>
        <v>2.2172250000000004</v>
      </c>
      <c r="G33" s="10">
        <f>G20*$G$29/1000</f>
        <v>2.4089</v>
      </c>
      <c r="H33" s="10">
        <f>H20*$H$29/1000</f>
        <v>2.6027750000000003</v>
      </c>
      <c r="I33" s="10">
        <f>I20*$I$29/1000</f>
        <v>2.7766700000000002</v>
      </c>
      <c r="J33" s="10">
        <f>J20*$J$29/1000</f>
        <v>2.92136</v>
      </c>
      <c r="K33" s="10">
        <f t="shared" ref="K33:K39" si="2">K20*$K$29/1000</f>
        <v>3.0640800000000001</v>
      </c>
    </row>
    <row r="34" spans="1:11">
      <c r="A34" t="s">
        <v>0</v>
      </c>
      <c r="B34" s="10">
        <f t="shared" si="1"/>
        <v>1.29396</v>
      </c>
      <c r="C34" s="10">
        <f t="shared" ref="C34:J39" si="3">C21*$B$29/1000</f>
        <v>1.471695</v>
      </c>
      <c r="D34" s="10">
        <f t="shared" si="3"/>
        <v>1.6863299999999999</v>
      </c>
      <c r="E34" s="10">
        <f t="shared" si="3"/>
        <v>1.594695</v>
      </c>
      <c r="F34" s="10">
        <f t="shared" si="3"/>
        <v>1.56579</v>
      </c>
      <c r="G34" s="10">
        <f t="shared" si="3"/>
        <v>1.4526299999999999</v>
      </c>
      <c r="H34" s="10">
        <f t="shared" si="3"/>
        <v>1.3204050000000001</v>
      </c>
      <c r="I34" s="10">
        <f t="shared" si="3"/>
        <v>1.3437750000000002</v>
      </c>
      <c r="J34" s="10">
        <f t="shared" si="3"/>
        <v>1.3388550000000001</v>
      </c>
      <c r="K34" s="10">
        <f t="shared" si="2"/>
        <v>1.1301600000000001</v>
      </c>
    </row>
    <row r="35" spans="1:11">
      <c r="A35" t="s">
        <v>1</v>
      </c>
      <c r="B35" s="10">
        <f t="shared" si="1"/>
        <v>2.3517599999999996</v>
      </c>
      <c r="C35" s="10">
        <f t="shared" si="3"/>
        <v>2.2435200000000002</v>
      </c>
      <c r="D35" s="10">
        <f t="shared" si="3"/>
        <v>2.3849699999999996</v>
      </c>
      <c r="E35" s="10">
        <f t="shared" si="3"/>
        <v>2.4243299999999999</v>
      </c>
      <c r="F35" s="10">
        <f t="shared" si="3"/>
        <v>2.3197799999999997</v>
      </c>
      <c r="G35" s="10">
        <f t="shared" si="3"/>
        <v>2.3523749999999999</v>
      </c>
      <c r="H35" s="10">
        <f t="shared" si="3"/>
        <v>2.3326950000000002</v>
      </c>
      <c r="I35" s="10">
        <f t="shared" si="3"/>
        <v>2.2299899999999999</v>
      </c>
      <c r="J35" s="10">
        <f t="shared" si="3"/>
        <v>2.20662</v>
      </c>
      <c r="K35" s="10">
        <f t="shared" si="2"/>
        <v>1.9247400000000001</v>
      </c>
    </row>
    <row r="36" spans="1:11">
      <c r="A36" t="s">
        <v>2</v>
      </c>
      <c r="B36" s="10">
        <f t="shared" si="1"/>
        <v>0.77920500000000004</v>
      </c>
      <c r="C36" s="10">
        <f t="shared" si="3"/>
        <v>0.97538999999999998</v>
      </c>
      <c r="D36" s="10">
        <f t="shared" si="3"/>
        <v>1.1807999999999998</v>
      </c>
      <c r="E36" s="10">
        <f t="shared" si="3"/>
        <v>1.33578</v>
      </c>
      <c r="F36" s="10">
        <f t="shared" si="3"/>
        <v>1.3351649999999999</v>
      </c>
      <c r="G36" s="10">
        <f t="shared" si="3"/>
        <v>1.1980200000000001</v>
      </c>
      <c r="H36" s="10">
        <f t="shared" si="3"/>
        <v>1.0633350000000001</v>
      </c>
      <c r="I36" s="10">
        <f t="shared" si="3"/>
        <v>1.0461149999999999</v>
      </c>
      <c r="J36" s="10">
        <f t="shared" si="3"/>
        <v>1.1352899999999999</v>
      </c>
      <c r="K36" s="10">
        <f t="shared" si="2"/>
        <v>1.0143899999999999</v>
      </c>
    </row>
    <row r="37" spans="1:11">
      <c r="A37" t="s">
        <v>3</v>
      </c>
      <c r="B37" s="10">
        <f t="shared" si="1"/>
        <v>1.6352850000000001</v>
      </c>
      <c r="C37" s="10">
        <f t="shared" si="3"/>
        <v>1.7552099999999999</v>
      </c>
      <c r="D37" s="10">
        <f t="shared" si="3"/>
        <v>1.7336849999999999</v>
      </c>
      <c r="E37" s="10">
        <f t="shared" si="3"/>
        <v>1.6777200000000001</v>
      </c>
      <c r="F37" s="10">
        <f t="shared" si="3"/>
        <v>1.726305</v>
      </c>
      <c r="G37" s="10">
        <f t="shared" si="3"/>
        <v>1.9827600000000001</v>
      </c>
      <c r="H37" s="10">
        <f t="shared" si="3"/>
        <v>2.1051449999999998</v>
      </c>
      <c r="I37" s="10">
        <f t="shared" si="3"/>
        <v>2.0793150000000002</v>
      </c>
      <c r="J37" s="10">
        <f t="shared" si="3"/>
        <v>2.2509000000000001</v>
      </c>
      <c r="K37" s="10">
        <f t="shared" si="2"/>
        <v>2.12466</v>
      </c>
    </row>
    <row r="38" spans="1:11">
      <c r="A38" t="s">
        <v>4</v>
      </c>
      <c r="B38" s="10">
        <f t="shared" si="1"/>
        <v>14.820270000000001</v>
      </c>
      <c r="C38" s="10">
        <f t="shared" si="3"/>
        <v>15.705869999999999</v>
      </c>
      <c r="D38" s="10">
        <f t="shared" si="3"/>
        <v>16.546575000000001</v>
      </c>
      <c r="E38" s="10">
        <f t="shared" si="3"/>
        <v>16.95186</v>
      </c>
      <c r="F38" s="10">
        <f t="shared" si="3"/>
        <v>17.347304999999999</v>
      </c>
      <c r="G38" s="10">
        <f t="shared" si="3"/>
        <v>17.755665</v>
      </c>
      <c r="H38" s="10">
        <f t="shared" si="3"/>
        <v>18.15972</v>
      </c>
      <c r="I38" s="10">
        <f t="shared" si="3"/>
        <v>18.640035000000001</v>
      </c>
      <c r="J38" s="10">
        <f t="shared" si="3"/>
        <v>19.237814999999998</v>
      </c>
      <c r="K38" s="10">
        <f t="shared" si="2"/>
        <v>16.657109999999999</v>
      </c>
    </row>
    <row r="39" spans="1:11">
      <c r="A39" t="s">
        <v>5</v>
      </c>
      <c r="B39" s="10">
        <f t="shared" si="1"/>
        <v>1.1598899999999999</v>
      </c>
      <c r="C39" s="10">
        <f t="shared" si="3"/>
        <v>1.230615</v>
      </c>
      <c r="D39" s="10">
        <f t="shared" si="3"/>
        <v>1.2582899999999999</v>
      </c>
      <c r="E39" s="10">
        <f t="shared" si="3"/>
        <v>1.30257</v>
      </c>
      <c r="F39" s="10">
        <f t="shared" si="3"/>
        <v>1.3093350000000001</v>
      </c>
      <c r="G39" s="10">
        <f t="shared" si="3"/>
        <v>1.3154849999999998</v>
      </c>
      <c r="H39" s="10">
        <f t="shared" si="3"/>
        <v>1.386825</v>
      </c>
      <c r="I39" s="10">
        <f t="shared" si="3"/>
        <v>1.45878</v>
      </c>
      <c r="J39" s="10">
        <f t="shared" si="3"/>
        <v>1.5085950000000001</v>
      </c>
      <c r="K39" s="10">
        <f t="shared" si="2"/>
        <v>1.31019</v>
      </c>
    </row>
    <row r="40" spans="1:11" s="6" customFormat="1">
      <c r="A40" s="7"/>
    </row>
    <row r="41" spans="1:11" s="6" customFormat="1">
      <c r="A41" s="2" t="s">
        <v>19</v>
      </c>
    </row>
    <row r="42" spans="1:11">
      <c r="B42" s="2">
        <v>2009</v>
      </c>
      <c r="C42" s="2">
        <v>2010</v>
      </c>
      <c r="D42" s="2">
        <v>2011</v>
      </c>
      <c r="E42" s="2">
        <v>2012</v>
      </c>
      <c r="F42" s="2">
        <v>2013</v>
      </c>
      <c r="G42" s="2">
        <v>2014</v>
      </c>
      <c r="H42" s="2">
        <v>2015</v>
      </c>
      <c r="I42" s="2">
        <v>2016</v>
      </c>
      <c r="J42" s="2">
        <v>2017</v>
      </c>
      <c r="K42" s="2">
        <v>2018</v>
      </c>
    </row>
    <row r="43" spans="1:11" ht="32">
      <c r="A43" s="15" t="s">
        <v>32</v>
      </c>
      <c r="B43" s="10">
        <f t="shared" ref="B43:K43" si="4">B13/B33</f>
        <v>0.90737420347176445</v>
      </c>
      <c r="C43" s="10">
        <f t="shared" si="4"/>
        <v>0.91026097271648876</v>
      </c>
      <c r="D43" s="10">
        <f t="shared" si="4"/>
        <v>0.99581802873717418</v>
      </c>
      <c r="E43" s="10">
        <f t="shared" si="4"/>
        <v>1.0507533927386215</v>
      </c>
      <c r="F43" s="10">
        <f t="shared" si="4"/>
        <v>1.0193237041797742</v>
      </c>
      <c r="G43" s="10">
        <f t="shared" si="4"/>
        <v>0.98250238698160985</v>
      </c>
      <c r="H43" s="10">
        <f t="shared" si="4"/>
        <v>0.85818021150502821</v>
      </c>
      <c r="I43" s="10">
        <f t="shared" si="4"/>
        <v>0.78103627726737412</v>
      </c>
      <c r="J43" s="10">
        <f t="shared" si="4"/>
        <v>0.81217652052468703</v>
      </c>
      <c r="K43" s="10">
        <f t="shared" si="4"/>
        <v>0.74852810631576205</v>
      </c>
    </row>
    <row r="44" spans="1:11">
      <c r="A44" t="s">
        <v>0</v>
      </c>
      <c r="B44" s="10">
        <f t="shared" ref="B44:K44" si="5">B4/B34</f>
        <v>8.5435407586015019E-2</v>
      </c>
      <c r="C44" s="10">
        <f t="shared" si="5"/>
        <v>8.1694916405912907E-2</v>
      </c>
      <c r="D44" s="10">
        <f t="shared" si="5"/>
        <v>0.11073751875374335</v>
      </c>
      <c r="E44" s="10">
        <f t="shared" si="5"/>
        <v>0.11227225268781806</v>
      </c>
      <c r="F44" s="10">
        <f t="shared" si="5"/>
        <v>0.11471525555789729</v>
      </c>
      <c r="G44" s="10">
        <f t="shared" si="5"/>
        <v>0.1063312749977627</v>
      </c>
      <c r="H44" s="10">
        <f t="shared" si="5"/>
        <v>0.10982236510767529</v>
      </c>
      <c r="I44" s="10">
        <f t="shared" si="5"/>
        <v>8.5029115737381616E-2</v>
      </c>
      <c r="J44" s="10">
        <f t="shared" si="5"/>
        <v>8.2981353469942579E-2</v>
      </c>
      <c r="K44" s="10">
        <f t="shared" si="5"/>
        <v>0.16763113187513271</v>
      </c>
    </row>
    <row r="45" spans="1:11">
      <c r="A45" t="s">
        <v>1</v>
      </c>
      <c r="B45" s="10">
        <f t="shared" ref="B45:K45" si="6">B5/B35</f>
        <v>0.93270571827057192</v>
      </c>
      <c r="C45" s="10">
        <f t="shared" si="6"/>
        <v>0.95380473541577526</v>
      </c>
      <c r="D45" s="10">
        <f t="shared" si="6"/>
        <v>0.75667618460609587</v>
      </c>
      <c r="E45" s="10">
        <f t="shared" si="6"/>
        <v>0.86939071826030279</v>
      </c>
      <c r="F45" s="10">
        <f t="shared" si="6"/>
        <v>0.99657726163687954</v>
      </c>
      <c r="G45" s="10">
        <f t="shared" si="6"/>
        <v>0.93481694032626605</v>
      </c>
      <c r="H45" s="10">
        <f t="shared" si="6"/>
        <v>0.97720019119516266</v>
      </c>
      <c r="I45" s="10">
        <f t="shared" si="6"/>
        <v>0.94445266570702102</v>
      </c>
      <c r="J45" s="10">
        <f t="shared" si="6"/>
        <v>0.99299380953675753</v>
      </c>
      <c r="K45" s="10">
        <f t="shared" si="6"/>
        <v>1.2932759749368745</v>
      </c>
    </row>
    <row r="46" spans="1:11">
      <c r="A46" t="s">
        <v>2</v>
      </c>
      <c r="B46" s="10">
        <f t="shared" ref="B46:K46" si="7">B6/B36</f>
        <v>0.87815144923351363</v>
      </c>
      <c r="C46" s="10">
        <f t="shared" si="7"/>
        <v>0.9764094362255098</v>
      </c>
      <c r="D46" s="10">
        <f t="shared" si="7"/>
        <v>0.9359502032520326</v>
      </c>
      <c r="E46" s="10">
        <f t="shared" si="7"/>
        <v>0.73246342960667177</v>
      </c>
      <c r="F46" s="10">
        <f t="shared" si="7"/>
        <v>0.79914467500271513</v>
      </c>
      <c r="G46" s="10">
        <f t="shared" si="7"/>
        <v>0.62952204470709994</v>
      </c>
      <c r="H46" s="10">
        <f t="shared" si="7"/>
        <v>0.38007777417276767</v>
      </c>
      <c r="I46" s="10">
        <f t="shared" si="7"/>
        <v>0.77360519636942404</v>
      </c>
      <c r="J46" s="10">
        <f t="shared" si="7"/>
        <v>0.69885227563001528</v>
      </c>
      <c r="K46" s="10">
        <f t="shared" si="7"/>
        <v>0.78390954169500893</v>
      </c>
    </row>
    <row r="47" spans="1:11">
      <c r="A47" t="s">
        <v>3</v>
      </c>
      <c r="B47" s="10">
        <f t="shared" ref="B47:K47" si="8">B7/B37</f>
        <v>0.13598241285158244</v>
      </c>
      <c r="C47" s="10">
        <f t="shared" si="8"/>
        <v>0.13269637251383026</v>
      </c>
      <c r="D47" s="10">
        <f t="shared" si="8"/>
        <v>0.13813351329682153</v>
      </c>
      <c r="E47" s="10">
        <f t="shared" si="8"/>
        <v>0.13448012779248028</v>
      </c>
      <c r="F47" s="10">
        <f t="shared" si="8"/>
        <v>0.13170905488891013</v>
      </c>
      <c r="G47" s="10">
        <f t="shared" si="8"/>
        <v>0.12329278379632432</v>
      </c>
      <c r="H47" s="10">
        <f t="shared" si="8"/>
        <v>0.11046744998563046</v>
      </c>
      <c r="I47" s="10">
        <f t="shared" si="8"/>
        <v>0.12652243647547387</v>
      </c>
      <c r="J47" s="10">
        <f t="shared" si="8"/>
        <v>0.11070238571238171</v>
      </c>
      <c r="K47" s="10">
        <f t="shared" si="8"/>
        <v>0.1130580892942871</v>
      </c>
    </row>
    <row r="48" spans="1:11">
      <c r="A48" t="s">
        <v>4</v>
      </c>
      <c r="B48" s="10">
        <f t="shared" ref="B48:K48" si="9">B8/B38</f>
        <v>2.4152056608955166E-2</v>
      </c>
      <c r="C48" s="10">
        <f t="shared" si="9"/>
        <v>2.6612343028434595E-2</v>
      </c>
      <c r="D48" s="10">
        <f t="shared" si="9"/>
        <v>2.2083724275265424E-2</v>
      </c>
      <c r="E48" s="10">
        <f t="shared" si="9"/>
        <v>2.1630074811849555E-2</v>
      </c>
      <c r="F48" s="10">
        <f t="shared" si="9"/>
        <v>2.6040932582899769E-2</v>
      </c>
      <c r="G48" s="10">
        <f t="shared" si="9"/>
        <v>2.4860797948147818E-2</v>
      </c>
      <c r="H48" s="10">
        <f t="shared" si="9"/>
        <v>2.9129303755784781E-2</v>
      </c>
      <c r="I48" s="10">
        <f t="shared" si="9"/>
        <v>8.9274510482410571E-2</v>
      </c>
      <c r="J48" s="10">
        <f t="shared" si="9"/>
        <v>2.2862263723816872E-2</v>
      </c>
      <c r="K48" s="10">
        <f t="shared" si="9"/>
        <v>-4.2160374758886746E-2</v>
      </c>
    </row>
    <row r="49" spans="1:43">
      <c r="A49" t="s">
        <v>5</v>
      </c>
      <c r="B49" s="10">
        <f t="shared" ref="B49:K49" si="10">B9/B39</f>
        <v>0.53118830233901493</v>
      </c>
      <c r="C49" s="10">
        <f t="shared" si="10"/>
        <v>0.50486139044298994</v>
      </c>
      <c r="D49" s="10">
        <f t="shared" si="10"/>
        <v>0.38247144934792454</v>
      </c>
      <c r="E49" s="10">
        <f t="shared" si="10"/>
        <v>0.34909448244624092</v>
      </c>
      <c r="F49" s="10">
        <f t="shared" si="10"/>
        <v>0.35480606567455997</v>
      </c>
      <c r="G49" s="10">
        <f t="shared" si="10"/>
        <v>0.32381213012691146</v>
      </c>
      <c r="H49" s="10">
        <f t="shared" si="10"/>
        <v>0.29170948028770755</v>
      </c>
      <c r="I49" s="10">
        <f t="shared" si="10"/>
        <v>0.28956388214809636</v>
      </c>
      <c r="J49" s="10">
        <f t="shared" si="10"/>
        <v>0.27116621757330495</v>
      </c>
      <c r="K49" s="10">
        <f t="shared" si="10"/>
        <v>0.27664689854143293</v>
      </c>
    </row>
    <row r="51" spans="1:43">
      <c r="A51" s="2" t="s">
        <v>12</v>
      </c>
    </row>
    <row r="52" spans="1:43">
      <c r="A52" s="2"/>
      <c r="B52" s="2">
        <v>2009</v>
      </c>
      <c r="C52" s="2">
        <v>2010</v>
      </c>
      <c r="D52" s="2">
        <v>2011</v>
      </c>
      <c r="E52" s="2">
        <v>2012</v>
      </c>
      <c r="F52" s="2">
        <v>2013</v>
      </c>
      <c r="G52" s="2">
        <v>2014</v>
      </c>
      <c r="H52" s="2">
        <v>2015</v>
      </c>
      <c r="I52" s="2">
        <v>2016</v>
      </c>
      <c r="J52" s="2">
        <v>2017</v>
      </c>
      <c r="K52" s="2">
        <v>2018</v>
      </c>
      <c r="L52" s="8">
        <v>2019</v>
      </c>
      <c r="M52" s="2">
        <v>2020</v>
      </c>
      <c r="N52" s="2">
        <v>2021</v>
      </c>
      <c r="O52" s="2">
        <v>2022</v>
      </c>
      <c r="P52" s="2">
        <v>2023</v>
      </c>
      <c r="Q52" s="2">
        <v>2024</v>
      </c>
      <c r="R52" s="2">
        <v>2025</v>
      </c>
      <c r="S52" s="2">
        <v>2026</v>
      </c>
      <c r="T52" s="2">
        <v>2027</v>
      </c>
      <c r="U52" s="2">
        <v>2028</v>
      </c>
      <c r="V52" s="2">
        <v>2029</v>
      </c>
      <c r="W52" s="2">
        <v>2030</v>
      </c>
      <c r="X52" s="2">
        <v>2031</v>
      </c>
      <c r="Y52" s="2">
        <v>2032</v>
      </c>
      <c r="Z52" s="2">
        <v>2033</v>
      </c>
      <c r="AA52" s="2">
        <v>2034</v>
      </c>
      <c r="AB52" s="2">
        <v>2035</v>
      </c>
      <c r="AC52" s="2">
        <v>2036</v>
      </c>
      <c r="AD52" s="2">
        <v>2037</v>
      </c>
      <c r="AE52" s="2">
        <v>2038</v>
      </c>
      <c r="AF52" s="2">
        <v>2039</v>
      </c>
      <c r="AG52" s="2">
        <v>2040</v>
      </c>
      <c r="AH52" s="2">
        <v>2041</v>
      </c>
      <c r="AI52" s="2">
        <v>2042</v>
      </c>
      <c r="AJ52" s="2">
        <v>2043</v>
      </c>
      <c r="AK52" s="2">
        <v>2044</v>
      </c>
      <c r="AL52" s="2">
        <v>2045</v>
      </c>
      <c r="AM52" s="2">
        <v>2046</v>
      </c>
      <c r="AN52" s="2">
        <v>2047</v>
      </c>
      <c r="AO52" s="2">
        <v>2048</v>
      </c>
      <c r="AP52" s="2">
        <v>2049</v>
      </c>
      <c r="AQ52" s="2">
        <v>2050</v>
      </c>
    </row>
    <row r="53" spans="1:43">
      <c r="A53" t="s">
        <v>6</v>
      </c>
      <c r="B53" s="10">
        <v>0.50435300000000005</v>
      </c>
      <c r="C53" s="10">
        <v>0.50884700000000005</v>
      </c>
      <c r="D53" s="10">
        <v>0.51148300000000002</v>
      </c>
      <c r="E53" s="10">
        <v>0.51172399999999996</v>
      </c>
      <c r="F53" s="10">
        <v>0.51223099999999999</v>
      </c>
      <c r="G53" s="10">
        <v>0.51362099999999999</v>
      </c>
      <c r="H53" s="10">
        <v>0.51511700000000005</v>
      </c>
      <c r="I53" s="10">
        <v>0.51751400000000003</v>
      </c>
      <c r="J53" s="10">
        <v>0.52227900000000005</v>
      </c>
      <c r="K53" s="10">
        <v>0.52693000000000001</v>
      </c>
      <c r="L53" s="11">
        <v>0.53165499999999999</v>
      </c>
      <c r="M53" s="10">
        <v>0.53585499999999997</v>
      </c>
      <c r="N53" s="10">
        <v>0.54001200000000005</v>
      </c>
      <c r="O53" s="10">
        <v>0.54361800000000005</v>
      </c>
      <c r="P53" s="10">
        <v>0.54710499999999995</v>
      </c>
      <c r="Q53" s="10">
        <v>0.55047199999999996</v>
      </c>
      <c r="R53" s="10">
        <v>0.55369900000000005</v>
      </c>
      <c r="S53" s="10">
        <v>0.556311</v>
      </c>
      <c r="T53" s="10">
        <v>0.55874500000000005</v>
      </c>
      <c r="U53" s="10">
        <v>0.56104100000000001</v>
      </c>
      <c r="V53" s="10">
        <v>0.56318199999999996</v>
      </c>
      <c r="W53" s="10">
        <v>0.56516200000000005</v>
      </c>
      <c r="X53" s="10">
        <v>0.56698000000000004</v>
      </c>
      <c r="Y53" s="10">
        <v>0.56862999999999997</v>
      </c>
      <c r="Z53" s="10">
        <v>0.57011500000000004</v>
      </c>
      <c r="AA53" s="10">
        <v>0.571438</v>
      </c>
      <c r="AB53" s="10">
        <v>0.57261300000000004</v>
      </c>
      <c r="AC53" s="10">
        <v>0.57364499999999996</v>
      </c>
      <c r="AD53" s="10">
        <v>0.57454799999999995</v>
      </c>
      <c r="AE53" s="10">
        <v>0.57533400000000001</v>
      </c>
      <c r="AF53" s="10">
        <v>0.57601000000000002</v>
      </c>
      <c r="AG53" s="10">
        <v>0.57658799999999999</v>
      </c>
      <c r="AH53" s="10">
        <v>0.57707900000000001</v>
      </c>
      <c r="AI53" s="10">
        <v>0.57748699999999997</v>
      </c>
      <c r="AJ53" s="10">
        <v>0.57782199999999995</v>
      </c>
      <c r="AK53" s="10">
        <v>0.57809500000000003</v>
      </c>
      <c r="AL53" s="10">
        <v>0.57831600000000005</v>
      </c>
      <c r="AM53" s="10">
        <v>0.57849099999999998</v>
      </c>
      <c r="AN53" s="10">
        <v>0.57862999999999998</v>
      </c>
      <c r="AO53" s="10">
        <v>0.57874199999999998</v>
      </c>
      <c r="AP53" s="10">
        <v>0.57883499999999999</v>
      </c>
      <c r="AQ53" s="10">
        <v>0.57891400000000004</v>
      </c>
    </row>
    <row r="54" spans="1:43">
      <c r="A54" t="s">
        <v>13</v>
      </c>
      <c r="B54" s="10">
        <f t="shared" ref="B54:K54" si="11">B10/B53</f>
        <v>2.8684472978251341</v>
      </c>
      <c r="C54" s="10">
        <f t="shared" si="11"/>
        <v>2.8330519782960297</v>
      </c>
      <c r="D54" s="10">
        <f t="shared" si="11"/>
        <v>2.8062711761681225</v>
      </c>
      <c r="E54" s="10">
        <f t="shared" si="11"/>
        <v>2.5671064870906974</v>
      </c>
      <c r="F54" s="10">
        <f t="shared" si="11"/>
        <v>2.4281622939650274</v>
      </c>
      <c r="G54" s="10">
        <f t="shared" si="11"/>
        <v>2.4260106187247015</v>
      </c>
      <c r="H54" s="10">
        <f t="shared" si="11"/>
        <v>2.5214854101107123</v>
      </c>
      <c r="I54" s="10">
        <f t="shared" si="11"/>
        <v>2.4334607372940633</v>
      </c>
      <c r="J54" s="10">
        <f t="shared" si="11"/>
        <v>2.3259024391177889</v>
      </c>
      <c r="K54" s="10">
        <f t="shared" si="11"/>
        <v>2.3847569885943103</v>
      </c>
    </row>
    <row r="55" spans="1:43">
      <c r="A55" t="s">
        <v>25</v>
      </c>
      <c r="B55" s="17">
        <f t="shared" ref="B55:K55" si="12">B16/B53</f>
        <v>28.794871845711235</v>
      </c>
      <c r="C55" s="17">
        <f t="shared" si="12"/>
        <v>23.47532755425501</v>
      </c>
      <c r="D55" s="17">
        <f t="shared" si="12"/>
        <v>21.950015934058413</v>
      </c>
      <c r="E55" s="17">
        <f t="shared" si="12"/>
        <v>4.532834105885204</v>
      </c>
      <c r="F55" s="17">
        <f t="shared" si="12"/>
        <v>-0.52017546770890277</v>
      </c>
      <c r="G55" s="17">
        <f t="shared" si="12"/>
        <v>0.59621783377237003</v>
      </c>
      <c r="H55" s="17">
        <f t="shared" si="12"/>
        <v>-1.6687276871079788</v>
      </c>
      <c r="I55" s="17">
        <f t="shared" si="12"/>
        <v>-1.0290156401565973</v>
      </c>
      <c r="J55" s="17">
        <f t="shared" si="12"/>
        <v>-3.0368251451810226</v>
      </c>
      <c r="K55" s="17">
        <f t="shared" si="12"/>
        <v>-6.5788245117947364</v>
      </c>
    </row>
    <row r="56" spans="1:43">
      <c r="B5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5047-A6F7-5D4D-9651-DEE9A95DA4C7}">
  <dimension ref="A1:AQ56"/>
  <sheetViews>
    <sheetView workbookViewId="0">
      <selection activeCell="B33" sqref="B33:K39"/>
    </sheetView>
  </sheetViews>
  <sheetFormatPr baseColWidth="10" defaultColWidth="8.83203125" defaultRowHeight="15"/>
  <cols>
    <col min="1" max="1" width="47.1640625" customWidth="1"/>
    <col min="2" max="2" width="11.6640625" customWidth="1"/>
    <col min="3" max="3" width="11.83203125" customWidth="1"/>
    <col min="4" max="4" width="11.5" customWidth="1"/>
    <col min="5" max="5" width="12" customWidth="1"/>
    <col min="6" max="6" width="11.83203125" customWidth="1"/>
    <col min="7" max="7" width="13.33203125" customWidth="1"/>
    <col min="8" max="8" width="12.33203125" customWidth="1"/>
    <col min="9" max="9" width="11.83203125" customWidth="1"/>
    <col min="10" max="10" width="15" customWidth="1"/>
    <col min="11" max="11" width="9.6640625" bestFit="1" customWidth="1"/>
    <col min="12" max="12" width="8.83203125" style="3"/>
    <col min="13" max="13" width="10.1640625" customWidth="1"/>
    <col min="14" max="14" width="10.83203125" customWidth="1"/>
    <col min="15" max="15" width="10" customWidth="1"/>
  </cols>
  <sheetData>
    <row r="1" spans="1:13">
      <c r="A1" s="9" t="s">
        <v>22</v>
      </c>
    </row>
    <row r="2" spans="1:13">
      <c r="A2" s="2" t="s">
        <v>8</v>
      </c>
    </row>
    <row r="3" spans="1:13">
      <c r="B3" s="2">
        <v>2009</v>
      </c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  <c r="M3" s="2">
        <v>2005</v>
      </c>
    </row>
    <row r="4" spans="1:13">
      <c r="A4" t="s">
        <v>0</v>
      </c>
      <c r="B4" s="1">
        <v>2.9593699999999998</v>
      </c>
      <c r="C4" s="1">
        <v>2.32491</v>
      </c>
      <c r="D4" s="1">
        <v>2.3487499999999999</v>
      </c>
      <c r="E4" s="1">
        <v>2.5406500000000003</v>
      </c>
      <c r="F4" s="1">
        <v>2.74566</v>
      </c>
      <c r="G4" s="1">
        <v>2.7608999999999999</v>
      </c>
      <c r="H4" s="1">
        <v>2.46082</v>
      </c>
      <c r="I4" s="1">
        <v>2.7812700000000001</v>
      </c>
      <c r="J4" s="1">
        <v>2.6821599999999997</v>
      </c>
      <c r="K4">
        <v>3.2415500000000002</v>
      </c>
      <c r="M4" s="12">
        <v>2.5659999999999998</v>
      </c>
    </row>
    <row r="5" spans="1:13">
      <c r="A5" t="s">
        <v>1</v>
      </c>
      <c r="B5" s="1">
        <v>9.6103100000000001</v>
      </c>
      <c r="C5" s="1">
        <v>9.0892700000000008</v>
      </c>
      <c r="D5" s="1">
        <v>9.2408600000000014</v>
      </c>
      <c r="E5" s="1">
        <v>9.2029300000000003</v>
      </c>
      <c r="F5" s="1">
        <v>9.25718</v>
      </c>
      <c r="G5" s="1">
        <v>7.44679</v>
      </c>
      <c r="H5" s="1">
        <v>6.7242600000000001</v>
      </c>
      <c r="I5" s="1">
        <v>6.8851400000000007</v>
      </c>
      <c r="J5" s="1">
        <v>6.0533799999999998</v>
      </c>
      <c r="K5">
        <v>7.6976000000000004</v>
      </c>
      <c r="M5" s="12">
        <v>9.4009999999999998</v>
      </c>
    </row>
    <row r="6" spans="1:13">
      <c r="A6" t="s">
        <v>2</v>
      </c>
      <c r="B6" s="1">
        <v>70.575839999999999</v>
      </c>
      <c r="C6" s="1">
        <v>70.356030000000004</v>
      </c>
      <c r="D6" s="1">
        <v>68.98742</v>
      </c>
      <c r="E6" s="1">
        <v>71.024320000000003</v>
      </c>
      <c r="F6" s="1">
        <v>62.196379999999998</v>
      </c>
      <c r="G6" s="1">
        <v>60.30003</v>
      </c>
      <c r="H6" s="1">
        <v>64.782849999999996</v>
      </c>
      <c r="I6" s="1">
        <v>63.48151</v>
      </c>
      <c r="J6" s="1">
        <v>60.449150000000003</v>
      </c>
      <c r="K6">
        <v>50.833199999999998</v>
      </c>
      <c r="M6" s="12">
        <v>68.512</v>
      </c>
    </row>
    <row r="7" spans="1:13">
      <c r="A7" t="s">
        <v>3</v>
      </c>
      <c r="B7" s="10">
        <v>1.4641300000000002</v>
      </c>
      <c r="C7" s="10">
        <v>1.6533199999999999</v>
      </c>
      <c r="D7" s="10">
        <v>1.58331</v>
      </c>
      <c r="E7" s="10">
        <v>1.4976500000000001</v>
      </c>
      <c r="F7" s="10">
        <v>1.55532</v>
      </c>
      <c r="G7" s="10">
        <v>1.6575499999999999</v>
      </c>
      <c r="H7" s="10">
        <v>1.5708900000000001</v>
      </c>
      <c r="I7" s="10">
        <v>1.86277</v>
      </c>
      <c r="J7" s="10">
        <v>1.8363499999999999</v>
      </c>
      <c r="K7">
        <v>1.9855499999999999</v>
      </c>
      <c r="M7" s="12">
        <v>1.5680000000000001</v>
      </c>
    </row>
    <row r="8" spans="1:13">
      <c r="A8" t="s">
        <v>4</v>
      </c>
      <c r="B8" s="10">
        <v>7.3819300000000005</v>
      </c>
      <c r="C8" s="10">
        <v>5.9776400000000001</v>
      </c>
      <c r="D8" s="10">
        <v>5.7241</v>
      </c>
      <c r="E8" s="10">
        <v>5.2385299999999999</v>
      </c>
      <c r="F8" s="10">
        <v>7.2715100000000001</v>
      </c>
      <c r="G8" s="10">
        <v>7.2973100000000004</v>
      </c>
      <c r="H8" s="10">
        <v>5.1505400000000003</v>
      </c>
      <c r="I8" s="10">
        <v>5.1334200000000001</v>
      </c>
      <c r="J8" s="10">
        <v>5.6026000000000007</v>
      </c>
      <c r="K8">
        <v>1.8298399999999999</v>
      </c>
      <c r="M8" s="12">
        <v>3.7839999999999998</v>
      </c>
    </row>
    <row r="9" spans="1:13">
      <c r="A9" t="s">
        <v>5</v>
      </c>
      <c r="B9" s="10">
        <v>5.7275600000000004</v>
      </c>
      <c r="C9" s="10">
        <v>5.9975100000000001</v>
      </c>
      <c r="D9" s="10">
        <v>6.0206</v>
      </c>
      <c r="E9" s="10">
        <v>5.9272099999999996</v>
      </c>
      <c r="F9" s="10">
        <v>5.9178900000000008</v>
      </c>
      <c r="G9" s="10">
        <v>5.9531200000000002</v>
      </c>
      <c r="H9" s="10">
        <v>5.5179999999999998</v>
      </c>
      <c r="I9" s="10">
        <v>5.7651899999999996</v>
      </c>
      <c r="J9" s="10">
        <v>6.0712999999999999</v>
      </c>
      <c r="K9">
        <v>6.4841600000000001</v>
      </c>
      <c r="M9" s="12">
        <v>4.7309999999999999</v>
      </c>
    </row>
    <row r="10" spans="1:13">
      <c r="A10" t="s">
        <v>7</v>
      </c>
      <c r="B10" s="10">
        <v>19.283609999999999</v>
      </c>
      <c r="C10" s="10">
        <v>19.45675</v>
      </c>
      <c r="D10" s="10">
        <v>20.040990000000001</v>
      </c>
      <c r="E10" s="10">
        <v>19.634540000000001</v>
      </c>
      <c r="F10" s="10">
        <v>19.650459999999999</v>
      </c>
      <c r="G10" s="10">
        <v>20.583459999999999</v>
      </c>
      <c r="H10" s="10">
        <v>21.821369999999998</v>
      </c>
      <c r="I10" s="10">
        <v>20.999880000000001</v>
      </c>
      <c r="J10" s="10">
        <v>21.16563</v>
      </c>
      <c r="K10">
        <v>21.296099999999999</v>
      </c>
      <c r="M10" s="12">
        <v>18.87</v>
      </c>
    </row>
    <row r="11" spans="1:13">
      <c r="B11" s="10"/>
      <c r="C11" s="10"/>
      <c r="D11" s="10"/>
      <c r="E11" s="10"/>
      <c r="F11" s="10"/>
      <c r="G11" s="10"/>
      <c r="H11" s="10"/>
      <c r="I11" s="10"/>
      <c r="J11" s="10"/>
      <c r="M11" s="12"/>
    </row>
    <row r="12" spans="1:13" ht="32">
      <c r="A12" s="13" t="s">
        <v>29</v>
      </c>
      <c r="B12" s="2">
        <v>2009</v>
      </c>
      <c r="C12" s="2">
        <v>2010</v>
      </c>
      <c r="D12" s="2">
        <v>2011</v>
      </c>
      <c r="E12" s="2">
        <v>2012</v>
      </c>
      <c r="F12" s="2">
        <v>2013</v>
      </c>
      <c r="G12" s="2">
        <v>2014</v>
      </c>
      <c r="H12" s="2">
        <v>2015</v>
      </c>
      <c r="I12" s="2">
        <v>2016</v>
      </c>
      <c r="J12" s="2">
        <v>2017</v>
      </c>
      <c r="K12" s="2">
        <v>2018</v>
      </c>
      <c r="M12" s="2">
        <v>2005</v>
      </c>
    </row>
    <row r="13" spans="1:13">
      <c r="A13" t="s">
        <v>28</v>
      </c>
      <c r="B13">
        <v>13.97949</v>
      </c>
      <c r="C13">
        <v>13.93242</v>
      </c>
      <c r="D13">
        <v>14.61614</v>
      </c>
      <c r="E13">
        <v>15.412409999999999</v>
      </c>
      <c r="F13">
        <v>15.186399999999999</v>
      </c>
      <c r="G13">
        <v>15.38524</v>
      </c>
      <c r="H13">
        <v>15.138249999999999</v>
      </c>
      <c r="I13">
        <v>14.176969999999999</v>
      </c>
      <c r="J13" s="1">
        <v>15.379770000000001</v>
      </c>
      <c r="K13">
        <v>15.684559999999999</v>
      </c>
      <c r="L13" s="10"/>
      <c r="M13">
        <v>16.80772</v>
      </c>
    </row>
    <row r="14" spans="1:13">
      <c r="A14" t="s">
        <v>27</v>
      </c>
      <c r="B14">
        <v>7.8028900000000005</v>
      </c>
      <c r="C14">
        <v>6.8874199999999997</v>
      </c>
      <c r="D14">
        <v>7.6773299999999995</v>
      </c>
      <c r="E14">
        <v>-4.1007299999999995</v>
      </c>
      <c r="F14">
        <v>-6.69428</v>
      </c>
      <c r="G14">
        <v>-5.9573999999999998</v>
      </c>
      <c r="H14">
        <v>-7.4644399999999997</v>
      </c>
      <c r="I14">
        <v>-13.873089999999999</v>
      </c>
      <c r="J14">
        <v>-13.41262</v>
      </c>
      <c r="K14" s="10">
        <v>-11.435510000000001</v>
      </c>
      <c r="L14" s="10"/>
      <c r="M14" s="12">
        <v>-4.7210000000000001</v>
      </c>
    </row>
    <row r="15" spans="1:1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3">
      <c r="A16" t="s">
        <v>31</v>
      </c>
      <c r="B16" s="10">
        <f>SUM(B4:B10,B13,B14)</f>
        <v>138.78512999999998</v>
      </c>
      <c r="C16" s="10">
        <f t="shared" ref="C16:K16" si="0">SUM(C4:C10,C13,C14)</f>
        <v>135.67526999999998</v>
      </c>
      <c r="D16" s="10">
        <f t="shared" si="0"/>
        <v>136.23950000000002</v>
      </c>
      <c r="E16" s="10">
        <f t="shared" si="0"/>
        <v>126.37751</v>
      </c>
      <c r="F16" s="10">
        <f t="shared" si="0"/>
        <v>117.08651999999999</v>
      </c>
      <c r="G16" s="10">
        <f t="shared" si="0"/>
        <v>115.42699999999999</v>
      </c>
      <c r="H16" s="10">
        <f t="shared" si="0"/>
        <v>115.70254000000001</v>
      </c>
      <c r="I16" s="10">
        <f t="shared" si="0"/>
        <v>107.21306</v>
      </c>
      <c r="J16" s="10">
        <f t="shared" si="0"/>
        <v>105.82772</v>
      </c>
      <c r="K16" s="10">
        <f t="shared" si="0"/>
        <v>97.617050000000006</v>
      </c>
      <c r="L16" s="10"/>
    </row>
    <row r="18" spans="1:13">
      <c r="A18" s="2" t="s">
        <v>10</v>
      </c>
    </row>
    <row r="19" spans="1:13">
      <c r="B19" s="2">
        <v>2009</v>
      </c>
      <c r="C19" s="2">
        <v>2010</v>
      </c>
      <c r="D19" s="2">
        <v>2011</v>
      </c>
      <c r="E19" s="2">
        <v>2012</v>
      </c>
      <c r="F19" s="2">
        <v>2013</v>
      </c>
      <c r="G19" s="2">
        <v>2014</v>
      </c>
      <c r="H19" s="2">
        <v>2015</v>
      </c>
      <c r="I19" s="2">
        <v>2016</v>
      </c>
      <c r="J19" s="2">
        <v>2017</v>
      </c>
      <c r="K19" s="2">
        <v>2018</v>
      </c>
    </row>
    <row r="20" spans="1:13">
      <c r="A20" t="s">
        <v>9</v>
      </c>
      <c r="B20">
        <v>7192.5</v>
      </c>
      <c r="C20">
        <v>7820.5</v>
      </c>
      <c r="D20">
        <v>8224.5</v>
      </c>
      <c r="E20">
        <v>8390.5</v>
      </c>
      <c r="F20">
        <v>8905</v>
      </c>
      <c r="G20">
        <v>9520.5</v>
      </c>
      <c r="H20">
        <v>9162.5</v>
      </c>
      <c r="I20">
        <v>9019.5</v>
      </c>
      <c r="J20">
        <v>9585</v>
      </c>
      <c r="K20" s="16">
        <v>8904.5</v>
      </c>
    </row>
    <row r="21" spans="1:13">
      <c r="A21" t="s">
        <v>0</v>
      </c>
      <c r="B21">
        <v>4983</v>
      </c>
      <c r="C21">
        <v>4643.5</v>
      </c>
      <c r="D21">
        <v>4883</v>
      </c>
      <c r="E21">
        <v>4633.5</v>
      </c>
      <c r="F21">
        <v>4381</v>
      </c>
      <c r="G21">
        <v>3890</v>
      </c>
      <c r="H21">
        <v>3243</v>
      </c>
      <c r="I21">
        <v>3748</v>
      </c>
      <c r="J21">
        <v>4907.5</v>
      </c>
      <c r="K21" s="16">
        <v>5583.5</v>
      </c>
    </row>
    <row r="22" spans="1:13">
      <c r="A22" t="s">
        <v>1</v>
      </c>
      <c r="B22">
        <v>30263</v>
      </c>
      <c r="C22">
        <v>29935.5</v>
      </c>
      <c r="D22">
        <v>29757.5</v>
      </c>
      <c r="E22">
        <v>28890</v>
      </c>
      <c r="F22">
        <v>28416</v>
      </c>
      <c r="G22">
        <v>28898.5</v>
      </c>
      <c r="H22">
        <v>28956</v>
      </c>
      <c r="I22">
        <v>29101</v>
      </c>
      <c r="J22">
        <v>30033</v>
      </c>
      <c r="K22" s="16">
        <v>30997.5</v>
      </c>
    </row>
    <row r="23" spans="1:13">
      <c r="A23" t="s">
        <v>2</v>
      </c>
      <c r="B23">
        <v>7126.5</v>
      </c>
      <c r="C23">
        <v>7811.5</v>
      </c>
      <c r="D23">
        <v>8694.5</v>
      </c>
      <c r="E23">
        <v>9665.5</v>
      </c>
      <c r="F23">
        <v>10209</v>
      </c>
      <c r="G23">
        <v>10331</v>
      </c>
      <c r="H23">
        <v>10571.5</v>
      </c>
      <c r="I23">
        <v>11296.5</v>
      </c>
      <c r="J23">
        <v>12067</v>
      </c>
      <c r="K23" s="16">
        <v>12635.5</v>
      </c>
    </row>
    <row r="24" spans="1:13">
      <c r="A24" t="s">
        <v>3</v>
      </c>
      <c r="B24">
        <v>20041</v>
      </c>
      <c r="C24">
        <v>21713</v>
      </c>
      <c r="D24">
        <v>23070.5</v>
      </c>
      <c r="E24">
        <v>23416</v>
      </c>
      <c r="F24">
        <v>23571.5</v>
      </c>
      <c r="G24">
        <v>25076</v>
      </c>
      <c r="H24">
        <v>27382</v>
      </c>
      <c r="I24">
        <v>29353</v>
      </c>
      <c r="J24">
        <v>31799.5</v>
      </c>
      <c r="K24" s="16">
        <v>35174</v>
      </c>
    </row>
    <row r="25" spans="1:13">
      <c r="A25" t="s">
        <v>4</v>
      </c>
      <c r="B25">
        <v>169751</v>
      </c>
      <c r="C25">
        <v>181253</v>
      </c>
      <c r="D25">
        <v>192630.5</v>
      </c>
      <c r="E25">
        <v>200216.5</v>
      </c>
      <c r="F25">
        <v>206947.5</v>
      </c>
      <c r="G25">
        <v>215108.5</v>
      </c>
      <c r="H25">
        <v>224322</v>
      </c>
      <c r="I25">
        <v>236451</v>
      </c>
      <c r="J25">
        <v>250030</v>
      </c>
      <c r="K25" s="16">
        <v>263550.5</v>
      </c>
    </row>
    <row r="26" spans="1:13">
      <c r="A26" t="s">
        <v>5</v>
      </c>
      <c r="B26">
        <v>15228.5</v>
      </c>
      <c r="C26">
        <v>15963.5</v>
      </c>
      <c r="D26">
        <v>17252</v>
      </c>
      <c r="E26">
        <v>18125.5</v>
      </c>
      <c r="F26">
        <v>18452.5</v>
      </c>
      <c r="G26">
        <v>18686</v>
      </c>
      <c r="H26">
        <v>19162.5</v>
      </c>
      <c r="I26">
        <v>19646.5</v>
      </c>
      <c r="J26">
        <v>20161.5</v>
      </c>
      <c r="K26" s="16">
        <v>21022</v>
      </c>
    </row>
    <row r="28" spans="1:13" s="6" customFormat="1">
      <c r="A28" s="5"/>
      <c r="B28" s="7">
        <v>2009</v>
      </c>
      <c r="C28" s="7">
        <v>2010</v>
      </c>
      <c r="D28" s="7">
        <v>2011</v>
      </c>
      <c r="E28" s="7">
        <v>2012</v>
      </c>
      <c r="F28" s="7">
        <v>2013</v>
      </c>
      <c r="G28" s="7">
        <v>2014</v>
      </c>
      <c r="H28" s="7">
        <v>2015</v>
      </c>
      <c r="I28" s="7">
        <v>2016</v>
      </c>
      <c r="J28" s="7">
        <v>2017</v>
      </c>
      <c r="K28" s="7">
        <v>2018</v>
      </c>
      <c r="M28" s="7"/>
    </row>
    <row r="29" spans="1:13" s="6" customFormat="1">
      <c r="A29" s="7" t="s">
        <v>11</v>
      </c>
      <c r="B29" s="6">
        <v>1.23</v>
      </c>
      <c r="C29" s="6">
        <v>1.2</v>
      </c>
      <c r="D29" s="6">
        <v>1.1599999999999999</v>
      </c>
      <c r="E29" s="6">
        <v>1.1399999999999999</v>
      </c>
      <c r="F29" s="6">
        <v>1.1100000000000001</v>
      </c>
      <c r="G29" s="6">
        <v>1.0900000000000001</v>
      </c>
      <c r="H29" s="6">
        <v>1.07</v>
      </c>
      <c r="I29" s="6">
        <v>1.06</v>
      </c>
      <c r="J29" s="6">
        <v>1.04</v>
      </c>
      <c r="K29" s="6">
        <v>1.02</v>
      </c>
    </row>
    <row r="30" spans="1:13" s="6" customFormat="1">
      <c r="A30" s="7"/>
    </row>
    <row r="31" spans="1:13">
      <c r="A31" s="2" t="s">
        <v>18</v>
      </c>
    </row>
    <row r="32" spans="1:13">
      <c r="B32" s="2">
        <v>2009</v>
      </c>
      <c r="C32" s="2">
        <v>2010</v>
      </c>
      <c r="D32" s="2">
        <v>2011</v>
      </c>
      <c r="E32" s="2">
        <v>2012</v>
      </c>
      <c r="F32" s="2">
        <v>2013</v>
      </c>
      <c r="G32" s="2">
        <v>2014</v>
      </c>
      <c r="H32" s="2">
        <v>2015</v>
      </c>
      <c r="I32" s="2">
        <v>2016</v>
      </c>
      <c r="J32" s="2">
        <v>2017</v>
      </c>
      <c r="K32" s="2">
        <v>2018</v>
      </c>
    </row>
    <row r="33" spans="1:11">
      <c r="A33" t="s">
        <v>30</v>
      </c>
      <c r="B33" s="10">
        <f t="shared" ref="B33:B39" si="1">B20*$B$29/1000</f>
        <v>8.8467749999999992</v>
      </c>
      <c r="C33" s="10">
        <f>C20*$C$29/1000</f>
        <v>9.3846000000000007</v>
      </c>
      <c r="D33" s="10">
        <f>D20*$D$29/1000</f>
        <v>9.5404199999999992</v>
      </c>
      <c r="E33" s="10">
        <f>E20*$E$29/1000</f>
        <v>9.5651700000000002</v>
      </c>
      <c r="F33" s="10">
        <f>F20*$F$29/1000</f>
        <v>9.8845500000000008</v>
      </c>
      <c r="G33" s="10">
        <f>G20*$G$29/1000</f>
        <v>10.377345000000002</v>
      </c>
      <c r="H33" s="10">
        <f>H20*$H$29/1000</f>
        <v>9.8038749999999997</v>
      </c>
      <c r="I33" s="10">
        <f>I20*$I$29/1000</f>
        <v>9.56067</v>
      </c>
      <c r="J33" s="10">
        <f>J20*$J$29/1000</f>
        <v>9.968399999999999</v>
      </c>
      <c r="K33" s="10">
        <f t="shared" ref="K33:K39" si="2">K20*$K$29/1000</f>
        <v>9.0825899999999997</v>
      </c>
    </row>
    <row r="34" spans="1:11">
      <c r="A34" t="s">
        <v>0</v>
      </c>
      <c r="B34" s="10">
        <f t="shared" si="1"/>
        <v>6.1290899999999997</v>
      </c>
      <c r="C34" s="10">
        <f t="shared" ref="C34:J39" si="3">C21*$B$29/1000</f>
        <v>5.7115049999999998</v>
      </c>
      <c r="D34" s="10">
        <f t="shared" si="3"/>
        <v>6.0060900000000004</v>
      </c>
      <c r="E34" s="10">
        <f t="shared" si="3"/>
        <v>5.6992050000000001</v>
      </c>
      <c r="F34" s="10">
        <f t="shared" si="3"/>
        <v>5.38863</v>
      </c>
      <c r="G34" s="10">
        <f t="shared" si="3"/>
        <v>4.7847</v>
      </c>
      <c r="H34" s="10">
        <f t="shared" si="3"/>
        <v>3.98889</v>
      </c>
      <c r="I34" s="10">
        <f t="shared" si="3"/>
        <v>4.6100399999999997</v>
      </c>
      <c r="J34" s="10">
        <f t="shared" si="3"/>
        <v>6.036225</v>
      </c>
      <c r="K34" s="10">
        <f t="shared" si="2"/>
        <v>5.6951700000000001</v>
      </c>
    </row>
    <row r="35" spans="1:11">
      <c r="A35" t="s">
        <v>1</v>
      </c>
      <c r="B35" s="10">
        <f t="shared" si="1"/>
        <v>37.223489999999998</v>
      </c>
      <c r="C35" s="10">
        <f t="shared" si="3"/>
        <v>36.820664999999998</v>
      </c>
      <c r="D35" s="10">
        <f t="shared" si="3"/>
        <v>36.601725000000002</v>
      </c>
      <c r="E35" s="10">
        <f t="shared" si="3"/>
        <v>35.534699999999994</v>
      </c>
      <c r="F35" s="10">
        <f t="shared" si="3"/>
        <v>34.951680000000003</v>
      </c>
      <c r="G35" s="10">
        <f t="shared" si="3"/>
        <v>35.545155000000001</v>
      </c>
      <c r="H35" s="10">
        <f t="shared" si="3"/>
        <v>35.615879999999997</v>
      </c>
      <c r="I35" s="10">
        <f t="shared" si="3"/>
        <v>35.794229999999999</v>
      </c>
      <c r="J35" s="10">
        <f t="shared" si="3"/>
        <v>36.940589999999993</v>
      </c>
      <c r="K35" s="10">
        <f t="shared" si="2"/>
        <v>31.617450000000002</v>
      </c>
    </row>
    <row r="36" spans="1:11">
      <c r="A36" t="s">
        <v>2</v>
      </c>
      <c r="B36" s="10">
        <f t="shared" si="1"/>
        <v>8.7655949999999994</v>
      </c>
      <c r="C36" s="10">
        <f t="shared" si="3"/>
        <v>9.6081450000000004</v>
      </c>
      <c r="D36" s="10">
        <f t="shared" si="3"/>
        <v>10.694235000000001</v>
      </c>
      <c r="E36" s="10">
        <f t="shared" si="3"/>
        <v>11.888565</v>
      </c>
      <c r="F36" s="10">
        <f t="shared" si="3"/>
        <v>12.55707</v>
      </c>
      <c r="G36" s="10">
        <f t="shared" si="3"/>
        <v>12.707129999999999</v>
      </c>
      <c r="H36" s="10">
        <f t="shared" si="3"/>
        <v>13.002945</v>
      </c>
      <c r="I36" s="10">
        <f t="shared" si="3"/>
        <v>13.894695</v>
      </c>
      <c r="J36" s="10">
        <f t="shared" si="3"/>
        <v>14.842409999999999</v>
      </c>
      <c r="K36" s="10">
        <f t="shared" si="2"/>
        <v>12.888210000000001</v>
      </c>
    </row>
    <row r="37" spans="1:11">
      <c r="A37" t="s">
        <v>3</v>
      </c>
      <c r="B37" s="10">
        <f t="shared" si="1"/>
        <v>24.65043</v>
      </c>
      <c r="C37" s="10">
        <f t="shared" si="3"/>
        <v>26.706989999999998</v>
      </c>
      <c r="D37" s="10">
        <f t="shared" si="3"/>
        <v>28.376715000000001</v>
      </c>
      <c r="E37" s="10">
        <f t="shared" si="3"/>
        <v>28.801680000000001</v>
      </c>
      <c r="F37" s="10">
        <f t="shared" si="3"/>
        <v>28.992944999999999</v>
      </c>
      <c r="G37" s="10">
        <f t="shared" si="3"/>
        <v>30.84348</v>
      </c>
      <c r="H37" s="10">
        <f t="shared" si="3"/>
        <v>33.679859999999998</v>
      </c>
      <c r="I37" s="10">
        <f t="shared" si="3"/>
        <v>36.104190000000003</v>
      </c>
      <c r="J37" s="10">
        <f t="shared" si="3"/>
        <v>39.113385000000001</v>
      </c>
      <c r="K37" s="10">
        <f t="shared" si="2"/>
        <v>35.877480000000006</v>
      </c>
    </row>
    <row r="38" spans="1:11">
      <c r="A38" t="s">
        <v>4</v>
      </c>
      <c r="B38" s="10">
        <f t="shared" si="1"/>
        <v>208.79373000000001</v>
      </c>
      <c r="C38" s="10">
        <f t="shared" si="3"/>
        <v>222.94119000000001</v>
      </c>
      <c r="D38" s="10">
        <f t="shared" si="3"/>
        <v>236.93551499999998</v>
      </c>
      <c r="E38" s="10">
        <f t="shared" si="3"/>
        <v>246.26629499999999</v>
      </c>
      <c r="F38" s="10">
        <f t="shared" si="3"/>
        <v>254.54542499999999</v>
      </c>
      <c r="G38" s="10">
        <f t="shared" si="3"/>
        <v>264.58345500000001</v>
      </c>
      <c r="H38" s="10">
        <f t="shared" si="3"/>
        <v>275.91606000000002</v>
      </c>
      <c r="I38" s="10">
        <f t="shared" si="3"/>
        <v>290.83472999999998</v>
      </c>
      <c r="J38" s="10">
        <f t="shared" si="3"/>
        <v>307.5369</v>
      </c>
      <c r="K38" s="10">
        <f t="shared" si="2"/>
        <v>268.82150999999999</v>
      </c>
    </row>
    <row r="39" spans="1:11">
      <c r="A39" t="s">
        <v>5</v>
      </c>
      <c r="B39" s="10">
        <f t="shared" si="1"/>
        <v>18.731055000000001</v>
      </c>
      <c r="C39" s="10">
        <f t="shared" si="3"/>
        <v>19.635104999999999</v>
      </c>
      <c r="D39" s="10">
        <f t="shared" si="3"/>
        <v>21.21996</v>
      </c>
      <c r="E39" s="10">
        <f t="shared" si="3"/>
        <v>22.294364999999999</v>
      </c>
      <c r="F39" s="10">
        <f t="shared" si="3"/>
        <v>22.696574999999999</v>
      </c>
      <c r="G39" s="10">
        <f t="shared" si="3"/>
        <v>22.983779999999999</v>
      </c>
      <c r="H39" s="10">
        <f t="shared" si="3"/>
        <v>23.569875</v>
      </c>
      <c r="I39" s="10">
        <f t="shared" si="3"/>
        <v>24.165195000000001</v>
      </c>
      <c r="J39" s="10">
        <f t="shared" si="3"/>
        <v>24.798645</v>
      </c>
      <c r="K39" s="10">
        <f t="shared" si="2"/>
        <v>21.442439999999998</v>
      </c>
    </row>
    <row r="40" spans="1:11" s="6" customFormat="1">
      <c r="A40" s="7"/>
    </row>
    <row r="41" spans="1:11" s="6" customFormat="1">
      <c r="A41" s="2" t="s">
        <v>19</v>
      </c>
    </row>
    <row r="42" spans="1:11">
      <c r="B42" s="2">
        <v>2009</v>
      </c>
      <c r="C42" s="2">
        <v>2010</v>
      </c>
      <c r="D42" s="2">
        <v>2011</v>
      </c>
      <c r="E42" s="2">
        <v>2012</v>
      </c>
      <c r="F42" s="2">
        <v>2013</v>
      </c>
      <c r="G42" s="2">
        <v>2014</v>
      </c>
      <c r="H42" s="2">
        <v>2015</v>
      </c>
      <c r="I42" s="2">
        <v>2016</v>
      </c>
      <c r="J42" s="2">
        <v>2017</v>
      </c>
      <c r="K42" s="2">
        <v>2018</v>
      </c>
    </row>
    <row r="43" spans="1:11" ht="32">
      <c r="A43" s="15" t="s">
        <v>32</v>
      </c>
      <c r="B43" s="10">
        <f t="shared" ref="B43:K43" si="4">B13/B33</f>
        <v>1.5801792178505729</v>
      </c>
      <c r="C43" s="10">
        <f t="shared" si="4"/>
        <v>1.4846045649255162</v>
      </c>
      <c r="D43" s="10">
        <f t="shared" si="4"/>
        <v>1.5320226992103074</v>
      </c>
      <c r="E43" s="10">
        <f t="shared" si="4"/>
        <v>1.6113053923767167</v>
      </c>
      <c r="F43" s="10">
        <f t="shared" si="4"/>
        <v>1.5363774779833173</v>
      </c>
      <c r="G43" s="10">
        <f t="shared" si="4"/>
        <v>1.4825796000807525</v>
      </c>
      <c r="H43" s="10">
        <f t="shared" si="4"/>
        <v>1.544108834516964</v>
      </c>
      <c r="I43" s="10">
        <f t="shared" si="4"/>
        <v>1.4828427296413325</v>
      </c>
      <c r="J43" s="10">
        <f t="shared" si="4"/>
        <v>1.5428524136270618</v>
      </c>
      <c r="K43" s="10">
        <f t="shared" si="4"/>
        <v>1.7268818695988699</v>
      </c>
    </row>
    <row r="44" spans="1:11">
      <c r="A44" t="s">
        <v>0</v>
      </c>
      <c r="B44" s="10">
        <f t="shared" ref="B44:K44" si="5">B4/B34</f>
        <v>0.48284003008603232</v>
      </c>
      <c r="C44" s="10">
        <f t="shared" si="5"/>
        <v>0.40705733427529173</v>
      </c>
      <c r="D44" s="10">
        <f t="shared" si="5"/>
        <v>0.39106140600623696</v>
      </c>
      <c r="E44" s="10">
        <f t="shared" si="5"/>
        <v>0.44579024618345897</v>
      </c>
      <c r="F44" s="10">
        <f t="shared" si="5"/>
        <v>0.50952839590025667</v>
      </c>
      <c r="G44" s="10">
        <f t="shared" si="5"/>
        <v>0.57702677283842241</v>
      </c>
      <c r="H44" s="10">
        <f t="shared" si="5"/>
        <v>0.61691849110905539</v>
      </c>
      <c r="I44" s="10">
        <f t="shared" si="5"/>
        <v>0.60330712965614186</v>
      </c>
      <c r="J44" s="10">
        <f t="shared" si="5"/>
        <v>0.44434394012814293</v>
      </c>
      <c r="K44" s="10">
        <f t="shared" si="5"/>
        <v>0.56917528361752157</v>
      </c>
    </row>
    <row r="45" spans="1:11">
      <c r="A45" t="s">
        <v>1</v>
      </c>
      <c r="B45" s="10">
        <f t="shared" ref="B45:K45" si="6">B5/B35</f>
        <v>0.25817863934843294</v>
      </c>
      <c r="C45" s="10">
        <f t="shared" si="6"/>
        <v>0.24685241290454699</v>
      </c>
      <c r="D45" s="10">
        <f t="shared" si="6"/>
        <v>0.25247061443142366</v>
      </c>
      <c r="E45" s="10">
        <f t="shared" si="6"/>
        <v>0.25898431673828687</v>
      </c>
      <c r="F45" s="10">
        <f t="shared" si="6"/>
        <v>0.26485651047388847</v>
      </c>
      <c r="G45" s="10">
        <f t="shared" si="6"/>
        <v>0.20950225143201653</v>
      </c>
      <c r="H45" s="10">
        <f t="shared" si="6"/>
        <v>0.18879949056432133</v>
      </c>
      <c r="I45" s="10">
        <f t="shared" si="6"/>
        <v>0.19235334857042605</v>
      </c>
      <c r="J45" s="10">
        <f t="shared" si="6"/>
        <v>0.1638679837003145</v>
      </c>
      <c r="K45" s="10">
        <f t="shared" si="6"/>
        <v>0.24346049412587037</v>
      </c>
    </row>
    <row r="46" spans="1:11">
      <c r="A46" t="s">
        <v>2</v>
      </c>
      <c r="B46" s="10">
        <f t="shared" ref="B46:K46" si="7">B6/B36</f>
        <v>8.0514602830726272</v>
      </c>
      <c r="C46" s="10">
        <f t="shared" si="7"/>
        <v>7.3225404071233315</v>
      </c>
      <c r="D46" s="10">
        <f t="shared" si="7"/>
        <v>6.4508980773285787</v>
      </c>
      <c r="E46" s="10">
        <f t="shared" si="7"/>
        <v>5.974170978583202</v>
      </c>
      <c r="F46" s="10">
        <f t="shared" si="7"/>
        <v>4.9530965424259001</v>
      </c>
      <c r="G46" s="10">
        <f t="shared" si="7"/>
        <v>4.7453697255005656</v>
      </c>
      <c r="H46" s="10">
        <f t="shared" si="7"/>
        <v>4.9821675012852857</v>
      </c>
      <c r="I46" s="10">
        <f t="shared" si="7"/>
        <v>4.5687587960728893</v>
      </c>
      <c r="J46" s="10">
        <f t="shared" si="7"/>
        <v>4.0727314499464713</v>
      </c>
      <c r="K46" s="10">
        <f t="shared" si="7"/>
        <v>3.9441629209952347</v>
      </c>
    </row>
    <row r="47" spans="1:11">
      <c r="A47" t="s">
        <v>3</v>
      </c>
      <c r="B47" s="10">
        <f t="shared" ref="B47:K47" si="8">B7/B37</f>
        <v>5.9395718451970218E-2</v>
      </c>
      <c r="C47" s="10">
        <f t="shared" si="8"/>
        <v>6.1905890555244154E-2</v>
      </c>
      <c r="D47" s="10">
        <f t="shared" si="8"/>
        <v>5.5796099019918263E-2</v>
      </c>
      <c r="E47" s="10">
        <f t="shared" si="8"/>
        <v>5.1998702853444663E-2</v>
      </c>
      <c r="F47" s="10">
        <f t="shared" si="8"/>
        <v>5.3644774616721416E-2</v>
      </c>
      <c r="G47" s="10">
        <f t="shared" si="8"/>
        <v>5.3740693332918331E-2</v>
      </c>
      <c r="H47" s="10">
        <f t="shared" si="8"/>
        <v>4.6641820957688075E-2</v>
      </c>
      <c r="I47" s="10">
        <f t="shared" si="8"/>
        <v>5.1594288640736709E-2</v>
      </c>
      <c r="J47" s="10">
        <f t="shared" si="8"/>
        <v>4.6949401080985442E-2</v>
      </c>
      <c r="K47" s="10">
        <f t="shared" si="8"/>
        <v>5.5342515695082251E-2</v>
      </c>
    </row>
    <row r="48" spans="1:11">
      <c r="A48" t="s">
        <v>4</v>
      </c>
      <c r="B48" s="10">
        <f t="shared" ref="B48:K48" si="9">B8/B38</f>
        <v>3.5355132551154675E-2</v>
      </c>
      <c r="C48" s="10">
        <f t="shared" si="9"/>
        <v>2.68126316182308E-2</v>
      </c>
      <c r="D48" s="10">
        <f t="shared" si="9"/>
        <v>2.4158894034944488E-2</v>
      </c>
      <c r="E48" s="10">
        <f t="shared" si="9"/>
        <v>2.127181066333093E-2</v>
      </c>
      <c r="F48" s="10">
        <f t="shared" si="9"/>
        <v>2.8566649744343274E-2</v>
      </c>
      <c r="G48" s="10">
        <f t="shared" si="9"/>
        <v>2.7580371569340949E-2</v>
      </c>
      <c r="H48" s="10">
        <f t="shared" si="9"/>
        <v>1.8667054030852715E-2</v>
      </c>
      <c r="I48" s="10">
        <f t="shared" si="9"/>
        <v>1.7650643030149807E-2</v>
      </c>
      <c r="J48" s="10">
        <f t="shared" si="9"/>
        <v>1.8217651280220359E-2</v>
      </c>
      <c r="K48" s="10">
        <f t="shared" si="9"/>
        <v>6.8068957725890313E-3</v>
      </c>
    </row>
    <row r="49" spans="1:43">
      <c r="A49" t="s">
        <v>5</v>
      </c>
      <c r="B49" s="10">
        <f t="shared" ref="B49:K49" si="10">B9/B39</f>
        <v>0.30577882559204489</v>
      </c>
      <c r="C49" s="10">
        <f t="shared" si="10"/>
        <v>0.30544832838938218</v>
      </c>
      <c r="D49" s="10">
        <f t="shared" si="10"/>
        <v>0.28372343774446324</v>
      </c>
      <c r="E49" s="10">
        <f t="shared" si="10"/>
        <v>0.26586135106337411</v>
      </c>
      <c r="F49" s="10">
        <f t="shared" si="10"/>
        <v>0.26073934062738546</v>
      </c>
      <c r="G49" s="10">
        <f t="shared" si="10"/>
        <v>0.25901396550088801</v>
      </c>
      <c r="H49" s="10">
        <f t="shared" si="10"/>
        <v>0.23411239983241319</v>
      </c>
      <c r="I49" s="10">
        <f t="shared" si="10"/>
        <v>0.23857411454780314</v>
      </c>
      <c r="J49" s="10">
        <f t="shared" si="10"/>
        <v>0.24482386033591755</v>
      </c>
      <c r="K49" s="10">
        <f t="shared" si="10"/>
        <v>0.30239842107521347</v>
      </c>
    </row>
    <row r="51" spans="1:43">
      <c r="A51" s="2" t="s">
        <v>12</v>
      </c>
    </row>
    <row r="52" spans="1:43">
      <c r="A52" s="2"/>
      <c r="B52" s="2">
        <v>2009</v>
      </c>
      <c r="C52" s="2">
        <v>2010</v>
      </c>
      <c r="D52" s="2">
        <v>2011</v>
      </c>
      <c r="E52" s="2">
        <v>2012</v>
      </c>
      <c r="F52" s="2">
        <v>2013</v>
      </c>
      <c r="G52" s="2">
        <v>2014</v>
      </c>
      <c r="H52" s="2">
        <v>2015</v>
      </c>
      <c r="I52" s="2">
        <v>2016</v>
      </c>
      <c r="J52" s="2">
        <v>2017</v>
      </c>
      <c r="K52" s="2">
        <v>2018</v>
      </c>
      <c r="L52" s="8">
        <v>2019</v>
      </c>
      <c r="M52" s="2">
        <v>2020</v>
      </c>
      <c r="N52" s="2">
        <v>2021</v>
      </c>
      <c r="O52" s="2">
        <v>2022</v>
      </c>
      <c r="P52" s="2">
        <v>2023</v>
      </c>
      <c r="Q52" s="2">
        <v>2024</v>
      </c>
      <c r="R52" s="2">
        <v>2025</v>
      </c>
      <c r="S52" s="2">
        <v>2026</v>
      </c>
      <c r="T52" s="2">
        <v>2027</v>
      </c>
      <c r="U52" s="2">
        <v>2028</v>
      </c>
      <c r="V52" s="2">
        <v>2029</v>
      </c>
      <c r="W52" s="2">
        <v>2030</v>
      </c>
      <c r="X52" s="2">
        <v>2031</v>
      </c>
      <c r="Y52" s="2">
        <v>2032</v>
      </c>
      <c r="Z52" s="2">
        <v>2033</v>
      </c>
      <c r="AA52" s="2">
        <v>2034</v>
      </c>
      <c r="AB52" s="2">
        <v>2035</v>
      </c>
      <c r="AC52" s="2">
        <v>2036</v>
      </c>
      <c r="AD52" s="2">
        <v>2037</v>
      </c>
      <c r="AE52" s="2">
        <v>2038</v>
      </c>
      <c r="AF52" s="2">
        <v>2039</v>
      </c>
      <c r="AG52" s="2">
        <v>2040</v>
      </c>
      <c r="AH52" s="2">
        <v>2041</v>
      </c>
      <c r="AI52" s="2">
        <v>2042</v>
      </c>
      <c r="AJ52" s="2">
        <v>2043</v>
      </c>
      <c r="AK52" s="2">
        <v>2044</v>
      </c>
      <c r="AL52" s="2">
        <v>2045</v>
      </c>
      <c r="AM52" s="2">
        <v>2046</v>
      </c>
      <c r="AN52" s="2">
        <v>2047</v>
      </c>
      <c r="AO52" s="2">
        <v>2048</v>
      </c>
      <c r="AP52" s="2">
        <v>2049</v>
      </c>
      <c r="AQ52" s="2">
        <v>2050</v>
      </c>
    </row>
    <row r="53" spans="1:43">
      <c r="A53" t="s">
        <v>6</v>
      </c>
      <c r="B53" s="10">
        <v>5.3719340000000004</v>
      </c>
      <c r="C53" s="10">
        <v>5.4611010000000002</v>
      </c>
      <c r="D53" s="10">
        <v>5.5378170000000004</v>
      </c>
      <c r="E53" s="10">
        <v>5.6510910000000001</v>
      </c>
      <c r="F53" s="10">
        <v>5.7726689999999996</v>
      </c>
      <c r="G53" s="10">
        <v>5.8949170000000004</v>
      </c>
      <c r="H53" s="10">
        <v>6.022322</v>
      </c>
      <c r="I53" s="10">
        <v>6.1731720000000001</v>
      </c>
      <c r="J53" s="10">
        <v>6.3202920000000002</v>
      </c>
      <c r="K53" s="10">
        <v>6.4658899999999999</v>
      </c>
      <c r="L53" s="11">
        <v>6.6140829999999999</v>
      </c>
      <c r="M53" s="10">
        <v>6.7607520000000001</v>
      </c>
      <c r="N53" s="10">
        <v>6.9044530000000002</v>
      </c>
      <c r="O53" s="10">
        <v>7.0456560000000001</v>
      </c>
      <c r="P53" s="10">
        <v>7.1832200000000004</v>
      </c>
      <c r="Q53" s="10">
        <v>7.3172829999999998</v>
      </c>
      <c r="R53" s="10">
        <v>7.4473580000000004</v>
      </c>
      <c r="S53" s="10">
        <v>7.5730399999999998</v>
      </c>
      <c r="T53" s="10">
        <v>7.694223</v>
      </c>
      <c r="U53" s="10">
        <v>7.8149680000000004</v>
      </c>
      <c r="V53" s="10">
        <v>7.9351409999999998</v>
      </c>
      <c r="W53" s="10">
        <v>8.0545869999999997</v>
      </c>
      <c r="X53" s="10">
        <v>8.1731839999999991</v>
      </c>
      <c r="Y53" s="10">
        <v>8.2907770000000003</v>
      </c>
      <c r="Z53" s="10">
        <v>8.4073159999999998</v>
      </c>
      <c r="AA53" s="10">
        <v>8.5228020000000004</v>
      </c>
      <c r="AB53" s="10">
        <v>8.6372699999999991</v>
      </c>
      <c r="AC53" s="10">
        <v>8.7507929999999998</v>
      </c>
      <c r="AD53" s="10">
        <v>8.8634850000000007</v>
      </c>
      <c r="AE53" s="10">
        <v>8.9754480000000001</v>
      </c>
      <c r="AF53" s="10">
        <v>9.0867830000000005</v>
      </c>
      <c r="AG53" s="10">
        <v>9.1975840000000009</v>
      </c>
      <c r="AH53" s="10">
        <v>9.3079520000000002</v>
      </c>
      <c r="AI53" s="10">
        <v>9.4179619999999993</v>
      </c>
      <c r="AJ53" s="10">
        <v>9.5276940000000003</v>
      </c>
      <c r="AK53" s="10">
        <v>9.6371950000000002</v>
      </c>
      <c r="AL53" s="10">
        <v>9.7465069999999994</v>
      </c>
      <c r="AM53" s="10">
        <v>9.8556670000000004</v>
      </c>
      <c r="AN53" s="10">
        <v>9.9647070000000006</v>
      </c>
      <c r="AO53" s="10">
        <v>10.073665999999999</v>
      </c>
      <c r="AP53" s="10">
        <v>10.182575999999999</v>
      </c>
      <c r="AQ53" s="10">
        <v>10.291464</v>
      </c>
    </row>
    <row r="54" spans="1:43">
      <c r="A54" t="s">
        <v>13</v>
      </c>
      <c r="B54" s="10">
        <f t="shared" ref="B54:K54" si="11">B10/B53</f>
        <v>3.5896960014773076</v>
      </c>
      <c r="C54" s="10">
        <f t="shared" si="11"/>
        <v>3.5627888954992772</v>
      </c>
      <c r="D54" s="10">
        <f t="shared" si="11"/>
        <v>3.6189332366887528</v>
      </c>
      <c r="E54" s="10">
        <f t="shared" si="11"/>
        <v>3.4744689122861412</v>
      </c>
      <c r="F54" s="10">
        <f t="shared" si="11"/>
        <v>3.4040510550665557</v>
      </c>
      <c r="G54" s="10">
        <f t="shared" si="11"/>
        <v>3.4917302482800006</v>
      </c>
      <c r="H54" s="10">
        <f t="shared" si="11"/>
        <v>3.6234146895499775</v>
      </c>
      <c r="I54" s="10">
        <f t="shared" si="11"/>
        <v>3.4017973255888547</v>
      </c>
      <c r="J54" s="10">
        <f t="shared" si="11"/>
        <v>3.348837363843316</v>
      </c>
      <c r="K54" s="10">
        <f t="shared" si="11"/>
        <v>3.2936069125827996</v>
      </c>
    </row>
    <row r="55" spans="1:43">
      <c r="A55" t="s">
        <v>25</v>
      </c>
      <c r="B55" s="17">
        <f t="shared" ref="B55:K55" si="12">B16/B53</f>
        <v>25.835226196003148</v>
      </c>
      <c r="C55" s="17">
        <f t="shared" si="12"/>
        <v>24.843940809737813</v>
      </c>
      <c r="D55" s="17">
        <f t="shared" si="12"/>
        <v>24.601661629483242</v>
      </c>
      <c r="E55" s="17">
        <f t="shared" si="12"/>
        <v>22.363382575152301</v>
      </c>
      <c r="F55" s="17">
        <f t="shared" si="12"/>
        <v>20.282908997553818</v>
      </c>
      <c r="G55" s="17">
        <f t="shared" si="12"/>
        <v>19.580767634217747</v>
      </c>
      <c r="H55" s="17">
        <f t="shared" si="12"/>
        <v>19.212280578819932</v>
      </c>
      <c r="I55" s="17">
        <f t="shared" si="12"/>
        <v>17.367580232658348</v>
      </c>
      <c r="J55" s="17">
        <f t="shared" si="12"/>
        <v>16.744118784385279</v>
      </c>
      <c r="K55" s="17">
        <f t="shared" si="12"/>
        <v>15.097233327507892</v>
      </c>
    </row>
    <row r="56" spans="1:43">
      <c r="B5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D0D5-CBA5-7C40-9520-8A6AB7785BCC}">
  <dimension ref="A1:AQ56"/>
  <sheetViews>
    <sheetView workbookViewId="0">
      <selection activeCell="B54" sqref="B54:K54"/>
    </sheetView>
  </sheetViews>
  <sheetFormatPr baseColWidth="10" defaultColWidth="8.83203125" defaultRowHeight="15"/>
  <cols>
    <col min="1" max="1" width="47.1640625" customWidth="1"/>
    <col min="2" max="2" width="11.6640625" customWidth="1"/>
    <col min="3" max="3" width="11.83203125" customWidth="1"/>
    <col min="4" max="4" width="11.5" customWidth="1"/>
    <col min="5" max="5" width="12" customWidth="1"/>
    <col min="6" max="6" width="11.83203125" customWidth="1"/>
    <col min="7" max="7" width="13.33203125" customWidth="1"/>
    <col min="8" max="8" width="12.33203125" customWidth="1"/>
    <col min="9" max="9" width="11.83203125" customWidth="1"/>
    <col min="10" max="10" width="15" customWidth="1"/>
    <col min="12" max="12" width="8.83203125" style="3"/>
    <col min="13" max="13" width="10.1640625" customWidth="1"/>
    <col min="14" max="14" width="10.83203125" customWidth="1"/>
    <col min="15" max="15" width="10" customWidth="1"/>
  </cols>
  <sheetData>
    <row r="1" spans="1:13">
      <c r="A1" s="9" t="s">
        <v>23</v>
      </c>
    </row>
    <row r="2" spans="1:13">
      <c r="A2" s="2" t="s">
        <v>8</v>
      </c>
    </row>
    <row r="3" spans="1:13">
      <c r="B3" s="2">
        <v>2009</v>
      </c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  <c r="M3" s="2">
        <v>2005</v>
      </c>
    </row>
    <row r="4" spans="1:13">
      <c r="A4" t="s">
        <v>0</v>
      </c>
      <c r="B4" s="1">
        <v>13.155299999999999</v>
      </c>
      <c r="C4" s="1">
        <v>13.68333</v>
      </c>
      <c r="D4" s="1">
        <v>14.8126</v>
      </c>
      <c r="E4" s="1">
        <v>16.03332</v>
      </c>
      <c r="F4" s="1">
        <v>18.061419999999998</v>
      </c>
      <c r="G4" s="1">
        <v>17.953740000000003</v>
      </c>
      <c r="H4" s="1">
        <v>17.56756</v>
      </c>
      <c r="I4" s="1">
        <v>20.06035</v>
      </c>
      <c r="J4" s="1">
        <v>26.658930000000002</v>
      </c>
      <c r="K4">
        <v>36.384080000000004</v>
      </c>
      <c r="M4" s="12">
        <v>10.516</v>
      </c>
    </row>
    <row r="5" spans="1:13">
      <c r="A5" t="s">
        <v>1</v>
      </c>
      <c r="B5" s="1">
        <v>13.801500000000001</v>
      </c>
      <c r="C5" s="1">
        <v>13.414290000000001</v>
      </c>
      <c r="D5" s="1">
        <v>13.003680000000001</v>
      </c>
      <c r="E5" s="1">
        <v>13.82695</v>
      </c>
      <c r="F5" s="1">
        <v>14.833209999999999</v>
      </c>
      <c r="G5" s="1">
        <v>15.362639999999999</v>
      </c>
      <c r="H5" s="1">
        <v>14.74328</v>
      </c>
      <c r="I5" s="1">
        <v>13.58231</v>
      </c>
      <c r="J5" s="1">
        <v>14.575719999999999</v>
      </c>
      <c r="K5">
        <v>14.202620000000001</v>
      </c>
      <c r="M5" s="12">
        <v>13.294</v>
      </c>
    </row>
    <row r="6" spans="1:13">
      <c r="A6" t="s">
        <v>2</v>
      </c>
      <c r="B6" s="1">
        <v>22.861180000000001</v>
      </c>
      <c r="C6" s="1">
        <v>22.306349999999998</v>
      </c>
      <c r="D6" s="1">
        <v>24.232900000000001</v>
      </c>
      <c r="E6" s="1">
        <v>23.71848</v>
      </c>
      <c r="F6" s="1">
        <v>24.559609999999999</v>
      </c>
      <c r="G6" s="1">
        <v>24.614799999999999</v>
      </c>
      <c r="H6" s="1">
        <v>25.860310000000002</v>
      </c>
      <c r="I6" s="1">
        <v>27.499890000000001</v>
      </c>
      <c r="J6" s="1">
        <v>27.200710000000001</v>
      </c>
      <c r="K6">
        <v>20.702000000000002</v>
      </c>
      <c r="M6" s="12">
        <v>19.209</v>
      </c>
    </row>
    <row r="7" spans="1:13">
      <c r="A7" t="s">
        <v>3</v>
      </c>
      <c r="B7" s="10">
        <v>0.99085000000000001</v>
      </c>
      <c r="C7" s="10">
        <v>1.01573</v>
      </c>
      <c r="D7" s="10">
        <v>1.03531</v>
      </c>
      <c r="E7" s="10">
        <v>1.0530599999999999</v>
      </c>
      <c r="F7" s="10">
        <v>1.1286400000000001</v>
      </c>
      <c r="G7" s="10">
        <v>1.1962600000000001</v>
      </c>
      <c r="H7" s="10">
        <v>1.15659</v>
      </c>
      <c r="I7" s="10">
        <v>1.3006800000000001</v>
      </c>
      <c r="J7" s="10">
        <v>1.2672600000000001</v>
      </c>
      <c r="K7">
        <v>1.5548900000000001</v>
      </c>
      <c r="M7" s="12">
        <v>0.99099999999999999</v>
      </c>
    </row>
    <row r="8" spans="1:13">
      <c r="A8" t="s">
        <v>4</v>
      </c>
      <c r="B8" s="10">
        <v>2.3555100000000002</v>
      </c>
      <c r="C8" s="10">
        <v>3.5563000000000002</v>
      </c>
      <c r="D8" s="10">
        <v>3.1449600000000002</v>
      </c>
      <c r="E8" s="10">
        <v>3.3563700000000001</v>
      </c>
      <c r="F8" s="10">
        <v>2.2313299999999998</v>
      </c>
      <c r="G8" s="10">
        <v>2.5935300000000003</v>
      </c>
      <c r="H8" s="10">
        <v>4.2018399999999998</v>
      </c>
      <c r="I8" s="10">
        <v>3.8739699999999999</v>
      </c>
      <c r="J8" s="10">
        <v>5.1993</v>
      </c>
      <c r="K8">
        <v>4.04786</v>
      </c>
      <c r="M8" s="12">
        <v>7.27</v>
      </c>
    </row>
    <row r="9" spans="1:13">
      <c r="A9" t="s">
        <v>5</v>
      </c>
      <c r="B9" s="10">
        <v>3.7275999999999998</v>
      </c>
      <c r="C9" s="10">
        <v>3.8887800000000001</v>
      </c>
      <c r="D9" s="10">
        <v>4.7605399999999998</v>
      </c>
      <c r="E9" s="10">
        <v>5.2260600000000004</v>
      </c>
      <c r="F9" s="10">
        <v>5.5757200000000005</v>
      </c>
      <c r="G9" s="10">
        <v>5.7281400000000007</v>
      </c>
      <c r="H9" s="10">
        <v>5.8569799999999992</v>
      </c>
      <c r="I9" s="10">
        <v>6.1062299999999992</v>
      </c>
      <c r="J9" s="10">
        <v>6.5179399999999994</v>
      </c>
      <c r="K9">
        <v>6.5873800000000005</v>
      </c>
      <c r="M9" s="12">
        <v>3.367</v>
      </c>
    </row>
    <row r="10" spans="1:13">
      <c r="A10" t="s">
        <v>7</v>
      </c>
      <c r="B10" s="10">
        <v>6.5311700000000004</v>
      </c>
      <c r="C10" s="10">
        <v>6.5042999999999997</v>
      </c>
      <c r="D10" s="10">
        <v>6.5697399999999995</v>
      </c>
      <c r="E10" s="10">
        <v>6.7730200000000007</v>
      </c>
      <c r="F10" s="10">
        <v>6.7765200000000005</v>
      </c>
      <c r="G10" s="10">
        <v>6.9744099999999998</v>
      </c>
      <c r="H10" s="10">
        <v>7.4146999999999998</v>
      </c>
      <c r="I10" s="10">
        <v>7.9481400000000004</v>
      </c>
      <c r="J10" s="10">
        <v>7.9639100000000003</v>
      </c>
      <c r="K10">
        <v>7.8249700000000004</v>
      </c>
      <c r="M10" s="12">
        <v>6.0620000000000003</v>
      </c>
    </row>
    <row r="11" spans="1:13">
      <c r="B11" s="10"/>
      <c r="C11" s="10"/>
      <c r="D11" s="10"/>
      <c r="E11" s="10"/>
      <c r="F11" s="10"/>
      <c r="G11" s="10"/>
      <c r="H11" s="10"/>
      <c r="I11" s="10"/>
      <c r="J11" s="10"/>
      <c r="M11" s="12"/>
    </row>
    <row r="12" spans="1:13" ht="32">
      <c r="A12" s="13" t="s">
        <v>29</v>
      </c>
      <c r="B12" s="2">
        <v>2009</v>
      </c>
      <c r="C12" s="2">
        <v>2010</v>
      </c>
      <c r="D12" s="2">
        <v>2011</v>
      </c>
      <c r="E12" s="2">
        <v>2012</v>
      </c>
      <c r="F12" s="2">
        <v>2013</v>
      </c>
      <c r="G12" s="2">
        <v>2014</v>
      </c>
      <c r="H12" s="2">
        <v>2015</v>
      </c>
      <c r="I12" s="2">
        <v>2016</v>
      </c>
      <c r="J12" s="2">
        <v>2017</v>
      </c>
      <c r="K12" s="2">
        <v>2018</v>
      </c>
      <c r="M12" s="2">
        <v>2005</v>
      </c>
    </row>
    <row r="13" spans="1:13">
      <c r="A13" t="s">
        <v>28</v>
      </c>
      <c r="B13">
        <v>9.3225899999999999</v>
      </c>
      <c r="C13">
        <v>9.2462299999999988</v>
      </c>
      <c r="D13">
        <v>8.2585099999999994</v>
      </c>
      <c r="E13">
        <v>8.8001900000000006</v>
      </c>
      <c r="F13">
        <v>8.5632199999999994</v>
      </c>
      <c r="G13">
        <v>9.2980200000000011</v>
      </c>
      <c r="H13">
        <v>9.4292099999999994</v>
      </c>
      <c r="I13">
        <v>9.4725200000000012</v>
      </c>
      <c r="J13" s="1">
        <v>9.6012500000000003</v>
      </c>
      <c r="K13">
        <v>9.3731200000000001</v>
      </c>
      <c r="L13" s="10"/>
      <c r="M13">
        <v>10.81757</v>
      </c>
    </row>
    <row r="14" spans="1:13">
      <c r="A14" t="s">
        <v>27</v>
      </c>
      <c r="B14">
        <v>10.549379999999999</v>
      </c>
      <c r="C14">
        <v>7.0848500000000003</v>
      </c>
      <c r="D14">
        <v>-2.53912</v>
      </c>
      <c r="E14">
        <v>-5.1244100000000001</v>
      </c>
      <c r="F14">
        <v>-3.8233699999999997</v>
      </c>
      <c r="G14">
        <v>-7.2160500000000001</v>
      </c>
      <c r="H14">
        <v>-3.6706399999999997</v>
      </c>
      <c r="I14">
        <v>-2.5830500000000001</v>
      </c>
      <c r="J14">
        <v>-10.39143</v>
      </c>
      <c r="K14" s="10">
        <v>-9.0210000000000008</v>
      </c>
      <c r="L14" s="10"/>
      <c r="M14" s="12">
        <v>7.8410000000000002</v>
      </c>
    </row>
    <row r="15" spans="1:1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3">
      <c r="A16" t="s">
        <v>31</v>
      </c>
      <c r="B16" s="10">
        <f>SUM(B4:B10,B13,B14)</f>
        <v>83.295080000000013</v>
      </c>
      <c r="C16" s="10">
        <f t="shared" ref="C16:K16" si="0">SUM(C4:C10,C13,C14)</f>
        <v>80.700159999999997</v>
      </c>
      <c r="D16" s="10">
        <f t="shared" si="0"/>
        <v>73.279120000000006</v>
      </c>
      <c r="E16" s="10">
        <f t="shared" si="0"/>
        <v>73.663040000000009</v>
      </c>
      <c r="F16" s="10">
        <f t="shared" si="0"/>
        <v>77.906300000000002</v>
      </c>
      <c r="G16" s="10">
        <f t="shared" si="0"/>
        <v>76.505490000000009</v>
      </c>
      <c r="H16" s="10">
        <f t="shared" si="0"/>
        <v>82.559829999999977</v>
      </c>
      <c r="I16" s="10">
        <f t="shared" si="0"/>
        <v>87.261039999999994</v>
      </c>
      <c r="J16" s="10">
        <f t="shared" si="0"/>
        <v>88.593589999999992</v>
      </c>
      <c r="K16" s="10">
        <f t="shared" si="0"/>
        <v>91.655919999999995</v>
      </c>
      <c r="L16" s="10"/>
    </row>
    <row r="18" spans="1:13">
      <c r="A18" s="2" t="s">
        <v>10</v>
      </c>
    </row>
    <row r="19" spans="1:13">
      <c r="B19" s="2">
        <v>2009</v>
      </c>
      <c r="C19" s="2">
        <v>2010</v>
      </c>
      <c r="D19" s="2">
        <v>2011</v>
      </c>
      <c r="E19" s="2">
        <v>2012</v>
      </c>
      <c r="F19" s="2">
        <v>2013</v>
      </c>
      <c r="G19" s="2">
        <v>2014</v>
      </c>
      <c r="H19" s="2">
        <v>2015</v>
      </c>
      <c r="I19" s="2">
        <v>2016</v>
      </c>
      <c r="J19" s="2">
        <v>2017</v>
      </c>
      <c r="K19" s="2">
        <v>2018</v>
      </c>
    </row>
    <row r="20" spans="1:13">
      <c r="A20" t="s">
        <v>9</v>
      </c>
      <c r="B20">
        <v>3877</v>
      </c>
      <c r="C20">
        <v>3118.5</v>
      </c>
      <c r="D20">
        <v>3683.5</v>
      </c>
      <c r="E20">
        <v>4510.5</v>
      </c>
      <c r="F20">
        <v>5057.5</v>
      </c>
      <c r="G20">
        <v>5579.5</v>
      </c>
      <c r="H20">
        <v>5380.5</v>
      </c>
      <c r="I20">
        <v>5971.5</v>
      </c>
      <c r="J20">
        <v>6294</v>
      </c>
      <c r="K20">
        <v>5953.5</v>
      </c>
    </row>
    <row r="21" spans="1:13">
      <c r="A21" t="s">
        <v>0</v>
      </c>
      <c r="B21">
        <v>52406</v>
      </c>
      <c r="C21">
        <v>67253.5</v>
      </c>
      <c r="D21">
        <v>81794</v>
      </c>
      <c r="E21">
        <v>78980</v>
      </c>
      <c r="F21">
        <v>82264</v>
      </c>
      <c r="G21">
        <v>78578.5</v>
      </c>
      <c r="H21">
        <v>62352</v>
      </c>
      <c r="I21">
        <v>64532</v>
      </c>
      <c r="J21">
        <v>75114</v>
      </c>
      <c r="K21">
        <v>90696</v>
      </c>
    </row>
    <row r="22" spans="1:13">
      <c r="A22" t="s">
        <v>1</v>
      </c>
      <c r="B22">
        <v>13038</v>
      </c>
      <c r="C22">
        <v>12767.5</v>
      </c>
      <c r="D22">
        <v>12784</v>
      </c>
      <c r="E22">
        <v>12286.5</v>
      </c>
      <c r="F22">
        <v>12227.5</v>
      </c>
      <c r="G22">
        <v>12825.5</v>
      </c>
      <c r="H22">
        <v>12850</v>
      </c>
      <c r="I22">
        <v>12653.5</v>
      </c>
      <c r="J22">
        <v>13090</v>
      </c>
      <c r="K22">
        <v>14026</v>
      </c>
    </row>
    <row r="23" spans="1:13">
      <c r="A23" t="s">
        <v>2</v>
      </c>
      <c r="B23">
        <v>2760</v>
      </c>
      <c r="C23">
        <v>3171.5</v>
      </c>
      <c r="D23">
        <v>3814</v>
      </c>
      <c r="E23">
        <v>4439.5</v>
      </c>
      <c r="F23">
        <v>4769.5</v>
      </c>
      <c r="G23">
        <v>4748</v>
      </c>
      <c r="H23">
        <v>4685</v>
      </c>
      <c r="I23">
        <v>4613.5</v>
      </c>
      <c r="J23">
        <v>4596</v>
      </c>
      <c r="K23">
        <v>4715</v>
      </c>
    </row>
    <row r="24" spans="1:13">
      <c r="A24" t="s">
        <v>3</v>
      </c>
      <c r="B24">
        <v>17360.5</v>
      </c>
      <c r="C24">
        <v>18702.5</v>
      </c>
      <c r="D24">
        <v>22537.5</v>
      </c>
      <c r="E24">
        <v>26484</v>
      </c>
      <c r="F24">
        <v>27888.5</v>
      </c>
      <c r="G24">
        <v>28308</v>
      </c>
      <c r="H24">
        <v>27266.5</v>
      </c>
      <c r="I24">
        <v>23393</v>
      </c>
      <c r="J24">
        <v>20450</v>
      </c>
      <c r="K24">
        <v>19006</v>
      </c>
    </row>
    <row r="25" spans="1:13">
      <c r="A25" t="s">
        <v>4</v>
      </c>
      <c r="B25">
        <v>66055.5</v>
      </c>
      <c r="C25">
        <v>71135.5</v>
      </c>
      <c r="D25">
        <v>78021</v>
      </c>
      <c r="E25">
        <v>85117</v>
      </c>
      <c r="F25">
        <v>90347</v>
      </c>
      <c r="G25">
        <v>93318.5</v>
      </c>
      <c r="H25">
        <v>95183</v>
      </c>
      <c r="I25">
        <v>95754.5</v>
      </c>
      <c r="J25">
        <v>97136.5</v>
      </c>
      <c r="K25">
        <v>99932</v>
      </c>
    </row>
    <row r="26" spans="1:13">
      <c r="A26" t="s">
        <v>5</v>
      </c>
      <c r="B26">
        <v>6016.5</v>
      </c>
      <c r="C26">
        <v>6616.5</v>
      </c>
      <c r="D26">
        <v>7680</v>
      </c>
      <c r="E26">
        <v>8719.5</v>
      </c>
      <c r="F26">
        <v>9435.5</v>
      </c>
      <c r="G26">
        <v>9920.5</v>
      </c>
      <c r="H26">
        <v>10130.5</v>
      </c>
      <c r="I26">
        <v>10295</v>
      </c>
      <c r="J26">
        <v>10287.5</v>
      </c>
      <c r="K26">
        <v>10576</v>
      </c>
    </row>
    <row r="28" spans="1:13" s="6" customFormat="1">
      <c r="A28" s="5"/>
      <c r="B28" s="7">
        <v>2009</v>
      </c>
      <c r="C28" s="7">
        <v>2010</v>
      </c>
      <c r="D28" s="7">
        <v>2011</v>
      </c>
      <c r="E28" s="7">
        <v>2012</v>
      </c>
      <c r="F28" s="7">
        <v>2013</v>
      </c>
      <c r="G28" s="7">
        <v>2014</v>
      </c>
      <c r="H28" s="7">
        <v>2015</v>
      </c>
      <c r="I28" s="7">
        <v>2016</v>
      </c>
      <c r="J28" s="7">
        <v>2017</v>
      </c>
      <c r="K28" s="7">
        <v>2018</v>
      </c>
      <c r="M28" s="7"/>
    </row>
    <row r="29" spans="1:13" s="6" customFormat="1">
      <c r="A29" s="7" t="s">
        <v>11</v>
      </c>
      <c r="B29" s="6">
        <v>1.23</v>
      </c>
      <c r="C29" s="6">
        <v>1.2</v>
      </c>
      <c r="D29" s="6">
        <v>1.1599999999999999</v>
      </c>
      <c r="E29" s="6">
        <v>1.1399999999999999</v>
      </c>
      <c r="F29" s="6">
        <v>1.1100000000000001</v>
      </c>
      <c r="G29" s="6">
        <v>1.0900000000000001</v>
      </c>
      <c r="H29" s="6">
        <v>1.07</v>
      </c>
      <c r="I29" s="6">
        <v>1.06</v>
      </c>
      <c r="J29" s="6">
        <v>1.04</v>
      </c>
      <c r="K29" s="6">
        <v>1.02</v>
      </c>
    </row>
    <row r="30" spans="1:13" s="6" customFormat="1">
      <c r="A30" s="7"/>
    </row>
    <row r="31" spans="1:13">
      <c r="A31" s="2" t="s">
        <v>18</v>
      </c>
    </row>
    <row r="32" spans="1:13">
      <c r="B32" s="2">
        <v>2009</v>
      </c>
      <c r="C32" s="2">
        <v>2010</v>
      </c>
      <c r="D32" s="2">
        <v>2011</v>
      </c>
      <c r="E32" s="2">
        <v>2012</v>
      </c>
      <c r="F32" s="2">
        <v>2013</v>
      </c>
      <c r="G32" s="2">
        <v>2014</v>
      </c>
      <c r="H32" s="2">
        <v>2015</v>
      </c>
      <c r="I32" s="2">
        <v>2016</v>
      </c>
      <c r="J32" s="2">
        <v>2017</v>
      </c>
      <c r="K32" s="2">
        <v>2018</v>
      </c>
    </row>
    <row r="33" spans="1:11">
      <c r="A33" t="s">
        <v>30</v>
      </c>
      <c r="B33" s="10">
        <f t="shared" ref="B33:B39" si="1">B20*$B$29/1000</f>
        <v>4.7687100000000004</v>
      </c>
      <c r="C33" s="10">
        <f>C20*$C$29/1000</f>
        <v>3.7422</v>
      </c>
      <c r="D33" s="10">
        <f>D20*$D$29/1000</f>
        <v>4.2728599999999997</v>
      </c>
      <c r="E33" s="10">
        <f>E20*$E$29/1000</f>
        <v>5.1419699999999997</v>
      </c>
      <c r="F33" s="10">
        <f>F20*$F$29/1000</f>
        <v>5.6138250000000003</v>
      </c>
      <c r="G33" s="10">
        <f>G20*$G$29/1000</f>
        <v>6.0816550000000005</v>
      </c>
      <c r="H33" s="10">
        <f>H20*$H$29/1000</f>
        <v>5.7571349999999999</v>
      </c>
      <c r="I33" s="10">
        <f>I20*$I$29/1000</f>
        <v>6.32979</v>
      </c>
      <c r="J33" s="10">
        <f>J20*$J$29/1000</f>
        <v>6.5457600000000005</v>
      </c>
      <c r="K33" s="10">
        <f t="shared" ref="K33:K39" si="2">K20*$K$29/1000</f>
        <v>6.0725699999999998</v>
      </c>
    </row>
    <row r="34" spans="1:11">
      <c r="A34" t="s">
        <v>0</v>
      </c>
      <c r="B34" s="10">
        <f t="shared" si="1"/>
        <v>64.459379999999996</v>
      </c>
      <c r="C34" s="10">
        <f t="shared" ref="C34:J39" si="3">C21*$B$29/1000</f>
        <v>82.721804999999989</v>
      </c>
      <c r="D34" s="10">
        <f t="shared" si="3"/>
        <v>100.60661999999999</v>
      </c>
      <c r="E34" s="10">
        <f t="shared" si="3"/>
        <v>97.145399999999995</v>
      </c>
      <c r="F34" s="10">
        <f t="shared" si="3"/>
        <v>101.18472</v>
      </c>
      <c r="G34" s="10">
        <f t="shared" si="3"/>
        <v>96.651554999999988</v>
      </c>
      <c r="H34" s="10">
        <f t="shared" si="3"/>
        <v>76.692959999999985</v>
      </c>
      <c r="I34" s="10">
        <f t="shared" si="3"/>
        <v>79.374359999999996</v>
      </c>
      <c r="J34" s="10">
        <f t="shared" si="3"/>
        <v>92.390219999999999</v>
      </c>
      <c r="K34" s="10">
        <f t="shared" si="2"/>
        <v>92.509919999999994</v>
      </c>
    </row>
    <row r="35" spans="1:11">
      <c r="A35" t="s">
        <v>1</v>
      </c>
      <c r="B35" s="10">
        <f t="shared" si="1"/>
        <v>16.036739999999998</v>
      </c>
      <c r="C35" s="10">
        <f t="shared" si="3"/>
        <v>15.704025</v>
      </c>
      <c r="D35" s="10">
        <f t="shared" si="3"/>
        <v>15.724320000000001</v>
      </c>
      <c r="E35" s="10">
        <f t="shared" si="3"/>
        <v>15.112395000000001</v>
      </c>
      <c r="F35" s="10">
        <f t="shared" si="3"/>
        <v>15.039824999999999</v>
      </c>
      <c r="G35" s="10">
        <f t="shared" si="3"/>
        <v>15.775364999999999</v>
      </c>
      <c r="H35" s="10">
        <f t="shared" si="3"/>
        <v>15.8055</v>
      </c>
      <c r="I35" s="10">
        <f t="shared" si="3"/>
        <v>15.563805</v>
      </c>
      <c r="J35" s="10">
        <f t="shared" si="3"/>
        <v>16.1007</v>
      </c>
      <c r="K35" s="10">
        <f t="shared" si="2"/>
        <v>14.306520000000001</v>
      </c>
    </row>
    <row r="36" spans="1:11">
      <c r="A36" t="s">
        <v>2</v>
      </c>
      <c r="B36" s="10">
        <f t="shared" si="1"/>
        <v>3.3947999999999996</v>
      </c>
      <c r="C36" s="10">
        <f t="shared" si="3"/>
        <v>3.9009450000000001</v>
      </c>
      <c r="D36" s="10">
        <f t="shared" si="3"/>
        <v>4.6912200000000004</v>
      </c>
      <c r="E36" s="10">
        <f t="shared" si="3"/>
        <v>5.460585</v>
      </c>
      <c r="F36" s="10">
        <f t="shared" si="3"/>
        <v>5.8664849999999999</v>
      </c>
      <c r="G36" s="10">
        <f t="shared" si="3"/>
        <v>5.8400400000000001</v>
      </c>
      <c r="H36" s="10">
        <f t="shared" si="3"/>
        <v>5.7625500000000001</v>
      </c>
      <c r="I36" s="10">
        <f t="shared" si="3"/>
        <v>5.6746049999999997</v>
      </c>
      <c r="J36" s="10">
        <f t="shared" si="3"/>
        <v>5.6530800000000001</v>
      </c>
      <c r="K36" s="10">
        <f t="shared" si="2"/>
        <v>4.8093000000000004</v>
      </c>
    </row>
    <row r="37" spans="1:11">
      <c r="A37" t="s">
        <v>3</v>
      </c>
      <c r="B37" s="10">
        <f t="shared" si="1"/>
        <v>21.353415000000002</v>
      </c>
      <c r="C37" s="10">
        <f t="shared" si="3"/>
        <v>23.004075</v>
      </c>
      <c r="D37" s="10">
        <f t="shared" si="3"/>
        <v>27.721125000000001</v>
      </c>
      <c r="E37" s="10">
        <f t="shared" si="3"/>
        <v>32.575319999999998</v>
      </c>
      <c r="F37" s="10">
        <f t="shared" si="3"/>
        <v>34.302854999999994</v>
      </c>
      <c r="G37" s="10">
        <f t="shared" si="3"/>
        <v>34.818839999999994</v>
      </c>
      <c r="H37" s="10">
        <f t="shared" si="3"/>
        <v>33.537794999999996</v>
      </c>
      <c r="I37" s="10">
        <f t="shared" si="3"/>
        <v>28.773389999999999</v>
      </c>
      <c r="J37" s="10">
        <f t="shared" si="3"/>
        <v>25.153500000000001</v>
      </c>
      <c r="K37" s="10">
        <f t="shared" si="2"/>
        <v>19.386119999999998</v>
      </c>
    </row>
    <row r="38" spans="1:11">
      <c r="A38" t="s">
        <v>4</v>
      </c>
      <c r="B38" s="10">
        <f t="shared" si="1"/>
        <v>81.248265000000004</v>
      </c>
      <c r="C38" s="10">
        <f t="shared" si="3"/>
        <v>87.496664999999993</v>
      </c>
      <c r="D38" s="10">
        <f t="shared" si="3"/>
        <v>95.965829999999997</v>
      </c>
      <c r="E38" s="10">
        <f t="shared" si="3"/>
        <v>104.69391</v>
      </c>
      <c r="F38" s="10">
        <f t="shared" si="3"/>
        <v>111.12680999999999</v>
      </c>
      <c r="G38" s="10">
        <f t="shared" si="3"/>
        <v>114.781755</v>
      </c>
      <c r="H38" s="10">
        <f t="shared" si="3"/>
        <v>117.07509</v>
      </c>
      <c r="I38" s="10">
        <f t="shared" si="3"/>
        <v>117.778035</v>
      </c>
      <c r="J38" s="10">
        <f t="shared" si="3"/>
        <v>119.477895</v>
      </c>
      <c r="K38" s="10">
        <f t="shared" si="2"/>
        <v>101.93064</v>
      </c>
    </row>
    <row r="39" spans="1:11">
      <c r="A39" t="s">
        <v>5</v>
      </c>
      <c r="B39" s="10">
        <f t="shared" si="1"/>
        <v>7.4002949999999998</v>
      </c>
      <c r="C39" s="10">
        <f t="shared" si="3"/>
        <v>8.1382949999999994</v>
      </c>
      <c r="D39" s="10">
        <f t="shared" si="3"/>
        <v>9.4463999999999988</v>
      </c>
      <c r="E39" s="10">
        <f t="shared" si="3"/>
        <v>10.724985</v>
      </c>
      <c r="F39" s="10">
        <f t="shared" si="3"/>
        <v>11.605664999999998</v>
      </c>
      <c r="G39" s="10">
        <f t="shared" si="3"/>
        <v>12.202215000000001</v>
      </c>
      <c r="H39" s="10">
        <f t="shared" si="3"/>
        <v>12.460514999999999</v>
      </c>
      <c r="I39" s="10">
        <f t="shared" si="3"/>
        <v>12.662850000000001</v>
      </c>
      <c r="J39" s="10">
        <f t="shared" si="3"/>
        <v>12.653625</v>
      </c>
      <c r="K39" s="10">
        <f t="shared" si="2"/>
        <v>10.787520000000001</v>
      </c>
    </row>
    <row r="40" spans="1:11" s="6" customFormat="1">
      <c r="A40" s="7"/>
    </row>
    <row r="41" spans="1:11" s="6" customFormat="1">
      <c r="A41" s="2" t="s">
        <v>19</v>
      </c>
    </row>
    <row r="42" spans="1:11">
      <c r="B42" s="2">
        <v>2009</v>
      </c>
      <c r="C42" s="2">
        <v>2010</v>
      </c>
      <c r="D42" s="2">
        <v>2011</v>
      </c>
      <c r="E42" s="2">
        <v>2012</v>
      </c>
      <c r="F42" s="2">
        <v>2013</v>
      </c>
      <c r="G42" s="2">
        <v>2014</v>
      </c>
      <c r="H42" s="2">
        <v>2015</v>
      </c>
      <c r="I42" s="2">
        <v>2016</v>
      </c>
      <c r="J42" s="2">
        <v>2017</v>
      </c>
      <c r="K42" s="2">
        <v>2018</v>
      </c>
    </row>
    <row r="43" spans="1:11" ht="32">
      <c r="A43" s="15" t="s">
        <v>32</v>
      </c>
      <c r="B43" s="10">
        <f t="shared" ref="B43:K43" si="4">B13/B33</f>
        <v>1.9549500808394722</v>
      </c>
      <c r="C43" s="10">
        <f t="shared" si="4"/>
        <v>2.4708005985783759</v>
      </c>
      <c r="D43" s="10">
        <f t="shared" si="4"/>
        <v>1.9327827263238206</v>
      </c>
      <c r="E43" s="10">
        <f t="shared" si="4"/>
        <v>1.7114432795212733</v>
      </c>
      <c r="F43" s="10">
        <f t="shared" si="4"/>
        <v>1.5253806451038283</v>
      </c>
      <c r="G43" s="10">
        <f t="shared" si="4"/>
        <v>1.5288634425990952</v>
      </c>
      <c r="H43" s="10">
        <f t="shared" si="4"/>
        <v>1.6378302749544695</v>
      </c>
      <c r="I43" s="10">
        <f t="shared" si="4"/>
        <v>1.4964983040511615</v>
      </c>
      <c r="J43" s="10">
        <f t="shared" si="4"/>
        <v>1.4667891887267483</v>
      </c>
      <c r="K43" s="10">
        <f t="shared" si="4"/>
        <v>1.5435178186500937</v>
      </c>
    </row>
    <row r="44" spans="1:11">
      <c r="A44" t="s">
        <v>0</v>
      </c>
      <c r="B44" s="10">
        <f t="shared" ref="B44:K44" si="5">B4/B34</f>
        <v>0.20408666667287212</v>
      </c>
      <c r="C44" s="10">
        <f t="shared" si="5"/>
        <v>0.16541382287294143</v>
      </c>
      <c r="D44" s="10">
        <f t="shared" si="5"/>
        <v>0.14723285604863776</v>
      </c>
      <c r="E44" s="10">
        <f t="shared" si="5"/>
        <v>0.16504456206881643</v>
      </c>
      <c r="F44" s="10">
        <f t="shared" si="5"/>
        <v>0.17849948094929746</v>
      </c>
      <c r="G44" s="10">
        <f t="shared" si="5"/>
        <v>0.18575738383102067</v>
      </c>
      <c r="H44" s="10">
        <f t="shared" si="5"/>
        <v>0.22906352812565853</v>
      </c>
      <c r="I44" s="10">
        <f t="shared" si="5"/>
        <v>0.25273085666454509</v>
      </c>
      <c r="J44" s="10">
        <f t="shared" si="5"/>
        <v>0.28854709946572271</v>
      </c>
      <c r="K44" s="10">
        <f t="shared" si="5"/>
        <v>0.39329922672076689</v>
      </c>
    </row>
    <row r="45" spans="1:11">
      <c r="A45" t="s">
        <v>1</v>
      </c>
      <c r="B45" s="10">
        <f t="shared" ref="B45:K45" si="6">B5/B35</f>
        <v>0.86061755693488839</v>
      </c>
      <c r="C45" s="10">
        <f t="shared" si="6"/>
        <v>0.85419438647098445</v>
      </c>
      <c r="D45" s="10">
        <f t="shared" si="6"/>
        <v>0.82697884550810463</v>
      </c>
      <c r="E45" s="10">
        <f t="shared" si="6"/>
        <v>0.91494101365137681</v>
      </c>
      <c r="F45" s="10">
        <f t="shared" si="6"/>
        <v>0.98626214068315299</v>
      </c>
      <c r="G45" s="10">
        <f t="shared" si="6"/>
        <v>0.97383737238409385</v>
      </c>
      <c r="H45" s="10">
        <f t="shared" si="6"/>
        <v>0.93279428047198765</v>
      </c>
      <c r="I45" s="10">
        <f t="shared" si="6"/>
        <v>0.8726856960749636</v>
      </c>
      <c r="J45" s="10">
        <f t="shared" si="6"/>
        <v>0.90528486339103265</v>
      </c>
      <c r="K45" s="10">
        <f t="shared" si="6"/>
        <v>0.99273757699286758</v>
      </c>
    </row>
    <row r="46" spans="1:11">
      <c r="A46" t="s">
        <v>2</v>
      </c>
      <c r="B46" s="10">
        <f t="shared" ref="B46:K46" si="7">B6/B36</f>
        <v>6.7341757982797228</v>
      </c>
      <c r="C46" s="10">
        <f t="shared" si="7"/>
        <v>5.7181913613239859</v>
      </c>
      <c r="D46" s="10">
        <f t="shared" si="7"/>
        <v>5.1655859243437741</v>
      </c>
      <c r="E46" s="10">
        <f t="shared" si="7"/>
        <v>4.3435785726254608</v>
      </c>
      <c r="F46" s="10">
        <f t="shared" si="7"/>
        <v>4.1864267956024772</v>
      </c>
      <c r="G46" s="10">
        <f t="shared" si="7"/>
        <v>4.2148341449716096</v>
      </c>
      <c r="H46" s="10">
        <f t="shared" si="7"/>
        <v>4.4876504325342079</v>
      </c>
      <c r="I46" s="10">
        <f t="shared" si="7"/>
        <v>4.8461329026425632</v>
      </c>
      <c r="J46" s="10">
        <f t="shared" si="7"/>
        <v>4.8116619612671325</v>
      </c>
      <c r="K46" s="10">
        <f t="shared" si="7"/>
        <v>4.3045765496018129</v>
      </c>
    </row>
    <row r="47" spans="1:11">
      <c r="A47" t="s">
        <v>3</v>
      </c>
      <c r="B47" s="10">
        <f t="shared" ref="B47:K47" si="8">B7/B37</f>
        <v>4.6402413852772495E-2</v>
      </c>
      <c r="C47" s="10">
        <f t="shared" si="8"/>
        <v>4.4154350913914168E-2</v>
      </c>
      <c r="D47" s="10">
        <f t="shared" si="8"/>
        <v>3.7347329879288807E-2</v>
      </c>
      <c r="E47" s="10">
        <f t="shared" si="8"/>
        <v>3.2326927256585661E-2</v>
      </c>
      <c r="F47" s="10">
        <f t="shared" si="8"/>
        <v>3.290221761424815E-2</v>
      </c>
      <c r="G47" s="10">
        <f t="shared" si="8"/>
        <v>3.4356687356614991E-2</v>
      </c>
      <c r="H47" s="10">
        <f t="shared" si="8"/>
        <v>3.4486167024397406E-2</v>
      </c>
      <c r="I47" s="10">
        <f t="shared" si="8"/>
        <v>4.5204266859066665E-2</v>
      </c>
      <c r="J47" s="10">
        <f t="shared" si="8"/>
        <v>5.0381060289820499E-2</v>
      </c>
      <c r="K47" s="10">
        <f t="shared" si="8"/>
        <v>8.0206353824282539E-2</v>
      </c>
    </row>
    <row r="48" spans="1:11">
      <c r="A48" t="s">
        <v>4</v>
      </c>
      <c r="B48" s="10">
        <f t="shared" ref="B48:K48" si="9">B8/B38</f>
        <v>2.8991511387966254E-2</v>
      </c>
      <c r="C48" s="10">
        <f t="shared" si="9"/>
        <v>4.0644977725722467E-2</v>
      </c>
      <c r="D48" s="10">
        <f t="shared" si="9"/>
        <v>3.2771664664391485E-2</v>
      </c>
      <c r="E48" s="10">
        <f t="shared" si="9"/>
        <v>3.2058884800462609E-2</v>
      </c>
      <c r="F48" s="10">
        <f t="shared" si="9"/>
        <v>2.0079133019295703E-2</v>
      </c>
      <c r="G48" s="10">
        <f t="shared" si="9"/>
        <v>2.2595315779933841E-2</v>
      </c>
      <c r="H48" s="10">
        <f t="shared" si="9"/>
        <v>3.589012829287596E-2</v>
      </c>
      <c r="I48" s="10">
        <f t="shared" si="9"/>
        <v>3.289212627804497E-2</v>
      </c>
      <c r="J48" s="10">
        <f t="shared" si="9"/>
        <v>4.3516836315202909E-2</v>
      </c>
      <c r="K48" s="10">
        <f t="shared" si="9"/>
        <v>3.9711906056903008E-2</v>
      </c>
    </row>
    <row r="49" spans="1:43">
      <c r="A49" t="s">
        <v>5</v>
      </c>
      <c r="B49" s="10">
        <f t="shared" ref="B49:K49" si="10">B9/B39</f>
        <v>0.50370964941262475</v>
      </c>
      <c r="C49" s="10">
        <f t="shared" si="10"/>
        <v>0.47783718825626259</v>
      </c>
      <c r="D49" s="10">
        <f t="shared" si="10"/>
        <v>0.50395282859078594</v>
      </c>
      <c r="E49" s="10">
        <f t="shared" si="10"/>
        <v>0.48727900318741707</v>
      </c>
      <c r="F49" s="10">
        <f t="shared" si="10"/>
        <v>0.48043089301647096</v>
      </c>
      <c r="G49" s="10">
        <f t="shared" si="10"/>
        <v>0.46943444284500807</v>
      </c>
      <c r="H49" s="10">
        <f t="shared" si="10"/>
        <v>0.47004317237289145</v>
      </c>
      <c r="I49" s="10">
        <f t="shared" si="10"/>
        <v>0.48221608879517636</v>
      </c>
      <c r="J49" s="10">
        <f t="shared" si="10"/>
        <v>0.51510456489741074</v>
      </c>
      <c r="K49" s="10">
        <f t="shared" si="10"/>
        <v>0.61064823054789241</v>
      </c>
    </row>
    <row r="51" spans="1:43">
      <c r="A51" s="2" t="s">
        <v>12</v>
      </c>
    </row>
    <row r="52" spans="1:43">
      <c r="A52" s="2"/>
      <c r="B52" s="2">
        <v>2009</v>
      </c>
      <c r="C52" s="2">
        <v>2010</v>
      </c>
      <c r="D52" s="2">
        <v>2011</v>
      </c>
      <c r="E52" s="2">
        <v>2012</v>
      </c>
      <c r="F52" s="2">
        <v>2013</v>
      </c>
      <c r="G52" s="2">
        <v>2014</v>
      </c>
      <c r="H52" s="2">
        <v>2015</v>
      </c>
      <c r="I52" s="2">
        <v>2016</v>
      </c>
      <c r="J52" s="2">
        <v>2017</v>
      </c>
      <c r="K52" s="2">
        <v>2018</v>
      </c>
      <c r="L52" s="8">
        <v>2019</v>
      </c>
      <c r="M52" s="2">
        <v>2020</v>
      </c>
      <c r="N52" s="2">
        <v>2021</v>
      </c>
      <c r="O52" s="2">
        <v>2022</v>
      </c>
      <c r="P52" s="2">
        <v>2023</v>
      </c>
      <c r="Q52" s="2">
        <v>2024</v>
      </c>
      <c r="R52" s="2">
        <v>2025</v>
      </c>
      <c r="S52" s="2">
        <v>2026</v>
      </c>
      <c r="T52" s="2">
        <v>2027</v>
      </c>
      <c r="U52" s="2">
        <v>2028</v>
      </c>
      <c r="V52" s="2">
        <v>2029</v>
      </c>
      <c r="W52" s="2">
        <v>2030</v>
      </c>
      <c r="X52" s="2">
        <v>2031</v>
      </c>
      <c r="Y52" s="2">
        <v>2032</v>
      </c>
      <c r="Z52" s="2">
        <v>2033</v>
      </c>
      <c r="AA52" s="2">
        <v>2034</v>
      </c>
      <c r="AB52" s="2">
        <v>2035</v>
      </c>
      <c r="AC52" s="2">
        <v>2036</v>
      </c>
      <c r="AD52" s="2">
        <v>2037</v>
      </c>
      <c r="AE52" s="2">
        <v>2038</v>
      </c>
      <c r="AF52" s="2">
        <v>2039</v>
      </c>
      <c r="AG52" s="2">
        <v>2040</v>
      </c>
      <c r="AH52" s="2">
        <v>2041</v>
      </c>
      <c r="AI52" s="2">
        <v>2042</v>
      </c>
      <c r="AJ52" s="2">
        <v>2043</v>
      </c>
      <c r="AK52" s="2">
        <v>2044</v>
      </c>
      <c r="AL52" s="2">
        <v>2045</v>
      </c>
      <c r="AM52" s="2">
        <v>2046</v>
      </c>
      <c r="AN52" s="2">
        <v>2047</v>
      </c>
      <c r="AO52" s="2">
        <v>2048</v>
      </c>
      <c r="AP52" s="2">
        <v>2049</v>
      </c>
      <c r="AQ52" s="2">
        <v>2050</v>
      </c>
    </row>
    <row r="53" spans="1:43">
      <c r="A53" t="s">
        <v>6</v>
      </c>
      <c r="B53" s="10">
        <v>2.2402500000000001</v>
      </c>
      <c r="C53" s="10">
        <v>2.290845</v>
      </c>
      <c r="D53" s="10">
        <v>2.3534090000000001</v>
      </c>
      <c r="E53" s="10">
        <v>2.4255070000000001</v>
      </c>
      <c r="F53" s="10">
        <v>2.4869439999999998</v>
      </c>
      <c r="G53" s="10">
        <v>2.5176080000000001</v>
      </c>
      <c r="H53" s="10">
        <v>2.5406719999999998</v>
      </c>
      <c r="I53" s="10">
        <v>2.5559780000000001</v>
      </c>
      <c r="J53" s="10">
        <v>2.5747620000000002</v>
      </c>
      <c r="K53" s="10">
        <v>2.5980919999999998</v>
      </c>
      <c r="L53" s="11">
        <v>2.6252979999999999</v>
      </c>
      <c r="M53" s="10">
        <v>2.6556570000000002</v>
      </c>
      <c r="N53" s="10">
        <v>2.6889940000000001</v>
      </c>
      <c r="O53" s="10">
        <v>2.7252149999999999</v>
      </c>
      <c r="P53" s="10">
        <v>2.763493</v>
      </c>
      <c r="Q53" s="10">
        <v>2.804354</v>
      </c>
      <c r="R53" s="10">
        <v>2.8476240000000002</v>
      </c>
      <c r="S53" s="10">
        <v>2.8933800000000001</v>
      </c>
      <c r="T53" s="10">
        <v>2.9414039999999999</v>
      </c>
      <c r="U53" s="10">
        <v>2.9893149999999999</v>
      </c>
      <c r="V53" s="10">
        <v>3.0371679999999999</v>
      </c>
      <c r="W53" s="10">
        <v>3.0849639999999998</v>
      </c>
      <c r="X53" s="10">
        <v>3.1327039999999999</v>
      </c>
      <c r="Y53" s="10">
        <v>3.180358</v>
      </c>
      <c r="Z53" s="10">
        <v>3.2279230000000001</v>
      </c>
      <c r="AA53" s="10">
        <v>3.2753999999999999</v>
      </c>
      <c r="AB53" s="10">
        <v>3.3227859999999998</v>
      </c>
      <c r="AC53" s="10">
        <v>3.370088</v>
      </c>
      <c r="AD53" s="10">
        <v>3.4173149999999999</v>
      </c>
      <c r="AE53" s="10">
        <v>3.4644659999999998</v>
      </c>
      <c r="AF53" s="10">
        <v>3.5115440000000002</v>
      </c>
      <c r="AG53" s="10">
        <v>3.558535</v>
      </c>
      <c r="AH53" s="10">
        <v>3.6054409999999999</v>
      </c>
      <c r="AI53" s="10">
        <v>3.65225</v>
      </c>
      <c r="AJ53" s="10">
        <v>3.6989610000000002</v>
      </c>
      <c r="AK53" s="10">
        <v>3.7455699999999998</v>
      </c>
      <c r="AL53" s="10">
        <v>3.7920790000000002</v>
      </c>
      <c r="AM53" s="10">
        <v>3.8384879999999999</v>
      </c>
      <c r="AN53" s="10">
        <v>3.8848020000000001</v>
      </c>
      <c r="AO53" s="10">
        <v>3.9310299999999998</v>
      </c>
      <c r="AP53" s="10">
        <v>3.9771830000000001</v>
      </c>
      <c r="AQ53" s="10">
        <v>4.0232640000000002</v>
      </c>
    </row>
    <row r="54" spans="1:43">
      <c r="A54" t="s">
        <v>13</v>
      </c>
      <c r="B54" s="10">
        <f t="shared" ref="B54:K54" si="11">B10/B53</f>
        <v>2.9153755161254327</v>
      </c>
      <c r="C54" s="10">
        <f t="shared" si="11"/>
        <v>2.8392580030512757</v>
      </c>
      <c r="D54" s="10">
        <f t="shared" si="11"/>
        <v>2.7915844632191003</v>
      </c>
      <c r="E54" s="10">
        <f t="shared" si="11"/>
        <v>2.7924141220783945</v>
      </c>
      <c r="F54" s="10">
        <f t="shared" si="11"/>
        <v>2.7248381949895135</v>
      </c>
      <c r="G54" s="10">
        <f t="shared" si="11"/>
        <v>2.7702525571892047</v>
      </c>
      <c r="H54" s="10">
        <f t="shared" si="11"/>
        <v>2.9184011159252359</v>
      </c>
      <c r="I54" s="10">
        <f t="shared" si="11"/>
        <v>3.1096277041508182</v>
      </c>
      <c r="J54" s="10">
        <f t="shared" si="11"/>
        <v>3.0930664659490854</v>
      </c>
      <c r="K54" s="10">
        <f t="shared" si="11"/>
        <v>3.0118140543137044</v>
      </c>
    </row>
    <row r="55" spans="1:43">
      <c r="A55" t="s">
        <v>25</v>
      </c>
      <c r="B55" s="17">
        <f t="shared" ref="B55:K55" si="12">B16/B53</f>
        <v>37.181153889074885</v>
      </c>
      <c r="C55" s="17">
        <f t="shared" si="12"/>
        <v>35.227245841599931</v>
      </c>
      <c r="D55" s="17">
        <f t="shared" si="12"/>
        <v>31.137435099466352</v>
      </c>
      <c r="E55" s="17">
        <f t="shared" si="12"/>
        <v>30.370161784732019</v>
      </c>
      <c r="F55" s="17">
        <f t="shared" si="12"/>
        <v>31.326117516116167</v>
      </c>
      <c r="G55" s="17">
        <f t="shared" si="12"/>
        <v>30.388166068744621</v>
      </c>
      <c r="H55" s="17">
        <f t="shared" si="12"/>
        <v>32.495272904176524</v>
      </c>
      <c r="I55" s="17">
        <f t="shared" si="12"/>
        <v>34.139980860555134</v>
      </c>
      <c r="J55" s="17">
        <f t="shared" si="12"/>
        <v>34.408457946792744</v>
      </c>
      <c r="K55" s="17">
        <f t="shared" si="12"/>
        <v>35.278165669268063</v>
      </c>
    </row>
    <row r="56" spans="1:43">
      <c r="B5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</vt:lpstr>
      <vt:lpstr>NSW</vt:lpstr>
      <vt:lpstr>NT</vt:lpstr>
      <vt:lpstr>QLD</vt:lpstr>
      <vt:lpstr>SA</vt:lpstr>
      <vt:lpstr>TAS</vt:lpstr>
      <vt:lpstr>VIC</vt:lpstr>
      <vt:lpstr>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Wyrwoll</dc:creator>
  <cp:lastModifiedBy>Microsoft Office User</cp:lastModifiedBy>
  <dcterms:created xsi:type="dcterms:W3CDTF">2020-03-16T23:19:24Z</dcterms:created>
  <dcterms:modified xsi:type="dcterms:W3CDTF">2020-06-03T02:27:46Z</dcterms:modified>
</cp:coreProperties>
</file>