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Data/coal consumption other/cement/"/>
    </mc:Choice>
  </mc:AlternateContent>
  <xr:revisionPtr revIDLastSave="181" documentId="11_8ADDA32ED66071D08E7C412B1745CF26AA426000" xr6:coauthVersionLast="46" xr6:coauthVersionMax="46" xr10:uidLastSave="{4CB90D42-EA13-41D4-A86A-FA0C61770C11}"/>
  <bookViews>
    <workbookView xWindow="28680" yWindow="1695" windowWidth="29040" windowHeight="15840" xr2:uid="{00000000-000D-0000-FFFF-FFFF00000000}"/>
  </bookViews>
  <sheets>
    <sheet name="city lvl hist forec Mt" sheetId="9" r:id="rId1"/>
    <sheet name="prov lvl hist forec Mt" sheetId="8" r:id="rId2"/>
    <sheet name="cement hist forecast" sheetId="7" r:id="rId3"/>
    <sheet name="GID_GCED_CO2_Plant_2019_v1.0" sheetId="4" r:id="rId4"/>
    <sheet name="Corr factor" sheetId="6" r:id="rId5"/>
    <sheet name="loc sxcoal vs GID worksheet" sheetId="5" r:id="rId6"/>
  </sheets>
  <definedNames>
    <definedName name="_xlnm._FilterDatabase" localSheetId="2" hidden="1">'cement hist forecast'!$A$1:$I$32</definedName>
    <definedName name="_xlnm._FilterDatabase" localSheetId="0" hidden="1">'city lvl hist forec Mt'!$A$1:$X$687</definedName>
    <definedName name="_xlnm._FilterDatabase" localSheetId="4" hidden="1">'Corr factor'!$A$1:$F$32</definedName>
    <definedName name="_xlnm._FilterDatabase" localSheetId="3" hidden="1">GID_GCED_CO2_Plant_2019_v1.0!$A$1:$AC$797</definedName>
    <definedName name="_xlnm._FilterDatabase" localSheetId="5" hidden="1">'loc sxcoal vs GID worksheet'!$A$1:$I$686</definedName>
    <definedName name="_xlnm._FilterDatabase" localSheetId="1" hidden="1">'prov lvl hist forec Mt'!$A$1:$H$686</definedName>
    <definedName name="_xlnm.Extract" localSheetId="4">'Corr factor'!$A$1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6" i="9" l="1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G449" i="9" s="1"/>
  <c r="H449" i="9" s="1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G21" i="9" s="1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G163" i="9" s="1"/>
  <c r="H163" i="9" s="1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G69" i="9" s="1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G32" i="9" s="1"/>
  <c r="H32" i="9" s="1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G93" i="9" l="1"/>
  <c r="G11" i="9"/>
  <c r="H11" i="9" s="1"/>
  <c r="I11" i="9" s="1"/>
  <c r="G82" i="9"/>
  <c r="H82" i="9" s="1"/>
  <c r="J82" i="9" s="1"/>
  <c r="G89" i="9"/>
  <c r="H89" i="9" s="1"/>
  <c r="G10" i="9"/>
  <c r="H10" i="9" s="1"/>
  <c r="G17" i="9"/>
  <c r="G99" i="9"/>
  <c r="H99" i="9" s="1"/>
  <c r="U99" i="9" s="1"/>
  <c r="G184" i="9"/>
  <c r="H184" i="9" s="1"/>
  <c r="T184" i="9" s="1"/>
  <c r="G53" i="9"/>
  <c r="G51" i="9"/>
  <c r="H51" i="9" s="1"/>
  <c r="W51" i="9" s="1"/>
  <c r="G201" i="9"/>
  <c r="H201" i="9" s="1"/>
  <c r="L201" i="9" s="1"/>
  <c r="G19" i="9"/>
  <c r="H19" i="9" s="1"/>
  <c r="T19" i="9" s="1"/>
  <c r="G74" i="9"/>
  <c r="H74" i="9" s="1"/>
  <c r="S99" i="9"/>
  <c r="X99" i="9"/>
  <c r="W99" i="9"/>
  <c r="K449" i="9"/>
  <c r="S449" i="9"/>
  <c r="L449" i="9"/>
  <c r="T449" i="9"/>
  <c r="M449" i="9"/>
  <c r="U449" i="9"/>
  <c r="N449" i="9"/>
  <c r="V449" i="9"/>
  <c r="O449" i="9"/>
  <c r="W449" i="9"/>
  <c r="P449" i="9"/>
  <c r="X449" i="9"/>
  <c r="I449" i="9"/>
  <c r="Q449" i="9"/>
  <c r="J449" i="9"/>
  <c r="R449" i="9"/>
  <c r="O163" i="9"/>
  <c r="W163" i="9"/>
  <c r="P163" i="9"/>
  <c r="X163" i="9"/>
  <c r="I163" i="9"/>
  <c r="Q163" i="9"/>
  <c r="J163" i="9"/>
  <c r="R163" i="9"/>
  <c r="K163" i="9"/>
  <c r="S163" i="9"/>
  <c r="L163" i="9"/>
  <c r="T163" i="9"/>
  <c r="M163" i="9"/>
  <c r="U163" i="9"/>
  <c r="N163" i="9"/>
  <c r="V163" i="9"/>
  <c r="V51" i="9"/>
  <c r="S51" i="9"/>
  <c r="I10" i="9"/>
  <c r="Q10" i="9"/>
  <c r="J10" i="9"/>
  <c r="R10" i="9"/>
  <c r="K10" i="9"/>
  <c r="S10" i="9"/>
  <c r="L10" i="9"/>
  <c r="T10" i="9"/>
  <c r="M10" i="9"/>
  <c r="U10" i="9"/>
  <c r="N10" i="9"/>
  <c r="V10" i="9"/>
  <c r="O10" i="9"/>
  <c r="W10" i="9"/>
  <c r="P10" i="9"/>
  <c r="X10" i="9"/>
  <c r="G141" i="9"/>
  <c r="G115" i="9"/>
  <c r="H115" i="9" s="1"/>
  <c r="K82" i="9"/>
  <c r="S82" i="9"/>
  <c r="L82" i="9"/>
  <c r="T82" i="9"/>
  <c r="M82" i="9"/>
  <c r="U82" i="9"/>
  <c r="P82" i="9"/>
  <c r="X82" i="9"/>
  <c r="I82" i="9"/>
  <c r="O82" i="9"/>
  <c r="Q82" i="9"/>
  <c r="W82" i="9"/>
  <c r="J11" i="9"/>
  <c r="R11" i="9"/>
  <c r="K11" i="9"/>
  <c r="S11" i="9"/>
  <c r="L11" i="9"/>
  <c r="T11" i="9"/>
  <c r="N11" i="9"/>
  <c r="V11" i="9"/>
  <c r="O11" i="9"/>
  <c r="W11" i="9"/>
  <c r="P11" i="9"/>
  <c r="X11" i="9"/>
  <c r="G200" i="9"/>
  <c r="H200" i="9" s="1"/>
  <c r="G154" i="9"/>
  <c r="H154" i="9" s="1"/>
  <c r="G78" i="9"/>
  <c r="H78" i="9" s="1"/>
  <c r="G108" i="9"/>
  <c r="H108" i="9" s="1"/>
  <c r="G27" i="9"/>
  <c r="H27" i="9" s="1"/>
  <c r="G508" i="9"/>
  <c r="H508" i="9" s="1"/>
  <c r="G72" i="9"/>
  <c r="H72" i="9" s="1"/>
  <c r="G39" i="9"/>
  <c r="H39" i="9" s="1"/>
  <c r="G18" i="9"/>
  <c r="H18" i="9" s="1"/>
  <c r="K201" i="9"/>
  <c r="S201" i="9"/>
  <c r="V201" i="9"/>
  <c r="O201" i="9"/>
  <c r="W201" i="9"/>
  <c r="G3" i="9"/>
  <c r="H3" i="9" s="1"/>
  <c r="G9" i="9"/>
  <c r="H9" i="9" s="1"/>
  <c r="G13" i="9"/>
  <c r="G119" i="9"/>
  <c r="H119" i="9" s="1"/>
  <c r="G2" i="9"/>
  <c r="H2" i="9" s="1"/>
  <c r="G132" i="9"/>
  <c r="H132" i="9" s="1"/>
  <c r="G149" i="9"/>
  <c r="H149" i="9" s="1"/>
  <c r="G157" i="9"/>
  <c r="H157" i="9" s="1"/>
  <c r="G143" i="9"/>
  <c r="H143" i="9" s="1"/>
  <c r="G123" i="9"/>
  <c r="H123" i="9" s="1"/>
  <c r="G128" i="9"/>
  <c r="H128" i="9" s="1"/>
  <c r="G183" i="9"/>
  <c r="H183" i="9" s="1"/>
  <c r="G28" i="9"/>
  <c r="H28" i="9" s="1"/>
  <c r="H69" i="9"/>
  <c r="G5" i="9"/>
  <c r="G26" i="9"/>
  <c r="H26" i="9" s="1"/>
  <c r="I32" i="9"/>
  <c r="Q32" i="9"/>
  <c r="J32" i="9"/>
  <c r="R32" i="9"/>
  <c r="K32" i="9"/>
  <c r="S32" i="9"/>
  <c r="L32" i="9"/>
  <c r="T32" i="9"/>
  <c r="M32" i="9"/>
  <c r="U32" i="9"/>
  <c r="N32" i="9"/>
  <c r="V32" i="9"/>
  <c r="O32" i="9"/>
  <c r="W32" i="9"/>
  <c r="P32" i="9"/>
  <c r="X32" i="9"/>
  <c r="G52" i="9"/>
  <c r="G147" i="9"/>
  <c r="H147" i="9" s="1"/>
  <c r="G125" i="9"/>
  <c r="H125" i="9" s="1"/>
  <c r="H141" i="9"/>
  <c r="H52" i="9"/>
  <c r="G4" i="9"/>
  <c r="H4" i="9" s="1"/>
  <c r="G638" i="9"/>
  <c r="H638" i="9" s="1"/>
  <c r="G515" i="9"/>
  <c r="H515" i="9" s="1"/>
  <c r="G600" i="9"/>
  <c r="G576" i="9"/>
  <c r="G560" i="9"/>
  <c r="G466" i="9"/>
  <c r="H466" i="9" s="1"/>
  <c r="G450" i="9"/>
  <c r="H450" i="9" s="1"/>
  <c r="G679" i="9"/>
  <c r="H679" i="9" s="1"/>
  <c r="G567" i="9"/>
  <c r="G535" i="9"/>
  <c r="G213" i="9"/>
  <c r="H213" i="9" s="1"/>
  <c r="G12" i="9"/>
  <c r="H17" i="9"/>
  <c r="G20" i="9"/>
  <c r="H20" i="9" s="1"/>
  <c r="G36" i="9"/>
  <c r="H36" i="9" s="1"/>
  <c r="G44" i="9"/>
  <c r="H44" i="9" s="1"/>
  <c r="G60" i="9"/>
  <c r="H60" i="9" s="1"/>
  <c r="G68" i="9"/>
  <c r="H68" i="9" s="1"/>
  <c r="G76" i="9"/>
  <c r="H76" i="9" s="1"/>
  <c r="G84" i="9"/>
  <c r="H84" i="9" s="1"/>
  <c r="G92" i="9"/>
  <c r="H92" i="9" s="1"/>
  <c r="G100" i="9"/>
  <c r="H100" i="9" s="1"/>
  <c r="G116" i="9"/>
  <c r="H116" i="9" s="1"/>
  <c r="G124" i="9"/>
  <c r="H124" i="9" s="1"/>
  <c r="G140" i="9"/>
  <c r="H140" i="9" s="1"/>
  <c r="G148" i="9"/>
  <c r="H148" i="9" s="1"/>
  <c r="G156" i="9"/>
  <c r="H156" i="9" s="1"/>
  <c r="G164" i="9"/>
  <c r="H164" i="9" s="1"/>
  <c r="G172" i="9"/>
  <c r="H172" i="9" s="1"/>
  <c r="G180" i="9"/>
  <c r="H180" i="9" s="1"/>
  <c r="G513" i="9"/>
  <c r="H513" i="9" s="1"/>
  <c r="G622" i="9"/>
  <c r="H622" i="9" s="1"/>
  <c r="G550" i="9"/>
  <c r="H550" i="9" s="1"/>
  <c r="G478" i="9"/>
  <c r="H478" i="9" s="1"/>
  <c r="G528" i="9"/>
  <c r="G549" i="9"/>
  <c r="G525" i="9"/>
  <c r="G495" i="9"/>
  <c r="H495" i="9" s="1"/>
  <c r="G471" i="9"/>
  <c r="H471" i="9" s="1"/>
  <c r="G524" i="9"/>
  <c r="H524" i="9" s="1"/>
  <c r="G277" i="9"/>
  <c r="H277" i="9" s="1"/>
  <c r="G282" i="9"/>
  <c r="H282" i="9" s="1"/>
  <c r="G274" i="9"/>
  <c r="H274" i="9" s="1"/>
  <c r="G276" i="9"/>
  <c r="G281" i="9"/>
  <c r="H281" i="9" s="1"/>
  <c r="G278" i="9"/>
  <c r="H278" i="9" s="1"/>
  <c r="G283" i="9"/>
  <c r="H283" i="9" s="1"/>
  <c r="G275" i="9"/>
  <c r="G7" i="9"/>
  <c r="H7" i="9" s="1"/>
  <c r="G494" i="9"/>
  <c r="H494" i="9" s="1"/>
  <c r="G366" i="9"/>
  <c r="H366" i="9" s="1"/>
  <c r="G507" i="9"/>
  <c r="H507" i="9" s="1"/>
  <c r="G594" i="9"/>
  <c r="H594" i="9" s="1"/>
  <c r="G514" i="9"/>
  <c r="H514" i="9" s="1"/>
  <c r="G551" i="9"/>
  <c r="H551" i="9" s="1"/>
  <c r="G519" i="9"/>
  <c r="G548" i="9"/>
  <c r="G240" i="9"/>
  <c r="G210" i="9"/>
  <c r="H210" i="9" s="1"/>
  <c r="G413" i="9"/>
  <c r="H413" i="9" s="1"/>
  <c r="G340" i="9"/>
  <c r="G204" i="9"/>
  <c r="H204" i="9" s="1"/>
  <c r="G388" i="9"/>
  <c r="H388" i="9" s="1"/>
  <c r="G206" i="9"/>
  <c r="H206" i="9" s="1"/>
  <c r="G350" i="9"/>
  <c r="H350" i="9" s="1"/>
  <c r="H12" i="9"/>
  <c r="G15" i="9"/>
  <c r="H15" i="9" s="1"/>
  <c r="G486" i="9"/>
  <c r="H486" i="9" s="1"/>
  <c r="G643" i="9"/>
  <c r="G523" i="9"/>
  <c r="H523" i="9" s="1"/>
  <c r="G504" i="9"/>
  <c r="H504" i="9" s="1"/>
  <c r="G485" i="9"/>
  <c r="G482" i="9"/>
  <c r="H482" i="9" s="1"/>
  <c r="G607" i="9"/>
  <c r="G479" i="9"/>
  <c r="G516" i="9"/>
  <c r="G333" i="9"/>
  <c r="H333" i="9" s="1"/>
  <c r="G221" i="9"/>
  <c r="H221" i="9" s="1"/>
  <c r="G226" i="9"/>
  <c r="H226" i="9" s="1"/>
  <c r="G202" i="9"/>
  <c r="H202" i="9" s="1"/>
  <c r="G393" i="9"/>
  <c r="H393" i="9" s="1"/>
  <c r="G357" i="9"/>
  <c r="H357" i="9" s="1"/>
  <c r="G318" i="9"/>
  <c r="H318" i="9" s="1"/>
  <c r="G307" i="9"/>
  <c r="G243" i="9"/>
  <c r="G235" i="9"/>
  <c r="H235" i="9" s="1"/>
  <c r="G23" i="9"/>
  <c r="H23" i="9" s="1"/>
  <c r="G425" i="9"/>
  <c r="H425" i="9" s="1"/>
  <c r="G598" i="9"/>
  <c r="H598" i="9" s="1"/>
  <c r="G470" i="9"/>
  <c r="H470" i="9" s="1"/>
  <c r="G374" i="9"/>
  <c r="H374" i="9" s="1"/>
  <c r="G531" i="9"/>
  <c r="H531" i="9" s="1"/>
  <c r="G363" i="9"/>
  <c r="G680" i="9"/>
  <c r="H680" i="9" s="1"/>
  <c r="G464" i="9"/>
  <c r="H464" i="9" s="1"/>
  <c r="G682" i="9"/>
  <c r="G610" i="9"/>
  <c r="H610" i="9" s="1"/>
  <c r="G570" i="9"/>
  <c r="H570" i="9" s="1"/>
  <c r="G490" i="9"/>
  <c r="H490" i="9" s="1"/>
  <c r="G394" i="9"/>
  <c r="H394" i="9" s="1"/>
  <c r="G362" i="9"/>
  <c r="H362" i="9" s="1"/>
  <c r="G383" i="9"/>
  <c r="H383" i="9" s="1"/>
  <c r="G349" i="9"/>
  <c r="H349" i="9" s="1"/>
  <c r="G330" i="9"/>
  <c r="H330" i="9" s="1"/>
  <c r="G234" i="9"/>
  <c r="H234" i="9" s="1"/>
  <c r="G358" i="9"/>
  <c r="H358" i="9" s="1"/>
  <c r="G231" i="9"/>
  <c r="G289" i="9"/>
  <c r="H289" i="9" s="1"/>
  <c r="G273" i="9"/>
  <c r="H273" i="9" s="1"/>
  <c r="G214" i="9"/>
  <c r="H214" i="9" s="1"/>
  <c r="G396" i="9"/>
  <c r="H396" i="9" s="1"/>
  <c r="G299" i="9"/>
  <c r="G31" i="9"/>
  <c r="H31" i="9" s="1"/>
  <c r="G47" i="9"/>
  <c r="H47" i="9" s="1"/>
  <c r="G55" i="9"/>
  <c r="H55" i="9" s="1"/>
  <c r="G63" i="9"/>
  <c r="H63" i="9" s="1"/>
  <c r="G71" i="9"/>
  <c r="H71" i="9" s="1"/>
  <c r="G537" i="9"/>
  <c r="H537" i="9" s="1"/>
  <c r="G465" i="9"/>
  <c r="H465" i="9" s="1"/>
  <c r="G670" i="9"/>
  <c r="H670" i="9" s="1"/>
  <c r="G646" i="9"/>
  <c r="H646" i="9" s="1"/>
  <c r="G630" i="9"/>
  <c r="H630" i="9" s="1"/>
  <c r="G462" i="9"/>
  <c r="H462" i="9" s="1"/>
  <c r="G438" i="9"/>
  <c r="H438" i="9" s="1"/>
  <c r="G635" i="9"/>
  <c r="G539" i="9"/>
  <c r="H539" i="9" s="1"/>
  <c r="G432" i="9"/>
  <c r="H432" i="9" s="1"/>
  <c r="G400" i="9"/>
  <c r="G637" i="9"/>
  <c r="G501" i="9"/>
  <c r="G674" i="9"/>
  <c r="G522" i="9"/>
  <c r="H522" i="9" s="1"/>
  <c r="G386" i="9"/>
  <c r="H386" i="9" s="1"/>
  <c r="G623" i="9"/>
  <c r="H623" i="9" s="1"/>
  <c r="G325" i="9"/>
  <c r="H325" i="9" s="1"/>
  <c r="G317" i="9"/>
  <c r="H317" i="9" s="1"/>
  <c r="G229" i="9"/>
  <c r="H229" i="9" s="1"/>
  <c r="G290" i="9"/>
  <c r="H290" i="9" s="1"/>
  <c r="G255" i="9"/>
  <c r="G223" i="9"/>
  <c r="G337" i="9"/>
  <c r="H337" i="9" s="1"/>
  <c r="G238" i="9"/>
  <c r="H238" i="9" s="1"/>
  <c r="G331" i="9"/>
  <c r="H331" i="9" s="1"/>
  <c r="G227" i="9"/>
  <c r="G79" i="9"/>
  <c r="H79" i="9" s="1"/>
  <c r="G536" i="9"/>
  <c r="G424" i="9"/>
  <c r="G530" i="9"/>
  <c r="H530" i="9" s="1"/>
  <c r="G447" i="9"/>
  <c r="H447" i="9" s="1"/>
  <c r="G556" i="9"/>
  <c r="H556" i="9" s="1"/>
  <c r="G87" i="9"/>
  <c r="H87" i="9" s="1"/>
  <c r="G95" i="9"/>
  <c r="H95" i="9" s="1"/>
  <c r="G103" i="9"/>
  <c r="H103" i="9" s="1"/>
  <c r="G111" i="9"/>
  <c r="H111" i="9" s="1"/>
  <c r="G127" i="9"/>
  <c r="H127" i="9" s="1"/>
  <c r="G135" i="9"/>
  <c r="H135" i="9" s="1"/>
  <c r="G151" i="9"/>
  <c r="H151" i="9" s="1"/>
  <c r="G159" i="9"/>
  <c r="H159" i="9" s="1"/>
  <c r="G167" i="9"/>
  <c r="H167" i="9" s="1"/>
  <c r="G175" i="9"/>
  <c r="H175" i="9" s="1"/>
  <c r="G192" i="9"/>
  <c r="H192" i="9" s="1"/>
  <c r="H227" i="9"/>
  <c r="H243" i="9"/>
  <c r="H275" i="9"/>
  <c r="H299" i="9"/>
  <c r="H307" i="9"/>
  <c r="G489" i="9"/>
  <c r="H489" i="9" s="1"/>
  <c r="G454" i="9"/>
  <c r="H454" i="9" s="1"/>
  <c r="G382" i="9"/>
  <c r="H382" i="9" s="1"/>
  <c r="G659" i="9"/>
  <c r="H659" i="9" s="1"/>
  <c r="G427" i="9"/>
  <c r="H427" i="9" s="1"/>
  <c r="G488" i="9"/>
  <c r="G480" i="9"/>
  <c r="G384" i="9"/>
  <c r="H384" i="9" s="1"/>
  <c r="G368" i="9"/>
  <c r="G613" i="9"/>
  <c r="G541" i="9"/>
  <c r="G517" i="9"/>
  <c r="G426" i="9"/>
  <c r="H426" i="9" s="1"/>
  <c r="G370" i="9"/>
  <c r="H370" i="9" s="1"/>
  <c r="G543" i="9"/>
  <c r="G511" i="9"/>
  <c r="G367" i="9"/>
  <c r="H367" i="9" s="1"/>
  <c r="G224" i="9"/>
  <c r="G218" i="9"/>
  <c r="H218" i="9" s="1"/>
  <c r="G385" i="9"/>
  <c r="H385" i="9" s="1"/>
  <c r="G265" i="9"/>
  <c r="H265" i="9" s="1"/>
  <c r="G369" i="9"/>
  <c r="H369" i="9" s="1"/>
  <c r="G577" i="9"/>
  <c r="H577" i="9" s="1"/>
  <c r="G521" i="9"/>
  <c r="H521" i="9" s="1"/>
  <c r="G433" i="9"/>
  <c r="H433" i="9" s="1"/>
  <c r="G686" i="9"/>
  <c r="G419" i="9"/>
  <c r="G395" i="9"/>
  <c r="G580" i="9"/>
  <c r="G269" i="9"/>
  <c r="H269" i="9" s="1"/>
  <c r="G326" i="9"/>
  <c r="H326" i="9" s="1"/>
  <c r="G417" i="9"/>
  <c r="H417" i="9" s="1"/>
  <c r="G510" i="9"/>
  <c r="H510" i="9" s="1"/>
  <c r="G656" i="9"/>
  <c r="G640" i="9"/>
  <c r="G552" i="9"/>
  <c r="H552" i="9" s="1"/>
  <c r="G336" i="9"/>
  <c r="H336" i="9" s="1"/>
  <c r="G320" i="9"/>
  <c r="G264" i="9"/>
  <c r="G245" i="9"/>
  <c r="H245" i="9" s="1"/>
  <c r="G194" i="9"/>
  <c r="H194" i="9" s="1"/>
  <c r="G239" i="9"/>
  <c r="G212" i="9"/>
  <c r="H212" i="9" s="1"/>
  <c r="G401" i="9"/>
  <c r="H401" i="9" s="1"/>
  <c r="G291" i="9"/>
  <c r="H291" i="9" s="1"/>
  <c r="G34" i="9"/>
  <c r="H34" i="9" s="1"/>
  <c r="G42" i="9"/>
  <c r="H42" i="9" s="1"/>
  <c r="G50" i="9"/>
  <c r="H50" i="9" s="1"/>
  <c r="G601" i="9"/>
  <c r="H601" i="9" s="1"/>
  <c r="G553" i="9"/>
  <c r="H553" i="9" s="1"/>
  <c r="G497" i="9"/>
  <c r="H497" i="9" s="1"/>
  <c r="G606" i="9"/>
  <c r="H606" i="9" s="1"/>
  <c r="G574" i="9"/>
  <c r="H574" i="9" s="1"/>
  <c r="G502" i="9"/>
  <c r="H502" i="9" s="1"/>
  <c r="G414" i="9"/>
  <c r="H414" i="9" s="1"/>
  <c r="G651" i="9"/>
  <c r="G499" i="9"/>
  <c r="H499" i="9" s="1"/>
  <c r="G379" i="9"/>
  <c r="G664" i="9"/>
  <c r="G624" i="9"/>
  <c r="H624" i="9" s="1"/>
  <c r="G376" i="9"/>
  <c r="H376" i="9" s="1"/>
  <c r="G605" i="9"/>
  <c r="G597" i="9"/>
  <c r="G589" i="9"/>
  <c r="H589" i="9" s="1"/>
  <c r="G493" i="9"/>
  <c r="H493" i="9" s="1"/>
  <c r="G626" i="9"/>
  <c r="H626" i="9" s="1"/>
  <c r="G492" i="9"/>
  <c r="G280" i="9"/>
  <c r="H280" i="9" s="1"/>
  <c r="G250" i="9"/>
  <c r="H250" i="9" s="1"/>
  <c r="G303" i="9"/>
  <c r="G437" i="9"/>
  <c r="H437" i="9" s="1"/>
  <c r="G329" i="9"/>
  <c r="H329" i="9" s="1"/>
  <c r="G230" i="9"/>
  <c r="H230" i="9" s="1"/>
  <c r="G405" i="9"/>
  <c r="H405" i="9" s="1"/>
  <c r="G267" i="9"/>
  <c r="H267" i="9" s="1"/>
  <c r="G203" i="9"/>
  <c r="G58" i="9"/>
  <c r="H58" i="9" s="1"/>
  <c r="G66" i="9"/>
  <c r="H66" i="9" s="1"/>
  <c r="G90" i="9"/>
  <c r="H90" i="9" s="1"/>
  <c r="G614" i="9"/>
  <c r="H614" i="9" s="1"/>
  <c r="G440" i="9"/>
  <c r="H440" i="9" s="1"/>
  <c r="G621" i="9"/>
  <c r="G655" i="9"/>
  <c r="G591" i="9"/>
  <c r="H591" i="9" s="1"/>
  <c r="G439" i="9"/>
  <c r="H439" i="9" s="1"/>
  <c r="G452" i="9"/>
  <c r="G248" i="9"/>
  <c r="G404" i="9"/>
  <c r="H404" i="9" s="1"/>
  <c r="G298" i="9"/>
  <c r="H298" i="9" s="1"/>
  <c r="G335" i="9"/>
  <c r="G263" i="9"/>
  <c r="G247" i="9"/>
  <c r="H247" i="9" s="1"/>
  <c r="G225" i="9"/>
  <c r="H225" i="9" s="1"/>
  <c r="G373" i="9"/>
  <c r="H373" i="9" s="1"/>
  <c r="G347" i="9"/>
  <c r="H347" i="9" s="1"/>
  <c r="G98" i="9"/>
  <c r="H98" i="9" s="1"/>
  <c r="G106" i="9"/>
  <c r="H106" i="9" s="1"/>
  <c r="G114" i="9"/>
  <c r="H114" i="9" s="1"/>
  <c r="G122" i="9"/>
  <c r="H122" i="9" s="1"/>
  <c r="G130" i="9"/>
  <c r="H130" i="9" s="1"/>
  <c r="G138" i="9"/>
  <c r="H138" i="9" s="1"/>
  <c r="G146" i="9"/>
  <c r="H146" i="9" s="1"/>
  <c r="G162" i="9"/>
  <c r="H162" i="9" s="1"/>
  <c r="G170" i="9"/>
  <c r="H170" i="9" s="1"/>
  <c r="G178" i="9"/>
  <c r="H178" i="9" s="1"/>
  <c r="G186" i="9"/>
  <c r="H186" i="9" s="1"/>
  <c r="G189" i="9"/>
  <c r="H189" i="9" s="1"/>
  <c r="G197" i="9"/>
  <c r="H197" i="9" s="1"/>
  <c r="H276" i="9"/>
  <c r="H340" i="9"/>
  <c r="G665" i="9"/>
  <c r="H665" i="9" s="1"/>
  <c r="G566" i="9"/>
  <c r="H566" i="9" s="1"/>
  <c r="G611" i="9"/>
  <c r="H611" i="9" s="1"/>
  <c r="G547" i="9"/>
  <c r="H547" i="9" s="1"/>
  <c r="G491" i="9"/>
  <c r="H491" i="9" s="1"/>
  <c r="G475" i="9"/>
  <c r="H475" i="9" s="1"/>
  <c r="G648" i="9"/>
  <c r="G568" i="9"/>
  <c r="G565" i="9"/>
  <c r="G509" i="9"/>
  <c r="H509" i="9" s="1"/>
  <c r="G618" i="9"/>
  <c r="H618" i="9" s="1"/>
  <c r="G554" i="9"/>
  <c r="H554" i="9" s="1"/>
  <c r="G474" i="9"/>
  <c r="H474" i="9" s="1"/>
  <c r="G615" i="9"/>
  <c r="H615" i="9" s="1"/>
  <c r="G487" i="9"/>
  <c r="G668" i="9"/>
  <c r="G612" i="9"/>
  <c r="G564" i="9"/>
  <c r="H564" i="9" s="1"/>
  <c r="G232" i="9"/>
  <c r="G352" i="9"/>
  <c r="G308" i="9"/>
  <c r="H308" i="9" s="1"/>
  <c r="G292" i="9"/>
  <c r="H292" i="9" s="1"/>
  <c r="G252" i="9"/>
  <c r="H252" i="9" s="1"/>
  <c r="G412" i="9"/>
  <c r="G254" i="9"/>
  <c r="H254" i="9" s="1"/>
  <c r="G198" i="9"/>
  <c r="H198" i="9" s="1"/>
  <c r="G251" i="9"/>
  <c r="H251" i="9" s="1"/>
  <c r="G211" i="9"/>
  <c r="G29" i="9"/>
  <c r="H29" i="9" s="1"/>
  <c r="G37" i="9"/>
  <c r="H37" i="9" s="1"/>
  <c r="G45" i="9"/>
  <c r="H45" i="9" s="1"/>
  <c r="G681" i="9"/>
  <c r="H681" i="9" s="1"/>
  <c r="G625" i="9"/>
  <c r="H625" i="9" s="1"/>
  <c r="G563" i="9"/>
  <c r="H563" i="9" s="1"/>
  <c r="G632" i="9"/>
  <c r="G544" i="9"/>
  <c r="G677" i="9"/>
  <c r="H677" i="9" s="1"/>
  <c r="G562" i="9"/>
  <c r="H562" i="9" s="1"/>
  <c r="G458" i="9"/>
  <c r="H458" i="9" s="1"/>
  <c r="G631" i="9"/>
  <c r="G463" i="9"/>
  <c r="G652" i="9"/>
  <c r="H652" i="9" s="1"/>
  <c r="G636" i="9"/>
  <c r="G460" i="9"/>
  <c r="G205" i="9"/>
  <c r="H205" i="9" s="1"/>
  <c r="G258" i="9"/>
  <c r="H258" i="9" s="1"/>
  <c r="G389" i="9"/>
  <c r="H389" i="9" s="1"/>
  <c r="G327" i="9"/>
  <c r="G199" i="9"/>
  <c r="G365" i="9"/>
  <c r="H365" i="9" s="1"/>
  <c r="G321" i="9"/>
  <c r="H321" i="9" s="1"/>
  <c r="G297" i="9"/>
  <c r="H297" i="9" s="1"/>
  <c r="G310" i="9"/>
  <c r="H310" i="9" s="1"/>
  <c r="G302" i="9"/>
  <c r="H302" i="9" s="1"/>
  <c r="G294" i="9"/>
  <c r="H294" i="9" s="1"/>
  <c r="G262" i="9"/>
  <c r="H262" i="9" s="1"/>
  <c r="G339" i="9"/>
  <c r="H339" i="9" s="1"/>
  <c r="G641" i="9"/>
  <c r="H641" i="9" s="1"/>
  <c r="G633" i="9"/>
  <c r="H633" i="9" s="1"/>
  <c r="G593" i="9"/>
  <c r="H593" i="9" s="1"/>
  <c r="G569" i="9"/>
  <c r="H569" i="9" s="1"/>
  <c r="G483" i="9"/>
  <c r="H483" i="9" s="1"/>
  <c r="G629" i="9"/>
  <c r="G604" i="9"/>
  <c r="G500" i="9"/>
  <c r="G312" i="9"/>
  <c r="H312" i="9" s="1"/>
  <c r="G343" i="9"/>
  <c r="G207" i="9"/>
  <c r="H207" i="9" s="1"/>
  <c r="G241" i="9"/>
  <c r="H241" i="9" s="1"/>
  <c r="G246" i="9"/>
  <c r="H246" i="9" s="1"/>
  <c r="G222" i="9"/>
  <c r="H222" i="9" s="1"/>
  <c r="G259" i="9"/>
  <c r="H259" i="9" s="1"/>
  <c r="G61" i="9"/>
  <c r="H61" i="9" s="1"/>
  <c r="G77" i="9"/>
  <c r="H77" i="9" s="1"/>
  <c r="G85" i="9"/>
  <c r="H85" i="9" s="1"/>
  <c r="G101" i="9"/>
  <c r="H101" i="9" s="1"/>
  <c r="G109" i="9"/>
  <c r="H109" i="9" s="1"/>
  <c r="G117" i="9"/>
  <c r="H117" i="9" s="1"/>
  <c r="G133" i="9"/>
  <c r="H133" i="9" s="1"/>
  <c r="G165" i="9"/>
  <c r="H165" i="9" s="1"/>
  <c r="G173" i="9"/>
  <c r="H173" i="9" s="1"/>
  <c r="G181" i="9"/>
  <c r="H181" i="9" s="1"/>
  <c r="H5" i="9"/>
  <c r="G8" i="9"/>
  <c r="H8" i="9" s="1"/>
  <c r="G649" i="9"/>
  <c r="H649" i="9" s="1"/>
  <c r="G609" i="9"/>
  <c r="H609" i="9" s="1"/>
  <c r="G678" i="9"/>
  <c r="G662" i="9"/>
  <c r="H662" i="9" s="1"/>
  <c r="G430" i="9"/>
  <c r="H430" i="9" s="1"/>
  <c r="G398" i="9"/>
  <c r="H398" i="9" s="1"/>
  <c r="G683" i="9"/>
  <c r="G435" i="9"/>
  <c r="G672" i="9"/>
  <c r="G496" i="9"/>
  <c r="G533" i="9"/>
  <c r="G477" i="9"/>
  <c r="H477" i="9" s="1"/>
  <c r="G634" i="9"/>
  <c r="H634" i="9" s="1"/>
  <c r="G586" i="9"/>
  <c r="H586" i="9" s="1"/>
  <c r="G506" i="9"/>
  <c r="H506" i="9" s="1"/>
  <c r="G442" i="9"/>
  <c r="H442" i="9" s="1"/>
  <c r="G415" i="9"/>
  <c r="H415" i="9" s="1"/>
  <c r="G684" i="9"/>
  <c r="H684" i="9" s="1"/>
  <c r="G532" i="9"/>
  <c r="G436" i="9"/>
  <c r="G428" i="9"/>
  <c r="G420" i="9"/>
  <c r="H420" i="9" s="1"/>
  <c r="G296" i="9"/>
  <c r="G256" i="9"/>
  <c r="G285" i="9"/>
  <c r="H285" i="9" s="1"/>
  <c r="G322" i="9"/>
  <c r="H322" i="9" s="1"/>
  <c r="G319" i="9"/>
  <c r="G287" i="9"/>
  <c r="G244" i="9"/>
  <c r="H244" i="9" s="1"/>
  <c r="G236" i="9"/>
  <c r="H236" i="9" s="1"/>
  <c r="G305" i="9"/>
  <c r="H305" i="9" s="1"/>
  <c r="G334" i="9"/>
  <c r="H334" i="9" s="1"/>
  <c r="G286" i="9"/>
  <c r="H286" i="9" s="1"/>
  <c r="H13" i="9"/>
  <c r="G16" i="9"/>
  <c r="H16" i="9" s="1"/>
  <c r="G558" i="9"/>
  <c r="H558" i="9" s="1"/>
  <c r="G403" i="9"/>
  <c r="G639" i="9"/>
  <c r="H639" i="9" s="1"/>
  <c r="G423" i="9"/>
  <c r="G399" i="9"/>
  <c r="G328" i="9"/>
  <c r="H328" i="9" s="1"/>
  <c r="G377" i="9"/>
  <c r="H377" i="9" s="1"/>
  <c r="G253" i="9"/>
  <c r="H253" i="9" s="1"/>
  <c r="G324" i="9"/>
  <c r="H324" i="9" s="1"/>
  <c r="G284" i="9"/>
  <c r="H284" i="9" s="1"/>
  <c r="H21" i="9"/>
  <c r="G24" i="9"/>
  <c r="H24" i="9" s="1"/>
  <c r="G40" i="9"/>
  <c r="H40" i="9" s="1"/>
  <c r="G48" i="9"/>
  <c r="H48" i="9" s="1"/>
  <c r="H53" i="9"/>
  <c r="G56" i="9"/>
  <c r="H56" i="9" s="1"/>
  <c r="G64" i="9"/>
  <c r="H64" i="9" s="1"/>
  <c r="G80" i="9"/>
  <c r="H80" i="9" s="1"/>
  <c r="G88" i="9"/>
  <c r="H88" i="9" s="1"/>
  <c r="H93" i="9"/>
  <c r="G96" i="9"/>
  <c r="H96" i="9" s="1"/>
  <c r="G104" i="9"/>
  <c r="H104" i="9" s="1"/>
  <c r="G112" i="9"/>
  <c r="H112" i="9" s="1"/>
  <c r="G120" i="9"/>
  <c r="H120" i="9" s="1"/>
  <c r="G136" i="9"/>
  <c r="H136" i="9" s="1"/>
  <c r="G144" i="9"/>
  <c r="H144" i="9" s="1"/>
  <c r="G152" i="9"/>
  <c r="H152" i="9" s="1"/>
  <c r="G160" i="9"/>
  <c r="H160" i="9" s="1"/>
  <c r="G617" i="9"/>
  <c r="H617" i="9" s="1"/>
  <c r="G667" i="9"/>
  <c r="H667" i="9" s="1"/>
  <c r="G416" i="9"/>
  <c r="H416" i="9" s="1"/>
  <c r="G557" i="9"/>
  <c r="G476" i="9"/>
  <c r="G315" i="9"/>
  <c r="H315" i="9" s="1"/>
  <c r="G168" i="9"/>
  <c r="H168" i="9" s="1"/>
  <c r="G176" i="9"/>
  <c r="H176" i="9" s="1"/>
  <c r="G193" i="9"/>
  <c r="H193" i="9" s="1"/>
  <c r="H203" i="9"/>
  <c r="G208" i="9"/>
  <c r="H208" i="9" s="1"/>
  <c r="G582" i="9"/>
  <c r="H582" i="9" s="1"/>
  <c r="G411" i="9"/>
  <c r="G472" i="9"/>
  <c r="G448" i="9"/>
  <c r="H448" i="9" s="1"/>
  <c r="G685" i="9"/>
  <c r="G653" i="9"/>
  <c r="G578" i="9"/>
  <c r="H578" i="9" s="1"/>
  <c r="G434" i="9"/>
  <c r="H434" i="9" s="1"/>
  <c r="G402" i="9"/>
  <c r="H402" i="9" s="1"/>
  <c r="G583" i="9"/>
  <c r="G503" i="9"/>
  <c r="G375" i="9"/>
  <c r="H375" i="9" s="1"/>
  <c r="G676" i="9"/>
  <c r="G540" i="9"/>
  <c r="G444" i="9"/>
  <c r="H444" i="9" s="1"/>
  <c r="G288" i="9"/>
  <c r="H288" i="9" s="1"/>
  <c r="G421" i="9"/>
  <c r="H421" i="9" s="1"/>
  <c r="G341" i="9"/>
  <c r="H341" i="9" s="1"/>
  <c r="G261" i="9"/>
  <c r="H261" i="9" s="1"/>
  <c r="G469" i="9"/>
  <c r="H469" i="9" s="1"/>
  <c r="G209" i="9"/>
  <c r="H209" i="9" s="1"/>
  <c r="G561" i="9"/>
  <c r="H561" i="9" s="1"/>
  <c r="G545" i="9"/>
  <c r="H545" i="9" s="1"/>
  <c r="G409" i="9"/>
  <c r="H409" i="9" s="1"/>
  <c r="G534" i="9"/>
  <c r="H534" i="9" s="1"/>
  <c r="G422" i="9"/>
  <c r="H422" i="9" s="1"/>
  <c r="G675" i="9"/>
  <c r="G587" i="9"/>
  <c r="H587" i="9" s="1"/>
  <c r="G579" i="9"/>
  <c r="H579" i="9" s="1"/>
  <c r="G451" i="9"/>
  <c r="G443" i="9"/>
  <c r="H443" i="9" s="1"/>
  <c r="G616" i="9"/>
  <c r="H616" i="9" s="1"/>
  <c r="G608" i="9"/>
  <c r="G592" i="9"/>
  <c r="G584" i="9"/>
  <c r="G669" i="9"/>
  <c r="H669" i="9" s="1"/>
  <c r="G663" i="9"/>
  <c r="G647" i="9"/>
  <c r="G628" i="9"/>
  <c r="H628" i="9" s="1"/>
  <c r="G596" i="9"/>
  <c r="H596" i="9" s="1"/>
  <c r="G588" i="9"/>
  <c r="G381" i="9"/>
  <c r="H381" i="9" s="1"/>
  <c r="G237" i="9"/>
  <c r="H237" i="9" s="1"/>
  <c r="G346" i="9"/>
  <c r="H346" i="9" s="1"/>
  <c r="G266" i="9"/>
  <c r="H266" i="9" s="1"/>
  <c r="G445" i="9"/>
  <c r="H445" i="9" s="1"/>
  <c r="G268" i="9"/>
  <c r="H268" i="9" s="1"/>
  <c r="G397" i="9"/>
  <c r="H397" i="9" s="1"/>
  <c r="G345" i="9"/>
  <c r="H345" i="9" s="1"/>
  <c r="G313" i="9"/>
  <c r="H313" i="9" s="1"/>
  <c r="G360" i="9"/>
  <c r="G323" i="9"/>
  <c r="H323" i="9" s="1"/>
  <c r="G35" i="9"/>
  <c r="H35" i="9" s="1"/>
  <c r="G43" i="9"/>
  <c r="H43" i="9" s="1"/>
  <c r="G59" i="9"/>
  <c r="H59" i="9" s="1"/>
  <c r="G67" i="9"/>
  <c r="H67" i="9" s="1"/>
  <c r="G75" i="9"/>
  <c r="H75" i="9" s="1"/>
  <c r="G83" i="9"/>
  <c r="H83" i="9" s="1"/>
  <c r="G91" i="9"/>
  <c r="H91" i="9" s="1"/>
  <c r="G107" i="9"/>
  <c r="H107" i="9" s="1"/>
  <c r="G131" i="9"/>
  <c r="H131" i="9" s="1"/>
  <c r="G139" i="9"/>
  <c r="H139" i="9" s="1"/>
  <c r="G155" i="9"/>
  <c r="H155" i="9" s="1"/>
  <c r="G171" i="9"/>
  <c r="H171" i="9" s="1"/>
  <c r="G179" i="9"/>
  <c r="H179" i="9" s="1"/>
  <c r="G187" i="9"/>
  <c r="H187" i="9" s="1"/>
  <c r="H223" i="9"/>
  <c r="H231" i="9"/>
  <c r="H239" i="9"/>
  <c r="H255" i="9"/>
  <c r="H263" i="9"/>
  <c r="H287" i="9"/>
  <c r="H303" i="9"/>
  <c r="H319" i="9"/>
  <c r="H327" i="9"/>
  <c r="H335" i="9"/>
  <c r="H343" i="9"/>
  <c r="G6" i="9"/>
  <c r="H6" i="9" s="1"/>
  <c r="G505" i="9"/>
  <c r="H505" i="9" s="1"/>
  <c r="G481" i="9"/>
  <c r="H481" i="9" s="1"/>
  <c r="G441" i="9"/>
  <c r="H441" i="9" s="1"/>
  <c r="G406" i="9"/>
  <c r="H406" i="9" s="1"/>
  <c r="G595" i="9"/>
  <c r="H595" i="9" s="1"/>
  <c r="G661" i="9"/>
  <c r="H661" i="9" s="1"/>
  <c r="G645" i="9"/>
  <c r="G538" i="9"/>
  <c r="H538" i="9" s="1"/>
  <c r="G431" i="9"/>
  <c r="G272" i="9"/>
  <c r="H272" i="9" s="1"/>
  <c r="G309" i="9"/>
  <c r="H309" i="9" s="1"/>
  <c r="G311" i="9"/>
  <c r="H311" i="9" s="1"/>
  <c r="G279" i="9"/>
  <c r="H279" i="9" s="1"/>
  <c r="G348" i="9"/>
  <c r="H348" i="9" s="1"/>
  <c r="G361" i="9"/>
  <c r="H361" i="9" s="1"/>
  <c r="G354" i="9"/>
  <c r="H354" i="9" s="1"/>
  <c r="G249" i="9"/>
  <c r="H249" i="9" s="1"/>
  <c r="G453" i="9"/>
  <c r="H453" i="9" s="1"/>
  <c r="G364" i="9"/>
  <c r="G14" i="9"/>
  <c r="G526" i="9"/>
  <c r="H526" i="9" s="1"/>
  <c r="G518" i="9"/>
  <c r="H518" i="9" s="1"/>
  <c r="G355" i="9"/>
  <c r="H355" i="9" s="1"/>
  <c r="G650" i="9"/>
  <c r="H650" i="9" s="1"/>
  <c r="G546" i="9"/>
  <c r="H546" i="9" s="1"/>
  <c r="G599" i="9"/>
  <c r="G527" i="9"/>
  <c r="H527" i="9" s="1"/>
  <c r="G391" i="9"/>
  <c r="G572" i="9"/>
  <c r="H572" i="9" s="1"/>
  <c r="G220" i="9"/>
  <c r="H220" i="9" s="1"/>
  <c r="G196" i="9"/>
  <c r="H196" i="9" s="1"/>
  <c r="G195" i="9"/>
  <c r="H195" i="9" s="1"/>
  <c r="G22" i="9"/>
  <c r="H22" i="9" s="1"/>
  <c r="G30" i="9"/>
  <c r="H30" i="9" s="1"/>
  <c r="G38" i="9"/>
  <c r="H38" i="9" s="1"/>
  <c r="G46" i="9"/>
  <c r="H46" i="9" s="1"/>
  <c r="G54" i="9"/>
  <c r="H54" i="9" s="1"/>
  <c r="G62" i="9"/>
  <c r="H62" i="9" s="1"/>
  <c r="G70" i="9"/>
  <c r="H70" i="9" s="1"/>
  <c r="G86" i="9"/>
  <c r="H86" i="9" s="1"/>
  <c r="G520" i="9"/>
  <c r="G581" i="9"/>
  <c r="G644" i="9"/>
  <c r="H644" i="9" s="1"/>
  <c r="G353" i="9"/>
  <c r="G94" i="9"/>
  <c r="H94" i="9" s="1"/>
  <c r="G102" i="9"/>
  <c r="H102" i="9" s="1"/>
  <c r="G110" i="9"/>
  <c r="H110" i="9" s="1"/>
  <c r="G118" i="9"/>
  <c r="H118" i="9" s="1"/>
  <c r="G126" i="9"/>
  <c r="H126" i="9" s="1"/>
  <c r="G134" i="9"/>
  <c r="H134" i="9" s="1"/>
  <c r="G142" i="9"/>
  <c r="H142" i="9" s="1"/>
  <c r="G150" i="9"/>
  <c r="H150" i="9" s="1"/>
  <c r="G158" i="9"/>
  <c r="H158" i="9" s="1"/>
  <c r="G166" i="9"/>
  <c r="H166" i="9" s="1"/>
  <c r="G174" i="9"/>
  <c r="H174" i="9" s="1"/>
  <c r="G182" i="9"/>
  <c r="H182" i="9" s="1"/>
  <c r="H199" i="9"/>
  <c r="G216" i="9"/>
  <c r="H216" i="9" s="1"/>
  <c r="H224" i="9"/>
  <c r="H232" i="9"/>
  <c r="H240" i="9"/>
  <c r="H248" i="9"/>
  <c r="H256" i="9"/>
  <c r="H264" i="9"/>
  <c r="H296" i="9"/>
  <c r="H320" i="9"/>
  <c r="G585" i="9"/>
  <c r="H585" i="9" s="1"/>
  <c r="G529" i="9"/>
  <c r="H529" i="9" s="1"/>
  <c r="G467" i="9"/>
  <c r="G512" i="9"/>
  <c r="H512" i="9" s="1"/>
  <c r="G392" i="9"/>
  <c r="H392" i="9" s="1"/>
  <c r="G573" i="9"/>
  <c r="H573" i="9" s="1"/>
  <c r="G671" i="9"/>
  <c r="G620" i="9"/>
  <c r="G314" i="9"/>
  <c r="H314" i="9" s="1"/>
  <c r="G306" i="9"/>
  <c r="H306" i="9" s="1"/>
  <c r="G271" i="9"/>
  <c r="H271" i="9" s="1"/>
  <c r="G316" i="9"/>
  <c r="H316" i="9" s="1"/>
  <c r="G260" i="9"/>
  <c r="H260" i="9" s="1"/>
  <c r="G219" i="9"/>
  <c r="H219" i="9" s="1"/>
  <c r="H14" i="9"/>
  <c r="G25" i="9"/>
  <c r="H25" i="9" s="1"/>
  <c r="G33" i="9"/>
  <c r="H33" i="9" s="1"/>
  <c r="G41" i="9"/>
  <c r="H41" i="9" s="1"/>
  <c r="G49" i="9"/>
  <c r="H49" i="9" s="1"/>
  <c r="G57" i="9"/>
  <c r="H57" i="9" s="1"/>
  <c r="G673" i="9"/>
  <c r="H673" i="9" s="1"/>
  <c r="G457" i="9"/>
  <c r="H457" i="9" s="1"/>
  <c r="G590" i="9"/>
  <c r="H590" i="9" s="1"/>
  <c r="G542" i="9"/>
  <c r="H542" i="9" s="1"/>
  <c r="G619" i="9"/>
  <c r="H619" i="9" s="1"/>
  <c r="G603" i="9"/>
  <c r="H603" i="9" s="1"/>
  <c r="G459" i="9"/>
  <c r="G456" i="9"/>
  <c r="H456" i="9" s="1"/>
  <c r="G666" i="9"/>
  <c r="H666" i="9" s="1"/>
  <c r="G658" i="9"/>
  <c r="H658" i="9" s="1"/>
  <c r="G642" i="9"/>
  <c r="H642" i="9" s="1"/>
  <c r="G602" i="9"/>
  <c r="H602" i="9" s="1"/>
  <c r="G498" i="9"/>
  <c r="H498" i="9" s="1"/>
  <c r="G418" i="9"/>
  <c r="H418" i="9" s="1"/>
  <c r="G575" i="9"/>
  <c r="H575" i="9" s="1"/>
  <c r="G407" i="9"/>
  <c r="G359" i="9"/>
  <c r="H359" i="9" s="1"/>
  <c r="G351" i="9"/>
  <c r="H351" i="9" s="1"/>
  <c r="G660" i="9"/>
  <c r="H660" i="9" s="1"/>
  <c r="G484" i="9"/>
  <c r="G468" i="9"/>
  <c r="H468" i="9" s="1"/>
  <c r="G356" i="9"/>
  <c r="H356" i="9" s="1"/>
  <c r="G344" i="9"/>
  <c r="H344" i="9" s="1"/>
  <c r="G304" i="9"/>
  <c r="H304" i="9" s="1"/>
  <c r="G301" i="9"/>
  <c r="H301" i="9" s="1"/>
  <c r="G293" i="9"/>
  <c r="H293" i="9" s="1"/>
  <c r="G242" i="9"/>
  <c r="H242" i="9" s="1"/>
  <c r="G380" i="9"/>
  <c r="H380" i="9" s="1"/>
  <c r="G295" i="9"/>
  <c r="H295" i="9" s="1"/>
  <c r="G215" i="9"/>
  <c r="H215" i="9" s="1"/>
  <c r="G228" i="9"/>
  <c r="H228" i="9" s="1"/>
  <c r="G217" i="9"/>
  <c r="H217" i="9" s="1"/>
  <c r="G342" i="9"/>
  <c r="H342" i="9" s="1"/>
  <c r="G270" i="9"/>
  <c r="H270" i="9" s="1"/>
  <c r="G190" i="9"/>
  <c r="H190" i="9" s="1"/>
  <c r="G65" i="9"/>
  <c r="H65" i="9" s="1"/>
  <c r="G73" i="9"/>
  <c r="H73" i="9" s="1"/>
  <c r="G81" i="9"/>
  <c r="H81" i="9" s="1"/>
  <c r="G97" i="9"/>
  <c r="H97" i="9" s="1"/>
  <c r="G105" i="9"/>
  <c r="H105" i="9" s="1"/>
  <c r="G113" i="9"/>
  <c r="H113" i="9" s="1"/>
  <c r="G121" i="9"/>
  <c r="H121" i="9" s="1"/>
  <c r="G657" i="9"/>
  <c r="H657" i="9" s="1"/>
  <c r="G473" i="9"/>
  <c r="H473" i="9" s="1"/>
  <c r="G654" i="9"/>
  <c r="H654" i="9" s="1"/>
  <c r="G446" i="9"/>
  <c r="H446" i="9" s="1"/>
  <c r="G627" i="9"/>
  <c r="H627" i="9" s="1"/>
  <c r="G555" i="9"/>
  <c r="H555" i="9" s="1"/>
  <c r="G387" i="9"/>
  <c r="G408" i="9"/>
  <c r="H408" i="9" s="1"/>
  <c r="G378" i="9"/>
  <c r="H378" i="9" s="1"/>
  <c r="G559" i="9"/>
  <c r="H559" i="9" s="1"/>
  <c r="G372" i="9"/>
  <c r="H372" i="9" s="1"/>
  <c r="G338" i="9"/>
  <c r="H338" i="9" s="1"/>
  <c r="G332" i="9"/>
  <c r="H332" i="9" s="1"/>
  <c r="G461" i="9"/>
  <c r="H461" i="9" s="1"/>
  <c r="G257" i="9"/>
  <c r="H257" i="9" s="1"/>
  <c r="G233" i="9"/>
  <c r="H233" i="9" s="1"/>
  <c r="G429" i="9"/>
  <c r="H429" i="9" s="1"/>
  <c r="G129" i="9"/>
  <c r="H129" i="9" s="1"/>
  <c r="G137" i="9"/>
  <c r="H137" i="9" s="1"/>
  <c r="G145" i="9"/>
  <c r="H145" i="9" s="1"/>
  <c r="G153" i="9"/>
  <c r="H153" i="9" s="1"/>
  <c r="G161" i="9"/>
  <c r="H161" i="9" s="1"/>
  <c r="G169" i="9"/>
  <c r="H169" i="9" s="1"/>
  <c r="G177" i="9"/>
  <c r="H177" i="9" s="1"/>
  <c r="G185" i="9"/>
  <c r="H185" i="9" s="1"/>
  <c r="G188" i="9"/>
  <c r="H188" i="9" s="1"/>
  <c r="G191" i="9"/>
  <c r="H191" i="9" s="1"/>
  <c r="H211" i="9"/>
  <c r="H353" i="9"/>
  <c r="H387" i="9"/>
  <c r="H411" i="9"/>
  <c r="H423" i="9"/>
  <c r="H436" i="9"/>
  <c r="H460" i="9"/>
  <c r="H480" i="9"/>
  <c r="H488" i="9"/>
  <c r="H496" i="9"/>
  <c r="H511" i="9"/>
  <c r="H519" i="9"/>
  <c r="H535" i="9"/>
  <c r="H543" i="9"/>
  <c r="H567" i="9"/>
  <c r="H583" i="9"/>
  <c r="H599" i="9"/>
  <c r="H607" i="9"/>
  <c r="H631" i="9"/>
  <c r="H647" i="9"/>
  <c r="H655" i="9"/>
  <c r="H663" i="9"/>
  <c r="H671" i="9"/>
  <c r="H412" i="9"/>
  <c r="H424" i="9"/>
  <c r="H467" i="9"/>
  <c r="H520" i="9"/>
  <c r="H528" i="9"/>
  <c r="H536" i="9"/>
  <c r="H544" i="9"/>
  <c r="H560" i="9"/>
  <c r="H568" i="9"/>
  <c r="H576" i="9"/>
  <c r="H584" i="9"/>
  <c r="H592" i="9"/>
  <c r="H600" i="9"/>
  <c r="H608" i="9"/>
  <c r="H632" i="9"/>
  <c r="H640" i="9"/>
  <c r="H648" i="9"/>
  <c r="H656" i="9"/>
  <c r="H664" i="9"/>
  <c r="H672" i="9"/>
  <c r="G390" i="9"/>
  <c r="H390" i="9" s="1"/>
  <c r="G571" i="9"/>
  <c r="H571" i="9" s="1"/>
  <c r="G371" i="9"/>
  <c r="H371" i="9" s="1"/>
  <c r="G410" i="9"/>
  <c r="H410" i="9" s="1"/>
  <c r="G455" i="9"/>
  <c r="H455" i="9" s="1"/>
  <c r="H379" i="9"/>
  <c r="H407" i="9"/>
  <c r="H431" i="9"/>
  <c r="G300" i="9"/>
  <c r="H300" i="9" s="1"/>
  <c r="H419" i="9"/>
  <c r="H674" i="9"/>
  <c r="H682" i="9"/>
  <c r="H352" i="9"/>
  <c r="H403" i="9"/>
  <c r="H463" i="9"/>
  <c r="H476" i="9"/>
  <c r="H484" i="9"/>
  <c r="H492" i="9"/>
  <c r="H500" i="9"/>
  <c r="H635" i="9"/>
  <c r="H643" i="9"/>
  <c r="H651" i="9"/>
  <c r="H675" i="9"/>
  <c r="H683" i="9"/>
  <c r="H399" i="9"/>
  <c r="H451" i="9"/>
  <c r="H485" i="9"/>
  <c r="H501" i="9"/>
  <c r="H516" i="9"/>
  <c r="H532" i="9"/>
  <c r="H540" i="9"/>
  <c r="H548" i="9"/>
  <c r="H580" i="9"/>
  <c r="H588" i="9"/>
  <c r="H604" i="9"/>
  <c r="H612" i="9"/>
  <c r="H620" i="9"/>
  <c r="H636" i="9"/>
  <c r="H668" i="9"/>
  <c r="H676" i="9"/>
  <c r="H363" i="9"/>
  <c r="H368" i="9"/>
  <c r="H395" i="9"/>
  <c r="H400" i="9"/>
  <c r="H428" i="9"/>
  <c r="H452" i="9"/>
  <c r="H517" i="9"/>
  <c r="H525" i="9"/>
  <c r="H533" i="9"/>
  <c r="H541" i="9"/>
  <c r="H549" i="9"/>
  <c r="H557" i="9"/>
  <c r="H565" i="9"/>
  <c r="H581" i="9"/>
  <c r="H597" i="9"/>
  <c r="H605" i="9"/>
  <c r="H613" i="9"/>
  <c r="H621" i="9"/>
  <c r="H629" i="9"/>
  <c r="H637" i="9"/>
  <c r="H645" i="9"/>
  <c r="H653" i="9"/>
  <c r="H685" i="9"/>
  <c r="H360" i="9"/>
  <c r="H364" i="9"/>
  <c r="H391" i="9"/>
  <c r="H435" i="9"/>
  <c r="H459" i="9"/>
  <c r="H472" i="9"/>
  <c r="H479" i="9"/>
  <c r="H487" i="9"/>
  <c r="H503" i="9"/>
  <c r="H678" i="9"/>
  <c r="H686" i="9"/>
  <c r="R201" i="9" l="1"/>
  <c r="U11" i="9"/>
  <c r="Q11" i="9"/>
  <c r="V82" i="9"/>
  <c r="R82" i="9"/>
  <c r="W184" i="9"/>
  <c r="S184" i="9"/>
  <c r="P184" i="9"/>
  <c r="L184" i="9"/>
  <c r="M11" i="9"/>
  <c r="N82" i="9"/>
  <c r="O184" i="9"/>
  <c r="K184" i="9"/>
  <c r="V184" i="9"/>
  <c r="R184" i="9"/>
  <c r="N184" i="9"/>
  <c r="J184" i="9"/>
  <c r="Q184" i="9"/>
  <c r="U184" i="9"/>
  <c r="X51" i="9"/>
  <c r="I184" i="9"/>
  <c r="M184" i="9"/>
  <c r="X184" i="9"/>
  <c r="P19" i="9"/>
  <c r="N51" i="9"/>
  <c r="T99" i="9"/>
  <c r="L19" i="9"/>
  <c r="U51" i="9"/>
  <c r="L99" i="9"/>
  <c r="Q51" i="9"/>
  <c r="Q99" i="9"/>
  <c r="J99" i="9"/>
  <c r="P51" i="9"/>
  <c r="O99" i="9"/>
  <c r="O51" i="9"/>
  <c r="N99" i="9"/>
  <c r="M99" i="9"/>
  <c r="S19" i="9"/>
  <c r="O19" i="9"/>
  <c r="K19" i="9"/>
  <c r="W19" i="9"/>
  <c r="N201" i="9"/>
  <c r="J201" i="9"/>
  <c r="V19" i="9"/>
  <c r="R19" i="9"/>
  <c r="Q201" i="9"/>
  <c r="U201" i="9"/>
  <c r="N19" i="9"/>
  <c r="J19" i="9"/>
  <c r="K51" i="9"/>
  <c r="M51" i="9"/>
  <c r="P99" i="9"/>
  <c r="K99" i="9"/>
  <c r="I201" i="9"/>
  <c r="M201" i="9"/>
  <c r="U19" i="9"/>
  <c r="Q19" i="9"/>
  <c r="R51" i="9"/>
  <c r="T51" i="9"/>
  <c r="V99" i="9"/>
  <c r="R99" i="9"/>
  <c r="X201" i="9"/>
  <c r="T201" i="9"/>
  <c r="M19" i="9"/>
  <c r="I19" i="9"/>
  <c r="J51" i="9"/>
  <c r="L51" i="9"/>
  <c r="P201" i="9"/>
  <c r="X19" i="9"/>
  <c r="I51" i="9"/>
  <c r="I99" i="9"/>
  <c r="O408" i="9"/>
  <c r="W408" i="9"/>
  <c r="P408" i="9"/>
  <c r="X408" i="9"/>
  <c r="I408" i="9"/>
  <c r="Q408" i="9"/>
  <c r="J408" i="9"/>
  <c r="R408" i="9"/>
  <c r="K408" i="9"/>
  <c r="S408" i="9"/>
  <c r="M408" i="9"/>
  <c r="U408" i="9"/>
  <c r="L408" i="9"/>
  <c r="N408" i="9"/>
  <c r="T408" i="9"/>
  <c r="V408" i="9"/>
  <c r="I125" i="9"/>
  <c r="Q125" i="9"/>
  <c r="J125" i="9"/>
  <c r="R125" i="9"/>
  <c r="K125" i="9"/>
  <c r="S125" i="9"/>
  <c r="L125" i="9"/>
  <c r="T125" i="9"/>
  <c r="M125" i="9"/>
  <c r="U125" i="9"/>
  <c r="N125" i="9"/>
  <c r="V125" i="9"/>
  <c r="O125" i="9"/>
  <c r="W125" i="9"/>
  <c r="P125" i="9"/>
  <c r="X125" i="9"/>
  <c r="I9" i="9"/>
  <c r="Q9" i="9"/>
  <c r="J9" i="9"/>
  <c r="R9" i="9"/>
  <c r="K9" i="9"/>
  <c r="S9" i="9"/>
  <c r="L9" i="9"/>
  <c r="T9" i="9"/>
  <c r="M9" i="9"/>
  <c r="U9" i="9"/>
  <c r="N9" i="9"/>
  <c r="V9" i="9"/>
  <c r="O9" i="9"/>
  <c r="W9" i="9"/>
  <c r="P9" i="9"/>
  <c r="X9" i="9"/>
  <c r="L78" i="9"/>
  <c r="T78" i="9"/>
  <c r="M78" i="9"/>
  <c r="U78" i="9"/>
  <c r="N78" i="9"/>
  <c r="V78" i="9"/>
  <c r="O78" i="9"/>
  <c r="W78" i="9"/>
  <c r="J78" i="9"/>
  <c r="R78" i="9"/>
  <c r="K78" i="9"/>
  <c r="S78" i="9"/>
  <c r="I78" i="9"/>
  <c r="P78" i="9"/>
  <c r="X78" i="9"/>
  <c r="Q78" i="9"/>
  <c r="K455" i="9"/>
  <c r="S455" i="9"/>
  <c r="L455" i="9"/>
  <c r="T455" i="9"/>
  <c r="M455" i="9"/>
  <c r="U455" i="9"/>
  <c r="N455" i="9"/>
  <c r="V455" i="9"/>
  <c r="O455" i="9"/>
  <c r="W455" i="9"/>
  <c r="P455" i="9"/>
  <c r="X455" i="9"/>
  <c r="I455" i="9"/>
  <c r="Q455" i="9"/>
  <c r="R455" i="9"/>
  <c r="J455" i="9"/>
  <c r="O172" i="9"/>
  <c r="W172" i="9"/>
  <c r="P172" i="9"/>
  <c r="X172" i="9"/>
  <c r="I172" i="9"/>
  <c r="Q172" i="9"/>
  <c r="J172" i="9"/>
  <c r="R172" i="9"/>
  <c r="K172" i="9"/>
  <c r="S172" i="9"/>
  <c r="L172" i="9"/>
  <c r="T172" i="9"/>
  <c r="M172" i="9"/>
  <c r="U172" i="9"/>
  <c r="V172" i="9"/>
  <c r="N172" i="9"/>
  <c r="P356" i="9"/>
  <c r="X356" i="9"/>
  <c r="I356" i="9"/>
  <c r="Q356" i="9"/>
  <c r="J356" i="9"/>
  <c r="R356" i="9"/>
  <c r="K356" i="9"/>
  <c r="S356" i="9"/>
  <c r="L356" i="9"/>
  <c r="T356" i="9"/>
  <c r="N356" i="9"/>
  <c r="V356" i="9"/>
  <c r="M356" i="9"/>
  <c r="O356" i="9"/>
  <c r="W356" i="9"/>
  <c r="U356" i="9"/>
  <c r="J644" i="9"/>
  <c r="R644" i="9"/>
  <c r="K644" i="9"/>
  <c r="S644" i="9"/>
  <c r="L644" i="9"/>
  <c r="T644" i="9"/>
  <c r="M644" i="9"/>
  <c r="U644" i="9"/>
  <c r="N644" i="9"/>
  <c r="V644" i="9"/>
  <c r="O644" i="9"/>
  <c r="W644" i="9"/>
  <c r="P644" i="9"/>
  <c r="X644" i="9"/>
  <c r="I644" i="9"/>
  <c r="Q644" i="9"/>
  <c r="J527" i="9"/>
  <c r="R527" i="9"/>
  <c r="K527" i="9"/>
  <c r="S527" i="9"/>
  <c r="L527" i="9"/>
  <c r="T527" i="9"/>
  <c r="M527" i="9"/>
  <c r="U527" i="9"/>
  <c r="O527" i="9"/>
  <c r="W527" i="9"/>
  <c r="P527" i="9"/>
  <c r="X527" i="9"/>
  <c r="N527" i="9"/>
  <c r="Q527" i="9"/>
  <c r="V527" i="9"/>
  <c r="I527" i="9"/>
  <c r="I26" i="9"/>
  <c r="Q26" i="9"/>
  <c r="J26" i="9"/>
  <c r="R26" i="9"/>
  <c r="K26" i="9"/>
  <c r="S26" i="9"/>
  <c r="L26" i="9"/>
  <c r="T26" i="9"/>
  <c r="M26" i="9"/>
  <c r="U26" i="9"/>
  <c r="N26" i="9"/>
  <c r="V26" i="9"/>
  <c r="O26" i="9"/>
  <c r="W26" i="9"/>
  <c r="P26" i="9"/>
  <c r="X26" i="9"/>
  <c r="I18" i="9"/>
  <c r="Q18" i="9"/>
  <c r="J18" i="9"/>
  <c r="R18" i="9"/>
  <c r="K18" i="9"/>
  <c r="S18" i="9"/>
  <c r="L18" i="9"/>
  <c r="T18" i="9"/>
  <c r="M18" i="9"/>
  <c r="U18" i="9"/>
  <c r="N18" i="9"/>
  <c r="V18" i="9"/>
  <c r="O18" i="9"/>
  <c r="W18" i="9"/>
  <c r="P18" i="9"/>
  <c r="X18" i="9"/>
  <c r="P331" i="9"/>
  <c r="X331" i="9"/>
  <c r="I331" i="9"/>
  <c r="Q331" i="9"/>
  <c r="J331" i="9"/>
  <c r="R331" i="9"/>
  <c r="K331" i="9"/>
  <c r="S331" i="9"/>
  <c r="L331" i="9"/>
  <c r="T331" i="9"/>
  <c r="N331" i="9"/>
  <c r="V331" i="9"/>
  <c r="O331" i="9"/>
  <c r="U331" i="9"/>
  <c r="W331" i="9"/>
  <c r="M331" i="9"/>
  <c r="J508" i="9"/>
  <c r="R508" i="9"/>
  <c r="K508" i="9"/>
  <c r="S508" i="9"/>
  <c r="L508" i="9"/>
  <c r="T508" i="9"/>
  <c r="M508" i="9"/>
  <c r="U508" i="9"/>
  <c r="O508" i="9"/>
  <c r="W508" i="9"/>
  <c r="P508" i="9"/>
  <c r="X508" i="9"/>
  <c r="Q508" i="9"/>
  <c r="V508" i="9"/>
  <c r="I508" i="9"/>
  <c r="N508" i="9"/>
  <c r="K479" i="9"/>
  <c r="S479" i="9"/>
  <c r="L479" i="9"/>
  <c r="T479" i="9"/>
  <c r="M479" i="9"/>
  <c r="U479" i="9"/>
  <c r="N479" i="9"/>
  <c r="V479" i="9"/>
  <c r="O479" i="9"/>
  <c r="W479" i="9"/>
  <c r="P479" i="9"/>
  <c r="X479" i="9"/>
  <c r="I479" i="9"/>
  <c r="Q479" i="9"/>
  <c r="R479" i="9"/>
  <c r="J479" i="9"/>
  <c r="J637" i="9"/>
  <c r="R637" i="9"/>
  <c r="K637" i="9"/>
  <c r="S637" i="9"/>
  <c r="L637" i="9"/>
  <c r="T637" i="9"/>
  <c r="M637" i="9"/>
  <c r="U637" i="9"/>
  <c r="N637" i="9"/>
  <c r="V637" i="9"/>
  <c r="O637" i="9"/>
  <c r="W637" i="9"/>
  <c r="P637" i="9"/>
  <c r="X637" i="9"/>
  <c r="I637" i="9"/>
  <c r="Q637" i="9"/>
  <c r="J509" i="9"/>
  <c r="R509" i="9"/>
  <c r="K509" i="9"/>
  <c r="S509" i="9"/>
  <c r="L509" i="9"/>
  <c r="T509" i="9"/>
  <c r="M509" i="9"/>
  <c r="U509" i="9"/>
  <c r="O509" i="9"/>
  <c r="W509" i="9"/>
  <c r="P509" i="9"/>
  <c r="X509" i="9"/>
  <c r="N509" i="9"/>
  <c r="Q509" i="9"/>
  <c r="V509" i="9"/>
  <c r="I509" i="9"/>
  <c r="J652" i="9"/>
  <c r="R652" i="9"/>
  <c r="K652" i="9"/>
  <c r="S652" i="9"/>
  <c r="L652" i="9"/>
  <c r="T652" i="9"/>
  <c r="M652" i="9"/>
  <c r="U652" i="9"/>
  <c r="N652" i="9"/>
  <c r="V652" i="9"/>
  <c r="O652" i="9"/>
  <c r="W652" i="9"/>
  <c r="P652" i="9"/>
  <c r="X652" i="9"/>
  <c r="I652" i="9"/>
  <c r="Q652" i="9"/>
  <c r="J524" i="9"/>
  <c r="R524" i="9"/>
  <c r="K524" i="9"/>
  <c r="S524" i="9"/>
  <c r="L524" i="9"/>
  <c r="T524" i="9"/>
  <c r="M524" i="9"/>
  <c r="U524" i="9"/>
  <c r="O524" i="9"/>
  <c r="W524" i="9"/>
  <c r="P524" i="9"/>
  <c r="X524" i="9"/>
  <c r="Q524" i="9"/>
  <c r="V524" i="9"/>
  <c r="I524" i="9"/>
  <c r="N524" i="9"/>
  <c r="J651" i="9"/>
  <c r="R651" i="9"/>
  <c r="K651" i="9"/>
  <c r="S651" i="9"/>
  <c r="L651" i="9"/>
  <c r="T651" i="9"/>
  <c r="M651" i="9"/>
  <c r="U651" i="9"/>
  <c r="N651" i="9"/>
  <c r="V651" i="9"/>
  <c r="O651" i="9"/>
  <c r="W651" i="9"/>
  <c r="P651" i="9"/>
  <c r="X651" i="9"/>
  <c r="I651" i="9"/>
  <c r="Q651" i="9"/>
  <c r="K456" i="9"/>
  <c r="S456" i="9"/>
  <c r="L456" i="9"/>
  <c r="T456" i="9"/>
  <c r="M456" i="9"/>
  <c r="U456" i="9"/>
  <c r="N456" i="9"/>
  <c r="V456" i="9"/>
  <c r="O456" i="9"/>
  <c r="W456" i="9"/>
  <c r="P456" i="9"/>
  <c r="X456" i="9"/>
  <c r="I456" i="9"/>
  <c r="Q456" i="9"/>
  <c r="J456" i="9"/>
  <c r="R456" i="9"/>
  <c r="M568" i="9"/>
  <c r="U568" i="9"/>
  <c r="N568" i="9"/>
  <c r="V568" i="9"/>
  <c r="P568" i="9"/>
  <c r="X568" i="9"/>
  <c r="I568" i="9"/>
  <c r="Q568" i="9"/>
  <c r="J568" i="9"/>
  <c r="R568" i="9"/>
  <c r="S568" i="9"/>
  <c r="T568" i="9"/>
  <c r="W568" i="9"/>
  <c r="K568" i="9"/>
  <c r="L568" i="9"/>
  <c r="O568" i="9"/>
  <c r="J215" i="9"/>
  <c r="R215" i="9"/>
  <c r="K215" i="9"/>
  <c r="S215" i="9"/>
  <c r="L215" i="9"/>
  <c r="T215" i="9"/>
  <c r="M215" i="9"/>
  <c r="U215" i="9"/>
  <c r="O215" i="9"/>
  <c r="W215" i="9"/>
  <c r="P215" i="9"/>
  <c r="X215" i="9"/>
  <c r="I215" i="9"/>
  <c r="N215" i="9"/>
  <c r="Q215" i="9"/>
  <c r="V215" i="9"/>
  <c r="J288" i="9"/>
  <c r="R288" i="9"/>
  <c r="K288" i="9"/>
  <c r="S288" i="9"/>
  <c r="L288" i="9"/>
  <c r="T288" i="9"/>
  <c r="M288" i="9"/>
  <c r="U288" i="9"/>
  <c r="N288" i="9"/>
  <c r="V288" i="9"/>
  <c r="O288" i="9"/>
  <c r="W288" i="9"/>
  <c r="P288" i="9"/>
  <c r="X288" i="9"/>
  <c r="I288" i="9"/>
  <c r="Q288" i="9"/>
  <c r="O435" i="9"/>
  <c r="W435" i="9"/>
  <c r="P435" i="9"/>
  <c r="X435" i="9"/>
  <c r="I435" i="9"/>
  <c r="Q435" i="9"/>
  <c r="J435" i="9"/>
  <c r="R435" i="9"/>
  <c r="K435" i="9"/>
  <c r="S435" i="9"/>
  <c r="M435" i="9"/>
  <c r="U435" i="9"/>
  <c r="L435" i="9"/>
  <c r="N435" i="9"/>
  <c r="T435" i="9"/>
  <c r="V435" i="9"/>
  <c r="M605" i="9"/>
  <c r="U605" i="9"/>
  <c r="N605" i="9"/>
  <c r="V605" i="9"/>
  <c r="P605" i="9"/>
  <c r="X605" i="9"/>
  <c r="I605" i="9"/>
  <c r="Q605" i="9"/>
  <c r="J605" i="9"/>
  <c r="R605" i="9"/>
  <c r="W605" i="9"/>
  <c r="K605" i="9"/>
  <c r="L605" i="9"/>
  <c r="O605" i="9"/>
  <c r="S605" i="9"/>
  <c r="T605" i="9"/>
  <c r="O428" i="9"/>
  <c r="W428" i="9"/>
  <c r="P428" i="9"/>
  <c r="X428" i="9"/>
  <c r="I428" i="9"/>
  <c r="Q428" i="9"/>
  <c r="J428" i="9"/>
  <c r="R428" i="9"/>
  <c r="K428" i="9"/>
  <c r="S428" i="9"/>
  <c r="M428" i="9"/>
  <c r="U428" i="9"/>
  <c r="L428" i="9"/>
  <c r="N428" i="9"/>
  <c r="T428" i="9"/>
  <c r="V428" i="9"/>
  <c r="J620" i="9"/>
  <c r="R620" i="9"/>
  <c r="K620" i="9"/>
  <c r="S620" i="9"/>
  <c r="L620" i="9"/>
  <c r="T620" i="9"/>
  <c r="M620" i="9"/>
  <c r="U620" i="9"/>
  <c r="N620" i="9"/>
  <c r="V620" i="9"/>
  <c r="O620" i="9"/>
  <c r="W620" i="9"/>
  <c r="P620" i="9"/>
  <c r="X620" i="9"/>
  <c r="I620" i="9"/>
  <c r="Q620" i="9"/>
  <c r="K485" i="9"/>
  <c r="S485" i="9"/>
  <c r="L485" i="9"/>
  <c r="T485" i="9"/>
  <c r="M485" i="9"/>
  <c r="U485" i="9"/>
  <c r="N485" i="9"/>
  <c r="V485" i="9"/>
  <c r="O485" i="9"/>
  <c r="W485" i="9"/>
  <c r="P485" i="9"/>
  <c r="X485" i="9"/>
  <c r="I485" i="9"/>
  <c r="Q485" i="9"/>
  <c r="J485" i="9"/>
  <c r="R485" i="9"/>
  <c r="K492" i="9"/>
  <c r="S492" i="9"/>
  <c r="L492" i="9"/>
  <c r="T492" i="9"/>
  <c r="M492" i="9"/>
  <c r="U492" i="9"/>
  <c r="N492" i="9"/>
  <c r="V492" i="9"/>
  <c r="O492" i="9"/>
  <c r="W492" i="9"/>
  <c r="P492" i="9"/>
  <c r="X492" i="9"/>
  <c r="I492" i="9"/>
  <c r="Q492" i="9"/>
  <c r="J492" i="9"/>
  <c r="R492" i="9"/>
  <c r="P352" i="9"/>
  <c r="X352" i="9"/>
  <c r="I352" i="9"/>
  <c r="Q352" i="9"/>
  <c r="J352" i="9"/>
  <c r="R352" i="9"/>
  <c r="K352" i="9"/>
  <c r="S352" i="9"/>
  <c r="L352" i="9"/>
  <c r="T352" i="9"/>
  <c r="N352" i="9"/>
  <c r="V352" i="9"/>
  <c r="M352" i="9"/>
  <c r="O352" i="9"/>
  <c r="W352" i="9"/>
  <c r="U352" i="9"/>
  <c r="O379" i="9"/>
  <c r="W379" i="9"/>
  <c r="P379" i="9"/>
  <c r="X379" i="9"/>
  <c r="I379" i="9"/>
  <c r="Q379" i="9"/>
  <c r="J379" i="9"/>
  <c r="R379" i="9"/>
  <c r="K379" i="9"/>
  <c r="S379" i="9"/>
  <c r="M379" i="9"/>
  <c r="U379" i="9"/>
  <c r="L379" i="9"/>
  <c r="N379" i="9"/>
  <c r="T379" i="9"/>
  <c r="V379" i="9"/>
  <c r="M600" i="9"/>
  <c r="U600" i="9"/>
  <c r="N600" i="9"/>
  <c r="V600" i="9"/>
  <c r="P600" i="9"/>
  <c r="X600" i="9"/>
  <c r="I600" i="9"/>
  <c r="Q600" i="9"/>
  <c r="J600" i="9"/>
  <c r="R600" i="9"/>
  <c r="S600" i="9"/>
  <c r="T600" i="9"/>
  <c r="W600" i="9"/>
  <c r="K600" i="9"/>
  <c r="L600" i="9"/>
  <c r="O600" i="9"/>
  <c r="O388" i="9"/>
  <c r="W388" i="9"/>
  <c r="P388" i="9"/>
  <c r="X388" i="9"/>
  <c r="I388" i="9"/>
  <c r="Q388" i="9"/>
  <c r="J388" i="9"/>
  <c r="R388" i="9"/>
  <c r="K388" i="9"/>
  <c r="S388" i="9"/>
  <c r="M388" i="9"/>
  <c r="U388" i="9"/>
  <c r="L388" i="9"/>
  <c r="N388" i="9"/>
  <c r="T388" i="9"/>
  <c r="V388" i="9"/>
  <c r="J631" i="9"/>
  <c r="R631" i="9"/>
  <c r="K631" i="9"/>
  <c r="S631" i="9"/>
  <c r="L631" i="9"/>
  <c r="T631" i="9"/>
  <c r="M631" i="9"/>
  <c r="U631" i="9"/>
  <c r="N631" i="9"/>
  <c r="V631" i="9"/>
  <c r="O631" i="9"/>
  <c r="W631" i="9"/>
  <c r="P631" i="9"/>
  <c r="X631" i="9"/>
  <c r="I631" i="9"/>
  <c r="Q631" i="9"/>
  <c r="K496" i="9"/>
  <c r="S496" i="9"/>
  <c r="L496" i="9"/>
  <c r="T496" i="9"/>
  <c r="M496" i="9"/>
  <c r="U496" i="9"/>
  <c r="N496" i="9"/>
  <c r="V496" i="9"/>
  <c r="O496" i="9"/>
  <c r="W496" i="9"/>
  <c r="P496" i="9"/>
  <c r="X496" i="9"/>
  <c r="I496" i="9"/>
  <c r="Q496" i="9"/>
  <c r="J496" i="9"/>
  <c r="R496" i="9"/>
  <c r="O387" i="9"/>
  <c r="W387" i="9"/>
  <c r="P387" i="9"/>
  <c r="X387" i="9"/>
  <c r="I387" i="9"/>
  <c r="Q387" i="9"/>
  <c r="J387" i="9"/>
  <c r="R387" i="9"/>
  <c r="K387" i="9"/>
  <c r="S387" i="9"/>
  <c r="M387" i="9"/>
  <c r="U387" i="9"/>
  <c r="L387" i="9"/>
  <c r="N387" i="9"/>
  <c r="T387" i="9"/>
  <c r="V387" i="9"/>
  <c r="O177" i="9"/>
  <c r="W177" i="9"/>
  <c r="P177" i="9"/>
  <c r="X177" i="9"/>
  <c r="I177" i="9"/>
  <c r="Q177" i="9"/>
  <c r="J177" i="9"/>
  <c r="R177" i="9"/>
  <c r="K177" i="9"/>
  <c r="S177" i="9"/>
  <c r="L177" i="9"/>
  <c r="T177" i="9"/>
  <c r="M177" i="9"/>
  <c r="U177" i="9"/>
  <c r="N177" i="9"/>
  <c r="V177" i="9"/>
  <c r="I121" i="9"/>
  <c r="Q121" i="9"/>
  <c r="J121" i="9"/>
  <c r="R121" i="9"/>
  <c r="K121" i="9"/>
  <c r="S121" i="9"/>
  <c r="L121" i="9"/>
  <c r="T121" i="9"/>
  <c r="M121" i="9"/>
  <c r="U121" i="9"/>
  <c r="N121" i="9"/>
  <c r="V121" i="9"/>
  <c r="O121" i="9"/>
  <c r="W121" i="9"/>
  <c r="P121" i="9"/>
  <c r="X121" i="9"/>
  <c r="J270" i="9"/>
  <c r="R270" i="9"/>
  <c r="K270" i="9"/>
  <c r="S270" i="9"/>
  <c r="L270" i="9"/>
  <c r="T270" i="9"/>
  <c r="M270" i="9"/>
  <c r="U270" i="9"/>
  <c r="N270" i="9"/>
  <c r="V270" i="9"/>
  <c r="O270" i="9"/>
  <c r="W270" i="9"/>
  <c r="P270" i="9"/>
  <c r="X270" i="9"/>
  <c r="Q270" i="9"/>
  <c r="I270" i="9"/>
  <c r="J293" i="9"/>
  <c r="R293" i="9"/>
  <c r="K293" i="9"/>
  <c r="S293" i="9"/>
  <c r="L293" i="9"/>
  <c r="T293" i="9"/>
  <c r="M293" i="9"/>
  <c r="U293" i="9"/>
  <c r="N293" i="9"/>
  <c r="V293" i="9"/>
  <c r="O293" i="9"/>
  <c r="W293" i="9"/>
  <c r="P293" i="9"/>
  <c r="X293" i="9"/>
  <c r="I293" i="9"/>
  <c r="Q293" i="9"/>
  <c r="P351" i="9"/>
  <c r="X351" i="9"/>
  <c r="I351" i="9"/>
  <c r="Q351" i="9"/>
  <c r="J351" i="9"/>
  <c r="R351" i="9"/>
  <c r="K351" i="9"/>
  <c r="S351" i="9"/>
  <c r="L351" i="9"/>
  <c r="T351" i="9"/>
  <c r="N351" i="9"/>
  <c r="V351" i="9"/>
  <c r="O351" i="9"/>
  <c r="U351" i="9"/>
  <c r="W351" i="9"/>
  <c r="M351" i="9"/>
  <c r="J658" i="9"/>
  <c r="R658" i="9"/>
  <c r="K658" i="9"/>
  <c r="S658" i="9"/>
  <c r="L658" i="9"/>
  <c r="T658" i="9"/>
  <c r="M658" i="9"/>
  <c r="U658" i="9"/>
  <c r="N658" i="9"/>
  <c r="V658" i="9"/>
  <c r="O658" i="9"/>
  <c r="W658" i="9"/>
  <c r="P658" i="9"/>
  <c r="X658" i="9"/>
  <c r="I658" i="9"/>
  <c r="Q658" i="9"/>
  <c r="K457" i="9"/>
  <c r="S457" i="9"/>
  <c r="L457" i="9"/>
  <c r="T457" i="9"/>
  <c r="M457" i="9"/>
  <c r="U457" i="9"/>
  <c r="N457" i="9"/>
  <c r="V457" i="9"/>
  <c r="O457" i="9"/>
  <c r="W457" i="9"/>
  <c r="P457" i="9"/>
  <c r="X457" i="9"/>
  <c r="I457" i="9"/>
  <c r="Q457" i="9"/>
  <c r="J457" i="9"/>
  <c r="R457" i="9"/>
  <c r="J219" i="9"/>
  <c r="R219" i="9"/>
  <c r="K219" i="9"/>
  <c r="S219" i="9"/>
  <c r="L219" i="9"/>
  <c r="T219" i="9"/>
  <c r="M219" i="9"/>
  <c r="U219" i="9"/>
  <c r="O219" i="9"/>
  <c r="W219" i="9"/>
  <c r="P219" i="9"/>
  <c r="X219" i="9"/>
  <c r="I219" i="9"/>
  <c r="N219" i="9"/>
  <c r="Q219" i="9"/>
  <c r="V219" i="9"/>
  <c r="P328" i="9"/>
  <c r="X328" i="9"/>
  <c r="I328" i="9"/>
  <c r="Q328" i="9"/>
  <c r="J328" i="9"/>
  <c r="R328" i="9"/>
  <c r="K328" i="9"/>
  <c r="S328" i="9"/>
  <c r="L328" i="9"/>
  <c r="T328" i="9"/>
  <c r="N328" i="9"/>
  <c r="V328" i="9"/>
  <c r="M328" i="9"/>
  <c r="O328" i="9"/>
  <c r="W328" i="9"/>
  <c r="U328" i="9"/>
  <c r="J256" i="9"/>
  <c r="R256" i="9"/>
  <c r="K256" i="9"/>
  <c r="S256" i="9"/>
  <c r="L256" i="9"/>
  <c r="T256" i="9"/>
  <c r="M256" i="9"/>
  <c r="U256" i="9"/>
  <c r="N256" i="9"/>
  <c r="V256" i="9"/>
  <c r="O256" i="9"/>
  <c r="W256" i="9"/>
  <c r="P256" i="9"/>
  <c r="X256" i="9"/>
  <c r="I256" i="9"/>
  <c r="Q256" i="9"/>
  <c r="O174" i="9"/>
  <c r="W174" i="9"/>
  <c r="P174" i="9"/>
  <c r="X174" i="9"/>
  <c r="I174" i="9"/>
  <c r="Q174" i="9"/>
  <c r="J174" i="9"/>
  <c r="R174" i="9"/>
  <c r="K174" i="9"/>
  <c r="S174" i="9"/>
  <c r="L174" i="9"/>
  <c r="T174" i="9"/>
  <c r="M174" i="9"/>
  <c r="U174" i="9"/>
  <c r="N174" i="9"/>
  <c r="V174" i="9"/>
  <c r="J110" i="9"/>
  <c r="R110" i="9"/>
  <c r="K110" i="9"/>
  <c r="S110" i="9"/>
  <c r="L110" i="9"/>
  <c r="T110" i="9"/>
  <c r="M110" i="9"/>
  <c r="U110" i="9"/>
  <c r="N110" i="9"/>
  <c r="V110" i="9"/>
  <c r="P110" i="9"/>
  <c r="X110" i="9"/>
  <c r="I110" i="9"/>
  <c r="O110" i="9"/>
  <c r="Q110" i="9"/>
  <c r="W110" i="9"/>
  <c r="L70" i="9"/>
  <c r="T70" i="9"/>
  <c r="M70" i="9"/>
  <c r="U70" i="9"/>
  <c r="N70" i="9"/>
  <c r="V70" i="9"/>
  <c r="O70" i="9"/>
  <c r="W70" i="9"/>
  <c r="J70" i="9"/>
  <c r="R70" i="9"/>
  <c r="K70" i="9"/>
  <c r="S70" i="9"/>
  <c r="I70" i="9"/>
  <c r="P70" i="9"/>
  <c r="X70" i="9"/>
  <c r="Q70" i="9"/>
  <c r="J196" i="9"/>
  <c r="R196" i="9"/>
  <c r="K196" i="9"/>
  <c r="S196" i="9"/>
  <c r="L196" i="9"/>
  <c r="T196" i="9"/>
  <c r="M196" i="9"/>
  <c r="U196" i="9"/>
  <c r="N196" i="9"/>
  <c r="V196" i="9"/>
  <c r="O196" i="9"/>
  <c r="W196" i="9"/>
  <c r="P196" i="9"/>
  <c r="X196" i="9"/>
  <c r="I196" i="9"/>
  <c r="Q196" i="9"/>
  <c r="P355" i="9"/>
  <c r="X355" i="9"/>
  <c r="I355" i="9"/>
  <c r="Q355" i="9"/>
  <c r="J355" i="9"/>
  <c r="R355" i="9"/>
  <c r="K355" i="9"/>
  <c r="S355" i="9"/>
  <c r="L355" i="9"/>
  <c r="T355" i="9"/>
  <c r="N355" i="9"/>
  <c r="V355" i="9"/>
  <c r="O355" i="9"/>
  <c r="U355" i="9"/>
  <c r="W355" i="9"/>
  <c r="M355" i="9"/>
  <c r="P361" i="9"/>
  <c r="X361" i="9"/>
  <c r="I361" i="9"/>
  <c r="Q361" i="9"/>
  <c r="J361" i="9"/>
  <c r="R361" i="9"/>
  <c r="K361" i="9"/>
  <c r="S361" i="9"/>
  <c r="L361" i="9"/>
  <c r="T361" i="9"/>
  <c r="N361" i="9"/>
  <c r="V361" i="9"/>
  <c r="O361" i="9"/>
  <c r="U361" i="9"/>
  <c r="W361" i="9"/>
  <c r="M361" i="9"/>
  <c r="P343" i="9"/>
  <c r="X343" i="9"/>
  <c r="I343" i="9"/>
  <c r="Q343" i="9"/>
  <c r="J343" i="9"/>
  <c r="R343" i="9"/>
  <c r="K343" i="9"/>
  <c r="S343" i="9"/>
  <c r="L343" i="9"/>
  <c r="T343" i="9"/>
  <c r="N343" i="9"/>
  <c r="V343" i="9"/>
  <c r="O343" i="9"/>
  <c r="U343" i="9"/>
  <c r="W343" i="9"/>
  <c r="M343" i="9"/>
  <c r="J255" i="9"/>
  <c r="R255" i="9"/>
  <c r="K255" i="9"/>
  <c r="S255" i="9"/>
  <c r="L255" i="9"/>
  <c r="T255" i="9"/>
  <c r="M255" i="9"/>
  <c r="U255" i="9"/>
  <c r="N255" i="9"/>
  <c r="V255" i="9"/>
  <c r="O255" i="9"/>
  <c r="W255" i="9"/>
  <c r="P255" i="9"/>
  <c r="X255" i="9"/>
  <c r="I255" i="9"/>
  <c r="Q255" i="9"/>
  <c r="O171" i="9"/>
  <c r="W171" i="9"/>
  <c r="P171" i="9"/>
  <c r="X171" i="9"/>
  <c r="I171" i="9"/>
  <c r="Q171" i="9"/>
  <c r="J171" i="9"/>
  <c r="R171" i="9"/>
  <c r="K171" i="9"/>
  <c r="S171" i="9"/>
  <c r="L171" i="9"/>
  <c r="T171" i="9"/>
  <c r="M171" i="9"/>
  <c r="U171" i="9"/>
  <c r="N171" i="9"/>
  <c r="V171" i="9"/>
  <c r="L67" i="9"/>
  <c r="T67" i="9"/>
  <c r="M67" i="9"/>
  <c r="U67" i="9"/>
  <c r="N67" i="9"/>
  <c r="V67" i="9"/>
  <c r="O67" i="9"/>
  <c r="W67" i="9"/>
  <c r="J67" i="9"/>
  <c r="R67" i="9"/>
  <c r="K67" i="9"/>
  <c r="S67" i="9"/>
  <c r="P67" i="9"/>
  <c r="Q67" i="9"/>
  <c r="X67" i="9"/>
  <c r="I67" i="9"/>
  <c r="O397" i="9"/>
  <c r="W397" i="9"/>
  <c r="P397" i="9"/>
  <c r="X397" i="9"/>
  <c r="I397" i="9"/>
  <c r="Q397" i="9"/>
  <c r="J397" i="9"/>
  <c r="R397" i="9"/>
  <c r="K397" i="9"/>
  <c r="S397" i="9"/>
  <c r="M397" i="9"/>
  <c r="U397" i="9"/>
  <c r="L397" i="9"/>
  <c r="N397" i="9"/>
  <c r="T397" i="9"/>
  <c r="V397" i="9"/>
  <c r="O409" i="9"/>
  <c r="W409" i="9"/>
  <c r="P409" i="9"/>
  <c r="X409" i="9"/>
  <c r="I409" i="9"/>
  <c r="Q409" i="9"/>
  <c r="J409" i="9"/>
  <c r="R409" i="9"/>
  <c r="K409" i="9"/>
  <c r="S409" i="9"/>
  <c r="M409" i="9"/>
  <c r="U409" i="9"/>
  <c r="L409" i="9"/>
  <c r="N409" i="9"/>
  <c r="T409" i="9"/>
  <c r="V409" i="9"/>
  <c r="O434" i="9"/>
  <c r="W434" i="9"/>
  <c r="P434" i="9"/>
  <c r="X434" i="9"/>
  <c r="I434" i="9"/>
  <c r="Q434" i="9"/>
  <c r="J434" i="9"/>
  <c r="R434" i="9"/>
  <c r="K434" i="9"/>
  <c r="S434" i="9"/>
  <c r="M434" i="9"/>
  <c r="U434" i="9"/>
  <c r="L434" i="9"/>
  <c r="N434" i="9"/>
  <c r="T434" i="9"/>
  <c r="V434" i="9"/>
  <c r="J208" i="9"/>
  <c r="R208" i="9"/>
  <c r="K208" i="9"/>
  <c r="S208" i="9"/>
  <c r="L208" i="9"/>
  <c r="T208" i="9"/>
  <c r="M208" i="9"/>
  <c r="U208" i="9"/>
  <c r="N208" i="9"/>
  <c r="V208" i="9"/>
  <c r="O208" i="9"/>
  <c r="W208" i="9"/>
  <c r="P208" i="9"/>
  <c r="X208" i="9"/>
  <c r="I208" i="9"/>
  <c r="Q208" i="9"/>
  <c r="J112" i="9"/>
  <c r="R112" i="9"/>
  <c r="K112" i="9"/>
  <c r="S112" i="9"/>
  <c r="L112" i="9"/>
  <c r="T112" i="9"/>
  <c r="M112" i="9"/>
  <c r="U112" i="9"/>
  <c r="N112" i="9"/>
  <c r="V112" i="9"/>
  <c r="P112" i="9"/>
  <c r="X112" i="9"/>
  <c r="I112" i="9"/>
  <c r="O112" i="9"/>
  <c r="Q112" i="9"/>
  <c r="W112" i="9"/>
  <c r="L53" i="9"/>
  <c r="T53" i="9"/>
  <c r="M53" i="9"/>
  <c r="U53" i="9"/>
  <c r="N53" i="9"/>
  <c r="V53" i="9"/>
  <c r="O53" i="9"/>
  <c r="W53" i="9"/>
  <c r="J53" i="9"/>
  <c r="R53" i="9"/>
  <c r="K53" i="9"/>
  <c r="S53" i="9"/>
  <c r="P53" i="9"/>
  <c r="Q53" i="9"/>
  <c r="X53" i="9"/>
  <c r="I53" i="9"/>
  <c r="O377" i="9"/>
  <c r="W377" i="9"/>
  <c r="P377" i="9"/>
  <c r="X377" i="9"/>
  <c r="I377" i="9"/>
  <c r="Q377" i="9"/>
  <c r="J377" i="9"/>
  <c r="R377" i="9"/>
  <c r="K377" i="9"/>
  <c r="S377" i="9"/>
  <c r="M377" i="9"/>
  <c r="U377" i="9"/>
  <c r="L377" i="9"/>
  <c r="N377" i="9"/>
  <c r="T377" i="9"/>
  <c r="V377" i="9"/>
  <c r="I13" i="9"/>
  <c r="Q13" i="9"/>
  <c r="J13" i="9"/>
  <c r="R13" i="9"/>
  <c r="K13" i="9"/>
  <c r="S13" i="9"/>
  <c r="L13" i="9"/>
  <c r="T13" i="9"/>
  <c r="M13" i="9"/>
  <c r="U13" i="9"/>
  <c r="N13" i="9"/>
  <c r="V13" i="9"/>
  <c r="O13" i="9"/>
  <c r="W13" i="9"/>
  <c r="P13" i="9"/>
  <c r="X13" i="9"/>
  <c r="P322" i="9"/>
  <c r="X322" i="9"/>
  <c r="I322" i="9"/>
  <c r="Q322" i="9"/>
  <c r="J322" i="9"/>
  <c r="R322" i="9"/>
  <c r="K322" i="9"/>
  <c r="S322" i="9"/>
  <c r="L322" i="9"/>
  <c r="T322" i="9"/>
  <c r="N322" i="9"/>
  <c r="V322" i="9"/>
  <c r="M322" i="9"/>
  <c r="O322" i="9"/>
  <c r="W322" i="9"/>
  <c r="U322" i="9"/>
  <c r="M609" i="9"/>
  <c r="U609" i="9"/>
  <c r="N609" i="9"/>
  <c r="V609" i="9"/>
  <c r="P609" i="9"/>
  <c r="X609" i="9"/>
  <c r="I609" i="9"/>
  <c r="Q609" i="9"/>
  <c r="J609" i="9"/>
  <c r="R609" i="9"/>
  <c r="W609" i="9"/>
  <c r="K609" i="9"/>
  <c r="L609" i="9"/>
  <c r="O609" i="9"/>
  <c r="S609" i="9"/>
  <c r="T609" i="9"/>
  <c r="I117" i="9"/>
  <c r="Q117" i="9"/>
  <c r="J117" i="9"/>
  <c r="R117" i="9"/>
  <c r="K117" i="9"/>
  <c r="S117" i="9"/>
  <c r="L117" i="9"/>
  <c r="T117" i="9"/>
  <c r="M117" i="9"/>
  <c r="U117" i="9"/>
  <c r="N117" i="9"/>
  <c r="V117" i="9"/>
  <c r="O117" i="9"/>
  <c r="W117" i="9"/>
  <c r="P117" i="9"/>
  <c r="X117" i="9"/>
  <c r="J246" i="9"/>
  <c r="R246" i="9"/>
  <c r="K246" i="9"/>
  <c r="S246" i="9"/>
  <c r="L246" i="9"/>
  <c r="T246" i="9"/>
  <c r="M246" i="9"/>
  <c r="U246" i="9"/>
  <c r="N246" i="9"/>
  <c r="V246" i="9"/>
  <c r="O246" i="9"/>
  <c r="W246" i="9"/>
  <c r="P246" i="9"/>
  <c r="X246" i="9"/>
  <c r="Q246" i="9"/>
  <c r="I246" i="9"/>
  <c r="K483" i="9"/>
  <c r="S483" i="9"/>
  <c r="L483" i="9"/>
  <c r="T483" i="9"/>
  <c r="M483" i="9"/>
  <c r="U483" i="9"/>
  <c r="N483" i="9"/>
  <c r="V483" i="9"/>
  <c r="O483" i="9"/>
  <c r="W483" i="9"/>
  <c r="P483" i="9"/>
  <c r="X483" i="9"/>
  <c r="I483" i="9"/>
  <c r="Q483" i="9"/>
  <c r="R483" i="9"/>
  <c r="J483" i="9"/>
  <c r="P302" i="9"/>
  <c r="X302" i="9"/>
  <c r="I302" i="9"/>
  <c r="Q302" i="9"/>
  <c r="J302" i="9"/>
  <c r="R302" i="9"/>
  <c r="K302" i="9"/>
  <c r="S302" i="9"/>
  <c r="L302" i="9"/>
  <c r="T302" i="9"/>
  <c r="M302" i="9"/>
  <c r="U302" i="9"/>
  <c r="N302" i="9"/>
  <c r="V302" i="9"/>
  <c r="O302" i="9"/>
  <c r="W302" i="9"/>
  <c r="J258" i="9"/>
  <c r="R258" i="9"/>
  <c r="K258" i="9"/>
  <c r="S258" i="9"/>
  <c r="L258" i="9"/>
  <c r="T258" i="9"/>
  <c r="M258" i="9"/>
  <c r="U258" i="9"/>
  <c r="N258" i="9"/>
  <c r="V258" i="9"/>
  <c r="O258" i="9"/>
  <c r="W258" i="9"/>
  <c r="P258" i="9"/>
  <c r="X258" i="9"/>
  <c r="Q258" i="9"/>
  <c r="I258" i="9"/>
  <c r="M562" i="9"/>
  <c r="U562" i="9"/>
  <c r="N562" i="9"/>
  <c r="V562" i="9"/>
  <c r="P562" i="9"/>
  <c r="X562" i="9"/>
  <c r="I562" i="9"/>
  <c r="Q562" i="9"/>
  <c r="J562" i="9"/>
  <c r="R562" i="9"/>
  <c r="K562" i="9"/>
  <c r="L562" i="9"/>
  <c r="O562" i="9"/>
  <c r="S562" i="9"/>
  <c r="T562" i="9"/>
  <c r="W562" i="9"/>
  <c r="I37" i="9"/>
  <c r="Q37" i="9"/>
  <c r="J37" i="9"/>
  <c r="R37" i="9"/>
  <c r="K37" i="9"/>
  <c r="S37" i="9"/>
  <c r="L37" i="9"/>
  <c r="T37" i="9"/>
  <c r="M37" i="9"/>
  <c r="U37" i="9"/>
  <c r="N37" i="9"/>
  <c r="V37" i="9"/>
  <c r="O37" i="9"/>
  <c r="W37" i="9"/>
  <c r="P37" i="9"/>
  <c r="X37" i="9"/>
  <c r="J292" i="9"/>
  <c r="R292" i="9"/>
  <c r="K292" i="9"/>
  <c r="S292" i="9"/>
  <c r="L292" i="9"/>
  <c r="T292" i="9"/>
  <c r="M292" i="9"/>
  <c r="U292" i="9"/>
  <c r="N292" i="9"/>
  <c r="V292" i="9"/>
  <c r="O292" i="9"/>
  <c r="W292" i="9"/>
  <c r="P292" i="9"/>
  <c r="X292" i="9"/>
  <c r="I292" i="9"/>
  <c r="Q292" i="9"/>
  <c r="J252" i="9"/>
  <c r="R252" i="9"/>
  <c r="K252" i="9"/>
  <c r="S252" i="9"/>
  <c r="L252" i="9"/>
  <c r="T252" i="9"/>
  <c r="M252" i="9"/>
  <c r="U252" i="9"/>
  <c r="N252" i="9"/>
  <c r="V252" i="9"/>
  <c r="O252" i="9"/>
  <c r="W252" i="9"/>
  <c r="P252" i="9"/>
  <c r="X252" i="9"/>
  <c r="I252" i="9"/>
  <c r="Q252" i="9"/>
  <c r="I138" i="9"/>
  <c r="Q138" i="9"/>
  <c r="J138" i="9"/>
  <c r="R138" i="9"/>
  <c r="K138" i="9"/>
  <c r="S138" i="9"/>
  <c r="L138" i="9"/>
  <c r="T138" i="9"/>
  <c r="M138" i="9"/>
  <c r="U138" i="9"/>
  <c r="N138" i="9"/>
  <c r="V138" i="9"/>
  <c r="O138" i="9"/>
  <c r="W138" i="9"/>
  <c r="P138" i="9"/>
  <c r="X138" i="9"/>
  <c r="J225" i="9"/>
  <c r="R225" i="9"/>
  <c r="K225" i="9"/>
  <c r="S225" i="9"/>
  <c r="L225" i="9"/>
  <c r="T225" i="9"/>
  <c r="M225" i="9"/>
  <c r="U225" i="9"/>
  <c r="N225" i="9"/>
  <c r="V225" i="9"/>
  <c r="O225" i="9"/>
  <c r="W225" i="9"/>
  <c r="P225" i="9"/>
  <c r="X225" i="9"/>
  <c r="I225" i="9"/>
  <c r="Q225" i="9"/>
  <c r="L58" i="9"/>
  <c r="T58" i="9"/>
  <c r="M58" i="9"/>
  <c r="U58" i="9"/>
  <c r="N58" i="9"/>
  <c r="V58" i="9"/>
  <c r="O58" i="9"/>
  <c r="W58" i="9"/>
  <c r="J58" i="9"/>
  <c r="R58" i="9"/>
  <c r="K58" i="9"/>
  <c r="S58" i="9"/>
  <c r="I58" i="9"/>
  <c r="P58" i="9"/>
  <c r="X58" i="9"/>
  <c r="Q58" i="9"/>
  <c r="J250" i="9"/>
  <c r="R250" i="9"/>
  <c r="K250" i="9"/>
  <c r="S250" i="9"/>
  <c r="L250" i="9"/>
  <c r="T250" i="9"/>
  <c r="M250" i="9"/>
  <c r="U250" i="9"/>
  <c r="N250" i="9"/>
  <c r="V250" i="9"/>
  <c r="O250" i="9"/>
  <c r="W250" i="9"/>
  <c r="P250" i="9"/>
  <c r="X250" i="9"/>
  <c r="Q250" i="9"/>
  <c r="I250" i="9"/>
  <c r="M574" i="9"/>
  <c r="U574" i="9"/>
  <c r="N574" i="9"/>
  <c r="V574" i="9"/>
  <c r="P574" i="9"/>
  <c r="X574" i="9"/>
  <c r="I574" i="9"/>
  <c r="Q574" i="9"/>
  <c r="J574" i="9"/>
  <c r="R574" i="9"/>
  <c r="K574" i="9"/>
  <c r="L574" i="9"/>
  <c r="O574" i="9"/>
  <c r="S574" i="9"/>
  <c r="T574" i="9"/>
  <c r="W574" i="9"/>
  <c r="J291" i="9"/>
  <c r="R291" i="9"/>
  <c r="K291" i="9"/>
  <c r="S291" i="9"/>
  <c r="L291" i="9"/>
  <c r="T291" i="9"/>
  <c r="M291" i="9"/>
  <c r="U291" i="9"/>
  <c r="N291" i="9"/>
  <c r="V291" i="9"/>
  <c r="O291" i="9"/>
  <c r="W291" i="9"/>
  <c r="P291" i="9"/>
  <c r="X291" i="9"/>
  <c r="I291" i="9"/>
  <c r="Q291" i="9"/>
  <c r="J265" i="9"/>
  <c r="R265" i="9"/>
  <c r="K265" i="9"/>
  <c r="S265" i="9"/>
  <c r="L265" i="9"/>
  <c r="T265" i="9"/>
  <c r="M265" i="9"/>
  <c r="U265" i="9"/>
  <c r="N265" i="9"/>
  <c r="V265" i="9"/>
  <c r="O265" i="9"/>
  <c r="W265" i="9"/>
  <c r="P265" i="9"/>
  <c r="X265" i="9"/>
  <c r="I265" i="9"/>
  <c r="Q265" i="9"/>
  <c r="O426" i="9"/>
  <c r="W426" i="9"/>
  <c r="P426" i="9"/>
  <c r="X426" i="9"/>
  <c r="I426" i="9"/>
  <c r="Q426" i="9"/>
  <c r="J426" i="9"/>
  <c r="R426" i="9"/>
  <c r="K426" i="9"/>
  <c r="S426" i="9"/>
  <c r="M426" i="9"/>
  <c r="U426" i="9"/>
  <c r="L426" i="9"/>
  <c r="N426" i="9"/>
  <c r="T426" i="9"/>
  <c r="V426" i="9"/>
  <c r="J283" i="9"/>
  <c r="R283" i="9"/>
  <c r="K283" i="9"/>
  <c r="S283" i="9"/>
  <c r="L283" i="9"/>
  <c r="T283" i="9"/>
  <c r="M283" i="9"/>
  <c r="U283" i="9"/>
  <c r="N283" i="9"/>
  <c r="V283" i="9"/>
  <c r="O283" i="9"/>
  <c r="W283" i="9"/>
  <c r="P283" i="9"/>
  <c r="X283" i="9"/>
  <c r="I283" i="9"/>
  <c r="Q283" i="9"/>
  <c r="O159" i="9"/>
  <c r="W159" i="9"/>
  <c r="P159" i="9"/>
  <c r="X159" i="9"/>
  <c r="I159" i="9"/>
  <c r="Q159" i="9"/>
  <c r="J159" i="9"/>
  <c r="R159" i="9"/>
  <c r="K159" i="9"/>
  <c r="S159" i="9"/>
  <c r="L159" i="9"/>
  <c r="T159" i="9"/>
  <c r="M159" i="9"/>
  <c r="U159" i="9"/>
  <c r="N159" i="9"/>
  <c r="V159" i="9"/>
  <c r="J87" i="9"/>
  <c r="R87" i="9"/>
  <c r="K87" i="9"/>
  <c r="S87" i="9"/>
  <c r="L87" i="9"/>
  <c r="T87" i="9"/>
  <c r="M87" i="9"/>
  <c r="U87" i="9"/>
  <c r="N87" i="9"/>
  <c r="V87" i="9"/>
  <c r="P87" i="9"/>
  <c r="X87" i="9"/>
  <c r="O87" i="9"/>
  <c r="Q87" i="9"/>
  <c r="W87" i="9"/>
  <c r="I87" i="9"/>
  <c r="P325" i="9"/>
  <c r="X325" i="9"/>
  <c r="I325" i="9"/>
  <c r="Q325" i="9"/>
  <c r="J325" i="9"/>
  <c r="R325" i="9"/>
  <c r="K325" i="9"/>
  <c r="S325" i="9"/>
  <c r="L325" i="9"/>
  <c r="T325" i="9"/>
  <c r="N325" i="9"/>
  <c r="V325" i="9"/>
  <c r="O325" i="9"/>
  <c r="U325" i="9"/>
  <c r="W325" i="9"/>
  <c r="M325" i="9"/>
  <c r="K465" i="9"/>
  <c r="S465" i="9"/>
  <c r="L465" i="9"/>
  <c r="T465" i="9"/>
  <c r="M465" i="9"/>
  <c r="U465" i="9"/>
  <c r="N465" i="9"/>
  <c r="V465" i="9"/>
  <c r="O465" i="9"/>
  <c r="W465" i="9"/>
  <c r="P465" i="9"/>
  <c r="X465" i="9"/>
  <c r="I465" i="9"/>
  <c r="Q465" i="9"/>
  <c r="J465" i="9"/>
  <c r="R465" i="9"/>
  <c r="P330" i="9"/>
  <c r="X330" i="9"/>
  <c r="I330" i="9"/>
  <c r="Q330" i="9"/>
  <c r="J330" i="9"/>
  <c r="R330" i="9"/>
  <c r="K330" i="9"/>
  <c r="S330" i="9"/>
  <c r="L330" i="9"/>
  <c r="T330" i="9"/>
  <c r="N330" i="9"/>
  <c r="V330" i="9"/>
  <c r="M330" i="9"/>
  <c r="O330" i="9"/>
  <c r="W330" i="9"/>
  <c r="U330" i="9"/>
  <c r="O425" i="9"/>
  <c r="W425" i="9"/>
  <c r="P425" i="9"/>
  <c r="X425" i="9"/>
  <c r="I425" i="9"/>
  <c r="Q425" i="9"/>
  <c r="J425" i="9"/>
  <c r="R425" i="9"/>
  <c r="K425" i="9"/>
  <c r="S425" i="9"/>
  <c r="M425" i="9"/>
  <c r="U425" i="9"/>
  <c r="L425" i="9"/>
  <c r="N425" i="9"/>
  <c r="T425" i="9"/>
  <c r="V425" i="9"/>
  <c r="J202" i="9"/>
  <c r="R202" i="9"/>
  <c r="K202" i="9"/>
  <c r="S202" i="9"/>
  <c r="L202" i="9"/>
  <c r="T202" i="9"/>
  <c r="M202" i="9"/>
  <c r="U202" i="9"/>
  <c r="N202" i="9"/>
  <c r="V202" i="9"/>
  <c r="O202" i="9"/>
  <c r="W202" i="9"/>
  <c r="P202" i="9"/>
  <c r="X202" i="9"/>
  <c r="I202" i="9"/>
  <c r="Q202" i="9"/>
  <c r="J206" i="9"/>
  <c r="R206" i="9"/>
  <c r="K206" i="9"/>
  <c r="S206" i="9"/>
  <c r="L206" i="9"/>
  <c r="T206" i="9"/>
  <c r="M206" i="9"/>
  <c r="U206" i="9"/>
  <c r="N206" i="9"/>
  <c r="V206" i="9"/>
  <c r="O206" i="9"/>
  <c r="W206" i="9"/>
  <c r="P206" i="9"/>
  <c r="X206" i="9"/>
  <c r="I206" i="9"/>
  <c r="Q206" i="9"/>
  <c r="I4" i="9"/>
  <c r="Q4" i="9"/>
  <c r="J4" i="9"/>
  <c r="R4" i="9"/>
  <c r="K4" i="9"/>
  <c r="S4" i="9"/>
  <c r="L4" i="9"/>
  <c r="T4" i="9"/>
  <c r="M4" i="9"/>
  <c r="U4" i="9"/>
  <c r="N4" i="9"/>
  <c r="V4" i="9"/>
  <c r="O4" i="9"/>
  <c r="W4" i="9"/>
  <c r="P4" i="9"/>
  <c r="X4" i="9"/>
  <c r="J277" i="9"/>
  <c r="R277" i="9"/>
  <c r="K277" i="9"/>
  <c r="S277" i="9"/>
  <c r="L277" i="9"/>
  <c r="T277" i="9"/>
  <c r="M277" i="9"/>
  <c r="U277" i="9"/>
  <c r="N277" i="9"/>
  <c r="V277" i="9"/>
  <c r="O277" i="9"/>
  <c r="W277" i="9"/>
  <c r="P277" i="9"/>
  <c r="X277" i="9"/>
  <c r="I277" i="9"/>
  <c r="Q277" i="9"/>
  <c r="M550" i="9"/>
  <c r="U550" i="9"/>
  <c r="N550" i="9"/>
  <c r="V550" i="9"/>
  <c r="P550" i="9"/>
  <c r="X550" i="9"/>
  <c r="I550" i="9"/>
  <c r="Q550" i="9"/>
  <c r="J550" i="9"/>
  <c r="R550" i="9"/>
  <c r="K550" i="9"/>
  <c r="L550" i="9"/>
  <c r="O550" i="9"/>
  <c r="S550" i="9"/>
  <c r="T550" i="9"/>
  <c r="W550" i="9"/>
  <c r="I140" i="9"/>
  <c r="Q140" i="9"/>
  <c r="J140" i="9"/>
  <c r="R140" i="9"/>
  <c r="K140" i="9"/>
  <c r="S140" i="9"/>
  <c r="L140" i="9"/>
  <c r="T140" i="9"/>
  <c r="M140" i="9"/>
  <c r="U140" i="9"/>
  <c r="N140" i="9"/>
  <c r="V140" i="9"/>
  <c r="O140" i="9"/>
  <c r="W140" i="9"/>
  <c r="P140" i="9"/>
  <c r="X140" i="9"/>
  <c r="L68" i="9"/>
  <c r="T68" i="9"/>
  <c r="M68" i="9"/>
  <c r="U68" i="9"/>
  <c r="N68" i="9"/>
  <c r="V68" i="9"/>
  <c r="O68" i="9"/>
  <c r="W68" i="9"/>
  <c r="J68" i="9"/>
  <c r="R68" i="9"/>
  <c r="K68" i="9"/>
  <c r="S68" i="9"/>
  <c r="I68" i="9"/>
  <c r="P68" i="9"/>
  <c r="X68" i="9"/>
  <c r="Q68" i="9"/>
  <c r="J213" i="9"/>
  <c r="R213" i="9"/>
  <c r="K213" i="9"/>
  <c r="S213" i="9"/>
  <c r="L213" i="9"/>
  <c r="T213" i="9"/>
  <c r="M213" i="9"/>
  <c r="U213" i="9"/>
  <c r="O213" i="9"/>
  <c r="W213" i="9"/>
  <c r="P213" i="9"/>
  <c r="X213" i="9"/>
  <c r="I213" i="9"/>
  <c r="N213" i="9"/>
  <c r="Q213" i="9"/>
  <c r="V213" i="9"/>
  <c r="O157" i="9"/>
  <c r="W157" i="9"/>
  <c r="P157" i="9"/>
  <c r="X157" i="9"/>
  <c r="I157" i="9"/>
  <c r="Q157" i="9"/>
  <c r="J157" i="9"/>
  <c r="R157" i="9"/>
  <c r="K157" i="9"/>
  <c r="S157" i="9"/>
  <c r="L157" i="9"/>
  <c r="T157" i="9"/>
  <c r="M157" i="9"/>
  <c r="U157" i="9"/>
  <c r="N157" i="9"/>
  <c r="V157" i="9"/>
  <c r="I143" i="9"/>
  <c r="Q143" i="9"/>
  <c r="J143" i="9"/>
  <c r="R143" i="9"/>
  <c r="K143" i="9"/>
  <c r="S143" i="9"/>
  <c r="L143" i="9"/>
  <c r="T143" i="9"/>
  <c r="M143" i="9"/>
  <c r="U143" i="9"/>
  <c r="N143" i="9"/>
  <c r="V143" i="9"/>
  <c r="O143" i="9"/>
  <c r="W143" i="9"/>
  <c r="P143" i="9"/>
  <c r="X143" i="9"/>
  <c r="P364" i="9"/>
  <c r="X364" i="9"/>
  <c r="I364" i="9"/>
  <c r="Q364" i="9"/>
  <c r="J364" i="9"/>
  <c r="R364" i="9"/>
  <c r="K364" i="9"/>
  <c r="S364" i="9"/>
  <c r="L364" i="9"/>
  <c r="T364" i="9"/>
  <c r="N364" i="9"/>
  <c r="V364" i="9"/>
  <c r="M364" i="9"/>
  <c r="O364" i="9"/>
  <c r="W364" i="9"/>
  <c r="U364" i="9"/>
  <c r="M573" i="9"/>
  <c r="U573" i="9"/>
  <c r="N573" i="9"/>
  <c r="V573" i="9"/>
  <c r="P573" i="9"/>
  <c r="X573" i="9"/>
  <c r="I573" i="9"/>
  <c r="Q573" i="9"/>
  <c r="J573" i="9"/>
  <c r="R573" i="9"/>
  <c r="W573" i="9"/>
  <c r="K573" i="9"/>
  <c r="L573" i="9"/>
  <c r="O573" i="9"/>
  <c r="S573" i="9"/>
  <c r="T573" i="9"/>
  <c r="P368" i="9"/>
  <c r="X368" i="9"/>
  <c r="I368" i="9"/>
  <c r="Q368" i="9"/>
  <c r="J368" i="9"/>
  <c r="R368" i="9"/>
  <c r="K368" i="9"/>
  <c r="S368" i="9"/>
  <c r="L368" i="9"/>
  <c r="T368" i="9"/>
  <c r="N368" i="9"/>
  <c r="V368" i="9"/>
  <c r="M368" i="9"/>
  <c r="O368" i="9"/>
  <c r="W368" i="9"/>
  <c r="U368" i="9"/>
  <c r="M588" i="9"/>
  <c r="U588" i="9"/>
  <c r="N588" i="9"/>
  <c r="V588" i="9"/>
  <c r="P588" i="9"/>
  <c r="X588" i="9"/>
  <c r="I588" i="9"/>
  <c r="Q588" i="9"/>
  <c r="J588" i="9"/>
  <c r="R588" i="9"/>
  <c r="S588" i="9"/>
  <c r="T588" i="9"/>
  <c r="W588" i="9"/>
  <c r="K588" i="9"/>
  <c r="L588" i="9"/>
  <c r="O588" i="9"/>
  <c r="O427" i="9"/>
  <c r="W427" i="9"/>
  <c r="P427" i="9"/>
  <c r="X427" i="9"/>
  <c r="I427" i="9"/>
  <c r="Q427" i="9"/>
  <c r="J427" i="9"/>
  <c r="R427" i="9"/>
  <c r="K427" i="9"/>
  <c r="S427" i="9"/>
  <c r="M427" i="9"/>
  <c r="U427" i="9"/>
  <c r="L427" i="9"/>
  <c r="N427" i="9"/>
  <c r="T427" i="9"/>
  <c r="V427" i="9"/>
  <c r="O439" i="9"/>
  <c r="W439" i="9"/>
  <c r="P439" i="9"/>
  <c r="I439" i="9"/>
  <c r="Q439" i="9"/>
  <c r="J439" i="9"/>
  <c r="K439" i="9"/>
  <c r="S439" i="9"/>
  <c r="M439" i="9"/>
  <c r="L439" i="9"/>
  <c r="N439" i="9"/>
  <c r="R439" i="9"/>
  <c r="T439" i="9"/>
  <c r="U439" i="9"/>
  <c r="V439" i="9"/>
  <c r="X439" i="9"/>
  <c r="K444" i="9"/>
  <c r="S444" i="9"/>
  <c r="L444" i="9"/>
  <c r="T444" i="9"/>
  <c r="M444" i="9"/>
  <c r="U444" i="9"/>
  <c r="N444" i="9"/>
  <c r="V444" i="9"/>
  <c r="O444" i="9"/>
  <c r="W444" i="9"/>
  <c r="P444" i="9"/>
  <c r="X444" i="9"/>
  <c r="I444" i="9"/>
  <c r="Q444" i="9"/>
  <c r="J444" i="9"/>
  <c r="R444" i="9"/>
  <c r="J632" i="9"/>
  <c r="R632" i="9"/>
  <c r="K632" i="9"/>
  <c r="S632" i="9"/>
  <c r="L632" i="9"/>
  <c r="T632" i="9"/>
  <c r="M632" i="9"/>
  <c r="U632" i="9"/>
  <c r="N632" i="9"/>
  <c r="V632" i="9"/>
  <c r="O632" i="9"/>
  <c r="W632" i="9"/>
  <c r="P632" i="9"/>
  <c r="X632" i="9"/>
  <c r="I632" i="9"/>
  <c r="Q632" i="9"/>
  <c r="K467" i="9"/>
  <c r="S467" i="9"/>
  <c r="L467" i="9"/>
  <c r="T467" i="9"/>
  <c r="M467" i="9"/>
  <c r="U467" i="9"/>
  <c r="N467" i="9"/>
  <c r="V467" i="9"/>
  <c r="O467" i="9"/>
  <c r="W467" i="9"/>
  <c r="P467" i="9"/>
  <c r="X467" i="9"/>
  <c r="I467" i="9"/>
  <c r="Q467" i="9"/>
  <c r="R467" i="9"/>
  <c r="J467" i="9"/>
  <c r="M663" i="9"/>
  <c r="U663" i="9"/>
  <c r="P663" i="9"/>
  <c r="X663" i="9"/>
  <c r="K663" i="9"/>
  <c r="V663" i="9"/>
  <c r="L663" i="9"/>
  <c r="W663" i="9"/>
  <c r="N663" i="9"/>
  <c r="O663" i="9"/>
  <c r="Q663" i="9"/>
  <c r="R663" i="9"/>
  <c r="I663" i="9"/>
  <c r="S663" i="9"/>
  <c r="J663" i="9"/>
  <c r="T663" i="9"/>
  <c r="O436" i="9"/>
  <c r="W436" i="9"/>
  <c r="P436" i="9"/>
  <c r="X436" i="9"/>
  <c r="I436" i="9"/>
  <c r="Q436" i="9"/>
  <c r="J436" i="9"/>
  <c r="R436" i="9"/>
  <c r="K436" i="9"/>
  <c r="S436" i="9"/>
  <c r="M436" i="9"/>
  <c r="U436" i="9"/>
  <c r="L436" i="9"/>
  <c r="N436" i="9"/>
  <c r="T436" i="9"/>
  <c r="V436" i="9"/>
  <c r="O418" i="9"/>
  <c r="W418" i="9"/>
  <c r="P418" i="9"/>
  <c r="X418" i="9"/>
  <c r="I418" i="9"/>
  <c r="Q418" i="9"/>
  <c r="J418" i="9"/>
  <c r="R418" i="9"/>
  <c r="K418" i="9"/>
  <c r="S418" i="9"/>
  <c r="M418" i="9"/>
  <c r="U418" i="9"/>
  <c r="L418" i="9"/>
  <c r="N418" i="9"/>
  <c r="T418" i="9"/>
  <c r="V418" i="9"/>
  <c r="J224" i="9"/>
  <c r="R224" i="9"/>
  <c r="K224" i="9"/>
  <c r="S224" i="9"/>
  <c r="L224" i="9"/>
  <c r="T224" i="9"/>
  <c r="M224" i="9"/>
  <c r="U224" i="9"/>
  <c r="N224" i="9"/>
  <c r="V224" i="9"/>
  <c r="O224" i="9"/>
  <c r="W224" i="9"/>
  <c r="P224" i="9"/>
  <c r="X224" i="9"/>
  <c r="I224" i="9"/>
  <c r="Q224" i="9"/>
  <c r="N678" i="9"/>
  <c r="V678" i="9"/>
  <c r="O678" i="9"/>
  <c r="W678" i="9"/>
  <c r="P678" i="9"/>
  <c r="X678" i="9"/>
  <c r="I678" i="9"/>
  <c r="Q678" i="9"/>
  <c r="J678" i="9"/>
  <c r="R678" i="9"/>
  <c r="K678" i="9"/>
  <c r="S678" i="9"/>
  <c r="L678" i="9"/>
  <c r="T678" i="9"/>
  <c r="M678" i="9"/>
  <c r="U678" i="9"/>
  <c r="N669" i="9"/>
  <c r="V669" i="9"/>
  <c r="O669" i="9"/>
  <c r="W669" i="9"/>
  <c r="P669" i="9"/>
  <c r="X669" i="9"/>
  <c r="I669" i="9"/>
  <c r="Q669" i="9"/>
  <c r="J669" i="9"/>
  <c r="R669" i="9"/>
  <c r="K669" i="9"/>
  <c r="S669" i="9"/>
  <c r="L669" i="9"/>
  <c r="T669" i="9"/>
  <c r="M669" i="9"/>
  <c r="U669" i="9"/>
  <c r="M541" i="9"/>
  <c r="U541" i="9"/>
  <c r="N541" i="9"/>
  <c r="V541" i="9"/>
  <c r="P541" i="9"/>
  <c r="X541" i="9"/>
  <c r="I541" i="9"/>
  <c r="Q541" i="9"/>
  <c r="J541" i="9"/>
  <c r="R541" i="9"/>
  <c r="W541" i="9"/>
  <c r="K541" i="9"/>
  <c r="L541" i="9"/>
  <c r="O541" i="9"/>
  <c r="S541" i="9"/>
  <c r="T541" i="9"/>
  <c r="N684" i="9"/>
  <c r="V684" i="9"/>
  <c r="O684" i="9"/>
  <c r="W684" i="9"/>
  <c r="P684" i="9"/>
  <c r="X684" i="9"/>
  <c r="I684" i="9"/>
  <c r="Q684" i="9"/>
  <c r="J684" i="9"/>
  <c r="R684" i="9"/>
  <c r="K684" i="9"/>
  <c r="S684" i="9"/>
  <c r="L684" i="9"/>
  <c r="T684" i="9"/>
  <c r="M684" i="9"/>
  <c r="U684" i="9"/>
  <c r="M556" i="9"/>
  <c r="U556" i="9"/>
  <c r="N556" i="9"/>
  <c r="V556" i="9"/>
  <c r="P556" i="9"/>
  <c r="X556" i="9"/>
  <c r="I556" i="9"/>
  <c r="Q556" i="9"/>
  <c r="J556" i="9"/>
  <c r="R556" i="9"/>
  <c r="S556" i="9"/>
  <c r="T556" i="9"/>
  <c r="W556" i="9"/>
  <c r="K556" i="9"/>
  <c r="L556" i="9"/>
  <c r="O556" i="9"/>
  <c r="N683" i="9"/>
  <c r="V683" i="9"/>
  <c r="O683" i="9"/>
  <c r="W683" i="9"/>
  <c r="P683" i="9"/>
  <c r="X683" i="9"/>
  <c r="I683" i="9"/>
  <c r="Q683" i="9"/>
  <c r="J683" i="9"/>
  <c r="R683" i="9"/>
  <c r="K683" i="9"/>
  <c r="S683" i="9"/>
  <c r="L683" i="9"/>
  <c r="T683" i="9"/>
  <c r="M683" i="9"/>
  <c r="U683" i="9"/>
  <c r="O380" i="9"/>
  <c r="W380" i="9"/>
  <c r="P380" i="9"/>
  <c r="X380" i="9"/>
  <c r="I380" i="9"/>
  <c r="Q380" i="9"/>
  <c r="J380" i="9"/>
  <c r="R380" i="9"/>
  <c r="K380" i="9"/>
  <c r="S380" i="9"/>
  <c r="M380" i="9"/>
  <c r="U380" i="9"/>
  <c r="L380" i="9"/>
  <c r="N380" i="9"/>
  <c r="T380" i="9"/>
  <c r="V380" i="9"/>
  <c r="M664" i="9"/>
  <c r="U664" i="9"/>
  <c r="P664" i="9"/>
  <c r="X664" i="9"/>
  <c r="Q664" i="9"/>
  <c r="R664" i="9"/>
  <c r="I664" i="9"/>
  <c r="S664" i="9"/>
  <c r="J664" i="9"/>
  <c r="T664" i="9"/>
  <c r="K664" i="9"/>
  <c r="V664" i="9"/>
  <c r="L664" i="9"/>
  <c r="W664" i="9"/>
  <c r="N664" i="9"/>
  <c r="O664" i="9"/>
  <c r="J536" i="9"/>
  <c r="R536" i="9"/>
  <c r="K536" i="9"/>
  <c r="S536" i="9"/>
  <c r="L536" i="9"/>
  <c r="T536" i="9"/>
  <c r="M536" i="9"/>
  <c r="U536" i="9"/>
  <c r="O536" i="9"/>
  <c r="W536" i="9"/>
  <c r="X536" i="9"/>
  <c r="I536" i="9"/>
  <c r="N536" i="9"/>
  <c r="P536" i="9"/>
  <c r="Q536" i="9"/>
  <c r="V536" i="9"/>
  <c r="M559" i="9"/>
  <c r="U559" i="9"/>
  <c r="N559" i="9"/>
  <c r="V559" i="9"/>
  <c r="P559" i="9"/>
  <c r="X559" i="9"/>
  <c r="I559" i="9"/>
  <c r="Q559" i="9"/>
  <c r="J559" i="9"/>
  <c r="R559" i="9"/>
  <c r="L559" i="9"/>
  <c r="O559" i="9"/>
  <c r="S559" i="9"/>
  <c r="T559" i="9"/>
  <c r="W559" i="9"/>
  <c r="K559" i="9"/>
  <c r="J233" i="9"/>
  <c r="R233" i="9"/>
  <c r="K233" i="9"/>
  <c r="S233" i="9"/>
  <c r="L233" i="9"/>
  <c r="T233" i="9"/>
  <c r="M233" i="9"/>
  <c r="U233" i="9"/>
  <c r="N233" i="9"/>
  <c r="V233" i="9"/>
  <c r="O233" i="9"/>
  <c r="W233" i="9"/>
  <c r="P233" i="9"/>
  <c r="X233" i="9"/>
  <c r="I233" i="9"/>
  <c r="Q233" i="9"/>
  <c r="N503" i="9"/>
  <c r="I503" i="9"/>
  <c r="R503" i="9"/>
  <c r="J503" i="9"/>
  <c r="S503" i="9"/>
  <c r="K503" i="9"/>
  <c r="T503" i="9"/>
  <c r="L503" i="9"/>
  <c r="U503" i="9"/>
  <c r="O503" i="9"/>
  <c r="W503" i="9"/>
  <c r="P503" i="9"/>
  <c r="X503" i="9"/>
  <c r="M503" i="9"/>
  <c r="Q503" i="9"/>
  <c r="V503" i="9"/>
  <c r="O416" i="9"/>
  <c r="W416" i="9"/>
  <c r="P416" i="9"/>
  <c r="X416" i="9"/>
  <c r="I416" i="9"/>
  <c r="Q416" i="9"/>
  <c r="J416" i="9"/>
  <c r="R416" i="9"/>
  <c r="K416" i="9"/>
  <c r="S416" i="9"/>
  <c r="M416" i="9"/>
  <c r="U416" i="9"/>
  <c r="L416" i="9"/>
  <c r="N416" i="9"/>
  <c r="T416" i="9"/>
  <c r="V416" i="9"/>
  <c r="M661" i="9"/>
  <c r="U661" i="9"/>
  <c r="P661" i="9"/>
  <c r="X661" i="9"/>
  <c r="K661" i="9"/>
  <c r="V661" i="9"/>
  <c r="L661" i="9"/>
  <c r="W661" i="9"/>
  <c r="N661" i="9"/>
  <c r="O661" i="9"/>
  <c r="Q661" i="9"/>
  <c r="R661" i="9"/>
  <c r="I661" i="9"/>
  <c r="S661" i="9"/>
  <c r="J661" i="9"/>
  <c r="T661" i="9"/>
  <c r="M597" i="9"/>
  <c r="U597" i="9"/>
  <c r="N597" i="9"/>
  <c r="V597" i="9"/>
  <c r="P597" i="9"/>
  <c r="X597" i="9"/>
  <c r="I597" i="9"/>
  <c r="Q597" i="9"/>
  <c r="J597" i="9"/>
  <c r="R597" i="9"/>
  <c r="W597" i="9"/>
  <c r="K597" i="9"/>
  <c r="L597" i="9"/>
  <c r="O597" i="9"/>
  <c r="S597" i="9"/>
  <c r="T597" i="9"/>
  <c r="J533" i="9"/>
  <c r="R533" i="9"/>
  <c r="K533" i="9"/>
  <c r="S533" i="9"/>
  <c r="L533" i="9"/>
  <c r="T533" i="9"/>
  <c r="M533" i="9"/>
  <c r="U533" i="9"/>
  <c r="O533" i="9"/>
  <c r="W533" i="9"/>
  <c r="P533" i="9"/>
  <c r="N533" i="9"/>
  <c r="Q533" i="9"/>
  <c r="V533" i="9"/>
  <c r="X533" i="9"/>
  <c r="I533" i="9"/>
  <c r="O415" i="9"/>
  <c r="W415" i="9"/>
  <c r="P415" i="9"/>
  <c r="X415" i="9"/>
  <c r="I415" i="9"/>
  <c r="Q415" i="9"/>
  <c r="J415" i="9"/>
  <c r="R415" i="9"/>
  <c r="K415" i="9"/>
  <c r="S415" i="9"/>
  <c r="M415" i="9"/>
  <c r="U415" i="9"/>
  <c r="L415" i="9"/>
  <c r="N415" i="9"/>
  <c r="T415" i="9"/>
  <c r="V415" i="9"/>
  <c r="N676" i="9"/>
  <c r="V676" i="9"/>
  <c r="O676" i="9"/>
  <c r="W676" i="9"/>
  <c r="P676" i="9"/>
  <c r="X676" i="9"/>
  <c r="I676" i="9"/>
  <c r="Q676" i="9"/>
  <c r="J676" i="9"/>
  <c r="R676" i="9"/>
  <c r="K676" i="9"/>
  <c r="S676" i="9"/>
  <c r="L676" i="9"/>
  <c r="T676" i="9"/>
  <c r="M676" i="9"/>
  <c r="U676" i="9"/>
  <c r="J612" i="9"/>
  <c r="R612" i="9"/>
  <c r="K612" i="9"/>
  <c r="S612" i="9"/>
  <c r="L612" i="9"/>
  <c r="T612" i="9"/>
  <c r="M612" i="9"/>
  <c r="U612" i="9"/>
  <c r="N612" i="9"/>
  <c r="V612" i="9"/>
  <c r="O612" i="9"/>
  <c r="W612" i="9"/>
  <c r="P612" i="9"/>
  <c r="X612" i="9"/>
  <c r="I612" i="9"/>
  <c r="Q612" i="9"/>
  <c r="M548" i="9"/>
  <c r="U548" i="9"/>
  <c r="N548" i="9"/>
  <c r="V548" i="9"/>
  <c r="P548" i="9"/>
  <c r="X548" i="9"/>
  <c r="I548" i="9"/>
  <c r="Q548" i="9"/>
  <c r="J548" i="9"/>
  <c r="R548" i="9"/>
  <c r="S548" i="9"/>
  <c r="T548" i="9"/>
  <c r="W548" i="9"/>
  <c r="K548" i="9"/>
  <c r="L548" i="9"/>
  <c r="O548" i="9"/>
  <c r="K464" i="9"/>
  <c r="S464" i="9"/>
  <c r="L464" i="9"/>
  <c r="T464" i="9"/>
  <c r="M464" i="9"/>
  <c r="U464" i="9"/>
  <c r="N464" i="9"/>
  <c r="V464" i="9"/>
  <c r="O464" i="9"/>
  <c r="W464" i="9"/>
  <c r="P464" i="9"/>
  <c r="X464" i="9"/>
  <c r="I464" i="9"/>
  <c r="Q464" i="9"/>
  <c r="J464" i="9"/>
  <c r="R464" i="9"/>
  <c r="N675" i="9"/>
  <c r="V675" i="9"/>
  <c r="O675" i="9"/>
  <c r="W675" i="9"/>
  <c r="P675" i="9"/>
  <c r="X675" i="9"/>
  <c r="I675" i="9"/>
  <c r="Q675" i="9"/>
  <c r="J675" i="9"/>
  <c r="R675" i="9"/>
  <c r="K675" i="9"/>
  <c r="S675" i="9"/>
  <c r="L675" i="9"/>
  <c r="T675" i="9"/>
  <c r="M675" i="9"/>
  <c r="U675" i="9"/>
  <c r="K484" i="9"/>
  <c r="S484" i="9"/>
  <c r="L484" i="9"/>
  <c r="T484" i="9"/>
  <c r="M484" i="9"/>
  <c r="U484" i="9"/>
  <c r="N484" i="9"/>
  <c r="V484" i="9"/>
  <c r="O484" i="9"/>
  <c r="W484" i="9"/>
  <c r="P484" i="9"/>
  <c r="X484" i="9"/>
  <c r="I484" i="9"/>
  <c r="Q484" i="9"/>
  <c r="J484" i="9"/>
  <c r="R484" i="9"/>
  <c r="N682" i="9"/>
  <c r="V682" i="9"/>
  <c r="O682" i="9"/>
  <c r="W682" i="9"/>
  <c r="P682" i="9"/>
  <c r="X682" i="9"/>
  <c r="I682" i="9"/>
  <c r="Q682" i="9"/>
  <c r="J682" i="9"/>
  <c r="R682" i="9"/>
  <c r="K682" i="9"/>
  <c r="S682" i="9"/>
  <c r="L682" i="9"/>
  <c r="T682" i="9"/>
  <c r="M682" i="9"/>
  <c r="U682" i="9"/>
  <c r="O375" i="9"/>
  <c r="W375" i="9"/>
  <c r="P375" i="9"/>
  <c r="X375" i="9"/>
  <c r="I375" i="9"/>
  <c r="Q375" i="9"/>
  <c r="J375" i="9"/>
  <c r="R375" i="9"/>
  <c r="K375" i="9"/>
  <c r="S375" i="9"/>
  <c r="M375" i="9"/>
  <c r="U375" i="9"/>
  <c r="L375" i="9"/>
  <c r="N375" i="9"/>
  <c r="T375" i="9"/>
  <c r="V375" i="9"/>
  <c r="P348" i="9"/>
  <c r="X348" i="9"/>
  <c r="I348" i="9"/>
  <c r="Q348" i="9"/>
  <c r="J348" i="9"/>
  <c r="R348" i="9"/>
  <c r="K348" i="9"/>
  <c r="S348" i="9"/>
  <c r="L348" i="9"/>
  <c r="T348" i="9"/>
  <c r="N348" i="9"/>
  <c r="V348" i="9"/>
  <c r="M348" i="9"/>
  <c r="O348" i="9"/>
  <c r="W348" i="9"/>
  <c r="U348" i="9"/>
  <c r="J656" i="9"/>
  <c r="R656" i="9"/>
  <c r="K656" i="9"/>
  <c r="S656" i="9"/>
  <c r="L656" i="9"/>
  <c r="T656" i="9"/>
  <c r="M656" i="9"/>
  <c r="U656" i="9"/>
  <c r="N656" i="9"/>
  <c r="V656" i="9"/>
  <c r="O656" i="9"/>
  <c r="W656" i="9"/>
  <c r="P656" i="9"/>
  <c r="X656" i="9"/>
  <c r="I656" i="9"/>
  <c r="Q656" i="9"/>
  <c r="M592" i="9"/>
  <c r="U592" i="9"/>
  <c r="N592" i="9"/>
  <c r="V592" i="9"/>
  <c r="P592" i="9"/>
  <c r="X592" i="9"/>
  <c r="I592" i="9"/>
  <c r="Q592" i="9"/>
  <c r="J592" i="9"/>
  <c r="R592" i="9"/>
  <c r="S592" i="9"/>
  <c r="T592" i="9"/>
  <c r="W592" i="9"/>
  <c r="K592" i="9"/>
  <c r="L592" i="9"/>
  <c r="O592" i="9"/>
  <c r="J528" i="9"/>
  <c r="R528" i="9"/>
  <c r="K528" i="9"/>
  <c r="S528" i="9"/>
  <c r="L528" i="9"/>
  <c r="T528" i="9"/>
  <c r="M528" i="9"/>
  <c r="U528" i="9"/>
  <c r="O528" i="9"/>
  <c r="W528" i="9"/>
  <c r="P528" i="9"/>
  <c r="X528" i="9"/>
  <c r="Q528" i="9"/>
  <c r="V528" i="9"/>
  <c r="N528" i="9"/>
  <c r="I528" i="9"/>
  <c r="O383" i="9"/>
  <c r="W383" i="9"/>
  <c r="P383" i="9"/>
  <c r="X383" i="9"/>
  <c r="I383" i="9"/>
  <c r="Q383" i="9"/>
  <c r="J383" i="9"/>
  <c r="R383" i="9"/>
  <c r="K383" i="9"/>
  <c r="S383" i="9"/>
  <c r="M383" i="9"/>
  <c r="U383" i="9"/>
  <c r="L383" i="9"/>
  <c r="N383" i="9"/>
  <c r="T383" i="9"/>
  <c r="V383" i="9"/>
  <c r="J623" i="9"/>
  <c r="R623" i="9"/>
  <c r="K623" i="9"/>
  <c r="S623" i="9"/>
  <c r="L623" i="9"/>
  <c r="T623" i="9"/>
  <c r="M623" i="9"/>
  <c r="U623" i="9"/>
  <c r="N623" i="9"/>
  <c r="V623" i="9"/>
  <c r="O623" i="9"/>
  <c r="W623" i="9"/>
  <c r="P623" i="9"/>
  <c r="X623" i="9"/>
  <c r="I623" i="9"/>
  <c r="Q623" i="9"/>
  <c r="M551" i="9"/>
  <c r="U551" i="9"/>
  <c r="N551" i="9"/>
  <c r="V551" i="9"/>
  <c r="P551" i="9"/>
  <c r="X551" i="9"/>
  <c r="I551" i="9"/>
  <c r="Q551" i="9"/>
  <c r="J551" i="9"/>
  <c r="R551" i="9"/>
  <c r="L551" i="9"/>
  <c r="O551" i="9"/>
  <c r="S551" i="9"/>
  <c r="T551" i="9"/>
  <c r="W551" i="9"/>
  <c r="K551" i="9"/>
  <c r="K488" i="9"/>
  <c r="S488" i="9"/>
  <c r="L488" i="9"/>
  <c r="T488" i="9"/>
  <c r="M488" i="9"/>
  <c r="U488" i="9"/>
  <c r="N488" i="9"/>
  <c r="V488" i="9"/>
  <c r="O488" i="9"/>
  <c r="W488" i="9"/>
  <c r="P488" i="9"/>
  <c r="X488" i="9"/>
  <c r="I488" i="9"/>
  <c r="Q488" i="9"/>
  <c r="J488" i="9"/>
  <c r="R488" i="9"/>
  <c r="P353" i="9"/>
  <c r="X353" i="9"/>
  <c r="I353" i="9"/>
  <c r="Q353" i="9"/>
  <c r="J353" i="9"/>
  <c r="R353" i="9"/>
  <c r="K353" i="9"/>
  <c r="S353" i="9"/>
  <c r="L353" i="9"/>
  <c r="T353" i="9"/>
  <c r="N353" i="9"/>
  <c r="V353" i="9"/>
  <c r="O353" i="9"/>
  <c r="U353" i="9"/>
  <c r="W353" i="9"/>
  <c r="M353" i="9"/>
  <c r="O169" i="9"/>
  <c r="W169" i="9"/>
  <c r="P169" i="9"/>
  <c r="X169" i="9"/>
  <c r="I169" i="9"/>
  <c r="Q169" i="9"/>
  <c r="J169" i="9"/>
  <c r="R169" i="9"/>
  <c r="K169" i="9"/>
  <c r="S169" i="9"/>
  <c r="L169" i="9"/>
  <c r="T169" i="9"/>
  <c r="M169" i="9"/>
  <c r="U169" i="9"/>
  <c r="N169" i="9"/>
  <c r="V169" i="9"/>
  <c r="J257" i="9"/>
  <c r="R257" i="9"/>
  <c r="K257" i="9"/>
  <c r="S257" i="9"/>
  <c r="L257" i="9"/>
  <c r="T257" i="9"/>
  <c r="M257" i="9"/>
  <c r="U257" i="9"/>
  <c r="N257" i="9"/>
  <c r="V257" i="9"/>
  <c r="O257" i="9"/>
  <c r="W257" i="9"/>
  <c r="P257" i="9"/>
  <c r="X257" i="9"/>
  <c r="I257" i="9"/>
  <c r="Q257" i="9"/>
  <c r="J113" i="9"/>
  <c r="R113" i="9"/>
  <c r="K113" i="9"/>
  <c r="L113" i="9"/>
  <c r="M113" i="9"/>
  <c r="N113" i="9"/>
  <c r="P113" i="9"/>
  <c r="O113" i="9"/>
  <c r="Q113" i="9"/>
  <c r="S113" i="9"/>
  <c r="T113" i="9"/>
  <c r="U113" i="9"/>
  <c r="V113" i="9"/>
  <c r="W113" i="9"/>
  <c r="I113" i="9"/>
  <c r="X113" i="9"/>
  <c r="P342" i="9"/>
  <c r="X342" i="9"/>
  <c r="I342" i="9"/>
  <c r="Q342" i="9"/>
  <c r="J342" i="9"/>
  <c r="R342" i="9"/>
  <c r="K342" i="9"/>
  <c r="S342" i="9"/>
  <c r="L342" i="9"/>
  <c r="T342" i="9"/>
  <c r="N342" i="9"/>
  <c r="V342" i="9"/>
  <c r="M342" i="9"/>
  <c r="O342" i="9"/>
  <c r="W342" i="9"/>
  <c r="U342" i="9"/>
  <c r="P301" i="9"/>
  <c r="X301" i="9"/>
  <c r="I301" i="9"/>
  <c r="Q301" i="9"/>
  <c r="J301" i="9"/>
  <c r="R301" i="9"/>
  <c r="K301" i="9"/>
  <c r="S301" i="9"/>
  <c r="L301" i="9"/>
  <c r="T301" i="9"/>
  <c r="M301" i="9"/>
  <c r="U301" i="9"/>
  <c r="N301" i="9"/>
  <c r="V301" i="9"/>
  <c r="O301" i="9"/>
  <c r="W301" i="9"/>
  <c r="N666" i="9"/>
  <c r="V666" i="9"/>
  <c r="O666" i="9"/>
  <c r="W666" i="9"/>
  <c r="P666" i="9"/>
  <c r="X666" i="9"/>
  <c r="I666" i="9"/>
  <c r="Q666" i="9"/>
  <c r="J666" i="9"/>
  <c r="R666" i="9"/>
  <c r="K666" i="9"/>
  <c r="S666" i="9"/>
  <c r="L666" i="9"/>
  <c r="T666" i="9"/>
  <c r="M666" i="9"/>
  <c r="U666" i="9"/>
  <c r="N673" i="9"/>
  <c r="V673" i="9"/>
  <c r="O673" i="9"/>
  <c r="W673" i="9"/>
  <c r="P673" i="9"/>
  <c r="X673" i="9"/>
  <c r="I673" i="9"/>
  <c r="Q673" i="9"/>
  <c r="J673" i="9"/>
  <c r="R673" i="9"/>
  <c r="K673" i="9"/>
  <c r="S673" i="9"/>
  <c r="L673" i="9"/>
  <c r="T673" i="9"/>
  <c r="M673" i="9"/>
  <c r="U673" i="9"/>
  <c r="J260" i="9"/>
  <c r="R260" i="9"/>
  <c r="K260" i="9"/>
  <c r="S260" i="9"/>
  <c r="L260" i="9"/>
  <c r="T260" i="9"/>
  <c r="M260" i="9"/>
  <c r="U260" i="9"/>
  <c r="N260" i="9"/>
  <c r="V260" i="9"/>
  <c r="O260" i="9"/>
  <c r="W260" i="9"/>
  <c r="P260" i="9"/>
  <c r="X260" i="9"/>
  <c r="I260" i="9"/>
  <c r="Q260" i="9"/>
  <c r="P320" i="9"/>
  <c r="X320" i="9"/>
  <c r="I320" i="9"/>
  <c r="Q320" i="9"/>
  <c r="J320" i="9"/>
  <c r="R320" i="9"/>
  <c r="K320" i="9"/>
  <c r="S320" i="9"/>
  <c r="L320" i="9"/>
  <c r="T320" i="9"/>
  <c r="N320" i="9"/>
  <c r="V320" i="9"/>
  <c r="M320" i="9"/>
  <c r="O320" i="9"/>
  <c r="W320" i="9"/>
  <c r="U320" i="9"/>
  <c r="J248" i="9"/>
  <c r="R248" i="9"/>
  <c r="K248" i="9"/>
  <c r="S248" i="9"/>
  <c r="L248" i="9"/>
  <c r="T248" i="9"/>
  <c r="M248" i="9"/>
  <c r="U248" i="9"/>
  <c r="N248" i="9"/>
  <c r="V248" i="9"/>
  <c r="O248" i="9"/>
  <c r="W248" i="9"/>
  <c r="P248" i="9"/>
  <c r="X248" i="9"/>
  <c r="I248" i="9"/>
  <c r="Q248" i="9"/>
  <c r="O166" i="9"/>
  <c r="W166" i="9"/>
  <c r="P166" i="9"/>
  <c r="X166" i="9"/>
  <c r="I166" i="9"/>
  <c r="Q166" i="9"/>
  <c r="J166" i="9"/>
  <c r="R166" i="9"/>
  <c r="K166" i="9"/>
  <c r="S166" i="9"/>
  <c r="L166" i="9"/>
  <c r="T166" i="9"/>
  <c r="M166" i="9"/>
  <c r="U166" i="9"/>
  <c r="N166" i="9"/>
  <c r="V166" i="9"/>
  <c r="J102" i="9"/>
  <c r="R102" i="9"/>
  <c r="K102" i="9"/>
  <c r="S102" i="9"/>
  <c r="L102" i="9"/>
  <c r="T102" i="9"/>
  <c r="M102" i="9"/>
  <c r="U102" i="9"/>
  <c r="N102" i="9"/>
  <c r="V102" i="9"/>
  <c r="P102" i="9"/>
  <c r="X102" i="9"/>
  <c r="I102" i="9"/>
  <c r="O102" i="9"/>
  <c r="Q102" i="9"/>
  <c r="W102" i="9"/>
  <c r="L62" i="9"/>
  <c r="T62" i="9"/>
  <c r="M62" i="9"/>
  <c r="U62" i="9"/>
  <c r="N62" i="9"/>
  <c r="V62" i="9"/>
  <c r="O62" i="9"/>
  <c r="W62" i="9"/>
  <c r="J62" i="9"/>
  <c r="R62" i="9"/>
  <c r="K62" i="9"/>
  <c r="S62" i="9"/>
  <c r="I62" i="9"/>
  <c r="P62" i="9"/>
  <c r="X62" i="9"/>
  <c r="Q62" i="9"/>
  <c r="J220" i="9"/>
  <c r="K220" i="9"/>
  <c r="L220" i="9"/>
  <c r="M220" i="9"/>
  <c r="O220" i="9"/>
  <c r="R220" i="9"/>
  <c r="S220" i="9"/>
  <c r="T220" i="9"/>
  <c r="U220" i="9"/>
  <c r="I220" i="9"/>
  <c r="V220" i="9"/>
  <c r="N220" i="9"/>
  <c r="W220" i="9"/>
  <c r="P220" i="9"/>
  <c r="X220" i="9"/>
  <c r="Q220" i="9"/>
  <c r="J518" i="9"/>
  <c r="R518" i="9"/>
  <c r="K518" i="9"/>
  <c r="S518" i="9"/>
  <c r="L518" i="9"/>
  <c r="T518" i="9"/>
  <c r="M518" i="9"/>
  <c r="U518" i="9"/>
  <c r="O518" i="9"/>
  <c r="W518" i="9"/>
  <c r="P518" i="9"/>
  <c r="X518" i="9"/>
  <c r="Q518" i="9"/>
  <c r="V518" i="9"/>
  <c r="I518" i="9"/>
  <c r="N518" i="9"/>
  <c r="P335" i="9"/>
  <c r="X335" i="9"/>
  <c r="I335" i="9"/>
  <c r="Q335" i="9"/>
  <c r="J335" i="9"/>
  <c r="R335" i="9"/>
  <c r="K335" i="9"/>
  <c r="S335" i="9"/>
  <c r="L335" i="9"/>
  <c r="T335" i="9"/>
  <c r="N335" i="9"/>
  <c r="V335" i="9"/>
  <c r="O335" i="9"/>
  <c r="U335" i="9"/>
  <c r="W335" i="9"/>
  <c r="M335" i="9"/>
  <c r="J247" i="9"/>
  <c r="R247" i="9"/>
  <c r="K247" i="9"/>
  <c r="S247" i="9"/>
  <c r="L247" i="9"/>
  <c r="T247" i="9"/>
  <c r="M247" i="9"/>
  <c r="U247" i="9"/>
  <c r="N247" i="9"/>
  <c r="V247" i="9"/>
  <c r="O247" i="9"/>
  <c r="W247" i="9"/>
  <c r="P247" i="9"/>
  <c r="X247" i="9"/>
  <c r="I247" i="9"/>
  <c r="Q247" i="9"/>
  <c r="O155" i="9"/>
  <c r="W155" i="9"/>
  <c r="P155" i="9"/>
  <c r="X155" i="9"/>
  <c r="I155" i="9"/>
  <c r="Q155" i="9"/>
  <c r="J155" i="9"/>
  <c r="R155" i="9"/>
  <c r="K155" i="9"/>
  <c r="S155" i="9"/>
  <c r="L155" i="9"/>
  <c r="T155" i="9"/>
  <c r="M155" i="9"/>
  <c r="U155" i="9"/>
  <c r="N155" i="9"/>
  <c r="V155" i="9"/>
  <c r="L59" i="9"/>
  <c r="T59" i="9"/>
  <c r="M59" i="9"/>
  <c r="U59" i="9"/>
  <c r="N59" i="9"/>
  <c r="V59" i="9"/>
  <c r="O59" i="9"/>
  <c r="W59" i="9"/>
  <c r="J59" i="9"/>
  <c r="R59" i="9"/>
  <c r="K59" i="9"/>
  <c r="S59" i="9"/>
  <c r="P59" i="9"/>
  <c r="Q59" i="9"/>
  <c r="X59" i="9"/>
  <c r="I59" i="9"/>
  <c r="J268" i="9"/>
  <c r="R268" i="9"/>
  <c r="K268" i="9"/>
  <c r="S268" i="9"/>
  <c r="L268" i="9"/>
  <c r="T268" i="9"/>
  <c r="M268" i="9"/>
  <c r="U268" i="9"/>
  <c r="N268" i="9"/>
  <c r="V268" i="9"/>
  <c r="O268" i="9"/>
  <c r="W268" i="9"/>
  <c r="P268" i="9"/>
  <c r="X268" i="9"/>
  <c r="I268" i="9"/>
  <c r="Q268" i="9"/>
  <c r="M545" i="9"/>
  <c r="U545" i="9"/>
  <c r="N545" i="9"/>
  <c r="V545" i="9"/>
  <c r="P545" i="9"/>
  <c r="X545" i="9"/>
  <c r="I545" i="9"/>
  <c r="Q545" i="9"/>
  <c r="J545" i="9"/>
  <c r="R545" i="9"/>
  <c r="W545" i="9"/>
  <c r="K545" i="9"/>
  <c r="L545" i="9"/>
  <c r="O545" i="9"/>
  <c r="S545" i="9"/>
  <c r="T545" i="9"/>
  <c r="M578" i="9"/>
  <c r="U578" i="9"/>
  <c r="N578" i="9"/>
  <c r="V578" i="9"/>
  <c r="P578" i="9"/>
  <c r="X578" i="9"/>
  <c r="I578" i="9"/>
  <c r="Q578" i="9"/>
  <c r="J578" i="9"/>
  <c r="R578" i="9"/>
  <c r="K578" i="9"/>
  <c r="L578" i="9"/>
  <c r="O578" i="9"/>
  <c r="S578" i="9"/>
  <c r="T578" i="9"/>
  <c r="W578" i="9"/>
  <c r="J203" i="9"/>
  <c r="R203" i="9"/>
  <c r="K203" i="9"/>
  <c r="S203" i="9"/>
  <c r="L203" i="9"/>
  <c r="T203" i="9"/>
  <c r="M203" i="9"/>
  <c r="U203" i="9"/>
  <c r="N203" i="9"/>
  <c r="V203" i="9"/>
  <c r="O203" i="9"/>
  <c r="W203" i="9"/>
  <c r="P203" i="9"/>
  <c r="X203" i="9"/>
  <c r="I203" i="9"/>
  <c r="Q203" i="9"/>
  <c r="J104" i="9"/>
  <c r="R104" i="9"/>
  <c r="K104" i="9"/>
  <c r="S104" i="9"/>
  <c r="L104" i="9"/>
  <c r="T104" i="9"/>
  <c r="M104" i="9"/>
  <c r="U104" i="9"/>
  <c r="N104" i="9"/>
  <c r="V104" i="9"/>
  <c r="P104" i="9"/>
  <c r="X104" i="9"/>
  <c r="I104" i="9"/>
  <c r="O104" i="9"/>
  <c r="Q104" i="9"/>
  <c r="W104" i="9"/>
  <c r="L48" i="9"/>
  <c r="T48" i="9"/>
  <c r="M48" i="9"/>
  <c r="U48" i="9"/>
  <c r="N48" i="9"/>
  <c r="V48" i="9"/>
  <c r="O48" i="9"/>
  <c r="W48" i="9"/>
  <c r="J48" i="9"/>
  <c r="R48" i="9"/>
  <c r="K48" i="9"/>
  <c r="S48" i="9"/>
  <c r="I48" i="9"/>
  <c r="P48" i="9"/>
  <c r="X48" i="9"/>
  <c r="Q48" i="9"/>
  <c r="J286" i="9"/>
  <c r="R286" i="9"/>
  <c r="K286" i="9"/>
  <c r="S286" i="9"/>
  <c r="L286" i="9"/>
  <c r="T286" i="9"/>
  <c r="M286" i="9"/>
  <c r="U286" i="9"/>
  <c r="N286" i="9"/>
  <c r="V286" i="9"/>
  <c r="O286" i="9"/>
  <c r="W286" i="9"/>
  <c r="P286" i="9"/>
  <c r="X286" i="9"/>
  <c r="Q286" i="9"/>
  <c r="I286" i="9"/>
  <c r="J285" i="9"/>
  <c r="R285" i="9"/>
  <c r="K285" i="9"/>
  <c r="S285" i="9"/>
  <c r="L285" i="9"/>
  <c r="T285" i="9"/>
  <c r="M285" i="9"/>
  <c r="U285" i="9"/>
  <c r="N285" i="9"/>
  <c r="V285" i="9"/>
  <c r="O285" i="9"/>
  <c r="W285" i="9"/>
  <c r="P285" i="9"/>
  <c r="X285" i="9"/>
  <c r="I285" i="9"/>
  <c r="Q285" i="9"/>
  <c r="J649" i="9"/>
  <c r="R649" i="9"/>
  <c r="K649" i="9"/>
  <c r="S649" i="9"/>
  <c r="L649" i="9"/>
  <c r="T649" i="9"/>
  <c r="M649" i="9"/>
  <c r="U649" i="9"/>
  <c r="N649" i="9"/>
  <c r="V649" i="9"/>
  <c r="O649" i="9"/>
  <c r="W649" i="9"/>
  <c r="P649" i="9"/>
  <c r="X649" i="9"/>
  <c r="I649" i="9"/>
  <c r="Q649" i="9"/>
  <c r="J109" i="9"/>
  <c r="R109" i="9"/>
  <c r="K109" i="9"/>
  <c r="S109" i="9"/>
  <c r="L109" i="9"/>
  <c r="T109" i="9"/>
  <c r="M109" i="9"/>
  <c r="U109" i="9"/>
  <c r="N109" i="9"/>
  <c r="V109" i="9"/>
  <c r="P109" i="9"/>
  <c r="X109" i="9"/>
  <c r="O109" i="9"/>
  <c r="Q109" i="9"/>
  <c r="W109" i="9"/>
  <c r="I109" i="9"/>
  <c r="J241" i="9"/>
  <c r="R241" i="9"/>
  <c r="K241" i="9"/>
  <c r="S241" i="9"/>
  <c r="L241" i="9"/>
  <c r="T241" i="9"/>
  <c r="M241" i="9"/>
  <c r="U241" i="9"/>
  <c r="N241" i="9"/>
  <c r="V241" i="9"/>
  <c r="O241" i="9"/>
  <c r="W241" i="9"/>
  <c r="P241" i="9"/>
  <c r="X241" i="9"/>
  <c r="I241" i="9"/>
  <c r="Q241" i="9"/>
  <c r="M569" i="9"/>
  <c r="U569" i="9"/>
  <c r="N569" i="9"/>
  <c r="V569" i="9"/>
  <c r="P569" i="9"/>
  <c r="X569" i="9"/>
  <c r="I569" i="9"/>
  <c r="Q569" i="9"/>
  <c r="J569" i="9"/>
  <c r="R569" i="9"/>
  <c r="W569" i="9"/>
  <c r="K569" i="9"/>
  <c r="L569" i="9"/>
  <c r="O569" i="9"/>
  <c r="S569" i="9"/>
  <c r="T569" i="9"/>
  <c r="P310" i="9"/>
  <c r="X310" i="9"/>
  <c r="I310" i="9"/>
  <c r="Q310" i="9"/>
  <c r="J310" i="9"/>
  <c r="R310" i="9"/>
  <c r="K310" i="9"/>
  <c r="S310" i="9"/>
  <c r="L310" i="9"/>
  <c r="T310" i="9"/>
  <c r="N310" i="9"/>
  <c r="V310" i="9"/>
  <c r="M310" i="9"/>
  <c r="O310" i="9"/>
  <c r="W310" i="9"/>
  <c r="U310" i="9"/>
  <c r="J205" i="9"/>
  <c r="R205" i="9"/>
  <c r="K205" i="9"/>
  <c r="S205" i="9"/>
  <c r="L205" i="9"/>
  <c r="T205" i="9"/>
  <c r="M205" i="9"/>
  <c r="U205" i="9"/>
  <c r="N205" i="9"/>
  <c r="V205" i="9"/>
  <c r="O205" i="9"/>
  <c r="W205" i="9"/>
  <c r="P205" i="9"/>
  <c r="X205" i="9"/>
  <c r="I205" i="9"/>
  <c r="Q205" i="9"/>
  <c r="I29" i="9"/>
  <c r="Q29" i="9"/>
  <c r="J29" i="9"/>
  <c r="R29" i="9"/>
  <c r="K29" i="9"/>
  <c r="S29" i="9"/>
  <c r="L29" i="9"/>
  <c r="T29" i="9"/>
  <c r="M29" i="9"/>
  <c r="U29" i="9"/>
  <c r="N29" i="9"/>
  <c r="V29" i="9"/>
  <c r="O29" i="9"/>
  <c r="W29" i="9"/>
  <c r="P29" i="9"/>
  <c r="X29" i="9"/>
  <c r="P308" i="9"/>
  <c r="X308" i="9"/>
  <c r="I308" i="9"/>
  <c r="Q308" i="9"/>
  <c r="J308" i="9"/>
  <c r="R308" i="9"/>
  <c r="K308" i="9"/>
  <c r="S308" i="9"/>
  <c r="L308" i="9"/>
  <c r="T308" i="9"/>
  <c r="M308" i="9"/>
  <c r="U308" i="9"/>
  <c r="N308" i="9"/>
  <c r="V308" i="9"/>
  <c r="W308" i="9"/>
  <c r="O308" i="9"/>
  <c r="K474" i="9"/>
  <c r="S474" i="9"/>
  <c r="L474" i="9"/>
  <c r="T474" i="9"/>
  <c r="M474" i="9"/>
  <c r="U474" i="9"/>
  <c r="N474" i="9"/>
  <c r="V474" i="9"/>
  <c r="O474" i="9"/>
  <c r="W474" i="9"/>
  <c r="P474" i="9"/>
  <c r="X474" i="9"/>
  <c r="I474" i="9"/>
  <c r="Q474" i="9"/>
  <c r="J474" i="9"/>
  <c r="R474" i="9"/>
  <c r="K491" i="9"/>
  <c r="S491" i="9"/>
  <c r="L491" i="9"/>
  <c r="T491" i="9"/>
  <c r="M491" i="9"/>
  <c r="U491" i="9"/>
  <c r="N491" i="9"/>
  <c r="V491" i="9"/>
  <c r="O491" i="9"/>
  <c r="W491" i="9"/>
  <c r="P491" i="9"/>
  <c r="X491" i="9"/>
  <c r="I491" i="9"/>
  <c r="Q491" i="9"/>
  <c r="R491" i="9"/>
  <c r="J491" i="9"/>
  <c r="J197" i="9"/>
  <c r="R197" i="9"/>
  <c r="K197" i="9"/>
  <c r="S197" i="9"/>
  <c r="L197" i="9"/>
  <c r="T197" i="9"/>
  <c r="M197" i="9"/>
  <c r="U197" i="9"/>
  <c r="N197" i="9"/>
  <c r="V197" i="9"/>
  <c r="O197" i="9"/>
  <c r="W197" i="9"/>
  <c r="P197" i="9"/>
  <c r="X197" i="9"/>
  <c r="I197" i="9"/>
  <c r="Q197" i="9"/>
  <c r="I130" i="9"/>
  <c r="Q130" i="9"/>
  <c r="J130" i="9"/>
  <c r="R130" i="9"/>
  <c r="K130" i="9"/>
  <c r="S130" i="9"/>
  <c r="L130" i="9"/>
  <c r="T130" i="9"/>
  <c r="M130" i="9"/>
  <c r="U130" i="9"/>
  <c r="N130" i="9"/>
  <c r="V130" i="9"/>
  <c r="O130" i="9"/>
  <c r="W130" i="9"/>
  <c r="P130" i="9"/>
  <c r="X130" i="9"/>
  <c r="M606" i="9"/>
  <c r="U606" i="9"/>
  <c r="N606" i="9"/>
  <c r="V606" i="9"/>
  <c r="P606" i="9"/>
  <c r="X606" i="9"/>
  <c r="I606" i="9"/>
  <c r="Q606" i="9"/>
  <c r="J606" i="9"/>
  <c r="R606" i="9"/>
  <c r="K606" i="9"/>
  <c r="L606" i="9"/>
  <c r="O606" i="9"/>
  <c r="S606" i="9"/>
  <c r="T606" i="9"/>
  <c r="W606" i="9"/>
  <c r="O401" i="9"/>
  <c r="W401" i="9"/>
  <c r="P401" i="9"/>
  <c r="X401" i="9"/>
  <c r="I401" i="9"/>
  <c r="Q401" i="9"/>
  <c r="J401" i="9"/>
  <c r="R401" i="9"/>
  <c r="K401" i="9"/>
  <c r="S401" i="9"/>
  <c r="M401" i="9"/>
  <c r="U401" i="9"/>
  <c r="L401" i="9"/>
  <c r="N401" i="9"/>
  <c r="T401" i="9"/>
  <c r="V401" i="9"/>
  <c r="O385" i="9"/>
  <c r="W385" i="9"/>
  <c r="P385" i="9"/>
  <c r="X385" i="9"/>
  <c r="I385" i="9"/>
  <c r="Q385" i="9"/>
  <c r="J385" i="9"/>
  <c r="R385" i="9"/>
  <c r="K385" i="9"/>
  <c r="S385" i="9"/>
  <c r="M385" i="9"/>
  <c r="U385" i="9"/>
  <c r="L385" i="9"/>
  <c r="N385" i="9"/>
  <c r="T385" i="9"/>
  <c r="V385" i="9"/>
  <c r="J275" i="9"/>
  <c r="R275" i="9"/>
  <c r="K275" i="9"/>
  <c r="S275" i="9"/>
  <c r="L275" i="9"/>
  <c r="T275" i="9"/>
  <c r="M275" i="9"/>
  <c r="U275" i="9"/>
  <c r="N275" i="9"/>
  <c r="V275" i="9"/>
  <c r="O275" i="9"/>
  <c r="W275" i="9"/>
  <c r="P275" i="9"/>
  <c r="X275" i="9"/>
  <c r="I275" i="9"/>
  <c r="Q275" i="9"/>
  <c r="O151" i="9"/>
  <c r="W151" i="9"/>
  <c r="P151" i="9"/>
  <c r="X151" i="9"/>
  <c r="I151" i="9"/>
  <c r="Q151" i="9"/>
  <c r="J151" i="9"/>
  <c r="R151" i="9"/>
  <c r="K151" i="9"/>
  <c r="S151" i="9"/>
  <c r="L151" i="9"/>
  <c r="T151" i="9"/>
  <c r="M151" i="9"/>
  <c r="U151" i="9"/>
  <c r="N151" i="9"/>
  <c r="V151" i="9"/>
  <c r="J238" i="9"/>
  <c r="R238" i="9"/>
  <c r="K238" i="9"/>
  <c r="S238" i="9"/>
  <c r="L238" i="9"/>
  <c r="T238" i="9"/>
  <c r="M238" i="9"/>
  <c r="U238" i="9"/>
  <c r="N238" i="9"/>
  <c r="V238" i="9"/>
  <c r="O238" i="9"/>
  <c r="W238" i="9"/>
  <c r="P238" i="9"/>
  <c r="X238" i="9"/>
  <c r="Q238" i="9"/>
  <c r="I238" i="9"/>
  <c r="M539" i="9"/>
  <c r="U539" i="9"/>
  <c r="N539" i="9"/>
  <c r="V539" i="9"/>
  <c r="P539" i="9"/>
  <c r="X539" i="9"/>
  <c r="I539" i="9"/>
  <c r="Q539" i="9"/>
  <c r="J539" i="9"/>
  <c r="R539" i="9"/>
  <c r="L539" i="9"/>
  <c r="O539" i="9"/>
  <c r="S539" i="9"/>
  <c r="T539" i="9"/>
  <c r="W539" i="9"/>
  <c r="K539" i="9"/>
  <c r="J537" i="9"/>
  <c r="R537" i="9"/>
  <c r="K537" i="9"/>
  <c r="S537" i="9"/>
  <c r="L537" i="9"/>
  <c r="T537" i="9"/>
  <c r="M537" i="9"/>
  <c r="U537" i="9"/>
  <c r="W537" i="9"/>
  <c r="X537" i="9"/>
  <c r="N537" i="9"/>
  <c r="O537" i="9"/>
  <c r="P537" i="9"/>
  <c r="I537" i="9"/>
  <c r="Q537" i="9"/>
  <c r="V537" i="9"/>
  <c r="P349" i="9"/>
  <c r="X349" i="9"/>
  <c r="I349" i="9"/>
  <c r="Q349" i="9"/>
  <c r="J349" i="9"/>
  <c r="R349" i="9"/>
  <c r="K349" i="9"/>
  <c r="S349" i="9"/>
  <c r="L349" i="9"/>
  <c r="T349" i="9"/>
  <c r="N349" i="9"/>
  <c r="V349" i="9"/>
  <c r="O349" i="9"/>
  <c r="U349" i="9"/>
  <c r="W349" i="9"/>
  <c r="M349" i="9"/>
  <c r="I23" i="9"/>
  <c r="Q23" i="9"/>
  <c r="J23" i="9"/>
  <c r="R23" i="9"/>
  <c r="K23" i="9"/>
  <c r="S23" i="9"/>
  <c r="L23" i="9"/>
  <c r="T23" i="9"/>
  <c r="M23" i="9"/>
  <c r="U23" i="9"/>
  <c r="N23" i="9"/>
  <c r="V23" i="9"/>
  <c r="O23" i="9"/>
  <c r="W23" i="9"/>
  <c r="P23" i="9"/>
  <c r="X23" i="9"/>
  <c r="J226" i="9"/>
  <c r="R226" i="9"/>
  <c r="K226" i="9"/>
  <c r="S226" i="9"/>
  <c r="L226" i="9"/>
  <c r="T226" i="9"/>
  <c r="M226" i="9"/>
  <c r="U226" i="9"/>
  <c r="N226" i="9"/>
  <c r="V226" i="9"/>
  <c r="O226" i="9"/>
  <c r="W226" i="9"/>
  <c r="P226" i="9"/>
  <c r="X226" i="9"/>
  <c r="Q226" i="9"/>
  <c r="I226" i="9"/>
  <c r="J622" i="9"/>
  <c r="R622" i="9"/>
  <c r="K622" i="9"/>
  <c r="S622" i="9"/>
  <c r="L622" i="9"/>
  <c r="T622" i="9"/>
  <c r="M622" i="9"/>
  <c r="U622" i="9"/>
  <c r="N622" i="9"/>
  <c r="V622" i="9"/>
  <c r="O622" i="9"/>
  <c r="W622" i="9"/>
  <c r="P622" i="9"/>
  <c r="X622" i="9"/>
  <c r="I622" i="9"/>
  <c r="Q622" i="9"/>
  <c r="J515" i="9"/>
  <c r="R515" i="9"/>
  <c r="K515" i="9"/>
  <c r="S515" i="9"/>
  <c r="L515" i="9"/>
  <c r="T515" i="9"/>
  <c r="M515" i="9"/>
  <c r="U515" i="9"/>
  <c r="O515" i="9"/>
  <c r="W515" i="9"/>
  <c r="P515" i="9"/>
  <c r="X515" i="9"/>
  <c r="N515" i="9"/>
  <c r="Q515" i="9"/>
  <c r="V515" i="9"/>
  <c r="I515" i="9"/>
  <c r="O149" i="9"/>
  <c r="W149" i="9"/>
  <c r="P149" i="9"/>
  <c r="X149" i="9"/>
  <c r="I149" i="9"/>
  <c r="Q149" i="9"/>
  <c r="J149" i="9"/>
  <c r="R149" i="9"/>
  <c r="K149" i="9"/>
  <c r="S149" i="9"/>
  <c r="L149" i="9"/>
  <c r="T149" i="9"/>
  <c r="M149" i="9"/>
  <c r="U149" i="9"/>
  <c r="N149" i="9"/>
  <c r="V149" i="9"/>
  <c r="I3" i="9"/>
  <c r="Q3" i="9"/>
  <c r="J3" i="9"/>
  <c r="R3" i="9"/>
  <c r="K3" i="9"/>
  <c r="S3" i="9"/>
  <c r="L3" i="9"/>
  <c r="T3" i="9"/>
  <c r="M3" i="9"/>
  <c r="U3" i="9"/>
  <c r="N3" i="9"/>
  <c r="V3" i="9"/>
  <c r="O3" i="9"/>
  <c r="W3" i="9"/>
  <c r="P3" i="9"/>
  <c r="X3" i="9"/>
  <c r="O154" i="9"/>
  <c r="W154" i="9"/>
  <c r="P154" i="9"/>
  <c r="X154" i="9"/>
  <c r="I154" i="9"/>
  <c r="Q154" i="9"/>
  <c r="J154" i="9"/>
  <c r="R154" i="9"/>
  <c r="K154" i="9"/>
  <c r="S154" i="9"/>
  <c r="L154" i="9"/>
  <c r="T154" i="9"/>
  <c r="M154" i="9"/>
  <c r="U154" i="9"/>
  <c r="N154" i="9"/>
  <c r="V154" i="9"/>
  <c r="I145" i="9"/>
  <c r="J145" i="9"/>
  <c r="K145" i="9"/>
  <c r="L145" i="9"/>
  <c r="T145" i="9"/>
  <c r="M145" i="9"/>
  <c r="N145" i="9"/>
  <c r="O145" i="9"/>
  <c r="U145" i="9"/>
  <c r="V145" i="9"/>
  <c r="W145" i="9"/>
  <c r="X145" i="9"/>
  <c r="P145" i="9"/>
  <c r="Q145" i="9"/>
  <c r="R145" i="9"/>
  <c r="S145" i="9"/>
  <c r="P306" i="9"/>
  <c r="X306" i="9"/>
  <c r="I306" i="9"/>
  <c r="Q306" i="9"/>
  <c r="J306" i="9"/>
  <c r="R306" i="9"/>
  <c r="K306" i="9"/>
  <c r="S306" i="9"/>
  <c r="L306" i="9"/>
  <c r="T306" i="9"/>
  <c r="M306" i="9"/>
  <c r="U306" i="9"/>
  <c r="N306" i="9"/>
  <c r="V306" i="9"/>
  <c r="O306" i="9"/>
  <c r="W306" i="9"/>
  <c r="K495" i="9"/>
  <c r="S495" i="9"/>
  <c r="L495" i="9"/>
  <c r="T495" i="9"/>
  <c r="M495" i="9"/>
  <c r="U495" i="9"/>
  <c r="N495" i="9"/>
  <c r="V495" i="9"/>
  <c r="O495" i="9"/>
  <c r="W495" i="9"/>
  <c r="P495" i="9"/>
  <c r="X495" i="9"/>
  <c r="I495" i="9"/>
  <c r="Q495" i="9"/>
  <c r="R495" i="9"/>
  <c r="J495" i="9"/>
  <c r="O396" i="9"/>
  <c r="W396" i="9"/>
  <c r="P396" i="9"/>
  <c r="X396" i="9"/>
  <c r="I396" i="9"/>
  <c r="Q396" i="9"/>
  <c r="J396" i="9"/>
  <c r="R396" i="9"/>
  <c r="K396" i="9"/>
  <c r="S396" i="9"/>
  <c r="M396" i="9"/>
  <c r="U396" i="9"/>
  <c r="L396" i="9"/>
  <c r="N396" i="9"/>
  <c r="T396" i="9"/>
  <c r="V396" i="9"/>
  <c r="J653" i="9"/>
  <c r="R653" i="9"/>
  <c r="K653" i="9"/>
  <c r="S653" i="9"/>
  <c r="L653" i="9"/>
  <c r="T653" i="9"/>
  <c r="M653" i="9"/>
  <c r="U653" i="9"/>
  <c r="N653" i="9"/>
  <c r="V653" i="9"/>
  <c r="O653" i="9"/>
  <c r="W653" i="9"/>
  <c r="P653" i="9"/>
  <c r="X653" i="9"/>
  <c r="I653" i="9"/>
  <c r="Q653" i="9"/>
  <c r="M589" i="9"/>
  <c r="U589" i="9"/>
  <c r="N589" i="9"/>
  <c r="V589" i="9"/>
  <c r="P589" i="9"/>
  <c r="X589" i="9"/>
  <c r="I589" i="9"/>
  <c r="Q589" i="9"/>
  <c r="J589" i="9"/>
  <c r="R589" i="9"/>
  <c r="W589" i="9"/>
  <c r="K589" i="9"/>
  <c r="L589" i="9"/>
  <c r="O589" i="9"/>
  <c r="S589" i="9"/>
  <c r="T589" i="9"/>
  <c r="J525" i="9"/>
  <c r="R525" i="9"/>
  <c r="K525" i="9"/>
  <c r="S525" i="9"/>
  <c r="L525" i="9"/>
  <c r="T525" i="9"/>
  <c r="M525" i="9"/>
  <c r="U525" i="9"/>
  <c r="O525" i="9"/>
  <c r="W525" i="9"/>
  <c r="P525" i="9"/>
  <c r="X525" i="9"/>
  <c r="N525" i="9"/>
  <c r="Q525" i="9"/>
  <c r="V525" i="9"/>
  <c r="I525" i="9"/>
  <c r="O400" i="9"/>
  <c r="W400" i="9"/>
  <c r="P400" i="9"/>
  <c r="X400" i="9"/>
  <c r="I400" i="9"/>
  <c r="Q400" i="9"/>
  <c r="J400" i="9"/>
  <c r="R400" i="9"/>
  <c r="K400" i="9"/>
  <c r="S400" i="9"/>
  <c r="M400" i="9"/>
  <c r="U400" i="9"/>
  <c r="L400" i="9"/>
  <c r="N400" i="9"/>
  <c r="T400" i="9"/>
  <c r="V400" i="9"/>
  <c r="N668" i="9"/>
  <c r="V668" i="9"/>
  <c r="O668" i="9"/>
  <c r="W668" i="9"/>
  <c r="P668" i="9"/>
  <c r="X668" i="9"/>
  <c r="I668" i="9"/>
  <c r="Q668" i="9"/>
  <c r="J668" i="9"/>
  <c r="R668" i="9"/>
  <c r="K668" i="9"/>
  <c r="S668" i="9"/>
  <c r="L668" i="9"/>
  <c r="T668" i="9"/>
  <c r="M668" i="9"/>
  <c r="U668" i="9"/>
  <c r="M604" i="9"/>
  <c r="U604" i="9"/>
  <c r="N604" i="9"/>
  <c r="V604" i="9"/>
  <c r="P604" i="9"/>
  <c r="X604" i="9"/>
  <c r="I604" i="9"/>
  <c r="Q604" i="9"/>
  <c r="J604" i="9"/>
  <c r="R604" i="9"/>
  <c r="S604" i="9"/>
  <c r="T604" i="9"/>
  <c r="W604" i="9"/>
  <c r="K604" i="9"/>
  <c r="L604" i="9"/>
  <c r="O604" i="9"/>
  <c r="M540" i="9"/>
  <c r="U540" i="9"/>
  <c r="N540" i="9"/>
  <c r="V540" i="9"/>
  <c r="P540" i="9"/>
  <c r="X540" i="9"/>
  <c r="I540" i="9"/>
  <c r="Q540" i="9"/>
  <c r="J540" i="9"/>
  <c r="R540" i="9"/>
  <c r="S540" i="9"/>
  <c r="T540" i="9"/>
  <c r="W540" i="9"/>
  <c r="K540" i="9"/>
  <c r="L540" i="9"/>
  <c r="O540" i="9"/>
  <c r="K451" i="9"/>
  <c r="S451" i="9"/>
  <c r="L451" i="9"/>
  <c r="T451" i="9"/>
  <c r="M451" i="9"/>
  <c r="U451" i="9"/>
  <c r="N451" i="9"/>
  <c r="V451" i="9"/>
  <c r="O451" i="9"/>
  <c r="W451" i="9"/>
  <c r="P451" i="9"/>
  <c r="X451" i="9"/>
  <c r="I451" i="9"/>
  <c r="Q451" i="9"/>
  <c r="R451" i="9"/>
  <c r="J451" i="9"/>
  <c r="N667" i="9"/>
  <c r="V667" i="9"/>
  <c r="O667" i="9"/>
  <c r="W667" i="9"/>
  <c r="P667" i="9"/>
  <c r="X667" i="9"/>
  <c r="I667" i="9"/>
  <c r="Q667" i="9"/>
  <c r="J667" i="9"/>
  <c r="R667" i="9"/>
  <c r="K667" i="9"/>
  <c r="S667" i="9"/>
  <c r="L667" i="9"/>
  <c r="T667" i="9"/>
  <c r="M667" i="9"/>
  <c r="U667" i="9"/>
  <c r="K476" i="9"/>
  <c r="S476" i="9"/>
  <c r="L476" i="9"/>
  <c r="T476" i="9"/>
  <c r="M476" i="9"/>
  <c r="U476" i="9"/>
  <c r="N476" i="9"/>
  <c r="V476" i="9"/>
  <c r="O476" i="9"/>
  <c r="W476" i="9"/>
  <c r="P476" i="9"/>
  <c r="X476" i="9"/>
  <c r="I476" i="9"/>
  <c r="Q476" i="9"/>
  <c r="J476" i="9"/>
  <c r="R476" i="9"/>
  <c r="N674" i="9"/>
  <c r="V674" i="9"/>
  <c r="O674" i="9"/>
  <c r="W674" i="9"/>
  <c r="P674" i="9"/>
  <c r="X674" i="9"/>
  <c r="I674" i="9"/>
  <c r="Q674" i="9"/>
  <c r="J674" i="9"/>
  <c r="R674" i="9"/>
  <c r="K674" i="9"/>
  <c r="S674" i="9"/>
  <c r="L674" i="9"/>
  <c r="T674" i="9"/>
  <c r="M674" i="9"/>
  <c r="U674" i="9"/>
  <c r="J648" i="9"/>
  <c r="R648" i="9"/>
  <c r="K648" i="9"/>
  <c r="S648" i="9"/>
  <c r="L648" i="9"/>
  <c r="T648" i="9"/>
  <c r="M648" i="9"/>
  <c r="U648" i="9"/>
  <c r="N648" i="9"/>
  <c r="V648" i="9"/>
  <c r="O648" i="9"/>
  <c r="W648" i="9"/>
  <c r="P648" i="9"/>
  <c r="X648" i="9"/>
  <c r="I648" i="9"/>
  <c r="Q648" i="9"/>
  <c r="M584" i="9"/>
  <c r="U584" i="9"/>
  <c r="N584" i="9"/>
  <c r="V584" i="9"/>
  <c r="P584" i="9"/>
  <c r="X584" i="9"/>
  <c r="I584" i="9"/>
  <c r="Q584" i="9"/>
  <c r="J584" i="9"/>
  <c r="R584" i="9"/>
  <c r="S584" i="9"/>
  <c r="T584" i="9"/>
  <c r="W584" i="9"/>
  <c r="K584" i="9"/>
  <c r="L584" i="9"/>
  <c r="O584" i="9"/>
  <c r="J520" i="9"/>
  <c r="R520" i="9"/>
  <c r="K520" i="9"/>
  <c r="S520" i="9"/>
  <c r="L520" i="9"/>
  <c r="T520" i="9"/>
  <c r="M520" i="9"/>
  <c r="U520" i="9"/>
  <c r="O520" i="9"/>
  <c r="W520" i="9"/>
  <c r="P520" i="9"/>
  <c r="X520" i="9"/>
  <c r="Q520" i="9"/>
  <c r="V520" i="9"/>
  <c r="I520" i="9"/>
  <c r="N520" i="9"/>
  <c r="N679" i="9"/>
  <c r="V679" i="9"/>
  <c r="O679" i="9"/>
  <c r="W679" i="9"/>
  <c r="P679" i="9"/>
  <c r="X679" i="9"/>
  <c r="I679" i="9"/>
  <c r="Q679" i="9"/>
  <c r="J679" i="9"/>
  <c r="R679" i="9"/>
  <c r="K679" i="9"/>
  <c r="S679" i="9"/>
  <c r="L679" i="9"/>
  <c r="T679" i="9"/>
  <c r="M679" i="9"/>
  <c r="U679" i="9"/>
  <c r="J615" i="9"/>
  <c r="R615" i="9"/>
  <c r="K615" i="9"/>
  <c r="S615" i="9"/>
  <c r="L615" i="9"/>
  <c r="T615" i="9"/>
  <c r="M615" i="9"/>
  <c r="U615" i="9"/>
  <c r="N615" i="9"/>
  <c r="V615" i="9"/>
  <c r="O615" i="9"/>
  <c r="W615" i="9"/>
  <c r="P615" i="9"/>
  <c r="X615" i="9"/>
  <c r="I615" i="9"/>
  <c r="Q615" i="9"/>
  <c r="M543" i="9"/>
  <c r="U543" i="9"/>
  <c r="N543" i="9"/>
  <c r="V543" i="9"/>
  <c r="P543" i="9"/>
  <c r="X543" i="9"/>
  <c r="I543" i="9"/>
  <c r="Q543" i="9"/>
  <c r="J543" i="9"/>
  <c r="R543" i="9"/>
  <c r="L543" i="9"/>
  <c r="O543" i="9"/>
  <c r="S543" i="9"/>
  <c r="T543" i="9"/>
  <c r="W543" i="9"/>
  <c r="K543" i="9"/>
  <c r="K480" i="9"/>
  <c r="S480" i="9"/>
  <c r="L480" i="9"/>
  <c r="T480" i="9"/>
  <c r="M480" i="9"/>
  <c r="U480" i="9"/>
  <c r="N480" i="9"/>
  <c r="V480" i="9"/>
  <c r="O480" i="9"/>
  <c r="W480" i="9"/>
  <c r="P480" i="9"/>
  <c r="X480" i="9"/>
  <c r="I480" i="9"/>
  <c r="Q480" i="9"/>
  <c r="J480" i="9"/>
  <c r="R480" i="9"/>
  <c r="O161" i="9"/>
  <c r="W161" i="9"/>
  <c r="P161" i="9"/>
  <c r="X161" i="9"/>
  <c r="I161" i="9"/>
  <c r="Q161" i="9"/>
  <c r="J161" i="9"/>
  <c r="R161" i="9"/>
  <c r="K161" i="9"/>
  <c r="S161" i="9"/>
  <c r="L161" i="9"/>
  <c r="T161" i="9"/>
  <c r="M161" i="9"/>
  <c r="U161" i="9"/>
  <c r="N161" i="9"/>
  <c r="V161" i="9"/>
  <c r="K461" i="9"/>
  <c r="S461" i="9"/>
  <c r="L461" i="9"/>
  <c r="T461" i="9"/>
  <c r="M461" i="9"/>
  <c r="U461" i="9"/>
  <c r="N461" i="9"/>
  <c r="V461" i="9"/>
  <c r="O461" i="9"/>
  <c r="W461" i="9"/>
  <c r="P461" i="9"/>
  <c r="X461" i="9"/>
  <c r="I461" i="9"/>
  <c r="Q461" i="9"/>
  <c r="J461" i="9"/>
  <c r="R461" i="9"/>
  <c r="M555" i="9"/>
  <c r="U555" i="9"/>
  <c r="N555" i="9"/>
  <c r="V555" i="9"/>
  <c r="P555" i="9"/>
  <c r="X555" i="9"/>
  <c r="I555" i="9"/>
  <c r="Q555" i="9"/>
  <c r="J555" i="9"/>
  <c r="R555" i="9"/>
  <c r="L555" i="9"/>
  <c r="O555" i="9"/>
  <c r="S555" i="9"/>
  <c r="T555" i="9"/>
  <c r="W555" i="9"/>
  <c r="K555" i="9"/>
  <c r="J105" i="9"/>
  <c r="R105" i="9"/>
  <c r="K105" i="9"/>
  <c r="S105" i="9"/>
  <c r="L105" i="9"/>
  <c r="T105" i="9"/>
  <c r="M105" i="9"/>
  <c r="U105" i="9"/>
  <c r="N105" i="9"/>
  <c r="V105" i="9"/>
  <c r="P105" i="9"/>
  <c r="X105" i="9"/>
  <c r="O105" i="9"/>
  <c r="Q105" i="9"/>
  <c r="W105" i="9"/>
  <c r="I105" i="9"/>
  <c r="J217" i="9"/>
  <c r="R217" i="9"/>
  <c r="K217" i="9"/>
  <c r="S217" i="9"/>
  <c r="L217" i="9"/>
  <c r="T217" i="9"/>
  <c r="M217" i="9"/>
  <c r="U217" i="9"/>
  <c r="O217" i="9"/>
  <c r="W217" i="9"/>
  <c r="P217" i="9"/>
  <c r="X217" i="9"/>
  <c r="I217" i="9"/>
  <c r="N217" i="9"/>
  <c r="Q217" i="9"/>
  <c r="V217" i="9"/>
  <c r="P304" i="9"/>
  <c r="X304" i="9"/>
  <c r="I304" i="9"/>
  <c r="Q304" i="9"/>
  <c r="J304" i="9"/>
  <c r="R304" i="9"/>
  <c r="K304" i="9"/>
  <c r="S304" i="9"/>
  <c r="L304" i="9"/>
  <c r="T304" i="9"/>
  <c r="M304" i="9"/>
  <c r="U304" i="9"/>
  <c r="N304" i="9"/>
  <c r="V304" i="9"/>
  <c r="W304" i="9"/>
  <c r="O304" i="9"/>
  <c r="L57" i="9"/>
  <c r="T57" i="9"/>
  <c r="M57" i="9"/>
  <c r="U57" i="9"/>
  <c r="N57" i="9"/>
  <c r="V57" i="9"/>
  <c r="O57" i="9"/>
  <c r="W57" i="9"/>
  <c r="J57" i="9"/>
  <c r="R57" i="9"/>
  <c r="K57" i="9"/>
  <c r="S57" i="9"/>
  <c r="P57" i="9"/>
  <c r="Q57" i="9"/>
  <c r="X57" i="9"/>
  <c r="I57" i="9"/>
  <c r="P316" i="9"/>
  <c r="X316" i="9"/>
  <c r="I316" i="9"/>
  <c r="Q316" i="9"/>
  <c r="J316" i="9"/>
  <c r="R316" i="9"/>
  <c r="K316" i="9"/>
  <c r="S316" i="9"/>
  <c r="L316" i="9"/>
  <c r="T316" i="9"/>
  <c r="N316" i="9"/>
  <c r="V316" i="9"/>
  <c r="M316" i="9"/>
  <c r="O316" i="9"/>
  <c r="W316" i="9"/>
  <c r="U316" i="9"/>
  <c r="P312" i="9"/>
  <c r="X312" i="9"/>
  <c r="I312" i="9"/>
  <c r="Q312" i="9"/>
  <c r="J312" i="9"/>
  <c r="R312" i="9"/>
  <c r="K312" i="9"/>
  <c r="S312" i="9"/>
  <c r="L312" i="9"/>
  <c r="T312" i="9"/>
  <c r="N312" i="9"/>
  <c r="V312" i="9"/>
  <c r="M312" i="9"/>
  <c r="O312" i="9"/>
  <c r="W312" i="9"/>
  <c r="U312" i="9"/>
  <c r="J240" i="9"/>
  <c r="R240" i="9"/>
  <c r="K240" i="9"/>
  <c r="S240" i="9"/>
  <c r="L240" i="9"/>
  <c r="T240" i="9"/>
  <c r="M240" i="9"/>
  <c r="U240" i="9"/>
  <c r="N240" i="9"/>
  <c r="V240" i="9"/>
  <c r="O240" i="9"/>
  <c r="W240" i="9"/>
  <c r="P240" i="9"/>
  <c r="X240" i="9"/>
  <c r="I240" i="9"/>
  <c r="Q240" i="9"/>
  <c r="O158" i="9"/>
  <c r="W158" i="9"/>
  <c r="P158" i="9"/>
  <c r="X158" i="9"/>
  <c r="I158" i="9"/>
  <c r="Q158" i="9"/>
  <c r="J158" i="9"/>
  <c r="R158" i="9"/>
  <c r="K158" i="9"/>
  <c r="S158" i="9"/>
  <c r="L158" i="9"/>
  <c r="T158" i="9"/>
  <c r="M158" i="9"/>
  <c r="U158" i="9"/>
  <c r="N158" i="9"/>
  <c r="V158" i="9"/>
  <c r="J94" i="9"/>
  <c r="R94" i="9"/>
  <c r="K94" i="9"/>
  <c r="S94" i="9"/>
  <c r="L94" i="9"/>
  <c r="T94" i="9"/>
  <c r="M94" i="9"/>
  <c r="U94" i="9"/>
  <c r="N94" i="9"/>
  <c r="V94" i="9"/>
  <c r="P94" i="9"/>
  <c r="X94" i="9"/>
  <c r="I94" i="9"/>
  <c r="O94" i="9"/>
  <c r="Q94" i="9"/>
  <c r="W94" i="9"/>
  <c r="L54" i="9"/>
  <c r="T54" i="9"/>
  <c r="M54" i="9"/>
  <c r="U54" i="9"/>
  <c r="N54" i="9"/>
  <c r="V54" i="9"/>
  <c r="O54" i="9"/>
  <c r="W54" i="9"/>
  <c r="J54" i="9"/>
  <c r="R54" i="9"/>
  <c r="K54" i="9"/>
  <c r="S54" i="9"/>
  <c r="I54" i="9"/>
  <c r="P54" i="9"/>
  <c r="X54" i="9"/>
  <c r="Q54" i="9"/>
  <c r="J526" i="9"/>
  <c r="R526" i="9"/>
  <c r="K526" i="9"/>
  <c r="S526" i="9"/>
  <c r="L526" i="9"/>
  <c r="T526" i="9"/>
  <c r="M526" i="9"/>
  <c r="U526" i="9"/>
  <c r="O526" i="9"/>
  <c r="W526" i="9"/>
  <c r="P526" i="9"/>
  <c r="X526" i="9"/>
  <c r="Q526" i="9"/>
  <c r="V526" i="9"/>
  <c r="I526" i="9"/>
  <c r="N526" i="9"/>
  <c r="J279" i="9"/>
  <c r="R279" i="9"/>
  <c r="K279" i="9"/>
  <c r="S279" i="9"/>
  <c r="L279" i="9"/>
  <c r="T279" i="9"/>
  <c r="M279" i="9"/>
  <c r="U279" i="9"/>
  <c r="N279" i="9"/>
  <c r="V279" i="9"/>
  <c r="O279" i="9"/>
  <c r="W279" i="9"/>
  <c r="P279" i="9"/>
  <c r="X279" i="9"/>
  <c r="I279" i="9"/>
  <c r="Q279" i="9"/>
  <c r="M595" i="9"/>
  <c r="U595" i="9"/>
  <c r="N595" i="9"/>
  <c r="V595" i="9"/>
  <c r="P595" i="9"/>
  <c r="X595" i="9"/>
  <c r="I595" i="9"/>
  <c r="Q595" i="9"/>
  <c r="J595" i="9"/>
  <c r="R595" i="9"/>
  <c r="L595" i="9"/>
  <c r="O595" i="9"/>
  <c r="S595" i="9"/>
  <c r="T595" i="9"/>
  <c r="W595" i="9"/>
  <c r="K595" i="9"/>
  <c r="P327" i="9"/>
  <c r="X327" i="9"/>
  <c r="I327" i="9"/>
  <c r="Q327" i="9"/>
  <c r="J327" i="9"/>
  <c r="R327" i="9"/>
  <c r="K327" i="9"/>
  <c r="S327" i="9"/>
  <c r="L327" i="9"/>
  <c r="T327" i="9"/>
  <c r="N327" i="9"/>
  <c r="V327" i="9"/>
  <c r="O327" i="9"/>
  <c r="U327" i="9"/>
  <c r="W327" i="9"/>
  <c r="M327" i="9"/>
  <c r="J239" i="9"/>
  <c r="R239" i="9"/>
  <c r="K239" i="9"/>
  <c r="S239" i="9"/>
  <c r="L239" i="9"/>
  <c r="T239" i="9"/>
  <c r="M239" i="9"/>
  <c r="U239" i="9"/>
  <c r="N239" i="9"/>
  <c r="V239" i="9"/>
  <c r="O239" i="9"/>
  <c r="W239" i="9"/>
  <c r="P239" i="9"/>
  <c r="X239" i="9"/>
  <c r="I239" i="9"/>
  <c r="Q239" i="9"/>
  <c r="I139" i="9"/>
  <c r="Q139" i="9"/>
  <c r="J139" i="9"/>
  <c r="R139" i="9"/>
  <c r="K139" i="9"/>
  <c r="S139" i="9"/>
  <c r="L139" i="9"/>
  <c r="T139" i="9"/>
  <c r="M139" i="9"/>
  <c r="U139" i="9"/>
  <c r="N139" i="9"/>
  <c r="V139" i="9"/>
  <c r="O139" i="9"/>
  <c r="W139" i="9"/>
  <c r="P139" i="9"/>
  <c r="X139" i="9"/>
  <c r="I43" i="9"/>
  <c r="Q43" i="9"/>
  <c r="J43" i="9"/>
  <c r="R43" i="9"/>
  <c r="K43" i="9"/>
  <c r="S43" i="9"/>
  <c r="L43" i="9"/>
  <c r="T43" i="9"/>
  <c r="M43" i="9"/>
  <c r="U43" i="9"/>
  <c r="N43" i="9"/>
  <c r="V43" i="9"/>
  <c r="O43" i="9"/>
  <c r="W43" i="9"/>
  <c r="P43" i="9"/>
  <c r="X43" i="9"/>
  <c r="K445" i="9"/>
  <c r="S445" i="9"/>
  <c r="L445" i="9"/>
  <c r="T445" i="9"/>
  <c r="M445" i="9"/>
  <c r="U445" i="9"/>
  <c r="N445" i="9"/>
  <c r="V445" i="9"/>
  <c r="O445" i="9"/>
  <c r="W445" i="9"/>
  <c r="P445" i="9"/>
  <c r="X445" i="9"/>
  <c r="I445" i="9"/>
  <c r="Q445" i="9"/>
  <c r="J445" i="9"/>
  <c r="R445" i="9"/>
  <c r="M561" i="9"/>
  <c r="U561" i="9"/>
  <c r="N561" i="9"/>
  <c r="V561" i="9"/>
  <c r="P561" i="9"/>
  <c r="X561" i="9"/>
  <c r="I561" i="9"/>
  <c r="Q561" i="9"/>
  <c r="J561" i="9"/>
  <c r="R561" i="9"/>
  <c r="W561" i="9"/>
  <c r="K561" i="9"/>
  <c r="L561" i="9"/>
  <c r="O561" i="9"/>
  <c r="S561" i="9"/>
  <c r="T561" i="9"/>
  <c r="J193" i="9"/>
  <c r="R193" i="9"/>
  <c r="K193" i="9"/>
  <c r="S193" i="9"/>
  <c r="L193" i="9"/>
  <c r="T193" i="9"/>
  <c r="M193" i="9"/>
  <c r="U193" i="9"/>
  <c r="N193" i="9"/>
  <c r="V193" i="9"/>
  <c r="O193" i="9"/>
  <c r="W193" i="9"/>
  <c r="P193" i="9"/>
  <c r="X193" i="9"/>
  <c r="I193" i="9"/>
  <c r="Q193" i="9"/>
  <c r="J617" i="9"/>
  <c r="R617" i="9"/>
  <c r="K617" i="9"/>
  <c r="S617" i="9"/>
  <c r="L617" i="9"/>
  <c r="T617" i="9"/>
  <c r="M617" i="9"/>
  <c r="U617" i="9"/>
  <c r="N617" i="9"/>
  <c r="V617" i="9"/>
  <c r="O617" i="9"/>
  <c r="W617" i="9"/>
  <c r="P617" i="9"/>
  <c r="X617" i="9"/>
  <c r="I617" i="9"/>
  <c r="Q617" i="9"/>
  <c r="J96" i="9"/>
  <c r="R96" i="9"/>
  <c r="K96" i="9"/>
  <c r="S96" i="9"/>
  <c r="L96" i="9"/>
  <c r="T96" i="9"/>
  <c r="M96" i="9"/>
  <c r="U96" i="9"/>
  <c r="N96" i="9"/>
  <c r="V96" i="9"/>
  <c r="P96" i="9"/>
  <c r="X96" i="9"/>
  <c r="I96" i="9"/>
  <c r="O96" i="9"/>
  <c r="Q96" i="9"/>
  <c r="W96" i="9"/>
  <c r="I40" i="9"/>
  <c r="Q40" i="9"/>
  <c r="J40" i="9"/>
  <c r="R40" i="9"/>
  <c r="K40" i="9"/>
  <c r="S40" i="9"/>
  <c r="L40" i="9"/>
  <c r="T40" i="9"/>
  <c r="M40" i="9"/>
  <c r="U40" i="9"/>
  <c r="N40" i="9"/>
  <c r="V40" i="9"/>
  <c r="O40" i="9"/>
  <c r="W40" i="9"/>
  <c r="P40" i="9"/>
  <c r="X40" i="9"/>
  <c r="P334" i="9"/>
  <c r="X334" i="9"/>
  <c r="I334" i="9"/>
  <c r="Q334" i="9"/>
  <c r="J334" i="9"/>
  <c r="R334" i="9"/>
  <c r="K334" i="9"/>
  <c r="S334" i="9"/>
  <c r="L334" i="9"/>
  <c r="T334" i="9"/>
  <c r="N334" i="9"/>
  <c r="V334" i="9"/>
  <c r="M334" i="9"/>
  <c r="O334" i="9"/>
  <c r="W334" i="9"/>
  <c r="U334" i="9"/>
  <c r="K442" i="9"/>
  <c r="S442" i="9"/>
  <c r="L442" i="9"/>
  <c r="T442" i="9"/>
  <c r="M442" i="9"/>
  <c r="U442" i="9"/>
  <c r="N442" i="9"/>
  <c r="V442" i="9"/>
  <c r="O442" i="9"/>
  <c r="W442" i="9"/>
  <c r="P442" i="9"/>
  <c r="X442" i="9"/>
  <c r="I442" i="9"/>
  <c r="Q442" i="9"/>
  <c r="J442" i="9"/>
  <c r="R442" i="9"/>
  <c r="I8" i="9"/>
  <c r="Q8" i="9"/>
  <c r="J8" i="9"/>
  <c r="R8" i="9"/>
  <c r="K8" i="9"/>
  <c r="S8" i="9"/>
  <c r="L8" i="9"/>
  <c r="T8" i="9"/>
  <c r="M8" i="9"/>
  <c r="U8" i="9"/>
  <c r="N8" i="9"/>
  <c r="V8" i="9"/>
  <c r="O8" i="9"/>
  <c r="W8" i="9"/>
  <c r="P8" i="9"/>
  <c r="X8" i="9"/>
  <c r="J101" i="9"/>
  <c r="R101" i="9"/>
  <c r="K101" i="9"/>
  <c r="S101" i="9"/>
  <c r="L101" i="9"/>
  <c r="T101" i="9"/>
  <c r="M101" i="9"/>
  <c r="U101" i="9"/>
  <c r="N101" i="9"/>
  <c r="V101" i="9"/>
  <c r="P101" i="9"/>
  <c r="X101" i="9"/>
  <c r="O101" i="9"/>
  <c r="Q101" i="9"/>
  <c r="W101" i="9"/>
  <c r="I101" i="9"/>
  <c r="J207" i="9"/>
  <c r="R207" i="9"/>
  <c r="K207" i="9"/>
  <c r="S207" i="9"/>
  <c r="L207" i="9"/>
  <c r="T207" i="9"/>
  <c r="M207" i="9"/>
  <c r="U207" i="9"/>
  <c r="N207" i="9"/>
  <c r="V207" i="9"/>
  <c r="O207" i="9"/>
  <c r="W207" i="9"/>
  <c r="P207" i="9"/>
  <c r="X207" i="9"/>
  <c r="I207" i="9"/>
  <c r="Q207" i="9"/>
  <c r="M593" i="9"/>
  <c r="U593" i="9"/>
  <c r="N593" i="9"/>
  <c r="V593" i="9"/>
  <c r="P593" i="9"/>
  <c r="X593" i="9"/>
  <c r="I593" i="9"/>
  <c r="Q593" i="9"/>
  <c r="J593" i="9"/>
  <c r="R593" i="9"/>
  <c r="W593" i="9"/>
  <c r="K593" i="9"/>
  <c r="L593" i="9"/>
  <c r="O593" i="9"/>
  <c r="S593" i="9"/>
  <c r="T593" i="9"/>
  <c r="J297" i="9"/>
  <c r="R297" i="9"/>
  <c r="K297" i="9"/>
  <c r="S297" i="9"/>
  <c r="L297" i="9"/>
  <c r="T297" i="9"/>
  <c r="M297" i="9"/>
  <c r="U297" i="9"/>
  <c r="N297" i="9"/>
  <c r="V297" i="9"/>
  <c r="O297" i="9"/>
  <c r="W297" i="9"/>
  <c r="P297" i="9"/>
  <c r="X297" i="9"/>
  <c r="I297" i="9"/>
  <c r="Q297" i="9"/>
  <c r="M554" i="9"/>
  <c r="U554" i="9"/>
  <c r="N554" i="9"/>
  <c r="V554" i="9"/>
  <c r="P554" i="9"/>
  <c r="X554" i="9"/>
  <c r="I554" i="9"/>
  <c r="Q554" i="9"/>
  <c r="J554" i="9"/>
  <c r="R554" i="9"/>
  <c r="K554" i="9"/>
  <c r="L554" i="9"/>
  <c r="O554" i="9"/>
  <c r="S554" i="9"/>
  <c r="T554" i="9"/>
  <c r="W554" i="9"/>
  <c r="M547" i="9"/>
  <c r="U547" i="9"/>
  <c r="N547" i="9"/>
  <c r="V547" i="9"/>
  <c r="P547" i="9"/>
  <c r="X547" i="9"/>
  <c r="I547" i="9"/>
  <c r="Q547" i="9"/>
  <c r="J547" i="9"/>
  <c r="R547" i="9"/>
  <c r="L547" i="9"/>
  <c r="O547" i="9"/>
  <c r="S547" i="9"/>
  <c r="T547" i="9"/>
  <c r="W547" i="9"/>
  <c r="K547" i="9"/>
  <c r="J189" i="9"/>
  <c r="R189" i="9"/>
  <c r="K189" i="9"/>
  <c r="S189" i="9"/>
  <c r="L189" i="9"/>
  <c r="T189" i="9"/>
  <c r="M189" i="9"/>
  <c r="U189" i="9"/>
  <c r="N189" i="9"/>
  <c r="V189" i="9"/>
  <c r="O189" i="9"/>
  <c r="W189" i="9"/>
  <c r="P189" i="9"/>
  <c r="X189" i="9"/>
  <c r="I189" i="9"/>
  <c r="Q189" i="9"/>
  <c r="I122" i="9"/>
  <c r="Q122" i="9"/>
  <c r="J122" i="9"/>
  <c r="R122" i="9"/>
  <c r="K122" i="9"/>
  <c r="S122" i="9"/>
  <c r="L122" i="9"/>
  <c r="T122" i="9"/>
  <c r="M122" i="9"/>
  <c r="U122" i="9"/>
  <c r="N122" i="9"/>
  <c r="V122" i="9"/>
  <c r="O122" i="9"/>
  <c r="W122" i="9"/>
  <c r="P122" i="9"/>
  <c r="X122" i="9"/>
  <c r="J267" i="9"/>
  <c r="R267" i="9"/>
  <c r="K267" i="9"/>
  <c r="S267" i="9"/>
  <c r="L267" i="9"/>
  <c r="T267" i="9"/>
  <c r="M267" i="9"/>
  <c r="U267" i="9"/>
  <c r="N267" i="9"/>
  <c r="V267" i="9"/>
  <c r="O267" i="9"/>
  <c r="W267" i="9"/>
  <c r="P267" i="9"/>
  <c r="X267" i="9"/>
  <c r="I267" i="9"/>
  <c r="Q267" i="9"/>
  <c r="K497" i="9"/>
  <c r="S497" i="9"/>
  <c r="L497" i="9"/>
  <c r="T497" i="9"/>
  <c r="M497" i="9"/>
  <c r="U497" i="9"/>
  <c r="N497" i="9"/>
  <c r="V497" i="9"/>
  <c r="O497" i="9"/>
  <c r="W497" i="9"/>
  <c r="P497" i="9"/>
  <c r="X497" i="9"/>
  <c r="I497" i="9"/>
  <c r="Q497" i="9"/>
  <c r="J497" i="9"/>
  <c r="R497" i="9"/>
  <c r="J212" i="9"/>
  <c r="R212" i="9"/>
  <c r="K212" i="9"/>
  <c r="S212" i="9"/>
  <c r="L212" i="9"/>
  <c r="T212" i="9"/>
  <c r="M212" i="9"/>
  <c r="U212" i="9"/>
  <c r="O212" i="9"/>
  <c r="W212" i="9"/>
  <c r="P212" i="9"/>
  <c r="X212" i="9"/>
  <c r="I212" i="9"/>
  <c r="N212" i="9"/>
  <c r="Q212" i="9"/>
  <c r="V212" i="9"/>
  <c r="J218" i="9"/>
  <c r="R218" i="9"/>
  <c r="K218" i="9"/>
  <c r="S218" i="9"/>
  <c r="L218" i="9"/>
  <c r="T218" i="9"/>
  <c r="M218" i="9"/>
  <c r="U218" i="9"/>
  <c r="O218" i="9"/>
  <c r="W218" i="9"/>
  <c r="P218" i="9"/>
  <c r="X218" i="9"/>
  <c r="I218" i="9"/>
  <c r="N218" i="9"/>
  <c r="Q218" i="9"/>
  <c r="V218" i="9"/>
  <c r="O382" i="9"/>
  <c r="W382" i="9"/>
  <c r="P382" i="9"/>
  <c r="X382" i="9"/>
  <c r="I382" i="9"/>
  <c r="Q382" i="9"/>
  <c r="J382" i="9"/>
  <c r="R382" i="9"/>
  <c r="K382" i="9"/>
  <c r="S382" i="9"/>
  <c r="M382" i="9"/>
  <c r="U382" i="9"/>
  <c r="L382" i="9"/>
  <c r="N382" i="9"/>
  <c r="T382" i="9"/>
  <c r="V382" i="9"/>
  <c r="J243" i="9"/>
  <c r="R243" i="9"/>
  <c r="K243" i="9"/>
  <c r="S243" i="9"/>
  <c r="L243" i="9"/>
  <c r="T243" i="9"/>
  <c r="M243" i="9"/>
  <c r="U243" i="9"/>
  <c r="N243" i="9"/>
  <c r="V243" i="9"/>
  <c r="O243" i="9"/>
  <c r="W243" i="9"/>
  <c r="P243" i="9"/>
  <c r="X243" i="9"/>
  <c r="I243" i="9"/>
  <c r="Q243" i="9"/>
  <c r="I135" i="9"/>
  <c r="Q135" i="9"/>
  <c r="J135" i="9"/>
  <c r="R135" i="9"/>
  <c r="K135" i="9"/>
  <c r="S135" i="9"/>
  <c r="L135" i="9"/>
  <c r="T135" i="9"/>
  <c r="M135" i="9"/>
  <c r="U135" i="9"/>
  <c r="N135" i="9"/>
  <c r="V135" i="9"/>
  <c r="O135" i="9"/>
  <c r="W135" i="9"/>
  <c r="P135" i="9"/>
  <c r="X135" i="9"/>
  <c r="P337" i="9"/>
  <c r="X337" i="9"/>
  <c r="I337" i="9"/>
  <c r="Q337" i="9"/>
  <c r="J337" i="9"/>
  <c r="R337" i="9"/>
  <c r="K337" i="9"/>
  <c r="S337" i="9"/>
  <c r="L337" i="9"/>
  <c r="T337" i="9"/>
  <c r="N337" i="9"/>
  <c r="V337" i="9"/>
  <c r="O337" i="9"/>
  <c r="U337" i="9"/>
  <c r="W337" i="9"/>
  <c r="M337" i="9"/>
  <c r="O386" i="9"/>
  <c r="W386" i="9"/>
  <c r="P386" i="9"/>
  <c r="X386" i="9"/>
  <c r="I386" i="9"/>
  <c r="Q386" i="9"/>
  <c r="J386" i="9"/>
  <c r="R386" i="9"/>
  <c r="K386" i="9"/>
  <c r="S386" i="9"/>
  <c r="M386" i="9"/>
  <c r="U386" i="9"/>
  <c r="L386" i="9"/>
  <c r="N386" i="9"/>
  <c r="T386" i="9"/>
  <c r="V386" i="9"/>
  <c r="L71" i="9"/>
  <c r="T71" i="9"/>
  <c r="M71" i="9"/>
  <c r="U71" i="9"/>
  <c r="N71" i="9"/>
  <c r="V71" i="9"/>
  <c r="O71" i="9"/>
  <c r="W71" i="9"/>
  <c r="J71" i="9"/>
  <c r="R71" i="9"/>
  <c r="K71" i="9"/>
  <c r="S71" i="9"/>
  <c r="P71" i="9"/>
  <c r="Q71" i="9"/>
  <c r="X71" i="9"/>
  <c r="I71" i="9"/>
  <c r="J214" i="9"/>
  <c r="R214" i="9"/>
  <c r="K214" i="9"/>
  <c r="S214" i="9"/>
  <c r="L214" i="9"/>
  <c r="T214" i="9"/>
  <c r="M214" i="9"/>
  <c r="U214" i="9"/>
  <c r="O214" i="9"/>
  <c r="W214" i="9"/>
  <c r="P214" i="9"/>
  <c r="X214" i="9"/>
  <c r="I214" i="9"/>
  <c r="N214" i="9"/>
  <c r="Q214" i="9"/>
  <c r="V214" i="9"/>
  <c r="N680" i="9"/>
  <c r="V680" i="9"/>
  <c r="O680" i="9"/>
  <c r="W680" i="9"/>
  <c r="P680" i="9"/>
  <c r="X680" i="9"/>
  <c r="I680" i="9"/>
  <c r="Q680" i="9"/>
  <c r="J680" i="9"/>
  <c r="R680" i="9"/>
  <c r="K680" i="9"/>
  <c r="S680" i="9"/>
  <c r="L680" i="9"/>
  <c r="T680" i="9"/>
  <c r="M680" i="9"/>
  <c r="U680" i="9"/>
  <c r="J221" i="9"/>
  <c r="R221" i="9"/>
  <c r="K221" i="9"/>
  <c r="S221" i="9"/>
  <c r="L221" i="9"/>
  <c r="T221" i="9"/>
  <c r="M221" i="9"/>
  <c r="U221" i="9"/>
  <c r="N221" i="9"/>
  <c r="V221" i="9"/>
  <c r="O221" i="9"/>
  <c r="W221" i="9"/>
  <c r="P221" i="9"/>
  <c r="X221" i="9"/>
  <c r="I221" i="9"/>
  <c r="Q221" i="9"/>
  <c r="J523" i="9"/>
  <c r="R523" i="9"/>
  <c r="K523" i="9"/>
  <c r="S523" i="9"/>
  <c r="L523" i="9"/>
  <c r="T523" i="9"/>
  <c r="M523" i="9"/>
  <c r="U523" i="9"/>
  <c r="O523" i="9"/>
  <c r="W523" i="9"/>
  <c r="P523" i="9"/>
  <c r="X523" i="9"/>
  <c r="N523" i="9"/>
  <c r="Q523" i="9"/>
  <c r="V523" i="9"/>
  <c r="I523" i="9"/>
  <c r="J514" i="9"/>
  <c r="R514" i="9"/>
  <c r="K514" i="9"/>
  <c r="S514" i="9"/>
  <c r="L514" i="9"/>
  <c r="T514" i="9"/>
  <c r="M514" i="9"/>
  <c r="U514" i="9"/>
  <c r="O514" i="9"/>
  <c r="W514" i="9"/>
  <c r="P514" i="9"/>
  <c r="X514" i="9"/>
  <c r="Q514" i="9"/>
  <c r="V514" i="9"/>
  <c r="I514" i="9"/>
  <c r="N514" i="9"/>
  <c r="J513" i="9"/>
  <c r="R513" i="9"/>
  <c r="K513" i="9"/>
  <c r="S513" i="9"/>
  <c r="L513" i="9"/>
  <c r="T513" i="9"/>
  <c r="M513" i="9"/>
  <c r="U513" i="9"/>
  <c r="O513" i="9"/>
  <c r="W513" i="9"/>
  <c r="P513" i="9"/>
  <c r="X513" i="9"/>
  <c r="N513" i="9"/>
  <c r="Q513" i="9"/>
  <c r="V513" i="9"/>
  <c r="I513" i="9"/>
  <c r="I116" i="9"/>
  <c r="Q116" i="9"/>
  <c r="J116" i="9"/>
  <c r="R116" i="9"/>
  <c r="K116" i="9"/>
  <c r="S116" i="9"/>
  <c r="L116" i="9"/>
  <c r="T116" i="9"/>
  <c r="M116" i="9"/>
  <c r="U116" i="9"/>
  <c r="N116" i="9"/>
  <c r="V116" i="9"/>
  <c r="O116" i="9"/>
  <c r="W116" i="9"/>
  <c r="P116" i="9"/>
  <c r="X116" i="9"/>
  <c r="I44" i="9"/>
  <c r="J44" i="9"/>
  <c r="K44" i="9"/>
  <c r="L44" i="9"/>
  <c r="M44" i="9"/>
  <c r="N44" i="9"/>
  <c r="O44" i="9"/>
  <c r="T44" i="9"/>
  <c r="U44" i="9"/>
  <c r="V44" i="9"/>
  <c r="W44" i="9"/>
  <c r="R44" i="9"/>
  <c r="S44" i="9"/>
  <c r="P44" i="9"/>
  <c r="X44" i="9"/>
  <c r="Q44" i="9"/>
  <c r="J638" i="9"/>
  <c r="R638" i="9"/>
  <c r="K638" i="9"/>
  <c r="S638" i="9"/>
  <c r="L638" i="9"/>
  <c r="T638" i="9"/>
  <c r="M638" i="9"/>
  <c r="U638" i="9"/>
  <c r="N638" i="9"/>
  <c r="V638" i="9"/>
  <c r="O638" i="9"/>
  <c r="W638" i="9"/>
  <c r="P638" i="9"/>
  <c r="X638" i="9"/>
  <c r="I638" i="9"/>
  <c r="Q638" i="9"/>
  <c r="I141" i="9"/>
  <c r="Q141" i="9"/>
  <c r="J141" i="9"/>
  <c r="R141" i="9"/>
  <c r="K141" i="9"/>
  <c r="S141" i="9"/>
  <c r="L141" i="9"/>
  <c r="T141" i="9"/>
  <c r="M141" i="9"/>
  <c r="U141" i="9"/>
  <c r="N141" i="9"/>
  <c r="V141" i="9"/>
  <c r="O141" i="9"/>
  <c r="W141" i="9"/>
  <c r="P141" i="9"/>
  <c r="X141" i="9"/>
  <c r="P338" i="9"/>
  <c r="X338" i="9"/>
  <c r="I338" i="9"/>
  <c r="Q338" i="9"/>
  <c r="J338" i="9"/>
  <c r="R338" i="9"/>
  <c r="K338" i="9"/>
  <c r="S338" i="9"/>
  <c r="L338" i="9"/>
  <c r="T338" i="9"/>
  <c r="N338" i="9"/>
  <c r="V338" i="9"/>
  <c r="M338" i="9"/>
  <c r="O338" i="9"/>
  <c r="W338" i="9"/>
  <c r="U338" i="9"/>
  <c r="J529" i="9"/>
  <c r="R529" i="9"/>
  <c r="K529" i="9"/>
  <c r="S529" i="9"/>
  <c r="L529" i="9"/>
  <c r="T529" i="9"/>
  <c r="M529" i="9"/>
  <c r="U529" i="9"/>
  <c r="O529" i="9"/>
  <c r="W529" i="9"/>
  <c r="P529" i="9"/>
  <c r="X529" i="9"/>
  <c r="N529" i="9"/>
  <c r="Q529" i="9"/>
  <c r="V529" i="9"/>
  <c r="I529" i="9"/>
  <c r="P300" i="9"/>
  <c r="X300" i="9"/>
  <c r="I300" i="9"/>
  <c r="Q300" i="9"/>
  <c r="J300" i="9"/>
  <c r="R300" i="9"/>
  <c r="K300" i="9"/>
  <c r="S300" i="9"/>
  <c r="L300" i="9"/>
  <c r="T300" i="9"/>
  <c r="M300" i="9"/>
  <c r="U300" i="9"/>
  <c r="N300" i="9"/>
  <c r="V300" i="9"/>
  <c r="W300" i="9"/>
  <c r="O300" i="9"/>
  <c r="J211" i="9"/>
  <c r="R211" i="9"/>
  <c r="K211" i="9"/>
  <c r="S211" i="9"/>
  <c r="L211" i="9"/>
  <c r="T211" i="9"/>
  <c r="M211" i="9"/>
  <c r="U211" i="9"/>
  <c r="N211" i="9"/>
  <c r="V211" i="9"/>
  <c r="O211" i="9"/>
  <c r="W211" i="9"/>
  <c r="P211" i="9"/>
  <c r="X211" i="9"/>
  <c r="I211" i="9"/>
  <c r="Q211" i="9"/>
  <c r="K487" i="9"/>
  <c r="S487" i="9"/>
  <c r="L487" i="9"/>
  <c r="T487" i="9"/>
  <c r="M487" i="9"/>
  <c r="U487" i="9"/>
  <c r="N487" i="9"/>
  <c r="V487" i="9"/>
  <c r="O487" i="9"/>
  <c r="W487" i="9"/>
  <c r="P487" i="9"/>
  <c r="X487" i="9"/>
  <c r="I487" i="9"/>
  <c r="Q487" i="9"/>
  <c r="R487" i="9"/>
  <c r="J487" i="9"/>
  <c r="O391" i="9"/>
  <c r="W391" i="9"/>
  <c r="P391" i="9"/>
  <c r="X391" i="9"/>
  <c r="I391" i="9"/>
  <c r="Q391" i="9"/>
  <c r="J391" i="9"/>
  <c r="R391" i="9"/>
  <c r="K391" i="9"/>
  <c r="S391" i="9"/>
  <c r="M391" i="9"/>
  <c r="U391" i="9"/>
  <c r="L391" i="9"/>
  <c r="N391" i="9"/>
  <c r="T391" i="9"/>
  <c r="V391" i="9"/>
  <c r="J645" i="9"/>
  <c r="R645" i="9"/>
  <c r="K645" i="9"/>
  <c r="S645" i="9"/>
  <c r="L645" i="9"/>
  <c r="T645" i="9"/>
  <c r="M645" i="9"/>
  <c r="U645" i="9"/>
  <c r="N645" i="9"/>
  <c r="V645" i="9"/>
  <c r="O645" i="9"/>
  <c r="W645" i="9"/>
  <c r="P645" i="9"/>
  <c r="X645" i="9"/>
  <c r="I645" i="9"/>
  <c r="Q645" i="9"/>
  <c r="M581" i="9"/>
  <c r="U581" i="9"/>
  <c r="N581" i="9"/>
  <c r="V581" i="9"/>
  <c r="P581" i="9"/>
  <c r="X581" i="9"/>
  <c r="I581" i="9"/>
  <c r="Q581" i="9"/>
  <c r="J581" i="9"/>
  <c r="R581" i="9"/>
  <c r="W581" i="9"/>
  <c r="K581" i="9"/>
  <c r="L581" i="9"/>
  <c r="O581" i="9"/>
  <c r="S581" i="9"/>
  <c r="T581" i="9"/>
  <c r="J517" i="9"/>
  <c r="R517" i="9"/>
  <c r="K517" i="9"/>
  <c r="S517" i="9"/>
  <c r="L517" i="9"/>
  <c r="T517" i="9"/>
  <c r="M517" i="9"/>
  <c r="U517" i="9"/>
  <c r="O517" i="9"/>
  <c r="W517" i="9"/>
  <c r="P517" i="9"/>
  <c r="X517" i="9"/>
  <c r="N517" i="9"/>
  <c r="Q517" i="9"/>
  <c r="V517" i="9"/>
  <c r="I517" i="9"/>
  <c r="O395" i="9"/>
  <c r="W395" i="9"/>
  <c r="P395" i="9"/>
  <c r="X395" i="9"/>
  <c r="I395" i="9"/>
  <c r="Q395" i="9"/>
  <c r="J395" i="9"/>
  <c r="R395" i="9"/>
  <c r="K395" i="9"/>
  <c r="S395" i="9"/>
  <c r="M395" i="9"/>
  <c r="U395" i="9"/>
  <c r="L395" i="9"/>
  <c r="N395" i="9"/>
  <c r="T395" i="9"/>
  <c r="V395" i="9"/>
  <c r="J660" i="9"/>
  <c r="K660" i="9"/>
  <c r="L660" i="9"/>
  <c r="M660" i="9"/>
  <c r="U660" i="9"/>
  <c r="N660" i="9"/>
  <c r="P660" i="9"/>
  <c r="X660" i="9"/>
  <c r="Q660" i="9"/>
  <c r="R660" i="9"/>
  <c r="S660" i="9"/>
  <c r="T660" i="9"/>
  <c r="V660" i="9"/>
  <c r="W660" i="9"/>
  <c r="I660" i="9"/>
  <c r="O660" i="9"/>
  <c r="M596" i="9"/>
  <c r="U596" i="9"/>
  <c r="N596" i="9"/>
  <c r="V596" i="9"/>
  <c r="P596" i="9"/>
  <c r="X596" i="9"/>
  <c r="I596" i="9"/>
  <c r="Q596" i="9"/>
  <c r="J596" i="9"/>
  <c r="R596" i="9"/>
  <c r="S596" i="9"/>
  <c r="T596" i="9"/>
  <c r="W596" i="9"/>
  <c r="K596" i="9"/>
  <c r="L596" i="9"/>
  <c r="O596" i="9"/>
  <c r="J532" i="9"/>
  <c r="R532" i="9"/>
  <c r="K532" i="9"/>
  <c r="S532" i="9"/>
  <c r="L532" i="9"/>
  <c r="T532" i="9"/>
  <c r="M532" i="9"/>
  <c r="U532" i="9"/>
  <c r="O532" i="9"/>
  <c r="W532" i="9"/>
  <c r="P532" i="9"/>
  <c r="X532" i="9"/>
  <c r="Q532" i="9"/>
  <c r="V532" i="9"/>
  <c r="I532" i="9"/>
  <c r="N532" i="9"/>
  <c r="O440" i="9"/>
  <c r="J440" i="9"/>
  <c r="S440" i="9"/>
  <c r="K440" i="9"/>
  <c r="T440" i="9"/>
  <c r="L440" i="9"/>
  <c r="U440" i="9"/>
  <c r="M440" i="9"/>
  <c r="V440" i="9"/>
  <c r="N440" i="9"/>
  <c r="W440" i="9"/>
  <c r="P440" i="9"/>
  <c r="X440" i="9"/>
  <c r="Q440" i="9"/>
  <c r="I440" i="9"/>
  <c r="R440" i="9"/>
  <c r="J659" i="9"/>
  <c r="R659" i="9"/>
  <c r="K659" i="9"/>
  <c r="S659" i="9"/>
  <c r="L659" i="9"/>
  <c r="T659" i="9"/>
  <c r="M659" i="9"/>
  <c r="U659" i="9"/>
  <c r="N659" i="9"/>
  <c r="V659" i="9"/>
  <c r="O659" i="9"/>
  <c r="W659" i="9"/>
  <c r="P659" i="9"/>
  <c r="X659" i="9"/>
  <c r="I659" i="9"/>
  <c r="Q659" i="9"/>
  <c r="K463" i="9"/>
  <c r="S463" i="9"/>
  <c r="L463" i="9"/>
  <c r="T463" i="9"/>
  <c r="M463" i="9"/>
  <c r="U463" i="9"/>
  <c r="N463" i="9"/>
  <c r="V463" i="9"/>
  <c r="O463" i="9"/>
  <c r="W463" i="9"/>
  <c r="P463" i="9"/>
  <c r="X463" i="9"/>
  <c r="I463" i="9"/>
  <c r="Q463" i="9"/>
  <c r="R463" i="9"/>
  <c r="J463" i="9"/>
  <c r="K475" i="9"/>
  <c r="S475" i="9"/>
  <c r="L475" i="9"/>
  <c r="T475" i="9"/>
  <c r="M475" i="9"/>
  <c r="U475" i="9"/>
  <c r="N475" i="9"/>
  <c r="V475" i="9"/>
  <c r="O475" i="9"/>
  <c r="W475" i="9"/>
  <c r="P475" i="9"/>
  <c r="X475" i="9"/>
  <c r="I475" i="9"/>
  <c r="Q475" i="9"/>
  <c r="R475" i="9"/>
  <c r="J475" i="9"/>
  <c r="O410" i="9"/>
  <c r="W410" i="9"/>
  <c r="P410" i="9"/>
  <c r="X410" i="9"/>
  <c r="I410" i="9"/>
  <c r="Q410" i="9"/>
  <c r="J410" i="9"/>
  <c r="R410" i="9"/>
  <c r="K410" i="9"/>
  <c r="S410" i="9"/>
  <c r="M410" i="9"/>
  <c r="U410" i="9"/>
  <c r="L410" i="9"/>
  <c r="N410" i="9"/>
  <c r="T410" i="9"/>
  <c r="V410" i="9"/>
  <c r="J640" i="9"/>
  <c r="R640" i="9"/>
  <c r="K640" i="9"/>
  <c r="S640" i="9"/>
  <c r="L640" i="9"/>
  <c r="T640" i="9"/>
  <c r="M640" i="9"/>
  <c r="U640" i="9"/>
  <c r="N640" i="9"/>
  <c r="V640" i="9"/>
  <c r="O640" i="9"/>
  <c r="W640" i="9"/>
  <c r="P640" i="9"/>
  <c r="X640" i="9"/>
  <c r="I640" i="9"/>
  <c r="Q640" i="9"/>
  <c r="M576" i="9"/>
  <c r="U576" i="9"/>
  <c r="N576" i="9"/>
  <c r="V576" i="9"/>
  <c r="P576" i="9"/>
  <c r="X576" i="9"/>
  <c r="I576" i="9"/>
  <c r="Q576" i="9"/>
  <c r="J576" i="9"/>
  <c r="R576" i="9"/>
  <c r="S576" i="9"/>
  <c r="T576" i="9"/>
  <c r="W576" i="9"/>
  <c r="K576" i="9"/>
  <c r="L576" i="9"/>
  <c r="O576" i="9"/>
  <c r="J512" i="9"/>
  <c r="R512" i="9"/>
  <c r="K512" i="9"/>
  <c r="S512" i="9"/>
  <c r="L512" i="9"/>
  <c r="T512" i="9"/>
  <c r="M512" i="9"/>
  <c r="U512" i="9"/>
  <c r="O512" i="9"/>
  <c r="W512" i="9"/>
  <c r="P512" i="9"/>
  <c r="X512" i="9"/>
  <c r="Q512" i="9"/>
  <c r="V512" i="9"/>
  <c r="I512" i="9"/>
  <c r="N512" i="9"/>
  <c r="N671" i="9"/>
  <c r="V671" i="9"/>
  <c r="O671" i="9"/>
  <c r="W671" i="9"/>
  <c r="P671" i="9"/>
  <c r="X671" i="9"/>
  <c r="I671" i="9"/>
  <c r="Q671" i="9"/>
  <c r="J671" i="9"/>
  <c r="R671" i="9"/>
  <c r="K671" i="9"/>
  <c r="S671" i="9"/>
  <c r="L671" i="9"/>
  <c r="T671" i="9"/>
  <c r="M671" i="9"/>
  <c r="U671" i="9"/>
  <c r="M607" i="9"/>
  <c r="U607" i="9"/>
  <c r="N607" i="9"/>
  <c r="V607" i="9"/>
  <c r="P607" i="9"/>
  <c r="X607" i="9"/>
  <c r="I607" i="9"/>
  <c r="Q607" i="9"/>
  <c r="J607" i="9"/>
  <c r="R607" i="9"/>
  <c r="L607" i="9"/>
  <c r="O607" i="9"/>
  <c r="S607" i="9"/>
  <c r="T607" i="9"/>
  <c r="W607" i="9"/>
  <c r="K607" i="9"/>
  <c r="J535" i="9"/>
  <c r="R535" i="9"/>
  <c r="K535" i="9"/>
  <c r="S535" i="9"/>
  <c r="L535" i="9"/>
  <c r="T535" i="9"/>
  <c r="M535" i="9"/>
  <c r="U535" i="9"/>
  <c r="O535" i="9"/>
  <c r="W535" i="9"/>
  <c r="Q535" i="9"/>
  <c r="V535" i="9"/>
  <c r="I535" i="9"/>
  <c r="N535" i="9"/>
  <c r="P535" i="9"/>
  <c r="X535" i="9"/>
  <c r="K460" i="9"/>
  <c r="S460" i="9"/>
  <c r="L460" i="9"/>
  <c r="T460" i="9"/>
  <c r="M460" i="9"/>
  <c r="U460" i="9"/>
  <c r="N460" i="9"/>
  <c r="V460" i="9"/>
  <c r="O460" i="9"/>
  <c r="W460" i="9"/>
  <c r="P460" i="9"/>
  <c r="X460" i="9"/>
  <c r="I460" i="9"/>
  <c r="Q460" i="9"/>
  <c r="J460" i="9"/>
  <c r="R460" i="9"/>
  <c r="J200" i="9"/>
  <c r="R200" i="9"/>
  <c r="K200" i="9"/>
  <c r="S200" i="9"/>
  <c r="L200" i="9"/>
  <c r="T200" i="9"/>
  <c r="M200" i="9"/>
  <c r="U200" i="9"/>
  <c r="N200" i="9"/>
  <c r="V200" i="9"/>
  <c r="O200" i="9"/>
  <c r="W200" i="9"/>
  <c r="P200" i="9"/>
  <c r="X200" i="9"/>
  <c r="I200" i="9"/>
  <c r="Q200" i="9"/>
  <c r="O153" i="9"/>
  <c r="W153" i="9"/>
  <c r="P153" i="9"/>
  <c r="X153" i="9"/>
  <c r="I153" i="9"/>
  <c r="Q153" i="9"/>
  <c r="J153" i="9"/>
  <c r="R153" i="9"/>
  <c r="K153" i="9"/>
  <c r="S153" i="9"/>
  <c r="L153" i="9"/>
  <c r="T153" i="9"/>
  <c r="M153" i="9"/>
  <c r="U153" i="9"/>
  <c r="N153" i="9"/>
  <c r="V153" i="9"/>
  <c r="P332" i="9"/>
  <c r="X332" i="9"/>
  <c r="I332" i="9"/>
  <c r="Q332" i="9"/>
  <c r="J332" i="9"/>
  <c r="R332" i="9"/>
  <c r="K332" i="9"/>
  <c r="S332" i="9"/>
  <c r="L332" i="9"/>
  <c r="T332" i="9"/>
  <c r="N332" i="9"/>
  <c r="V332" i="9"/>
  <c r="M332" i="9"/>
  <c r="O332" i="9"/>
  <c r="W332" i="9"/>
  <c r="U332" i="9"/>
  <c r="J627" i="9"/>
  <c r="R627" i="9"/>
  <c r="K627" i="9"/>
  <c r="S627" i="9"/>
  <c r="L627" i="9"/>
  <c r="T627" i="9"/>
  <c r="M627" i="9"/>
  <c r="U627" i="9"/>
  <c r="N627" i="9"/>
  <c r="V627" i="9"/>
  <c r="O627" i="9"/>
  <c r="W627" i="9"/>
  <c r="P627" i="9"/>
  <c r="X627" i="9"/>
  <c r="I627" i="9"/>
  <c r="Q627" i="9"/>
  <c r="J97" i="9"/>
  <c r="R97" i="9"/>
  <c r="K97" i="9"/>
  <c r="S97" i="9"/>
  <c r="L97" i="9"/>
  <c r="T97" i="9"/>
  <c r="M97" i="9"/>
  <c r="U97" i="9"/>
  <c r="N97" i="9"/>
  <c r="V97" i="9"/>
  <c r="P97" i="9"/>
  <c r="X97" i="9"/>
  <c r="O97" i="9"/>
  <c r="Q97" i="9"/>
  <c r="W97" i="9"/>
  <c r="I97" i="9"/>
  <c r="J228" i="9"/>
  <c r="R228" i="9"/>
  <c r="K228" i="9"/>
  <c r="S228" i="9"/>
  <c r="L228" i="9"/>
  <c r="T228" i="9"/>
  <c r="M228" i="9"/>
  <c r="U228" i="9"/>
  <c r="N228" i="9"/>
  <c r="V228" i="9"/>
  <c r="O228" i="9"/>
  <c r="W228" i="9"/>
  <c r="P228" i="9"/>
  <c r="X228" i="9"/>
  <c r="I228" i="9"/>
  <c r="Q228" i="9"/>
  <c r="P344" i="9"/>
  <c r="X344" i="9"/>
  <c r="I344" i="9"/>
  <c r="Q344" i="9"/>
  <c r="J344" i="9"/>
  <c r="R344" i="9"/>
  <c r="K344" i="9"/>
  <c r="S344" i="9"/>
  <c r="L344" i="9"/>
  <c r="T344" i="9"/>
  <c r="N344" i="9"/>
  <c r="V344" i="9"/>
  <c r="M344" i="9"/>
  <c r="O344" i="9"/>
  <c r="W344" i="9"/>
  <c r="U344" i="9"/>
  <c r="M575" i="9"/>
  <c r="U575" i="9"/>
  <c r="N575" i="9"/>
  <c r="V575" i="9"/>
  <c r="P575" i="9"/>
  <c r="X575" i="9"/>
  <c r="I575" i="9"/>
  <c r="Q575" i="9"/>
  <c r="J575" i="9"/>
  <c r="R575" i="9"/>
  <c r="L575" i="9"/>
  <c r="O575" i="9"/>
  <c r="S575" i="9"/>
  <c r="T575" i="9"/>
  <c r="W575" i="9"/>
  <c r="K575" i="9"/>
  <c r="L49" i="9"/>
  <c r="T49" i="9"/>
  <c r="M49" i="9"/>
  <c r="U49" i="9"/>
  <c r="N49" i="9"/>
  <c r="V49" i="9"/>
  <c r="O49" i="9"/>
  <c r="W49" i="9"/>
  <c r="J49" i="9"/>
  <c r="R49" i="9"/>
  <c r="K49" i="9"/>
  <c r="S49" i="9"/>
  <c r="P49" i="9"/>
  <c r="Q49" i="9"/>
  <c r="X49" i="9"/>
  <c r="I49" i="9"/>
  <c r="J271" i="9"/>
  <c r="R271" i="9"/>
  <c r="K271" i="9"/>
  <c r="S271" i="9"/>
  <c r="L271" i="9"/>
  <c r="T271" i="9"/>
  <c r="M271" i="9"/>
  <c r="U271" i="9"/>
  <c r="N271" i="9"/>
  <c r="V271" i="9"/>
  <c r="O271" i="9"/>
  <c r="W271" i="9"/>
  <c r="P271" i="9"/>
  <c r="X271" i="9"/>
  <c r="I271" i="9"/>
  <c r="Q271" i="9"/>
  <c r="J296" i="9"/>
  <c r="R296" i="9"/>
  <c r="K296" i="9"/>
  <c r="S296" i="9"/>
  <c r="L296" i="9"/>
  <c r="T296" i="9"/>
  <c r="M296" i="9"/>
  <c r="U296" i="9"/>
  <c r="N296" i="9"/>
  <c r="V296" i="9"/>
  <c r="O296" i="9"/>
  <c r="W296" i="9"/>
  <c r="P296" i="9"/>
  <c r="X296" i="9"/>
  <c r="I296" i="9"/>
  <c r="Q296" i="9"/>
  <c r="J232" i="9"/>
  <c r="R232" i="9"/>
  <c r="K232" i="9"/>
  <c r="S232" i="9"/>
  <c r="L232" i="9"/>
  <c r="T232" i="9"/>
  <c r="M232" i="9"/>
  <c r="U232" i="9"/>
  <c r="N232" i="9"/>
  <c r="V232" i="9"/>
  <c r="O232" i="9"/>
  <c r="W232" i="9"/>
  <c r="P232" i="9"/>
  <c r="X232" i="9"/>
  <c r="I232" i="9"/>
  <c r="Q232" i="9"/>
  <c r="O150" i="9"/>
  <c r="W150" i="9"/>
  <c r="P150" i="9"/>
  <c r="X150" i="9"/>
  <c r="I150" i="9"/>
  <c r="Q150" i="9"/>
  <c r="J150" i="9"/>
  <c r="R150" i="9"/>
  <c r="K150" i="9"/>
  <c r="S150" i="9"/>
  <c r="L150" i="9"/>
  <c r="T150" i="9"/>
  <c r="M150" i="9"/>
  <c r="U150" i="9"/>
  <c r="N150" i="9"/>
  <c r="V150" i="9"/>
  <c r="L46" i="9"/>
  <c r="T46" i="9"/>
  <c r="M46" i="9"/>
  <c r="U46" i="9"/>
  <c r="N46" i="9"/>
  <c r="V46" i="9"/>
  <c r="O46" i="9"/>
  <c r="W46" i="9"/>
  <c r="J46" i="9"/>
  <c r="R46" i="9"/>
  <c r="K46" i="9"/>
  <c r="S46" i="9"/>
  <c r="I46" i="9"/>
  <c r="P46" i="9"/>
  <c r="X46" i="9"/>
  <c r="Q46" i="9"/>
  <c r="O406" i="9"/>
  <c r="W406" i="9"/>
  <c r="P406" i="9"/>
  <c r="X406" i="9"/>
  <c r="I406" i="9"/>
  <c r="Q406" i="9"/>
  <c r="J406" i="9"/>
  <c r="R406" i="9"/>
  <c r="K406" i="9"/>
  <c r="S406" i="9"/>
  <c r="M406" i="9"/>
  <c r="U406" i="9"/>
  <c r="L406" i="9"/>
  <c r="N406" i="9"/>
  <c r="T406" i="9"/>
  <c r="V406" i="9"/>
  <c r="P319" i="9"/>
  <c r="X319" i="9"/>
  <c r="I319" i="9"/>
  <c r="Q319" i="9"/>
  <c r="J319" i="9"/>
  <c r="R319" i="9"/>
  <c r="K319" i="9"/>
  <c r="S319" i="9"/>
  <c r="L319" i="9"/>
  <c r="T319" i="9"/>
  <c r="N319" i="9"/>
  <c r="V319" i="9"/>
  <c r="O319" i="9"/>
  <c r="U319" i="9"/>
  <c r="W319" i="9"/>
  <c r="M319" i="9"/>
  <c r="J231" i="9"/>
  <c r="R231" i="9"/>
  <c r="K231" i="9"/>
  <c r="S231" i="9"/>
  <c r="L231" i="9"/>
  <c r="T231" i="9"/>
  <c r="M231" i="9"/>
  <c r="U231" i="9"/>
  <c r="N231" i="9"/>
  <c r="V231" i="9"/>
  <c r="O231" i="9"/>
  <c r="W231" i="9"/>
  <c r="P231" i="9"/>
  <c r="X231" i="9"/>
  <c r="I231" i="9"/>
  <c r="Q231" i="9"/>
  <c r="I131" i="9"/>
  <c r="Q131" i="9"/>
  <c r="J131" i="9"/>
  <c r="R131" i="9"/>
  <c r="K131" i="9"/>
  <c r="S131" i="9"/>
  <c r="L131" i="9"/>
  <c r="T131" i="9"/>
  <c r="M131" i="9"/>
  <c r="U131" i="9"/>
  <c r="N131" i="9"/>
  <c r="V131" i="9"/>
  <c r="O131" i="9"/>
  <c r="W131" i="9"/>
  <c r="P131" i="9"/>
  <c r="X131" i="9"/>
  <c r="I35" i="9"/>
  <c r="Q35" i="9"/>
  <c r="J35" i="9"/>
  <c r="R35" i="9"/>
  <c r="K35" i="9"/>
  <c r="S35" i="9"/>
  <c r="L35" i="9"/>
  <c r="T35" i="9"/>
  <c r="M35" i="9"/>
  <c r="U35" i="9"/>
  <c r="N35" i="9"/>
  <c r="V35" i="9"/>
  <c r="O35" i="9"/>
  <c r="W35" i="9"/>
  <c r="P35" i="9"/>
  <c r="X35" i="9"/>
  <c r="J266" i="9"/>
  <c r="R266" i="9"/>
  <c r="K266" i="9"/>
  <c r="S266" i="9"/>
  <c r="L266" i="9"/>
  <c r="T266" i="9"/>
  <c r="M266" i="9"/>
  <c r="U266" i="9"/>
  <c r="N266" i="9"/>
  <c r="V266" i="9"/>
  <c r="O266" i="9"/>
  <c r="W266" i="9"/>
  <c r="P266" i="9"/>
  <c r="X266" i="9"/>
  <c r="Q266" i="9"/>
  <c r="I266" i="9"/>
  <c r="M579" i="9"/>
  <c r="U579" i="9"/>
  <c r="N579" i="9"/>
  <c r="V579" i="9"/>
  <c r="P579" i="9"/>
  <c r="X579" i="9"/>
  <c r="I579" i="9"/>
  <c r="Q579" i="9"/>
  <c r="J579" i="9"/>
  <c r="R579" i="9"/>
  <c r="L579" i="9"/>
  <c r="O579" i="9"/>
  <c r="S579" i="9"/>
  <c r="T579" i="9"/>
  <c r="W579" i="9"/>
  <c r="K579" i="9"/>
  <c r="J209" i="9"/>
  <c r="R209" i="9"/>
  <c r="K209" i="9"/>
  <c r="S209" i="9"/>
  <c r="L209" i="9"/>
  <c r="T209" i="9"/>
  <c r="M209" i="9"/>
  <c r="U209" i="9"/>
  <c r="N209" i="9"/>
  <c r="V209" i="9"/>
  <c r="O209" i="9"/>
  <c r="W209" i="9"/>
  <c r="P209" i="9"/>
  <c r="X209" i="9"/>
  <c r="I209" i="9"/>
  <c r="Q209" i="9"/>
  <c r="O176" i="9"/>
  <c r="W176" i="9"/>
  <c r="P176" i="9"/>
  <c r="X176" i="9"/>
  <c r="I176" i="9"/>
  <c r="Q176" i="9"/>
  <c r="J176" i="9"/>
  <c r="R176" i="9"/>
  <c r="K176" i="9"/>
  <c r="S176" i="9"/>
  <c r="L176" i="9"/>
  <c r="T176" i="9"/>
  <c r="M176" i="9"/>
  <c r="U176" i="9"/>
  <c r="V176" i="9"/>
  <c r="N176" i="9"/>
  <c r="O160" i="9"/>
  <c r="W160" i="9"/>
  <c r="P160" i="9"/>
  <c r="X160" i="9"/>
  <c r="I160" i="9"/>
  <c r="Q160" i="9"/>
  <c r="J160" i="9"/>
  <c r="R160" i="9"/>
  <c r="K160" i="9"/>
  <c r="S160" i="9"/>
  <c r="L160" i="9"/>
  <c r="T160" i="9"/>
  <c r="M160" i="9"/>
  <c r="U160" i="9"/>
  <c r="V160" i="9"/>
  <c r="N160" i="9"/>
  <c r="J93" i="9"/>
  <c r="R93" i="9"/>
  <c r="K93" i="9"/>
  <c r="S93" i="9"/>
  <c r="L93" i="9"/>
  <c r="T93" i="9"/>
  <c r="M93" i="9"/>
  <c r="U93" i="9"/>
  <c r="N93" i="9"/>
  <c r="V93" i="9"/>
  <c r="P93" i="9"/>
  <c r="X93" i="9"/>
  <c r="O93" i="9"/>
  <c r="Q93" i="9"/>
  <c r="W93" i="9"/>
  <c r="I93" i="9"/>
  <c r="I24" i="9"/>
  <c r="Q24" i="9"/>
  <c r="J24" i="9"/>
  <c r="R24" i="9"/>
  <c r="K24" i="9"/>
  <c r="S24" i="9"/>
  <c r="L24" i="9"/>
  <c r="T24" i="9"/>
  <c r="M24" i="9"/>
  <c r="U24" i="9"/>
  <c r="N24" i="9"/>
  <c r="V24" i="9"/>
  <c r="O24" i="9"/>
  <c r="W24" i="9"/>
  <c r="P24" i="9"/>
  <c r="X24" i="9"/>
  <c r="P305" i="9"/>
  <c r="X305" i="9"/>
  <c r="I305" i="9"/>
  <c r="Q305" i="9"/>
  <c r="J305" i="9"/>
  <c r="R305" i="9"/>
  <c r="K305" i="9"/>
  <c r="S305" i="9"/>
  <c r="L305" i="9"/>
  <c r="T305" i="9"/>
  <c r="M305" i="9"/>
  <c r="U305" i="9"/>
  <c r="N305" i="9"/>
  <c r="V305" i="9"/>
  <c r="O305" i="9"/>
  <c r="W305" i="9"/>
  <c r="J506" i="9"/>
  <c r="R506" i="9"/>
  <c r="K506" i="9"/>
  <c r="S506" i="9"/>
  <c r="L506" i="9"/>
  <c r="T506" i="9"/>
  <c r="M506" i="9"/>
  <c r="U506" i="9"/>
  <c r="O506" i="9"/>
  <c r="W506" i="9"/>
  <c r="P506" i="9"/>
  <c r="X506" i="9"/>
  <c r="Q506" i="9"/>
  <c r="V506" i="9"/>
  <c r="I506" i="9"/>
  <c r="N506" i="9"/>
  <c r="I5" i="9"/>
  <c r="Q5" i="9"/>
  <c r="J5" i="9"/>
  <c r="R5" i="9"/>
  <c r="K5" i="9"/>
  <c r="S5" i="9"/>
  <c r="L5" i="9"/>
  <c r="T5" i="9"/>
  <c r="M5" i="9"/>
  <c r="U5" i="9"/>
  <c r="N5" i="9"/>
  <c r="V5" i="9"/>
  <c r="O5" i="9"/>
  <c r="W5" i="9"/>
  <c r="P5" i="9"/>
  <c r="X5" i="9"/>
  <c r="J85" i="9"/>
  <c r="R85" i="9"/>
  <c r="K85" i="9"/>
  <c r="S85" i="9"/>
  <c r="L85" i="9"/>
  <c r="T85" i="9"/>
  <c r="M85" i="9"/>
  <c r="U85" i="9"/>
  <c r="N85" i="9"/>
  <c r="V85" i="9"/>
  <c r="P85" i="9"/>
  <c r="X85" i="9"/>
  <c r="O85" i="9"/>
  <c r="Q85" i="9"/>
  <c r="W85" i="9"/>
  <c r="I85" i="9"/>
  <c r="J633" i="9"/>
  <c r="R633" i="9"/>
  <c r="K633" i="9"/>
  <c r="S633" i="9"/>
  <c r="L633" i="9"/>
  <c r="T633" i="9"/>
  <c r="M633" i="9"/>
  <c r="U633" i="9"/>
  <c r="N633" i="9"/>
  <c r="V633" i="9"/>
  <c r="O633" i="9"/>
  <c r="W633" i="9"/>
  <c r="P633" i="9"/>
  <c r="X633" i="9"/>
  <c r="I633" i="9"/>
  <c r="Q633" i="9"/>
  <c r="P321" i="9"/>
  <c r="X321" i="9"/>
  <c r="I321" i="9"/>
  <c r="Q321" i="9"/>
  <c r="J321" i="9"/>
  <c r="R321" i="9"/>
  <c r="K321" i="9"/>
  <c r="S321" i="9"/>
  <c r="L321" i="9"/>
  <c r="T321" i="9"/>
  <c r="N321" i="9"/>
  <c r="V321" i="9"/>
  <c r="O321" i="9"/>
  <c r="U321" i="9"/>
  <c r="W321" i="9"/>
  <c r="M321" i="9"/>
  <c r="J251" i="9"/>
  <c r="R251" i="9"/>
  <c r="K251" i="9"/>
  <c r="S251" i="9"/>
  <c r="L251" i="9"/>
  <c r="T251" i="9"/>
  <c r="M251" i="9"/>
  <c r="U251" i="9"/>
  <c r="N251" i="9"/>
  <c r="V251" i="9"/>
  <c r="O251" i="9"/>
  <c r="W251" i="9"/>
  <c r="P251" i="9"/>
  <c r="X251" i="9"/>
  <c r="I251" i="9"/>
  <c r="Q251" i="9"/>
  <c r="J618" i="9"/>
  <c r="R618" i="9"/>
  <c r="K618" i="9"/>
  <c r="S618" i="9"/>
  <c r="L618" i="9"/>
  <c r="T618" i="9"/>
  <c r="M618" i="9"/>
  <c r="U618" i="9"/>
  <c r="N618" i="9"/>
  <c r="V618" i="9"/>
  <c r="O618" i="9"/>
  <c r="W618" i="9"/>
  <c r="P618" i="9"/>
  <c r="X618" i="9"/>
  <c r="I618" i="9"/>
  <c r="Q618" i="9"/>
  <c r="N611" i="9"/>
  <c r="J611" i="9"/>
  <c r="R611" i="9"/>
  <c r="I611" i="9"/>
  <c r="S611" i="9"/>
  <c r="K611" i="9"/>
  <c r="T611" i="9"/>
  <c r="L611" i="9"/>
  <c r="U611" i="9"/>
  <c r="M611" i="9"/>
  <c r="V611" i="9"/>
  <c r="O611" i="9"/>
  <c r="W611" i="9"/>
  <c r="P611" i="9"/>
  <c r="X611" i="9"/>
  <c r="Q611" i="9"/>
  <c r="J186" i="9"/>
  <c r="R186" i="9"/>
  <c r="K186" i="9"/>
  <c r="S186" i="9"/>
  <c r="L186" i="9"/>
  <c r="T186" i="9"/>
  <c r="M186" i="9"/>
  <c r="U186" i="9"/>
  <c r="N186" i="9"/>
  <c r="V186" i="9"/>
  <c r="O186" i="9"/>
  <c r="W186" i="9"/>
  <c r="P186" i="9"/>
  <c r="X186" i="9"/>
  <c r="I186" i="9"/>
  <c r="Q186" i="9"/>
  <c r="I114" i="9"/>
  <c r="Q114" i="9"/>
  <c r="J114" i="9"/>
  <c r="R114" i="9"/>
  <c r="K114" i="9"/>
  <c r="S114" i="9"/>
  <c r="L114" i="9"/>
  <c r="T114" i="9"/>
  <c r="M114" i="9"/>
  <c r="U114" i="9"/>
  <c r="N114" i="9"/>
  <c r="V114" i="9"/>
  <c r="O114" i="9"/>
  <c r="W114" i="9"/>
  <c r="P114" i="9"/>
  <c r="X114" i="9"/>
  <c r="O405" i="9"/>
  <c r="W405" i="9"/>
  <c r="P405" i="9"/>
  <c r="X405" i="9"/>
  <c r="I405" i="9"/>
  <c r="Q405" i="9"/>
  <c r="J405" i="9"/>
  <c r="R405" i="9"/>
  <c r="K405" i="9"/>
  <c r="S405" i="9"/>
  <c r="M405" i="9"/>
  <c r="U405" i="9"/>
  <c r="L405" i="9"/>
  <c r="N405" i="9"/>
  <c r="T405" i="9"/>
  <c r="V405" i="9"/>
  <c r="J626" i="9"/>
  <c r="R626" i="9"/>
  <c r="K626" i="9"/>
  <c r="S626" i="9"/>
  <c r="L626" i="9"/>
  <c r="T626" i="9"/>
  <c r="M626" i="9"/>
  <c r="U626" i="9"/>
  <c r="N626" i="9"/>
  <c r="V626" i="9"/>
  <c r="O626" i="9"/>
  <c r="W626" i="9"/>
  <c r="P626" i="9"/>
  <c r="X626" i="9"/>
  <c r="I626" i="9"/>
  <c r="Q626" i="9"/>
  <c r="M553" i="9"/>
  <c r="U553" i="9"/>
  <c r="N553" i="9"/>
  <c r="V553" i="9"/>
  <c r="P553" i="9"/>
  <c r="X553" i="9"/>
  <c r="I553" i="9"/>
  <c r="Q553" i="9"/>
  <c r="J553" i="9"/>
  <c r="R553" i="9"/>
  <c r="W553" i="9"/>
  <c r="K553" i="9"/>
  <c r="L553" i="9"/>
  <c r="O553" i="9"/>
  <c r="S553" i="9"/>
  <c r="T553" i="9"/>
  <c r="K454" i="9"/>
  <c r="S454" i="9"/>
  <c r="L454" i="9"/>
  <c r="T454" i="9"/>
  <c r="M454" i="9"/>
  <c r="U454" i="9"/>
  <c r="N454" i="9"/>
  <c r="V454" i="9"/>
  <c r="O454" i="9"/>
  <c r="W454" i="9"/>
  <c r="P454" i="9"/>
  <c r="X454" i="9"/>
  <c r="I454" i="9"/>
  <c r="Q454" i="9"/>
  <c r="J454" i="9"/>
  <c r="R454" i="9"/>
  <c r="J235" i="9"/>
  <c r="R235" i="9"/>
  <c r="K235" i="9"/>
  <c r="S235" i="9"/>
  <c r="L235" i="9"/>
  <c r="T235" i="9"/>
  <c r="M235" i="9"/>
  <c r="U235" i="9"/>
  <c r="N235" i="9"/>
  <c r="V235" i="9"/>
  <c r="O235" i="9"/>
  <c r="W235" i="9"/>
  <c r="P235" i="9"/>
  <c r="X235" i="9"/>
  <c r="I235" i="9"/>
  <c r="Q235" i="9"/>
  <c r="I127" i="9"/>
  <c r="Q127" i="9"/>
  <c r="J127" i="9"/>
  <c r="R127" i="9"/>
  <c r="K127" i="9"/>
  <c r="S127" i="9"/>
  <c r="L127" i="9"/>
  <c r="T127" i="9"/>
  <c r="M127" i="9"/>
  <c r="U127" i="9"/>
  <c r="N127" i="9"/>
  <c r="V127" i="9"/>
  <c r="O127" i="9"/>
  <c r="W127" i="9"/>
  <c r="P127" i="9"/>
  <c r="X127" i="9"/>
  <c r="J530" i="9"/>
  <c r="R530" i="9"/>
  <c r="K530" i="9"/>
  <c r="S530" i="9"/>
  <c r="L530" i="9"/>
  <c r="T530" i="9"/>
  <c r="M530" i="9"/>
  <c r="U530" i="9"/>
  <c r="O530" i="9"/>
  <c r="W530" i="9"/>
  <c r="P530" i="9"/>
  <c r="X530" i="9"/>
  <c r="Q530" i="9"/>
  <c r="V530" i="9"/>
  <c r="I530" i="9"/>
  <c r="N530" i="9"/>
  <c r="J522" i="9"/>
  <c r="R522" i="9"/>
  <c r="K522" i="9"/>
  <c r="S522" i="9"/>
  <c r="L522" i="9"/>
  <c r="T522" i="9"/>
  <c r="M522" i="9"/>
  <c r="U522" i="9"/>
  <c r="O522" i="9"/>
  <c r="W522" i="9"/>
  <c r="P522" i="9"/>
  <c r="X522" i="9"/>
  <c r="Q522" i="9"/>
  <c r="V522" i="9"/>
  <c r="I522" i="9"/>
  <c r="N522" i="9"/>
  <c r="O438" i="9"/>
  <c r="W438" i="9"/>
  <c r="P438" i="9"/>
  <c r="X438" i="9"/>
  <c r="I438" i="9"/>
  <c r="Q438" i="9"/>
  <c r="J438" i="9"/>
  <c r="R438" i="9"/>
  <c r="K438" i="9"/>
  <c r="S438" i="9"/>
  <c r="M438" i="9"/>
  <c r="U438" i="9"/>
  <c r="L438" i="9"/>
  <c r="N438" i="9"/>
  <c r="T438" i="9"/>
  <c r="V438" i="9"/>
  <c r="L63" i="9"/>
  <c r="T63" i="9"/>
  <c r="M63" i="9"/>
  <c r="U63" i="9"/>
  <c r="N63" i="9"/>
  <c r="V63" i="9"/>
  <c r="O63" i="9"/>
  <c r="W63" i="9"/>
  <c r="J63" i="9"/>
  <c r="R63" i="9"/>
  <c r="K63" i="9"/>
  <c r="S63" i="9"/>
  <c r="P63" i="9"/>
  <c r="Q63" i="9"/>
  <c r="X63" i="9"/>
  <c r="I63" i="9"/>
  <c r="J273" i="9"/>
  <c r="R273" i="9"/>
  <c r="K273" i="9"/>
  <c r="S273" i="9"/>
  <c r="L273" i="9"/>
  <c r="T273" i="9"/>
  <c r="M273" i="9"/>
  <c r="U273" i="9"/>
  <c r="N273" i="9"/>
  <c r="V273" i="9"/>
  <c r="O273" i="9"/>
  <c r="W273" i="9"/>
  <c r="P273" i="9"/>
  <c r="X273" i="9"/>
  <c r="I273" i="9"/>
  <c r="Q273" i="9"/>
  <c r="P362" i="9"/>
  <c r="X362" i="9"/>
  <c r="I362" i="9"/>
  <c r="Q362" i="9"/>
  <c r="J362" i="9"/>
  <c r="R362" i="9"/>
  <c r="K362" i="9"/>
  <c r="S362" i="9"/>
  <c r="L362" i="9"/>
  <c r="T362" i="9"/>
  <c r="N362" i="9"/>
  <c r="V362" i="9"/>
  <c r="M362" i="9"/>
  <c r="O362" i="9"/>
  <c r="W362" i="9"/>
  <c r="U362" i="9"/>
  <c r="P333" i="9"/>
  <c r="X333" i="9"/>
  <c r="I333" i="9"/>
  <c r="Q333" i="9"/>
  <c r="J333" i="9"/>
  <c r="R333" i="9"/>
  <c r="K333" i="9"/>
  <c r="S333" i="9"/>
  <c r="L333" i="9"/>
  <c r="T333" i="9"/>
  <c r="N333" i="9"/>
  <c r="V333" i="9"/>
  <c r="O333" i="9"/>
  <c r="U333" i="9"/>
  <c r="W333" i="9"/>
  <c r="M333" i="9"/>
  <c r="M594" i="9"/>
  <c r="U594" i="9"/>
  <c r="N594" i="9"/>
  <c r="V594" i="9"/>
  <c r="P594" i="9"/>
  <c r="X594" i="9"/>
  <c r="I594" i="9"/>
  <c r="Q594" i="9"/>
  <c r="J594" i="9"/>
  <c r="R594" i="9"/>
  <c r="K594" i="9"/>
  <c r="L594" i="9"/>
  <c r="O594" i="9"/>
  <c r="S594" i="9"/>
  <c r="T594" i="9"/>
  <c r="W594" i="9"/>
  <c r="J278" i="9"/>
  <c r="R278" i="9"/>
  <c r="K278" i="9"/>
  <c r="S278" i="9"/>
  <c r="L278" i="9"/>
  <c r="T278" i="9"/>
  <c r="M278" i="9"/>
  <c r="U278" i="9"/>
  <c r="N278" i="9"/>
  <c r="V278" i="9"/>
  <c r="O278" i="9"/>
  <c r="W278" i="9"/>
  <c r="P278" i="9"/>
  <c r="X278" i="9"/>
  <c r="Q278" i="9"/>
  <c r="I278" i="9"/>
  <c r="O180" i="9"/>
  <c r="W180" i="9"/>
  <c r="P180" i="9"/>
  <c r="X180" i="9"/>
  <c r="I180" i="9"/>
  <c r="Q180" i="9"/>
  <c r="J180" i="9"/>
  <c r="R180" i="9"/>
  <c r="K180" i="9"/>
  <c r="S180" i="9"/>
  <c r="L180" i="9"/>
  <c r="T180" i="9"/>
  <c r="M180" i="9"/>
  <c r="U180" i="9"/>
  <c r="V180" i="9"/>
  <c r="N180" i="9"/>
  <c r="J100" i="9"/>
  <c r="R100" i="9"/>
  <c r="K100" i="9"/>
  <c r="S100" i="9"/>
  <c r="L100" i="9"/>
  <c r="T100" i="9"/>
  <c r="M100" i="9"/>
  <c r="U100" i="9"/>
  <c r="N100" i="9"/>
  <c r="V100" i="9"/>
  <c r="P100" i="9"/>
  <c r="X100" i="9"/>
  <c r="I100" i="9"/>
  <c r="O100" i="9"/>
  <c r="Q100" i="9"/>
  <c r="W100" i="9"/>
  <c r="I36" i="9"/>
  <c r="Q36" i="9"/>
  <c r="J36" i="9"/>
  <c r="R36" i="9"/>
  <c r="K36" i="9"/>
  <c r="S36" i="9"/>
  <c r="L36" i="9"/>
  <c r="T36" i="9"/>
  <c r="M36" i="9"/>
  <c r="U36" i="9"/>
  <c r="N36" i="9"/>
  <c r="V36" i="9"/>
  <c r="O36" i="9"/>
  <c r="W36" i="9"/>
  <c r="P36" i="9"/>
  <c r="X36" i="9"/>
  <c r="I132" i="9"/>
  <c r="Q132" i="9"/>
  <c r="J132" i="9"/>
  <c r="R132" i="9"/>
  <c r="K132" i="9"/>
  <c r="S132" i="9"/>
  <c r="L132" i="9"/>
  <c r="T132" i="9"/>
  <c r="M132" i="9"/>
  <c r="U132" i="9"/>
  <c r="N132" i="9"/>
  <c r="V132" i="9"/>
  <c r="O132" i="9"/>
  <c r="W132" i="9"/>
  <c r="P132" i="9"/>
  <c r="X132" i="9"/>
  <c r="L69" i="9"/>
  <c r="T69" i="9"/>
  <c r="M69" i="9"/>
  <c r="U69" i="9"/>
  <c r="N69" i="9"/>
  <c r="V69" i="9"/>
  <c r="O69" i="9"/>
  <c r="W69" i="9"/>
  <c r="J69" i="9"/>
  <c r="R69" i="9"/>
  <c r="K69" i="9"/>
  <c r="S69" i="9"/>
  <c r="P69" i="9"/>
  <c r="Q69" i="9"/>
  <c r="X69" i="9"/>
  <c r="I69" i="9"/>
  <c r="I39" i="9"/>
  <c r="Q39" i="9"/>
  <c r="J39" i="9"/>
  <c r="R39" i="9"/>
  <c r="K39" i="9"/>
  <c r="S39" i="9"/>
  <c r="L39" i="9"/>
  <c r="T39" i="9"/>
  <c r="M39" i="9"/>
  <c r="U39" i="9"/>
  <c r="N39" i="9"/>
  <c r="V39" i="9"/>
  <c r="O39" i="9"/>
  <c r="W39" i="9"/>
  <c r="P39" i="9"/>
  <c r="X39" i="9"/>
  <c r="P309" i="9"/>
  <c r="X309" i="9"/>
  <c r="I309" i="9"/>
  <c r="Q309" i="9"/>
  <c r="J309" i="9"/>
  <c r="R309" i="9"/>
  <c r="K309" i="9"/>
  <c r="S309" i="9"/>
  <c r="L309" i="9"/>
  <c r="T309" i="9"/>
  <c r="M309" i="9"/>
  <c r="U309" i="9"/>
  <c r="N309" i="9"/>
  <c r="V309" i="9"/>
  <c r="O309" i="9"/>
  <c r="W309" i="9"/>
  <c r="K441" i="9"/>
  <c r="S441" i="9"/>
  <c r="L441" i="9"/>
  <c r="T441" i="9"/>
  <c r="M441" i="9"/>
  <c r="U441" i="9"/>
  <c r="N441" i="9"/>
  <c r="V441" i="9"/>
  <c r="O441" i="9"/>
  <c r="W441" i="9"/>
  <c r="P441" i="9"/>
  <c r="X441" i="9"/>
  <c r="I441" i="9"/>
  <c r="Q441" i="9"/>
  <c r="J441" i="9"/>
  <c r="R441" i="9"/>
  <c r="P311" i="9"/>
  <c r="X311" i="9"/>
  <c r="I311" i="9"/>
  <c r="Q311" i="9"/>
  <c r="J311" i="9"/>
  <c r="R311" i="9"/>
  <c r="K311" i="9"/>
  <c r="S311" i="9"/>
  <c r="L311" i="9"/>
  <c r="T311" i="9"/>
  <c r="N311" i="9"/>
  <c r="V311" i="9"/>
  <c r="O311" i="9"/>
  <c r="U311" i="9"/>
  <c r="W311" i="9"/>
  <c r="M311" i="9"/>
  <c r="J223" i="9"/>
  <c r="R223" i="9"/>
  <c r="K223" i="9"/>
  <c r="S223" i="9"/>
  <c r="L223" i="9"/>
  <c r="T223" i="9"/>
  <c r="M223" i="9"/>
  <c r="U223" i="9"/>
  <c r="N223" i="9"/>
  <c r="V223" i="9"/>
  <c r="O223" i="9"/>
  <c r="W223" i="9"/>
  <c r="P223" i="9"/>
  <c r="X223" i="9"/>
  <c r="I223" i="9"/>
  <c r="Q223" i="9"/>
  <c r="J107" i="9"/>
  <c r="R107" i="9"/>
  <c r="K107" i="9"/>
  <c r="S107" i="9"/>
  <c r="L107" i="9"/>
  <c r="T107" i="9"/>
  <c r="M107" i="9"/>
  <c r="U107" i="9"/>
  <c r="N107" i="9"/>
  <c r="V107" i="9"/>
  <c r="P107" i="9"/>
  <c r="X107" i="9"/>
  <c r="O107" i="9"/>
  <c r="Q107" i="9"/>
  <c r="W107" i="9"/>
  <c r="I107" i="9"/>
  <c r="P323" i="9"/>
  <c r="X323" i="9"/>
  <c r="I323" i="9"/>
  <c r="Q323" i="9"/>
  <c r="J323" i="9"/>
  <c r="R323" i="9"/>
  <c r="K323" i="9"/>
  <c r="S323" i="9"/>
  <c r="L323" i="9"/>
  <c r="T323" i="9"/>
  <c r="N323" i="9"/>
  <c r="V323" i="9"/>
  <c r="O323" i="9"/>
  <c r="U323" i="9"/>
  <c r="W323" i="9"/>
  <c r="M323" i="9"/>
  <c r="P346" i="9"/>
  <c r="X346" i="9"/>
  <c r="I346" i="9"/>
  <c r="Q346" i="9"/>
  <c r="J346" i="9"/>
  <c r="R346" i="9"/>
  <c r="K346" i="9"/>
  <c r="S346" i="9"/>
  <c r="L346" i="9"/>
  <c r="T346" i="9"/>
  <c r="N346" i="9"/>
  <c r="V346" i="9"/>
  <c r="M346" i="9"/>
  <c r="O346" i="9"/>
  <c r="W346" i="9"/>
  <c r="U346" i="9"/>
  <c r="M587" i="9"/>
  <c r="U587" i="9"/>
  <c r="N587" i="9"/>
  <c r="V587" i="9"/>
  <c r="P587" i="9"/>
  <c r="X587" i="9"/>
  <c r="I587" i="9"/>
  <c r="Q587" i="9"/>
  <c r="J587" i="9"/>
  <c r="R587" i="9"/>
  <c r="L587" i="9"/>
  <c r="O587" i="9"/>
  <c r="S587" i="9"/>
  <c r="T587" i="9"/>
  <c r="W587" i="9"/>
  <c r="K587" i="9"/>
  <c r="K469" i="9"/>
  <c r="S469" i="9"/>
  <c r="L469" i="9"/>
  <c r="T469" i="9"/>
  <c r="M469" i="9"/>
  <c r="U469" i="9"/>
  <c r="N469" i="9"/>
  <c r="V469" i="9"/>
  <c r="O469" i="9"/>
  <c r="W469" i="9"/>
  <c r="P469" i="9"/>
  <c r="X469" i="9"/>
  <c r="I469" i="9"/>
  <c r="Q469" i="9"/>
  <c r="J469" i="9"/>
  <c r="R469" i="9"/>
  <c r="O168" i="9"/>
  <c r="W168" i="9"/>
  <c r="P168" i="9"/>
  <c r="X168" i="9"/>
  <c r="I168" i="9"/>
  <c r="Q168" i="9"/>
  <c r="J168" i="9"/>
  <c r="R168" i="9"/>
  <c r="K168" i="9"/>
  <c r="S168" i="9"/>
  <c r="L168" i="9"/>
  <c r="T168" i="9"/>
  <c r="M168" i="9"/>
  <c r="U168" i="9"/>
  <c r="V168" i="9"/>
  <c r="N168" i="9"/>
  <c r="O152" i="9"/>
  <c r="W152" i="9"/>
  <c r="P152" i="9"/>
  <c r="X152" i="9"/>
  <c r="I152" i="9"/>
  <c r="Q152" i="9"/>
  <c r="J152" i="9"/>
  <c r="R152" i="9"/>
  <c r="K152" i="9"/>
  <c r="S152" i="9"/>
  <c r="L152" i="9"/>
  <c r="T152" i="9"/>
  <c r="M152" i="9"/>
  <c r="U152" i="9"/>
  <c r="V152" i="9"/>
  <c r="N152" i="9"/>
  <c r="J88" i="9"/>
  <c r="R88" i="9"/>
  <c r="K88" i="9"/>
  <c r="S88" i="9"/>
  <c r="L88" i="9"/>
  <c r="T88" i="9"/>
  <c r="M88" i="9"/>
  <c r="U88" i="9"/>
  <c r="N88" i="9"/>
  <c r="V88" i="9"/>
  <c r="P88" i="9"/>
  <c r="X88" i="9"/>
  <c r="I88" i="9"/>
  <c r="O88" i="9"/>
  <c r="Q88" i="9"/>
  <c r="W88" i="9"/>
  <c r="I21" i="9"/>
  <c r="Q21" i="9"/>
  <c r="J21" i="9"/>
  <c r="R21" i="9"/>
  <c r="K21" i="9"/>
  <c r="S21" i="9"/>
  <c r="L21" i="9"/>
  <c r="T21" i="9"/>
  <c r="M21" i="9"/>
  <c r="U21" i="9"/>
  <c r="N21" i="9"/>
  <c r="V21" i="9"/>
  <c r="O21" i="9"/>
  <c r="W21" i="9"/>
  <c r="P21" i="9"/>
  <c r="X21" i="9"/>
  <c r="J236" i="9"/>
  <c r="R236" i="9"/>
  <c r="K236" i="9"/>
  <c r="S236" i="9"/>
  <c r="L236" i="9"/>
  <c r="T236" i="9"/>
  <c r="M236" i="9"/>
  <c r="U236" i="9"/>
  <c r="N236" i="9"/>
  <c r="V236" i="9"/>
  <c r="O236" i="9"/>
  <c r="W236" i="9"/>
  <c r="P236" i="9"/>
  <c r="X236" i="9"/>
  <c r="I236" i="9"/>
  <c r="Q236" i="9"/>
  <c r="M586" i="9"/>
  <c r="U586" i="9"/>
  <c r="N586" i="9"/>
  <c r="V586" i="9"/>
  <c r="P586" i="9"/>
  <c r="X586" i="9"/>
  <c r="I586" i="9"/>
  <c r="Q586" i="9"/>
  <c r="J586" i="9"/>
  <c r="R586" i="9"/>
  <c r="K586" i="9"/>
  <c r="L586" i="9"/>
  <c r="O586" i="9"/>
  <c r="S586" i="9"/>
  <c r="T586" i="9"/>
  <c r="W586" i="9"/>
  <c r="O398" i="9"/>
  <c r="W398" i="9"/>
  <c r="P398" i="9"/>
  <c r="X398" i="9"/>
  <c r="I398" i="9"/>
  <c r="Q398" i="9"/>
  <c r="J398" i="9"/>
  <c r="R398" i="9"/>
  <c r="K398" i="9"/>
  <c r="S398" i="9"/>
  <c r="M398" i="9"/>
  <c r="U398" i="9"/>
  <c r="L398" i="9"/>
  <c r="N398" i="9"/>
  <c r="T398" i="9"/>
  <c r="V398" i="9"/>
  <c r="O181" i="9"/>
  <c r="W181" i="9"/>
  <c r="P181" i="9"/>
  <c r="X181" i="9"/>
  <c r="I181" i="9"/>
  <c r="Q181" i="9"/>
  <c r="J181" i="9"/>
  <c r="R181" i="9"/>
  <c r="K181" i="9"/>
  <c r="S181" i="9"/>
  <c r="L181" i="9"/>
  <c r="T181" i="9"/>
  <c r="M181" i="9"/>
  <c r="U181" i="9"/>
  <c r="N181" i="9"/>
  <c r="V181" i="9"/>
  <c r="L77" i="9"/>
  <c r="T77" i="9"/>
  <c r="M77" i="9"/>
  <c r="U77" i="9"/>
  <c r="N77" i="9"/>
  <c r="V77" i="9"/>
  <c r="O77" i="9"/>
  <c r="W77" i="9"/>
  <c r="J77" i="9"/>
  <c r="R77" i="9"/>
  <c r="K77" i="9"/>
  <c r="S77" i="9"/>
  <c r="P77" i="9"/>
  <c r="Q77" i="9"/>
  <c r="X77" i="9"/>
  <c r="I77" i="9"/>
  <c r="J641" i="9"/>
  <c r="R641" i="9"/>
  <c r="K641" i="9"/>
  <c r="S641" i="9"/>
  <c r="L641" i="9"/>
  <c r="T641" i="9"/>
  <c r="M641" i="9"/>
  <c r="U641" i="9"/>
  <c r="N641" i="9"/>
  <c r="V641" i="9"/>
  <c r="O641" i="9"/>
  <c r="W641" i="9"/>
  <c r="P641" i="9"/>
  <c r="X641" i="9"/>
  <c r="I641" i="9"/>
  <c r="Q641" i="9"/>
  <c r="P365" i="9"/>
  <c r="X365" i="9"/>
  <c r="I365" i="9"/>
  <c r="Q365" i="9"/>
  <c r="J365" i="9"/>
  <c r="R365" i="9"/>
  <c r="K365" i="9"/>
  <c r="S365" i="9"/>
  <c r="L365" i="9"/>
  <c r="T365" i="9"/>
  <c r="N365" i="9"/>
  <c r="V365" i="9"/>
  <c r="O365" i="9"/>
  <c r="U365" i="9"/>
  <c r="W365" i="9"/>
  <c r="M365" i="9"/>
  <c r="M563" i="9"/>
  <c r="U563" i="9"/>
  <c r="N563" i="9"/>
  <c r="V563" i="9"/>
  <c r="P563" i="9"/>
  <c r="X563" i="9"/>
  <c r="I563" i="9"/>
  <c r="Q563" i="9"/>
  <c r="J563" i="9"/>
  <c r="R563" i="9"/>
  <c r="L563" i="9"/>
  <c r="O563" i="9"/>
  <c r="S563" i="9"/>
  <c r="T563" i="9"/>
  <c r="W563" i="9"/>
  <c r="K563" i="9"/>
  <c r="J198" i="9"/>
  <c r="R198" i="9"/>
  <c r="K198" i="9"/>
  <c r="S198" i="9"/>
  <c r="L198" i="9"/>
  <c r="T198" i="9"/>
  <c r="M198" i="9"/>
  <c r="U198" i="9"/>
  <c r="N198" i="9"/>
  <c r="V198" i="9"/>
  <c r="O198" i="9"/>
  <c r="W198" i="9"/>
  <c r="P198" i="9"/>
  <c r="X198" i="9"/>
  <c r="I198" i="9"/>
  <c r="Q198" i="9"/>
  <c r="M566" i="9"/>
  <c r="U566" i="9"/>
  <c r="N566" i="9"/>
  <c r="V566" i="9"/>
  <c r="P566" i="9"/>
  <c r="X566" i="9"/>
  <c r="I566" i="9"/>
  <c r="Q566" i="9"/>
  <c r="J566" i="9"/>
  <c r="R566" i="9"/>
  <c r="K566" i="9"/>
  <c r="L566" i="9"/>
  <c r="O566" i="9"/>
  <c r="S566" i="9"/>
  <c r="T566" i="9"/>
  <c r="W566" i="9"/>
  <c r="O178" i="9"/>
  <c r="W178" i="9"/>
  <c r="P178" i="9"/>
  <c r="X178" i="9"/>
  <c r="I178" i="9"/>
  <c r="Q178" i="9"/>
  <c r="J178" i="9"/>
  <c r="R178" i="9"/>
  <c r="K178" i="9"/>
  <c r="S178" i="9"/>
  <c r="L178" i="9"/>
  <c r="T178" i="9"/>
  <c r="M178" i="9"/>
  <c r="U178" i="9"/>
  <c r="N178" i="9"/>
  <c r="V178" i="9"/>
  <c r="J106" i="9"/>
  <c r="R106" i="9"/>
  <c r="K106" i="9"/>
  <c r="S106" i="9"/>
  <c r="L106" i="9"/>
  <c r="T106" i="9"/>
  <c r="M106" i="9"/>
  <c r="U106" i="9"/>
  <c r="N106" i="9"/>
  <c r="V106" i="9"/>
  <c r="P106" i="9"/>
  <c r="X106" i="9"/>
  <c r="I106" i="9"/>
  <c r="O106" i="9"/>
  <c r="Q106" i="9"/>
  <c r="W106" i="9"/>
  <c r="J298" i="9"/>
  <c r="R298" i="9"/>
  <c r="K298" i="9"/>
  <c r="S298" i="9"/>
  <c r="L298" i="9"/>
  <c r="T298" i="9"/>
  <c r="M298" i="9"/>
  <c r="U298" i="9"/>
  <c r="N298" i="9"/>
  <c r="V298" i="9"/>
  <c r="O298" i="9"/>
  <c r="W298" i="9"/>
  <c r="P298" i="9"/>
  <c r="X298" i="9"/>
  <c r="Q298" i="9"/>
  <c r="I298" i="9"/>
  <c r="J230" i="9"/>
  <c r="R230" i="9"/>
  <c r="K230" i="9"/>
  <c r="S230" i="9"/>
  <c r="L230" i="9"/>
  <c r="T230" i="9"/>
  <c r="M230" i="9"/>
  <c r="U230" i="9"/>
  <c r="N230" i="9"/>
  <c r="V230" i="9"/>
  <c r="O230" i="9"/>
  <c r="W230" i="9"/>
  <c r="P230" i="9"/>
  <c r="X230" i="9"/>
  <c r="Q230" i="9"/>
  <c r="I230" i="9"/>
  <c r="K499" i="9"/>
  <c r="S499" i="9"/>
  <c r="L499" i="9"/>
  <c r="T499" i="9"/>
  <c r="M499" i="9"/>
  <c r="U499" i="9"/>
  <c r="N499" i="9"/>
  <c r="V499" i="9"/>
  <c r="O499" i="9"/>
  <c r="W499" i="9"/>
  <c r="P499" i="9"/>
  <c r="X499" i="9"/>
  <c r="I499" i="9"/>
  <c r="Q499" i="9"/>
  <c r="R499" i="9"/>
  <c r="J499" i="9"/>
  <c r="M601" i="9"/>
  <c r="U601" i="9"/>
  <c r="N601" i="9"/>
  <c r="V601" i="9"/>
  <c r="P601" i="9"/>
  <c r="X601" i="9"/>
  <c r="I601" i="9"/>
  <c r="Q601" i="9"/>
  <c r="J601" i="9"/>
  <c r="R601" i="9"/>
  <c r="W601" i="9"/>
  <c r="K601" i="9"/>
  <c r="L601" i="9"/>
  <c r="O601" i="9"/>
  <c r="S601" i="9"/>
  <c r="T601" i="9"/>
  <c r="J194" i="9"/>
  <c r="R194" i="9"/>
  <c r="K194" i="9"/>
  <c r="S194" i="9"/>
  <c r="L194" i="9"/>
  <c r="T194" i="9"/>
  <c r="M194" i="9"/>
  <c r="U194" i="9"/>
  <c r="N194" i="9"/>
  <c r="V194" i="9"/>
  <c r="O194" i="9"/>
  <c r="W194" i="9"/>
  <c r="P194" i="9"/>
  <c r="X194" i="9"/>
  <c r="I194" i="9"/>
  <c r="Q194" i="9"/>
  <c r="J510" i="9"/>
  <c r="R510" i="9"/>
  <c r="K510" i="9"/>
  <c r="S510" i="9"/>
  <c r="L510" i="9"/>
  <c r="T510" i="9"/>
  <c r="M510" i="9"/>
  <c r="U510" i="9"/>
  <c r="O510" i="9"/>
  <c r="W510" i="9"/>
  <c r="P510" i="9"/>
  <c r="X510" i="9"/>
  <c r="Q510" i="9"/>
  <c r="V510" i="9"/>
  <c r="I510" i="9"/>
  <c r="N510" i="9"/>
  <c r="O433" i="9"/>
  <c r="W433" i="9"/>
  <c r="P433" i="9"/>
  <c r="X433" i="9"/>
  <c r="I433" i="9"/>
  <c r="Q433" i="9"/>
  <c r="J433" i="9"/>
  <c r="R433" i="9"/>
  <c r="K433" i="9"/>
  <c r="S433" i="9"/>
  <c r="M433" i="9"/>
  <c r="U433" i="9"/>
  <c r="L433" i="9"/>
  <c r="N433" i="9"/>
  <c r="T433" i="9"/>
  <c r="V433" i="9"/>
  <c r="K489" i="9"/>
  <c r="S489" i="9"/>
  <c r="L489" i="9"/>
  <c r="T489" i="9"/>
  <c r="M489" i="9"/>
  <c r="U489" i="9"/>
  <c r="N489" i="9"/>
  <c r="V489" i="9"/>
  <c r="O489" i="9"/>
  <c r="W489" i="9"/>
  <c r="P489" i="9"/>
  <c r="X489" i="9"/>
  <c r="I489" i="9"/>
  <c r="Q489" i="9"/>
  <c r="J489" i="9"/>
  <c r="R489" i="9"/>
  <c r="J227" i="9"/>
  <c r="R227" i="9"/>
  <c r="K227" i="9"/>
  <c r="S227" i="9"/>
  <c r="L227" i="9"/>
  <c r="T227" i="9"/>
  <c r="M227" i="9"/>
  <c r="U227" i="9"/>
  <c r="N227" i="9"/>
  <c r="V227" i="9"/>
  <c r="O227" i="9"/>
  <c r="W227" i="9"/>
  <c r="P227" i="9"/>
  <c r="X227" i="9"/>
  <c r="I227" i="9"/>
  <c r="Q227" i="9"/>
  <c r="I124" i="9"/>
  <c r="Q124" i="9"/>
  <c r="J124" i="9"/>
  <c r="R124" i="9"/>
  <c r="K124" i="9"/>
  <c r="S124" i="9"/>
  <c r="L124" i="9"/>
  <c r="T124" i="9"/>
  <c r="M124" i="9"/>
  <c r="U124" i="9"/>
  <c r="N124" i="9"/>
  <c r="V124" i="9"/>
  <c r="O124" i="9"/>
  <c r="W124" i="9"/>
  <c r="P124" i="9"/>
  <c r="X124" i="9"/>
  <c r="K462" i="9"/>
  <c r="S462" i="9"/>
  <c r="L462" i="9"/>
  <c r="T462" i="9"/>
  <c r="M462" i="9"/>
  <c r="U462" i="9"/>
  <c r="N462" i="9"/>
  <c r="V462" i="9"/>
  <c r="O462" i="9"/>
  <c r="W462" i="9"/>
  <c r="P462" i="9"/>
  <c r="X462" i="9"/>
  <c r="I462" i="9"/>
  <c r="Q462" i="9"/>
  <c r="J462" i="9"/>
  <c r="R462" i="9"/>
  <c r="L60" i="9"/>
  <c r="T60" i="9"/>
  <c r="M60" i="9"/>
  <c r="U60" i="9"/>
  <c r="N60" i="9"/>
  <c r="V60" i="9"/>
  <c r="O60" i="9"/>
  <c r="W60" i="9"/>
  <c r="J60" i="9"/>
  <c r="R60" i="9"/>
  <c r="K60" i="9"/>
  <c r="S60" i="9"/>
  <c r="I60" i="9"/>
  <c r="P60" i="9"/>
  <c r="X60" i="9"/>
  <c r="Q60" i="9"/>
  <c r="J289" i="9"/>
  <c r="R289" i="9"/>
  <c r="K289" i="9"/>
  <c r="S289" i="9"/>
  <c r="L289" i="9"/>
  <c r="T289" i="9"/>
  <c r="M289" i="9"/>
  <c r="U289" i="9"/>
  <c r="N289" i="9"/>
  <c r="V289" i="9"/>
  <c r="O289" i="9"/>
  <c r="W289" i="9"/>
  <c r="P289" i="9"/>
  <c r="X289" i="9"/>
  <c r="I289" i="9"/>
  <c r="Q289" i="9"/>
  <c r="O394" i="9"/>
  <c r="W394" i="9"/>
  <c r="P394" i="9"/>
  <c r="X394" i="9"/>
  <c r="I394" i="9"/>
  <c r="Q394" i="9"/>
  <c r="J394" i="9"/>
  <c r="R394" i="9"/>
  <c r="K394" i="9"/>
  <c r="S394" i="9"/>
  <c r="M394" i="9"/>
  <c r="U394" i="9"/>
  <c r="L394" i="9"/>
  <c r="N394" i="9"/>
  <c r="T394" i="9"/>
  <c r="V394" i="9"/>
  <c r="J531" i="9"/>
  <c r="R531" i="9"/>
  <c r="K531" i="9"/>
  <c r="S531" i="9"/>
  <c r="L531" i="9"/>
  <c r="T531" i="9"/>
  <c r="M531" i="9"/>
  <c r="U531" i="9"/>
  <c r="O531" i="9"/>
  <c r="W531" i="9"/>
  <c r="P531" i="9"/>
  <c r="X531" i="9"/>
  <c r="N531" i="9"/>
  <c r="Q531" i="9"/>
  <c r="V531" i="9"/>
  <c r="I531" i="9"/>
  <c r="K486" i="9"/>
  <c r="S486" i="9"/>
  <c r="L486" i="9"/>
  <c r="T486" i="9"/>
  <c r="M486" i="9"/>
  <c r="U486" i="9"/>
  <c r="N486" i="9"/>
  <c r="V486" i="9"/>
  <c r="O486" i="9"/>
  <c r="W486" i="9"/>
  <c r="P486" i="9"/>
  <c r="X486" i="9"/>
  <c r="I486" i="9"/>
  <c r="Q486" i="9"/>
  <c r="J486" i="9"/>
  <c r="R486" i="9"/>
  <c r="O413" i="9"/>
  <c r="W413" i="9"/>
  <c r="P413" i="9"/>
  <c r="X413" i="9"/>
  <c r="I413" i="9"/>
  <c r="Q413" i="9"/>
  <c r="J413" i="9"/>
  <c r="R413" i="9"/>
  <c r="K413" i="9"/>
  <c r="S413" i="9"/>
  <c r="M413" i="9"/>
  <c r="U413" i="9"/>
  <c r="L413" i="9"/>
  <c r="N413" i="9"/>
  <c r="T413" i="9"/>
  <c r="V413" i="9"/>
  <c r="J507" i="9"/>
  <c r="R507" i="9"/>
  <c r="K507" i="9"/>
  <c r="S507" i="9"/>
  <c r="L507" i="9"/>
  <c r="T507" i="9"/>
  <c r="M507" i="9"/>
  <c r="U507" i="9"/>
  <c r="O507" i="9"/>
  <c r="W507" i="9"/>
  <c r="P507" i="9"/>
  <c r="X507" i="9"/>
  <c r="N507" i="9"/>
  <c r="Q507" i="9"/>
  <c r="V507" i="9"/>
  <c r="I507" i="9"/>
  <c r="J281" i="9"/>
  <c r="R281" i="9"/>
  <c r="K281" i="9"/>
  <c r="S281" i="9"/>
  <c r="L281" i="9"/>
  <c r="T281" i="9"/>
  <c r="M281" i="9"/>
  <c r="U281" i="9"/>
  <c r="N281" i="9"/>
  <c r="V281" i="9"/>
  <c r="O281" i="9"/>
  <c r="W281" i="9"/>
  <c r="P281" i="9"/>
  <c r="X281" i="9"/>
  <c r="I281" i="9"/>
  <c r="Q281" i="9"/>
  <c r="J92" i="9"/>
  <c r="R92" i="9"/>
  <c r="K92" i="9"/>
  <c r="S92" i="9"/>
  <c r="L92" i="9"/>
  <c r="T92" i="9"/>
  <c r="M92" i="9"/>
  <c r="U92" i="9"/>
  <c r="N92" i="9"/>
  <c r="V92" i="9"/>
  <c r="P92" i="9"/>
  <c r="X92" i="9"/>
  <c r="I92" i="9"/>
  <c r="O92" i="9"/>
  <c r="Q92" i="9"/>
  <c r="W92" i="9"/>
  <c r="I20" i="9"/>
  <c r="Q20" i="9"/>
  <c r="J20" i="9"/>
  <c r="R20" i="9"/>
  <c r="K20" i="9"/>
  <c r="S20" i="9"/>
  <c r="L20" i="9"/>
  <c r="T20" i="9"/>
  <c r="M20" i="9"/>
  <c r="U20" i="9"/>
  <c r="N20" i="9"/>
  <c r="V20" i="9"/>
  <c r="O20" i="9"/>
  <c r="W20" i="9"/>
  <c r="P20" i="9"/>
  <c r="X20" i="9"/>
  <c r="K450" i="9"/>
  <c r="S450" i="9"/>
  <c r="L450" i="9"/>
  <c r="T450" i="9"/>
  <c r="M450" i="9"/>
  <c r="U450" i="9"/>
  <c r="N450" i="9"/>
  <c r="V450" i="9"/>
  <c r="O450" i="9"/>
  <c r="W450" i="9"/>
  <c r="P450" i="9"/>
  <c r="X450" i="9"/>
  <c r="I450" i="9"/>
  <c r="Q450" i="9"/>
  <c r="J450" i="9"/>
  <c r="R450" i="9"/>
  <c r="L52" i="9"/>
  <c r="T52" i="9"/>
  <c r="M52" i="9"/>
  <c r="U52" i="9"/>
  <c r="N52" i="9"/>
  <c r="V52" i="9"/>
  <c r="O52" i="9"/>
  <c r="W52" i="9"/>
  <c r="J52" i="9"/>
  <c r="R52" i="9"/>
  <c r="K52" i="9"/>
  <c r="S52" i="9"/>
  <c r="I52" i="9"/>
  <c r="P52" i="9"/>
  <c r="X52" i="9"/>
  <c r="Q52" i="9"/>
  <c r="J108" i="9"/>
  <c r="R108" i="9"/>
  <c r="K108" i="9"/>
  <c r="S108" i="9"/>
  <c r="L108" i="9"/>
  <c r="T108" i="9"/>
  <c r="M108" i="9"/>
  <c r="U108" i="9"/>
  <c r="N108" i="9"/>
  <c r="V108" i="9"/>
  <c r="P108" i="9"/>
  <c r="X108" i="9"/>
  <c r="I108" i="9"/>
  <c r="O108" i="9"/>
  <c r="Q108" i="9"/>
  <c r="W108" i="9"/>
  <c r="O2" i="9"/>
  <c r="W2" i="9"/>
  <c r="P2" i="9"/>
  <c r="X2" i="9"/>
  <c r="Q2" i="9"/>
  <c r="I2" i="9"/>
  <c r="J2" i="9"/>
  <c r="R2" i="9"/>
  <c r="K2" i="9"/>
  <c r="S2" i="9"/>
  <c r="L2" i="9"/>
  <c r="T2" i="9"/>
  <c r="M2" i="9"/>
  <c r="U2" i="9"/>
  <c r="N2" i="9"/>
  <c r="V2" i="9"/>
  <c r="L72" i="9"/>
  <c r="T72" i="9"/>
  <c r="M72" i="9"/>
  <c r="U72" i="9"/>
  <c r="N72" i="9"/>
  <c r="V72" i="9"/>
  <c r="O72" i="9"/>
  <c r="W72" i="9"/>
  <c r="J72" i="9"/>
  <c r="R72" i="9"/>
  <c r="K72" i="9"/>
  <c r="S72" i="9"/>
  <c r="I72" i="9"/>
  <c r="P72" i="9"/>
  <c r="X72" i="9"/>
  <c r="Q72" i="9"/>
  <c r="I115" i="9"/>
  <c r="Q115" i="9"/>
  <c r="J115" i="9"/>
  <c r="R115" i="9"/>
  <c r="K115" i="9"/>
  <c r="S115" i="9"/>
  <c r="L115" i="9"/>
  <c r="T115" i="9"/>
  <c r="M115" i="9"/>
  <c r="U115" i="9"/>
  <c r="N115" i="9"/>
  <c r="V115" i="9"/>
  <c r="O115" i="9"/>
  <c r="W115" i="9"/>
  <c r="P115" i="9"/>
  <c r="X115" i="9"/>
  <c r="P371" i="9"/>
  <c r="X371" i="9"/>
  <c r="I371" i="9"/>
  <c r="Q371" i="9"/>
  <c r="J371" i="9"/>
  <c r="R371" i="9"/>
  <c r="K371" i="9"/>
  <c r="S371" i="9"/>
  <c r="L371" i="9"/>
  <c r="T371" i="9"/>
  <c r="N371" i="9"/>
  <c r="V371" i="9"/>
  <c r="O371" i="9"/>
  <c r="U371" i="9"/>
  <c r="W371" i="9"/>
  <c r="M371" i="9"/>
  <c r="M599" i="9"/>
  <c r="U599" i="9"/>
  <c r="N599" i="9"/>
  <c r="V599" i="9"/>
  <c r="P599" i="9"/>
  <c r="X599" i="9"/>
  <c r="I599" i="9"/>
  <c r="Q599" i="9"/>
  <c r="J599" i="9"/>
  <c r="R599" i="9"/>
  <c r="L599" i="9"/>
  <c r="O599" i="9"/>
  <c r="S599" i="9"/>
  <c r="T599" i="9"/>
  <c r="W599" i="9"/>
  <c r="K599" i="9"/>
  <c r="J195" i="9"/>
  <c r="R195" i="9"/>
  <c r="K195" i="9"/>
  <c r="S195" i="9"/>
  <c r="L195" i="9"/>
  <c r="T195" i="9"/>
  <c r="M195" i="9"/>
  <c r="U195" i="9"/>
  <c r="N195" i="9"/>
  <c r="V195" i="9"/>
  <c r="O195" i="9"/>
  <c r="W195" i="9"/>
  <c r="P195" i="9"/>
  <c r="X195" i="9"/>
  <c r="I195" i="9"/>
  <c r="Q195" i="9"/>
  <c r="I142" i="9"/>
  <c r="Q142" i="9"/>
  <c r="J142" i="9"/>
  <c r="R142" i="9"/>
  <c r="K142" i="9"/>
  <c r="S142" i="9"/>
  <c r="L142" i="9"/>
  <c r="T142" i="9"/>
  <c r="M142" i="9"/>
  <c r="U142" i="9"/>
  <c r="N142" i="9"/>
  <c r="V142" i="9"/>
  <c r="O142" i="9"/>
  <c r="W142" i="9"/>
  <c r="P142" i="9"/>
  <c r="X142" i="9"/>
  <c r="M571" i="9"/>
  <c r="U571" i="9"/>
  <c r="N571" i="9"/>
  <c r="V571" i="9"/>
  <c r="P571" i="9"/>
  <c r="X571" i="9"/>
  <c r="I571" i="9"/>
  <c r="Q571" i="9"/>
  <c r="J571" i="9"/>
  <c r="R571" i="9"/>
  <c r="L571" i="9"/>
  <c r="O571" i="9"/>
  <c r="S571" i="9"/>
  <c r="T571" i="9"/>
  <c r="W571" i="9"/>
  <c r="K571" i="9"/>
  <c r="J624" i="9"/>
  <c r="R624" i="9"/>
  <c r="K624" i="9"/>
  <c r="S624" i="9"/>
  <c r="L624" i="9"/>
  <c r="T624" i="9"/>
  <c r="M624" i="9"/>
  <c r="U624" i="9"/>
  <c r="N624" i="9"/>
  <c r="V624" i="9"/>
  <c r="O624" i="9"/>
  <c r="W624" i="9"/>
  <c r="P624" i="9"/>
  <c r="X624" i="9"/>
  <c r="I624" i="9"/>
  <c r="Q624" i="9"/>
  <c r="M560" i="9"/>
  <c r="U560" i="9"/>
  <c r="N560" i="9"/>
  <c r="V560" i="9"/>
  <c r="P560" i="9"/>
  <c r="X560" i="9"/>
  <c r="I560" i="9"/>
  <c r="Q560" i="9"/>
  <c r="J560" i="9"/>
  <c r="R560" i="9"/>
  <c r="S560" i="9"/>
  <c r="T560" i="9"/>
  <c r="W560" i="9"/>
  <c r="K560" i="9"/>
  <c r="L560" i="9"/>
  <c r="O560" i="9"/>
  <c r="K443" i="9"/>
  <c r="S443" i="9"/>
  <c r="L443" i="9"/>
  <c r="T443" i="9"/>
  <c r="M443" i="9"/>
  <c r="U443" i="9"/>
  <c r="N443" i="9"/>
  <c r="V443" i="9"/>
  <c r="O443" i="9"/>
  <c r="W443" i="9"/>
  <c r="P443" i="9"/>
  <c r="X443" i="9"/>
  <c r="I443" i="9"/>
  <c r="Q443" i="9"/>
  <c r="R443" i="9"/>
  <c r="J443" i="9"/>
  <c r="J655" i="9"/>
  <c r="R655" i="9"/>
  <c r="K655" i="9"/>
  <c r="S655" i="9"/>
  <c r="L655" i="9"/>
  <c r="T655" i="9"/>
  <c r="M655" i="9"/>
  <c r="U655" i="9"/>
  <c r="N655" i="9"/>
  <c r="V655" i="9"/>
  <c r="O655" i="9"/>
  <c r="W655" i="9"/>
  <c r="P655" i="9"/>
  <c r="X655" i="9"/>
  <c r="I655" i="9"/>
  <c r="Q655" i="9"/>
  <c r="M591" i="9"/>
  <c r="U591" i="9"/>
  <c r="N591" i="9"/>
  <c r="V591" i="9"/>
  <c r="P591" i="9"/>
  <c r="X591" i="9"/>
  <c r="I591" i="9"/>
  <c r="Q591" i="9"/>
  <c r="J591" i="9"/>
  <c r="R591" i="9"/>
  <c r="L591" i="9"/>
  <c r="O591" i="9"/>
  <c r="S591" i="9"/>
  <c r="T591" i="9"/>
  <c r="W591" i="9"/>
  <c r="K591" i="9"/>
  <c r="J519" i="9"/>
  <c r="R519" i="9"/>
  <c r="K519" i="9"/>
  <c r="S519" i="9"/>
  <c r="L519" i="9"/>
  <c r="T519" i="9"/>
  <c r="M519" i="9"/>
  <c r="U519" i="9"/>
  <c r="O519" i="9"/>
  <c r="W519" i="9"/>
  <c r="P519" i="9"/>
  <c r="X519" i="9"/>
  <c r="N519" i="9"/>
  <c r="Q519" i="9"/>
  <c r="V519" i="9"/>
  <c r="I519" i="9"/>
  <c r="O423" i="9"/>
  <c r="W423" i="9"/>
  <c r="P423" i="9"/>
  <c r="X423" i="9"/>
  <c r="I423" i="9"/>
  <c r="Q423" i="9"/>
  <c r="J423" i="9"/>
  <c r="R423" i="9"/>
  <c r="K423" i="9"/>
  <c r="S423" i="9"/>
  <c r="M423" i="9"/>
  <c r="U423" i="9"/>
  <c r="L423" i="9"/>
  <c r="N423" i="9"/>
  <c r="T423" i="9"/>
  <c r="V423" i="9"/>
  <c r="J191" i="9"/>
  <c r="R191" i="9"/>
  <c r="K191" i="9"/>
  <c r="S191" i="9"/>
  <c r="L191" i="9"/>
  <c r="T191" i="9"/>
  <c r="M191" i="9"/>
  <c r="U191" i="9"/>
  <c r="N191" i="9"/>
  <c r="V191" i="9"/>
  <c r="O191" i="9"/>
  <c r="W191" i="9"/>
  <c r="P191" i="9"/>
  <c r="X191" i="9"/>
  <c r="I191" i="9"/>
  <c r="Q191" i="9"/>
  <c r="I137" i="9"/>
  <c r="Q137" i="9"/>
  <c r="J137" i="9"/>
  <c r="R137" i="9"/>
  <c r="K137" i="9"/>
  <c r="S137" i="9"/>
  <c r="L137" i="9"/>
  <c r="T137" i="9"/>
  <c r="M137" i="9"/>
  <c r="U137" i="9"/>
  <c r="N137" i="9"/>
  <c r="V137" i="9"/>
  <c r="O137" i="9"/>
  <c r="W137" i="9"/>
  <c r="P137" i="9"/>
  <c r="X137" i="9"/>
  <c r="P372" i="9"/>
  <c r="X372" i="9"/>
  <c r="I372" i="9"/>
  <c r="Q372" i="9"/>
  <c r="J372" i="9"/>
  <c r="R372" i="9"/>
  <c r="K372" i="9"/>
  <c r="S372" i="9"/>
  <c r="L372" i="9"/>
  <c r="T372" i="9"/>
  <c r="N372" i="9"/>
  <c r="V372" i="9"/>
  <c r="M372" i="9"/>
  <c r="O372" i="9"/>
  <c r="W372" i="9"/>
  <c r="U372" i="9"/>
  <c r="J654" i="9"/>
  <c r="R654" i="9"/>
  <c r="K654" i="9"/>
  <c r="S654" i="9"/>
  <c r="L654" i="9"/>
  <c r="T654" i="9"/>
  <c r="M654" i="9"/>
  <c r="U654" i="9"/>
  <c r="N654" i="9"/>
  <c r="V654" i="9"/>
  <c r="O654" i="9"/>
  <c r="W654" i="9"/>
  <c r="P654" i="9"/>
  <c r="X654" i="9"/>
  <c r="I654" i="9"/>
  <c r="Q654" i="9"/>
  <c r="L73" i="9"/>
  <c r="T73" i="9"/>
  <c r="M73" i="9"/>
  <c r="U73" i="9"/>
  <c r="N73" i="9"/>
  <c r="V73" i="9"/>
  <c r="O73" i="9"/>
  <c r="W73" i="9"/>
  <c r="J73" i="9"/>
  <c r="R73" i="9"/>
  <c r="K73" i="9"/>
  <c r="S73" i="9"/>
  <c r="P73" i="9"/>
  <c r="Q73" i="9"/>
  <c r="X73" i="9"/>
  <c r="I73" i="9"/>
  <c r="J295" i="9"/>
  <c r="R295" i="9"/>
  <c r="K295" i="9"/>
  <c r="S295" i="9"/>
  <c r="L295" i="9"/>
  <c r="T295" i="9"/>
  <c r="M295" i="9"/>
  <c r="U295" i="9"/>
  <c r="N295" i="9"/>
  <c r="V295" i="9"/>
  <c r="O295" i="9"/>
  <c r="W295" i="9"/>
  <c r="P295" i="9"/>
  <c r="X295" i="9"/>
  <c r="I295" i="9"/>
  <c r="Q295" i="9"/>
  <c r="K468" i="9"/>
  <c r="S468" i="9"/>
  <c r="L468" i="9"/>
  <c r="T468" i="9"/>
  <c r="M468" i="9"/>
  <c r="U468" i="9"/>
  <c r="N468" i="9"/>
  <c r="V468" i="9"/>
  <c r="O468" i="9"/>
  <c r="W468" i="9"/>
  <c r="P468" i="9"/>
  <c r="X468" i="9"/>
  <c r="I468" i="9"/>
  <c r="Q468" i="9"/>
  <c r="J468" i="9"/>
  <c r="R468" i="9"/>
  <c r="K498" i="9"/>
  <c r="S498" i="9"/>
  <c r="L498" i="9"/>
  <c r="T498" i="9"/>
  <c r="M498" i="9"/>
  <c r="U498" i="9"/>
  <c r="N498" i="9"/>
  <c r="V498" i="9"/>
  <c r="O498" i="9"/>
  <c r="W498" i="9"/>
  <c r="P498" i="9"/>
  <c r="X498" i="9"/>
  <c r="I498" i="9"/>
  <c r="Q498" i="9"/>
  <c r="J498" i="9"/>
  <c r="R498" i="9"/>
  <c r="J619" i="9"/>
  <c r="R619" i="9"/>
  <c r="K619" i="9"/>
  <c r="S619" i="9"/>
  <c r="L619" i="9"/>
  <c r="T619" i="9"/>
  <c r="M619" i="9"/>
  <c r="U619" i="9"/>
  <c r="N619" i="9"/>
  <c r="V619" i="9"/>
  <c r="O619" i="9"/>
  <c r="W619" i="9"/>
  <c r="P619" i="9"/>
  <c r="X619" i="9"/>
  <c r="I619" i="9"/>
  <c r="Q619" i="9"/>
  <c r="I33" i="9"/>
  <c r="Q33" i="9"/>
  <c r="J33" i="9"/>
  <c r="R33" i="9"/>
  <c r="K33" i="9"/>
  <c r="S33" i="9"/>
  <c r="L33" i="9"/>
  <c r="T33" i="9"/>
  <c r="M33" i="9"/>
  <c r="U33" i="9"/>
  <c r="N33" i="9"/>
  <c r="V33" i="9"/>
  <c r="O33" i="9"/>
  <c r="W33" i="9"/>
  <c r="P33" i="9"/>
  <c r="X33" i="9"/>
  <c r="P314" i="9"/>
  <c r="X314" i="9"/>
  <c r="I314" i="9"/>
  <c r="Q314" i="9"/>
  <c r="J314" i="9"/>
  <c r="R314" i="9"/>
  <c r="K314" i="9"/>
  <c r="S314" i="9"/>
  <c r="L314" i="9"/>
  <c r="T314" i="9"/>
  <c r="N314" i="9"/>
  <c r="V314" i="9"/>
  <c r="M314" i="9"/>
  <c r="O314" i="9"/>
  <c r="W314" i="9"/>
  <c r="U314" i="9"/>
  <c r="M585" i="9"/>
  <c r="U585" i="9"/>
  <c r="N585" i="9"/>
  <c r="V585" i="9"/>
  <c r="P585" i="9"/>
  <c r="X585" i="9"/>
  <c r="I585" i="9"/>
  <c r="Q585" i="9"/>
  <c r="J585" i="9"/>
  <c r="R585" i="9"/>
  <c r="W585" i="9"/>
  <c r="K585" i="9"/>
  <c r="L585" i="9"/>
  <c r="O585" i="9"/>
  <c r="S585" i="9"/>
  <c r="T585" i="9"/>
  <c r="J280" i="9"/>
  <c r="R280" i="9"/>
  <c r="K280" i="9"/>
  <c r="S280" i="9"/>
  <c r="L280" i="9"/>
  <c r="T280" i="9"/>
  <c r="M280" i="9"/>
  <c r="U280" i="9"/>
  <c r="N280" i="9"/>
  <c r="V280" i="9"/>
  <c r="O280" i="9"/>
  <c r="W280" i="9"/>
  <c r="P280" i="9"/>
  <c r="X280" i="9"/>
  <c r="I280" i="9"/>
  <c r="Q280" i="9"/>
  <c r="J216" i="9"/>
  <c r="R216" i="9"/>
  <c r="K216" i="9"/>
  <c r="S216" i="9"/>
  <c r="L216" i="9"/>
  <c r="T216" i="9"/>
  <c r="M216" i="9"/>
  <c r="U216" i="9"/>
  <c r="O216" i="9"/>
  <c r="W216" i="9"/>
  <c r="P216" i="9"/>
  <c r="X216" i="9"/>
  <c r="I216" i="9"/>
  <c r="N216" i="9"/>
  <c r="Q216" i="9"/>
  <c r="V216" i="9"/>
  <c r="I134" i="9"/>
  <c r="Q134" i="9"/>
  <c r="J134" i="9"/>
  <c r="R134" i="9"/>
  <c r="K134" i="9"/>
  <c r="S134" i="9"/>
  <c r="L134" i="9"/>
  <c r="T134" i="9"/>
  <c r="M134" i="9"/>
  <c r="U134" i="9"/>
  <c r="N134" i="9"/>
  <c r="V134" i="9"/>
  <c r="O134" i="9"/>
  <c r="W134" i="9"/>
  <c r="P134" i="9"/>
  <c r="X134" i="9"/>
  <c r="I30" i="9"/>
  <c r="Q30" i="9"/>
  <c r="J30" i="9"/>
  <c r="R30" i="9"/>
  <c r="K30" i="9"/>
  <c r="S30" i="9"/>
  <c r="L30" i="9"/>
  <c r="T30" i="9"/>
  <c r="M30" i="9"/>
  <c r="U30" i="9"/>
  <c r="N30" i="9"/>
  <c r="V30" i="9"/>
  <c r="O30" i="9"/>
  <c r="W30" i="9"/>
  <c r="P30" i="9"/>
  <c r="X30" i="9"/>
  <c r="K453" i="9"/>
  <c r="S453" i="9"/>
  <c r="L453" i="9"/>
  <c r="T453" i="9"/>
  <c r="M453" i="9"/>
  <c r="U453" i="9"/>
  <c r="N453" i="9"/>
  <c r="V453" i="9"/>
  <c r="O453" i="9"/>
  <c r="W453" i="9"/>
  <c r="P453" i="9"/>
  <c r="X453" i="9"/>
  <c r="I453" i="9"/>
  <c r="Q453" i="9"/>
  <c r="J453" i="9"/>
  <c r="R453" i="9"/>
  <c r="K481" i="9"/>
  <c r="S481" i="9"/>
  <c r="L481" i="9"/>
  <c r="T481" i="9"/>
  <c r="M481" i="9"/>
  <c r="U481" i="9"/>
  <c r="N481" i="9"/>
  <c r="V481" i="9"/>
  <c r="O481" i="9"/>
  <c r="W481" i="9"/>
  <c r="P481" i="9"/>
  <c r="X481" i="9"/>
  <c r="I481" i="9"/>
  <c r="Q481" i="9"/>
  <c r="J481" i="9"/>
  <c r="R481" i="9"/>
  <c r="P303" i="9"/>
  <c r="X303" i="9"/>
  <c r="I303" i="9"/>
  <c r="Q303" i="9"/>
  <c r="J303" i="9"/>
  <c r="R303" i="9"/>
  <c r="K303" i="9"/>
  <c r="S303" i="9"/>
  <c r="L303" i="9"/>
  <c r="T303" i="9"/>
  <c r="M303" i="9"/>
  <c r="U303" i="9"/>
  <c r="N303" i="9"/>
  <c r="V303" i="9"/>
  <c r="W303" i="9"/>
  <c r="O303" i="9"/>
  <c r="J204" i="9"/>
  <c r="R204" i="9"/>
  <c r="K204" i="9"/>
  <c r="S204" i="9"/>
  <c r="L204" i="9"/>
  <c r="T204" i="9"/>
  <c r="M204" i="9"/>
  <c r="U204" i="9"/>
  <c r="N204" i="9"/>
  <c r="V204" i="9"/>
  <c r="O204" i="9"/>
  <c r="W204" i="9"/>
  <c r="P204" i="9"/>
  <c r="X204" i="9"/>
  <c r="I204" i="9"/>
  <c r="Q204" i="9"/>
  <c r="J91" i="9"/>
  <c r="R91" i="9"/>
  <c r="K91" i="9"/>
  <c r="S91" i="9"/>
  <c r="L91" i="9"/>
  <c r="T91" i="9"/>
  <c r="M91" i="9"/>
  <c r="U91" i="9"/>
  <c r="N91" i="9"/>
  <c r="V91" i="9"/>
  <c r="P91" i="9"/>
  <c r="X91" i="9"/>
  <c r="O91" i="9"/>
  <c r="Q91" i="9"/>
  <c r="W91" i="9"/>
  <c r="I91" i="9"/>
  <c r="J237" i="9"/>
  <c r="R237" i="9"/>
  <c r="K237" i="9"/>
  <c r="S237" i="9"/>
  <c r="L237" i="9"/>
  <c r="T237" i="9"/>
  <c r="M237" i="9"/>
  <c r="U237" i="9"/>
  <c r="N237" i="9"/>
  <c r="V237" i="9"/>
  <c r="O237" i="9"/>
  <c r="W237" i="9"/>
  <c r="P237" i="9"/>
  <c r="X237" i="9"/>
  <c r="I237" i="9"/>
  <c r="Q237" i="9"/>
  <c r="J261" i="9"/>
  <c r="R261" i="9"/>
  <c r="K261" i="9"/>
  <c r="S261" i="9"/>
  <c r="L261" i="9"/>
  <c r="T261" i="9"/>
  <c r="M261" i="9"/>
  <c r="U261" i="9"/>
  <c r="N261" i="9"/>
  <c r="V261" i="9"/>
  <c r="O261" i="9"/>
  <c r="W261" i="9"/>
  <c r="P261" i="9"/>
  <c r="X261" i="9"/>
  <c r="I261" i="9"/>
  <c r="Q261" i="9"/>
  <c r="P315" i="9"/>
  <c r="X315" i="9"/>
  <c r="I315" i="9"/>
  <c r="Q315" i="9"/>
  <c r="J315" i="9"/>
  <c r="R315" i="9"/>
  <c r="K315" i="9"/>
  <c r="S315" i="9"/>
  <c r="L315" i="9"/>
  <c r="T315" i="9"/>
  <c r="N315" i="9"/>
  <c r="V315" i="9"/>
  <c r="O315" i="9"/>
  <c r="U315" i="9"/>
  <c r="W315" i="9"/>
  <c r="M315" i="9"/>
  <c r="I144" i="9"/>
  <c r="Q144" i="9"/>
  <c r="J144" i="9"/>
  <c r="R144" i="9"/>
  <c r="K144" i="9"/>
  <c r="S144" i="9"/>
  <c r="L144" i="9"/>
  <c r="T144" i="9"/>
  <c r="M144" i="9"/>
  <c r="U144" i="9"/>
  <c r="N144" i="9"/>
  <c r="V144" i="9"/>
  <c r="O144" i="9"/>
  <c r="W144" i="9"/>
  <c r="P144" i="9"/>
  <c r="X144" i="9"/>
  <c r="L80" i="9"/>
  <c r="T80" i="9"/>
  <c r="M80" i="9"/>
  <c r="U80" i="9"/>
  <c r="N80" i="9"/>
  <c r="V80" i="9"/>
  <c r="O80" i="9"/>
  <c r="W80" i="9"/>
  <c r="J80" i="9"/>
  <c r="R80" i="9"/>
  <c r="K80" i="9"/>
  <c r="S80" i="9"/>
  <c r="I80" i="9"/>
  <c r="P80" i="9"/>
  <c r="X80" i="9"/>
  <c r="Q80" i="9"/>
  <c r="J284" i="9"/>
  <c r="R284" i="9"/>
  <c r="K284" i="9"/>
  <c r="S284" i="9"/>
  <c r="L284" i="9"/>
  <c r="T284" i="9"/>
  <c r="M284" i="9"/>
  <c r="U284" i="9"/>
  <c r="N284" i="9"/>
  <c r="V284" i="9"/>
  <c r="O284" i="9"/>
  <c r="W284" i="9"/>
  <c r="P284" i="9"/>
  <c r="X284" i="9"/>
  <c r="I284" i="9"/>
  <c r="Q284" i="9"/>
  <c r="J244" i="9"/>
  <c r="R244" i="9"/>
  <c r="K244" i="9"/>
  <c r="S244" i="9"/>
  <c r="L244" i="9"/>
  <c r="T244" i="9"/>
  <c r="M244" i="9"/>
  <c r="U244" i="9"/>
  <c r="N244" i="9"/>
  <c r="V244" i="9"/>
  <c r="O244" i="9"/>
  <c r="W244" i="9"/>
  <c r="P244" i="9"/>
  <c r="X244" i="9"/>
  <c r="I244" i="9"/>
  <c r="Q244" i="9"/>
  <c r="J634" i="9"/>
  <c r="R634" i="9"/>
  <c r="K634" i="9"/>
  <c r="S634" i="9"/>
  <c r="L634" i="9"/>
  <c r="T634" i="9"/>
  <c r="M634" i="9"/>
  <c r="U634" i="9"/>
  <c r="N634" i="9"/>
  <c r="V634" i="9"/>
  <c r="O634" i="9"/>
  <c r="W634" i="9"/>
  <c r="P634" i="9"/>
  <c r="X634" i="9"/>
  <c r="I634" i="9"/>
  <c r="Q634" i="9"/>
  <c r="O430" i="9"/>
  <c r="W430" i="9"/>
  <c r="P430" i="9"/>
  <c r="X430" i="9"/>
  <c r="I430" i="9"/>
  <c r="Q430" i="9"/>
  <c r="J430" i="9"/>
  <c r="R430" i="9"/>
  <c r="K430" i="9"/>
  <c r="S430" i="9"/>
  <c r="M430" i="9"/>
  <c r="U430" i="9"/>
  <c r="L430" i="9"/>
  <c r="N430" i="9"/>
  <c r="T430" i="9"/>
  <c r="V430" i="9"/>
  <c r="O173" i="9"/>
  <c r="W173" i="9"/>
  <c r="P173" i="9"/>
  <c r="X173" i="9"/>
  <c r="I173" i="9"/>
  <c r="Q173" i="9"/>
  <c r="J173" i="9"/>
  <c r="R173" i="9"/>
  <c r="K173" i="9"/>
  <c r="S173" i="9"/>
  <c r="L173" i="9"/>
  <c r="T173" i="9"/>
  <c r="M173" i="9"/>
  <c r="U173" i="9"/>
  <c r="N173" i="9"/>
  <c r="V173" i="9"/>
  <c r="L61" i="9"/>
  <c r="T61" i="9"/>
  <c r="M61" i="9"/>
  <c r="U61" i="9"/>
  <c r="N61" i="9"/>
  <c r="V61" i="9"/>
  <c r="O61" i="9"/>
  <c r="W61" i="9"/>
  <c r="J61" i="9"/>
  <c r="R61" i="9"/>
  <c r="K61" i="9"/>
  <c r="S61" i="9"/>
  <c r="P61" i="9"/>
  <c r="Q61" i="9"/>
  <c r="X61" i="9"/>
  <c r="I61" i="9"/>
  <c r="P339" i="9"/>
  <c r="X339" i="9"/>
  <c r="I339" i="9"/>
  <c r="Q339" i="9"/>
  <c r="J339" i="9"/>
  <c r="R339" i="9"/>
  <c r="K339" i="9"/>
  <c r="S339" i="9"/>
  <c r="L339" i="9"/>
  <c r="T339" i="9"/>
  <c r="N339" i="9"/>
  <c r="V339" i="9"/>
  <c r="O339" i="9"/>
  <c r="U339" i="9"/>
  <c r="W339" i="9"/>
  <c r="M339" i="9"/>
  <c r="J625" i="9"/>
  <c r="R625" i="9"/>
  <c r="K625" i="9"/>
  <c r="S625" i="9"/>
  <c r="L625" i="9"/>
  <c r="T625" i="9"/>
  <c r="M625" i="9"/>
  <c r="U625" i="9"/>
  <c r="N625" i="9"/>
  <c r="V625" i="9"/>
  <c r="O625" i="9"/>
  <c r="W625" i="9"/>
  <c r="P625" i="9"/>
  <c r="X625" i="9"/>
  <c r="I625" i="9"/>
  <c r="Q625" i="9"/>
  <c r="J254" i="9"/>
  <c r="R254" i="9"/>
  <c r="K254" i="9"/>
  <c r="S254" i="9"/>
  <c r="L254" i="9"/>
  <c r="T254" i="9"/>
  <c r="M254" i="9"/>
  <c r="U254" i="9"/>
  <c r="N254" i="9"/>
  <c r="V254" i="9"/>
  <c r="O254" i="9"/>
  <c r="W254" i="9"/>
  <c r="P254" i="9"/>
  <c r="X254" i="9"/>
  <c r="Q254" i="9"/>
  <c r="I254" i="9"/>
  <c r="M665" i="9"/>
  <c r="U665" i="9"/>
  <c r="P665" i="9"/>
  <c r="K665" i="9"/>
  <c r="V665" i="9"/>
  <c r="L665" i="9"/>
  <c r="W665" i="9"/>
  <c r="N665" i="9"/>
  <c r="X665" i="9"/>
  <c r="O665" i="9"/>
  <c r="Q665" i="9"/>
  <c r="R665" i="9"/>
  <c r="I665" i="9"/>
  <c r="S665" i="9"/>
  <c r="J665" i="9"/>
  <c r="T665" i="9"/>
  <c r="O170" i="9"/>
  <c r="W170" i="9"/>
  <c r="P170" i="9"/>
  <c r="X170" i="9"/>
  <c r="I170" i="9"/>
  <c r="Q170" i="9"/>
  <c r="J170" i="9"/>
  <c r="R170" i="9"/>
  <c r="K170" i="9"/>
  <c r="S170" i="9"/>
  <c r="L170" i="9"/>
  <c r="T170" i="9"/>
  <c r="M170" i="9"/>
  <c r="U170" i="9"/>
  <c r="N170" i="9"/>
  <c r="V170" i="9"/>
  <c r="J98" i="9"/>
  <c r="R98" i="9"/>
  <c r="K98" i="9"/>
  <c r="S98" i="9"/>
  <c r="L98" i="9"/>
  <c r="T98" i="9"/>
  <c r="M98" i="9"/>
  <c r="U98" i="9"/>
  <c r="N98" i="9"/>
  <c r="V98" i="9"/>
  <c r="P98" i="9"/>
  <c r="X98" i="9"/>
  <c r="I98" i="9"/>
  <c r="O98" i="9"/>
  <c r="Q98" i="9"/>
  <c r="W98" i="9"/>
  <c r="J614" i="9"/>
  <c r="R614" i="9"/>
  <c r="K614" i="9"/>
  <c r="S614" i="9"/>
  <c r="L614" i="9"/>
  <c r="T614" i="9"/>
  <c r="M614" i="9"/>
  <c r="U614" i="9"/>
  <c r="N614" i="9"/>
  <c r="V614" i="9"/>
  <c r="O614" i="9"/>
  <c r="W614" i="9"/>
  <c r="P614" i="9"/>
  <c r="X614" i="9"/>
  <c r="I614" i="9"/>
  <c r="Q614" i="9"/>
  <c r="P329" i="9"/>
  <c r="X329" i="9"/>
  <c r="I329" i="9"/>
  <c r="Q329" i="9"/>
  <c r="J329" i="9"/>
  <c r="R329" i="9"/>
  <c r="K329" i="9"/>
  <c r="S329" i="9"/>
  <c r="L329" i="9"/>
  <c r="T329" i="9"/>
  <c r="N329" i="9"/>
  <c r="V329" i="9"/>
  <c r="O329" i="9"/>
  <c r="U329" i="9"/>
  <c r="W329" i="9"/>
  <c r="M329" i="9"/>
  <c r="L50" i="9"/>
  <c r="T50" i="9"/>
  <c r="M50" i="9"/>
  <c r="U50" i="9"/>
  <c r="N50" i="9"/>
  <c r="V50" i="9"/>
  <c r="O50" i="9"/>
  <c r="W50" i="9"/>
  <c r="J50" i="9"/>
  <c r="R50" i="9"/>
  <c r="K50" i="9"/>
  <c r="S50" i="9"/>
  <c r="I50" i="9"/>
  <c r="P50" i="9"/>
  <c r="X50" i="9"/>
  <c r="Q50" i="9"/>
  <c r="J245" i="9"/>
  <c r="R245" i="9"/>
  <c r="K245" i="9"/>
  <c r="S245" i="9"/>
  <c r="L245" i="9"/>
  <c r="T245" i="9"/>
  <c r="M245" i="9"/>
  <c r="U245" i="9"/>
  <c r="N245" i="9"/>
  <c r="V245" i="9"/>
  <c r="O245" i="9"/>
  <c r="W245" i="9"/>
  <c r="P245" i="9"/>
  <c r="X245" i="9"/>
  <c r="I245" i="9"/>
  <c r="Q245" i="9"/>
  <c r="O417" i="9"/>
  <c r="W417" i="9"/>
  <c r="P417" i="9"/>
  <c r="X417" i="9"/>
  <c r="I417" i="9"/>
  <c r="Q417" i="9"/>
  <c r="J417" i="9"/>
  <c r="R417" i="9"/>
  <c r="K417" i="9"/>
  <c r="S417" i="9"/>
  <c r="M417" i="9"/>
  <c r="U417" i="9"/>
  <c r="L417" i="9"/>
  <c r="N417" i="9"/>
  <c r="T417" i="9"/>
  <c r="V417" i="9"/>
  <c r="J521" i="9"/>
  <c r="R521" i="9"/>
  <c r="K521" i="9"/>
  <c r="S521" i="9"/>
  <c r="L521" i="9"/>
  <c r="T521" i="9"/>
  <c r="M521" i="9"/>
  <c r="U521" i="9"/>
  <c r="O521" i="9"/>
  <c r="W521" i="9"/>
  <c r="P521" i="9"/>
  <c r="X521" i="9"/>
  <c r="N521" i="9"/>
  <c r="Q521" i="9"/>
  <c r="V521" i="9"/>
  <c r="I521" i="9"/>
  <c r="J192" i="9"/>
  <c r="R192" i="9"/>
  <c r="K192" i="9"/>
  <c r="S192" i="9"/>
  <c r="L192" i="9"/>
  <c r="T192" i="9"/>
  <c r="M192" i="9"/>
  <c r="U192" i="9"/>
  <c r="N192" i="9"/>
  <c r="V192" i="9"/>
  <c r="O192" i="9"/>
  <c r="W192" i="9"/>
  <c r="P192" i="9"/>
  <c r="X192" i="9"/>
  <c r="I192" i="9"/>
  <c r="Q192" i="9"/>
  <c r="J111" i="9"/>
  <c r="R111" i="9"/>
  <c r="K111" i="9"/>
  <c r="S111" i="9"/>
  <c r="L111" i="9"/>
  <c r="T111" i="9"/>
  <c r="M111" i="9"/>
  <c r="U111" i="9"/>
  <c r="N111" i="9"/>
  <c r="V111" i="9"/>
  <c r="P111" i="9"/>
  <c r="X111" i="9"/>
  <c r="O111" i="9"/>
  <c r="Q111" i="9"/>
  <c r="W111" i="9"/>
  <c r="I111" i="9"/>
  <c r="J290" i="9"/>
  <c r="R290" i="9"/>
  <c r="K290" i="9"/>
  <c r="S290" i="9"/>
  <c r="L290" i="9"/>
  <c r="T290" i="9"/>
  <c r="M290" i="9"/>
  <c r="U290" i="9"/>
  <c r="N290" i="9"/>
  <c r="V290" i="9"/>
  <c r="O290" i="9"/>
  <c r="W290" i="9"/>
  <c r="P290" i="9"/>
  <c r="X290" i="9"/>
  <c r="Q290" i="9"/>
  <c r="I290" i="9"/>
  <c r="J630" i="9"/>
  <c r="R630" i="9"/>
  <c r="K630" i="9"/>
  <c r="S630" i="9"/>
  <c r="L630" i="9"/>
  <c r="T630" i="9"/>
  <c r="M630" i="9"/>
  <c r="U630" i="9"/>
  <c r="N630" i="9"/>
  <c r="V630" i="9"/>
  <c r="O630" i="9"/>
  <c r="W630" i="9"/>
  <c r="P630" i="9"/>
  <c r="X630" i="9"/>
  <c r="I630" i="9"/>
  <c r="Q630" i="9"/>
  <c r="L55" i="9"/>
  <c r="T55" i="9"/>
  <c r="M55" i="9"/>
  <c r="U55" i="9"/>
  <c r="N55" i="9"/>
  <c r="V55" i="9"/>
  <c r="O55" i="9"/>
  <c r="W55" i="9"/>
  <c r="J55" i="9"/>
  <c r="R55" i="9"/>
  <c r="K55" i="9"/>
  <c r="S55" i="9"/>
  <c r="P55" i="9"/>
  <c r="Q55" i="9"/>
  <c r="X55" i="9"/>
  <c r="I55" i="9"/>
  <c r="K490" i="9"/>
  <c r="S490" i="9"/>
  <c r="L490" i="9"/>
  <c r="T490" i="9"/>
  <c r="M490" i="9"/>
  <c r="U490" i="9"/>
  <c r="N490" i="9"/>
  <c r="V490" i="9"/>
  <c r="O490" i="9"/>
  <c r="W490" i="9"/>
  <c r="P490" i="9"/>
  <c r="X490" i="9"/>
  <c r="I490" i="9"/>
  <c r="Q490" i="9"/>
  <c r="J490" i="9"/>
  <c r="R490" i="9"/>
  <c r="O374" i="9"/>
  <c r="W374" i="9"/>
  <c r="P374" i="9"/>
  <c r="X374" i="9"/>
  <c r="I374" i="9"/>
  <c r="Q374" i="9"/>
  <c r="J374" i="9"/>
  <c r="R374" i="9"/>
  <c r="K374" i="9"/>
  <c r="S374" i="9"/>
  <c r="M374" i="9"/>
  <c r="U374" i="9"/>
  <c r="L374" i="9"/>
  <c r="N374" i="9"/>
  <c r="T374" i="9"/>
  <c r="V374" i="9"/>
  <c r="P318" i="9"/>
  <c r="X318" i="9"/>
  <c r="I318" i="9"/>
  <c r="Q318" i="9"/>
  <c r="J318" i="9"/>
  <c r="R318" i="9"/>
  <c r="K318" i="9"/>
  <c r="S318" i="9"/>
  <c r="L318" i="9"/>
  <c r="T318" i="9"/>
  <c r="N318" i="9"/>
  <c r="V318" i="9"/>
  <c r="M318" i="9"/>
  <c r="O318" i="9"/>
  <c r="W318" i="9"/>
  <c r="U318" i="9"/>
  <c r="I15" i="9"/>
  <c r="Q15" i="9"/>
  <c r="J15" i="9"/>
  <c r="R15" i="9"/>
  <c r="K15" i="9"/>
  <c r="S15" i="9"/>
  <c r="L15" i="9"/>
  <c r="T15" i="9"/>
  <c r="M15" i="9"/>
  <c r="U15" i="9"/>
  <c r="N15" i="9"/>
  <c r="V15" i="9"/>
  <c r="O15" i="9"/>
  <c r="W15" i="9"/>
  <c r="P15" i="9"/>
  <c r="X15" i="9"/>
  <c r="J210" i="9"/>
  <c r="R210" i="9"/>
  <c r="K210" i="9"/>
  <c r="S210" i="9"/>
  <c r="L210" i="9"/>
  <c r="T210" i="9"/>
  <c r="M210" i="9"/>
  <c r="U210" i="9"/>
  <c r="N210" i="9"/>
  <c r="V210" i="9"/>
  <c r="O210" i="9"/>
  <c r="W210" i="9"/>
  <c r="P210" i="9"/>
  <c r="X210" i="9"/>
  <c r="I210" i="9"/>
  <c r="Q210" i="9"/>
  <c r="P366" i="9"/>
  <c r="X366" i="9"/>
  <c r="I366" i="9"/>
  <c r="Q366" i="9"/>
  <c r="J366" i="9"/>
  <c r="R366" i="9"/>
  <c r="K366" i="9"/>
  <c r="S366" i="9"/>
  <c r="L366" i="9"/>
  <c r="T366" i="9"/>
  <c r="N366" i="9"/>
  <c r="V366" i="9"/>
  <c r="M366" i="9"/>
  <c r="O366" i="9"/>
  <c r="W366" i="9"/>
  <c r="U366" i="9"/>
  <c r="O164" i="9"/>
  <c r="W164" i="9"/>
  <c r="P164" i="9"/>
  <c r="X164" i="9"/>
  <c r="I164" i="9"/>
  <c r="Q164" i="9"/>
  <c r="J164" i="9"/>
  <c r="R164" i="9"/>
  <c r="K164" i="9"/>
  <c r="S164" i="9"/>
  <c r="L164" i="9"/>
  <c r="T164" i="9"/>
  <c r="M164" i="9"/>
  <c r="U164" i="9"/>
  <c r="V164" i="9"/>
  <c r="N164" i="9"/>
  <c r="J89" i="9"/>
  <c r="R89" i="9"/>
  <c r="K89" i="9"/>
  <c r="S89" i="9"/>
  <c r="L89" i="9"/>
  <c r="T89" i="9"/>
  <c r="M89" i="9"/>
  <c r="U89" i="9"/>
  <c r="N89" i="9"/>
  <c r="V89" i="9"/>
  <c r="P89" i="9"/>
  <c r="X89" i="9"/>
  <c r="O89" i="9"/>
  <c r="Q89" i="9"/>
  <c r="W89" i="9"/>
  <c r="I89" i="9"/>
  <c r="I17" i="9"/>
  <c r="Q17" i="9"/>
  <c r="J17" i="9"/>
  <c r="R17" i="9"/>
  <c r="K17" i="9"/>
  <c r="S17" i="9"/>
  <c r="L17" i="9"/>
  <c r="T17" i="9"/>
  <c r="M17" i="9"/>
  <c r="U17" i="9"/>
  <c r="N17" i="9"/>
  <c r="V17" i="9"/>
  <c r="O17" i="9"/>
  <c r="W17" i="9"/>
  <c r="P17" i="9"/>
  <c r="X17" i="9"/>
  <c r="K466" i="9"/>
  <c r="S466" i="9"/>
  <c r="L466" i="9"/>
  <c r="T466" i="9"/>
  <c r="M466" i="9"/>
  <c r="U466" i="9"/>
  <c r="N466" i="9"/>
  <c r="V466" i="9"/>
  <c r="O466" i="9"/>
  <c r="W466" i="9"/>
  <c r="P466" i="9"/>
  <c r="X466" i="9"/>
  <c r="I466" i="9"/>
  <c r="Q466" i="9"/>
  <c r="J466" i="9"/>
  <c r="R466" i="9"/>
  <c r="I28" i="9"/>
  <c r="Q28" i="9"/>
  <c r="J28" i="9"/>
  <c r="R28" i="9"/>
  <c r="K28" i="9"/>
  <c r="S28" i="9"/>
  <c r="L28" i="9"/>
  <c r="T28" i="9"/>
  <c r="M28" i="9"/>
  <c r="U28" i="9"/>
  <c r="N28" i="9"/>
  <c r="V28" i="9"/>
  <c r="O28" i="9"/>
  <c r="W28" i="9"/>
  <c r="P28" i="9"/>
  <c r="X28" i="9"/>
  <c r="J183" i="9"/>
  <c r="R183" i="9"/>
  <c r="K183" i="9"/>
  <c r="S183" i="9"/>
  <c r="L183" i="9"/>
  <c r="T183" i="9"/>
  <c r="M183" i="9"/>
  <c r="U183" i="9"/>
  <c r="N183" i="9"/>
  <c r="V183" i="9"/>
  <c r="O183" i="9"/>
  <c r="W183" i="9"/>
  <c r="P183" i="9"/>
  <c r="X183" i="9"/>
  <c r="I183" i="9"/>
  <c r="Q183" i="9"/>
  <c r="I119" i="9"/>
  <c r="Q119" i="9"/>
  <c r="J119" i="9"/>
  <c r="R119" i="9"/>
  <c r="K119" i="9"/>
  <c r="S119" i="9"/>
  <c r="L119" i="9"/>
  <c r="T119" i="9"/>
  <c r="M119" i="9"/>
  <c r="U119" i="9"/>
  <c r="N119" i="9"/>
  <c r="V119" i="9"/>
  <c r="O119" i="9"/>
  <c r="W119" i="9"/>
  <c r="P119" i="9"/>
  <c r="X119" i="9"/>
  <c r="K446" i="9"/>
  <c r="S446" i="9"/>
  <c r="L446" i="9"/>
  <c r="T446" i="9"/>
  <c r="M446" i="9"/>
  <c r="U446" i="9"/>
  <c r="N446" i="9"/>
  <c r="V446" i="9"/>
  <c r="O446" i="9"/>
  <c r="W446" i="9"/>
  <c r="P446" i="9"/>
  <c r="X446" i="9"/>
  <c r="I446" i="9"/>
  <c r="Q446" i="9"/>
  <c r="J446" i="9"/>
  <c r="R446" i="9"/>
  <c r="M603" i="9"/>
  <c r="U603" i="9"/>
  <c r="N603" i="9"/>
  <c r="V603" i="9"/>
  <c r="P603" i="9"/>
  <c r="X603" i="9"/>
  <c r="I603" i="9"/>
  <c r="Q603" i="9"/>
  <c r="J603" i="9"/>
  <c r="R603" i="9"/>
  <c r="L603" i="9"/>
  <c r="O603" i="9"/>
  <c r="S603" i="9"/>
  <c r="T603" i="9"/>
  <c r="W603" i="9"/>
  <c r="K603" i="9"/>
  <c r="P360" i="9"/>
  <c r="X360" i="9"/>
  <c r="I360" i="9"/>
  <c r="Q360" i="9"/>
  <c r="J360" i="9"/>
  <c r="R360" i="9"/>
  <c r="K360" i="9"/>
  <c r="S360" i="9"/>
  <c r="L360" i="9"/>
  <c r="T360" i="9"/>
  <c r="N360" i="9"/>
  <c r="V360" i="9"/>
  <c r="M360" i="9"/>
  <c r="O360" i="9"/>
  <c r="W360" i="9"/>
  <c r="U360" i="9"/>
  <c r="M565" i="9"/>
  <c r="U565" i="9"/>
  <c r="N565" i="9"/>
  <c r="V565" i="9"/>
  <c r="P565" i="9"/>
  <c r="X565" i="9"/>
  <c r="I565" i="9"/>
  <c r="Q565" i="9"/>
  <c r="J565" i="9"/>
  <c r="R565" i="9"/>
  <c r="W565" i="9"/>
  <c r="K565" i="9"/>
  <c r="L565" i="9"/>
  <c r="O565" i="9"/>
  <c r="S565" i="9"/>
  <c r="T565" i="9"/>
  <c r="P363" i="9"/>
  <c r="X363" i="9"/>
  <c r="I363" i="9"/>
  <c r="Q363" i="9"/>
  <c r="J363" i="9"/>
  <c r="R363" i="9"/>
  <c r="K363" i="9"/>
  <c r="S363" i="9"/>
  <c r="L363" i="9"/>
  <c r="T363" i="9"/>
  <c r="N363" i="9"/>
  <c r="V363" i="9"/>
  <c r="O363" i="9"/>
  <c r="U363" i="9"/>
  <c r="W363" i="9"/>
  <c r="M363" i="9"/>
  <c r="J516" i="9"/>
  <c r="R516" i="9"/>
  <c r="K516" i="9"/>
  <c r="S516" i="9"/>
  <c r="L516" i="9"/>
  <c r="T516" i="9"/>
  <c r="M516" i="9"/>
  <c r="U516" i="9"/>
  <c r="O516" i="9"/>
  <c r="W516" i="9"/>
  <c r="P516" i="9"/>
  <c r="X516" i="9"/>
  <c r="Q516" i="9"/>
  <c r="V516" i="9"/>
  <c r="I516" i="9"/>
  <c r="N516" i="9"/>
  <c r="J643" i="9"/>
  <c r="R643" i="9"/>
  <c r="K643" i="9"/>
  <c r="S643" i="9"/>
  <c r="L643" i="9"/>
  <c r="T643" i="9"/>
  <c r="M643" i="9"/>
  <c r="U643" i="9"/>
  <c r="N643" i="9"/>
  <c r="V643" i="9"/>
  <c r="O643" i="9"/>
  <c r="W643" i="9"/>
  <c r="P643" i="9"/>
  <c r="X643" i="9"/>
  <c r="I643" i="9"/>
  <c r="Q643" i="9"/>
  <c r="O431" i="9"/>
  <c r="W431" i="9"/>
  <c r="P431" i="9"/>
  <c r="X431" i="9"/>
  <c r="I431" i="9"/>
  <c r="Q431" i="9"/>
  <c r="J431" i="9"/>
  <c r="R431" i="9"/>
  <c r="K431" i="9"/>
  <c r="S431" i="9"/>
  <c r="M431" i="9"/>
  <c r="U431" i="9"/>
  <c r="L431" i="9"/>
  <c r="N431" i="9"/>
  <c r="T431" i="9"/>
  <c r="V431" i="9"/>
  <c r="K459" i="9"/>
  <c r="S459" i="9"/>
  <c r="L459" i="9"/>
  <c r="T459" i="9"/>
  <c r="M459" i="9"/>
  <c r="U459" i="9"/>
  <c r="N459" i="9"/>
  <c r="V459" i="9"/>
  <c r="O459" i="9"/>
  <c r="W459" i="9"/>
  <c r="P459" i="9"/>
  <c r="X459" i="9"/>
  <c r="I459" i="9"/>
  <c r="Q459" i="9"/>
  <c r="R459" i="9"/>
  <c r="J459" i="9"/>
  <c r="N685" i="9"/>
  <c r="V685" i="9"/>
  <c r="O685" i="9"/>
  <c r="W685" i="9"/>
  <c r="P685" i="9"/>
  <c r="X685" i="9"/>
  <c r="I685" i="9"/>
  <c r="Q685" i="9"/>
  <c r="J685" i="9"/>
  <c r="R685" i="9"/>
  <c r="K685" i="9"/>
  <c r="S685" i="9"/>
  <c r="L685" i="9"/>
  <c r="T685" i="9"/>
  <c r="M685" i="9"/>
  <c r="U685" i="9"/>
  <c r="J621" i="9"/>
  <c r="R621" i="9"/>
  <c r="K621" i="9"/>
  <c r="S621" i="9"/>
  <c r="L621" i="9"/>
  <c r="T621" i="9"/>
  <c r="M621" i="9"/>
  <c r="U621" i="9"/>
  <c r="N621" i="9"/>
  <c r="V621" i="9"/>
  <c r="O621" i="9"/>
  <c r="W621" i="9"/>
  <c r="P621" i="9"/>
  <c r="X621" i="9"/>
  <c r="I621" i="9"/>
  <c r="Q621" i="9"/>
  <c r="M557" i="9"/>
  <c r="U557" i="9"/>
  <c r="N557" i="9"/>
  <c r="V557" i="9"/>
  <c r="P557" i="9"/>
  <c r="X557" i="9"/>
  <c r="I557" i="9"/>
  <c r="Q557" i="9"/>
  <c r="J557" i="9"/>
  <c r="R557" i="9"/>
  <c r="W557" i="9"/>
  <c r="K557" i="9"/>
  <c r="L557" i="9"/>
  <c r="O557" i="9"/>
  <c r="S557" i="9"/>
  <c r="T557" i="9"/>
  <c r="K452" i="9"/>
  <c r="S452" i="9"/>
  <c r="L452" i="9"/>
  <c r="T452" i="9"/>
  <c r="M452" i="9"/>
  <c r="U452" i="9"/>
  <c r="N452" i="9"/>
  <c r="V452" i="9"/>
  <c r="O452" i="9"/>
  <c r="W452" i="9"/>
  <c r="P452" i="9"/>
  <c r="X452" i="9"/>
  <c r="I452" i="9"/>
  <c r="Q452" i="9"/>
  <c r="J452" i="9"/>
  <c r="R452" i="9"/>
  <c r="P359" i="9"/>
  <c r="X359" i="9"/>
  <c r="I359" i="9"/>
  <c r="Q359" i="9"/>
  <c r="J359" i="9"/>
  <c r="R359" i="9"/>
  <c r="K359" i="9"/>
  <c r="S359" i="9"/>
  <c r="L359" i="9"/>
  <c r="T359" i="9"/>
  <c r="N359" i="9"/>
  <c r="V359" i="9"/>
  <c r="O359" i="9"/>
  <c r="U359" i="9"/>
  <c r="W359" i="9"/>
  <c r="M359" i="9"/>
  <c r="J636" i="9"/>
  <c r="R636" i="9"/>
  <c r="K636" i="9"/>
  <c r="S636" i="9"/>
  <c r="L636" i="9"/>
  <c r="T636" i="9"/>
  <c r="M636" i="9"/>
  <c r="U636" i="9"/>
  <c r="N636" i="9"/>
  <c r="V636" i="9"/>
  <c r="O636" i="9"/>
  <c r="W636" i="9"/>
  <c r="P636" i="9"/>
  <c r="X636" i="9"/>
  <c r="I636" i="9"/>
  <c r="Q636" i="9"/>
  <c r="M572" i="9"/>
  <c r="U572" i="9"/>
  <c r="N572" i="9"/>
  <c r="V572" i="9"/>
  <c r="P572" i="9"/>
  <c r="X572" i="9"/>
  <c r="I572" i="9"/>
  <c r="Q572" i="9"/>
  <c r="J572" i="9"/>
  <c r="R572" i="9"/>
  <c r="S572" i="9"/>
  <c r="T572" i="9"/>
  <c r="W572" i="9"/>
  <c r="K572" i="9"/>
  <c r="L572" i="9"/>
  <c r="O572" i="9"/>
  <c r="N501" i="9"/>
  <c r="V501" i="9"/>
  <c r="I501" i="9"/>
  <c r="Q501" i="9"/>
  <c r="S501" i="9"/>
  <c r="J501" i="9"/>
  <c r="T501" i="9"/>
  <c r="K501" i="9"/>
  <c r="U501" i="9"/>
  <c r="L501" i="9"/>
  <c r="W501" i="9"/>
  <c r="O501" i="9"/>
  <c r="P501" i="9"/>
  <c r="M501" i="9"/>
  <c r="R501" i="9"/>
  <c r="X501" i="9"/>
  <c r="O399" i="9"/>
  <c r="W399" i="9"/>
  <c r="P399" i="9"/>
  <c r="X399" i="9"/>
  <c r="I399" i="9"/>
  <c r="Q399" i="9"/>
  <c r="J399" i="9"/>
  <c r="R399" i="9"/>
  <c r="K399" i="9"/>
  <c r="S399" i="9"/>
  <c r="M399" i="9"/>
  <c r="U399" i="9"/>
  <c r="L399" i="9"/>
  <c r="N399" i="9"/>
  <c r="T399" i="9"/>
  <c r="V399" i="9"/>
  <c r="J635" i="9"/>
  <c r="R635" i="9"/>
  <c r="K635" i="9"/>
  <c r="S635" i="9"/>
  <c r="L635" i="9"/>
  <c r="T635" i="9"/>
  <c r="M635" i="9"/>
  <c r="U635" i="9"/>
  <c r="N635" i="9"/>
  <c r="V635" i="9"/>
  <c r="O635" i="9"/>
  <c r="W635" i="9"/>
  <c r="P635" i="9"/>
  <c r="X635" i="9"/>
  <c r="I635" i="9"/>
  <c r="Q635" i="9"/>
  <c r="O403" i="9"/>
  <c r="W403" i="9"/>
  <c r="P403" i="9"/>
  <c r="X403" i="9"/>
  <c r="I403" i="9"/>
  <c r="Q403" i="9"/>
  <c r="J403" i="9"/>
  <c r="R403" i="9"/>
  <c r="K403" i="9"/>
  <c r="S403" i="9"/>
  <c r="M403" i="9"/>
  <c r="U403" i="9"/>
  <c r="L403" i="9"/>
  <c r="N403" i="9"/>
  <c r="T403" i="9"/>
  <c r="V403" i="9"/>
  <c r="O419" i="9"/>
  <c r="W419" i="9"/>
  <c r="P419" i="9"/>
  <c r="X419" i="9"/>
  <c r="I419" i="9"/>
  <c r="Q419" i="9"/>
  <c r="J419" i="9"/>
  <c r="R419" i="9"/>
  <c r="K419" i="9"/>
  <c r="S419" i="9"/>
  <c r="M419" i="9"/>
  <c r="U419" i="9"/>
  <c r="L419" i="9"/>
  <c r="N419" i="9"/>
  <c r="T419" i="9"/>
  <c r="V419" i="9"/>
  <c r="O407" i="9"/>
  <c r="W407" i="9"/>
  <c r="P407" i="9"/>
  <c r="X407" i="9"/>
  <c r="I407" i="9"/>
  <c r="Q407" i="9"/>
  <c r="J407" i="9"/>
  <c r="R407" i="9"/>
  <c r="K407" i="9"/>
  <c r="S407" i="9"/>
  <c r="M407" i="9"/>
  <c r="U407" i="9"/>
  <c r="L407" i="9"/>
  <c r="N407" i="9"/>
  <c r="T407" i="9"/>
  <c r="V407" i="9"/>
  <c r="O390" i="9"/>
  <c r="W390" i="9"/>
  <c r="P390" i="9"/>
  <c r="X390" i="9"/>
  <c r="I390" i="9"/>
  <c r="Q390" i="9"/>
  <c r="J390" i="9"/>
  <c r="R390" i="9"/>
  <c r="K390" i="9"/>
  <c r="S390" i="9"/>
  <c r="M390" i="9"/>
  <c r="U390" i="9"/>
  <c r="L390" i="9"/>
  <c r="N390" i="9"/>
  <c r="T390" i="9"/>
  <c r="V390" i="9"/>
  <c r="J616" i="9"/>
  <c r="R616" i="9"/>
  <c r="K616" i="9"/>
  <c r="S616" i="9"/>
  <c r="L616" i="9"/>
  <c r="T616" i="9"/>
  <c r="M616" i="9"/>
  <c r="U616" i="9"/>
  <c r="N616" i="9"/>
  <c r="V616" i="9"/>
  <c r="O616" i="9"/>
  <c r="W616" i="9"/>
  <c r="P616" i="9"/>
  <c r="X616" i="9"/>
  <c r="I616" i="9"/>
  <c r="Q616" i="9"/>
  <c r="M552" i="9"/>
  <c r="U552" i="9"/>
  <c r="N552" i="9"/>
  <c r="V552" i="9"/>
  <c r="P552" i="9"/>
  <c r="X552" i="9"/>
  <c r="I552" i="9"/>
  <c r="Q552" i="9"/>
  <c r="J552" i="9"/>
  <c r="R552" i="9"/>
  <c r="S552" i="9"/>
  <c r="T552" i="9"/>
  <c r="W552" i="9"/>
  <c r="K552" i="9"/>
  <c r="L552" i="9"/>
  <c r="O552" i="9"/>
  <c r="O424" i="9"/>
  <c r="W424" i="9"/>
  <c r="P424" i="9"/>
  <c r="X424" i="9"/>
  <c r="I424" i="9"/>
  <c r="Q424" i="9"/>
  <c r="J424" i="9"/>
  <c r="R424" i="9"/>
  <c r="K424" i="9"/>
  <c r="S424" i="9"/>
  <c r="M424" i="9"/>
  <c r="U424" i="9"/>
  <c r="L424" i="9"/>
  <c r="N424" i="9"/>
  <c r="T424" i="9"/>
  <c r="V424" i="9"/>
  <c r="J647" i="9"/>
  <c r="R647" i="9"/>
  <c r="K647" i="9"/>
  <c r="S647" i="9"/>
  <c r="L647" i="9"/>
  <c r="T647" i="9"/>
  <c r="M647" i="9"/>
  <c r="U647" i="9"/>
  <c r="N647" i="9"/>
  <c r="V647" i="9"/>
  <c r="O647" i="9"/>
  <c r="W647" i="9"/>
  <c r="P647" i="9"/>
  <c r="X647" i="9"/>
  <c r="I647" i="9"/>
  <c r="Q647" i="9"/>
  <c r="M583" i="9"/>
  <c r="U583" i="9"/>
  <c r="N583" i="9"/>
  <c r="V583" i="9"/>
  <c r="P583" i="9"/>
  <c r="X583" i="9"/>
  <c r="I583" i="9"/>
  <c r="Q583" i="9"/>
  <c r="J583" i="9"/>
  <c r="R583" i="9"/>
  <c r="L583" i="9"/>
  <c r="O583" i="9"/>
  <c r="S583" i="9"/>
  <c r="T583" i="9"/>
  <c r="W583" i="9"/>
  <c r="K583" i="9"/>
  <c r="J511" i="9"/>
  <c r="R511" i="9"/>
  <c r="K511" i="9"/>
  <c r="S511" i="9"/>
  <c r="L511" i="9"/>
  <c r="T511" i="9"/>
  <c r="M511" i="9"/>
  <c r="U511" i="9"/>
  <c r="O511" i="9"/>
  <c r="W511" i="9"/>
  <c r="P511" i="9"/>
  <c r="X511" i="9"/>
  <c r="N511" i="9"/>
  <c r="Q511" i="9"/>
  <c r="V511" i="9"/>
  <c r="I511" i="9"/>
  <c r="O411" i="9"/>
  <c r="W411" i="9"/>
  <c r="P411" i="9"/>
  <c r="X411" i="9"/>
  <c r="I411" i="9"/>
  <c r="Q411" i="9"/>
  <c r="J411" i="9"/>
  <c r="R411" i="9"/>
  <c r="K411" i="9"/>
  <c r="S411" i="9"/>
  <c r="M411" i="9"/>
  <c r="U411" i="9"/>
  <c r="L411" i="9"/>
  <c r="N411" i="9"/>
  <c r="T411" i="9"/>
  <c r="V411" i="9"/>
  <c r="J188" i="9"/>
  <c r="R188" i="9"/>
  <c r="K188" i="9"/>
  <c r="S188" i="9"/>
  <c r="L188" i="9"/>
  <c r="T188" i="9"/>
  <c r="M188" i="9"/>
  <c r="U188" i="9"/>
  <c r="N188" i="9"/>
  <c r="V188" i="9"/>
  <c r="O188" i="9"/>
  <c r="W188" i="9"/>
  <c r="P188" i="9"/>
  <c r="X188" i="9"/>
  <c r="I188" i="9"/>
  <c r="Q188" i="9"/>
  <c r="I129" i="9"/>
  <c r="Q129" i="9"/>
  <c r="J129" i="9"/>
  <c r="R129" i="9"/>
  <c r="K129" i="9"/>
  <c r="S129" i="9"/>
  <c r="L129" i="9"/>
  <c r="T129" i="9"/>
  <c r="M129" i="9"/>
  <c r="U129" i="9"/>
  <c r="N129" i="9"/>
  <c r="V129" i="9"/>
  <c r="O129" i="9"/>
  <c r="W129" i="9"/>
  <c r="P129" i="9"/>
  <c r="X129" i="9"/>
  <c r="K473" i="9"/>
  <c r="S473" i="9"/>
  <c r="L473" i="9"/>
  <c r="T473" i="9"/>
  <c r="M473" i="9"/>
  <c r="U473" i="9"/>
  <c r="N473" i="9"/>
  <c r="V473" i="9"/>
  <c r="O473" i="9"/>
  <c r="W473" i="9"/>
  <c r="P473" i="9"/>
  <c r="X473" i="9"/>
  <c r="I473" i="9"/>
  <c r="Q473" i="9"/>
  <c r="J473" i="9"/>
  <c r="R473" i="9"/>
  <c r="L65" i="9"/>
  <c r="T65" i="9"/>
  <c r="M65" i="9"/>
  <c r="U65" i="9"/>
  <c r="N65" i="9"/>
  <c r="V65" i="9"/>
  <c r="O65" i="9"/>
  <c r="W65" i="9"/>
  <c r="J65" i="9"/>
  <c r="R65" i="9"/>
  <c r="K65" i="9"/>
  <c r="S65" i="9"/>
  <c r="P65" i="9"/>
  <c r="Q65" i="9"/>
  <c r="X65" i="9"/>
  <c r="I65" i="9"/>
  <c r="M602" i="9"/>
  <c r="U602" i="9"/>
  <c r="N602" i="9"/>
  <c r="V602" i="9"/>
  <c r="P602" i="9"/>
  <c r="X602" i="9"/>
  <c r="I602" i="9"/>
  <c r="Q602" i="9"/>
  <c r="J602" i="9"/>
  <c r="R602" i="9"/>
  <c r="K602" i="9"/>
  <c r="L602" i="9"/>
  <c r="O602" i="9"/>
  <c r="S602" i="9"/>
  <c r="T602" i="9"/>
  <c r="W602" i="9"/>
  <c r="M542" i="9"/>
  <c r="U542" i="9"/>
  <c r="N542" i="9"/>
  <c r="V542" i="9"/>
  <c r="P542" i="9"/>
  <c r="X542" i="9"/>
  <c r="I542" i="9"/>
  <c r="Q542" i="9"/>
  <c r="J542" i="9"/>
  <c r="R542" i="9"/>
  <c r="K542" i="9"/>
  <c r="L542" i="9"/>
  <c r="O542" i="9"/>
  <c r="S542" i="9"/>
  <c r="T542" i="9"/>
  <c r="W542" i="9"/>
  <c r="I25" i="9"/>
  <c r="Q25" i="9"/>
  <c r="J25" i="9"/>
  <c r="R25" i="9"/>
  <c r="K25" i="9"/>
  <c r="S25" i="9"/>
  <c r="L25" i="9"/>
  <c r="T25" i="9"/>
  <c r="M25" i="9"/>
  <c r="U25" i="9"/>
  <c r="N25" i="9"/>
  <c r="V25" i="9"/>
  <c r="O25" i="9"/>
  <c r="W25" i="9"/>
  <c r="P25" i="9"/>
  <c r="X25" i="9"/>
  <c r="I6" i="9"/>
  <c r="Q6" i="9"/>
  <c r="J6" i="9"/>
  <c r="R6" i="9"/>
  <c r="K6" i="9"/>
  <c r="S6" i="9"/>
  <c r="L6" i="9"/>
  <c r="T6" i="9"/>
  <c r="M6" i="9"/>
  <c r="U6" i="9"/>
  <c r="N6" i="9"/>
  <c r="V6" i="9"/>
  <c r="O6" i="9"/>
  <c r="W6" i="9"/>
  <c r="P6" i="9"/>
  <c r="X6" i="9"/>
  <c r="J272" i="9"/>
  <c r="R272" i="9"/>
  <c r="K272" i="9"/>
  <c r="S272" i="9"/>
  <c r="L272" i="9"/>
  <c r="T272" i="9"/>
  <c r="M272" i="9"/>
  <c r="U272" i="9"/>
  <c r="N272" i="9"/>
  <c r="V272" i="9"/>
  <c r="O272" i="9"/>
  <c r="W272" i="9"/>
  <c r="P272" i="9"/>
  <c r="X272" i="9"/>
  <c r="I272" i="9"/>
  <c r="Q272" i="9"/>
  <c r="J199" i="9"/>
  <c r="R199" i="9"/>
  <c r="K199" i="9"/>
  <c r="S199" i="9"/>
  <c r="L199" i="9"/>
  <c r="T199" i="9"/>
  <c r="M199" i="9"/>
  <c r="U199" i="9"/>
  <c r="N199" i="9"/>
  <c r="V199" i="9"/>
  <c r="O199" i="9"/>
  <c r="W199" i="9"/>
  <c r="P199" i="9"/>
  <c r="X199" i="9"/>
  <c r="I199" i="9"/>
  <c r="Q199" i="9"/>
  <c r="I126" i="9"/>
  <c r="Q126" i="9"/>
  <c r="J126" i="9"/>
  <c r="R126" i="9"/>
  <c r="K126" i="9"/>
  <c r="S126" i="9"/>
  <c r="L126" i="9"/>
  <c r="T126" i="9"/>
  <c r="M126" i="9"/>
  <c r="U126" i="9"/>
  <c r="N126" i="9"/>
  <c r="V126" i="9"/>
  <c r="O126" i="9"/>
  <c r="W126" i="9"/>
  <c r="P126" i="9"/>
  <c r="X126" i="9"/>
  <c r="I22" i="9"/>
  <c r="Q22" i="9"/>
  <c r="J22" i="9"/>
  <c r="R22" i="9"/>
  <c r="K22" i="9"/>
  <c r="S22" i="9"/>
  <c r="L22" i="9"/>
  <c r="T22" i="9"/>
  <c r="M22" i="9"/>
  <c r="U22" i="9"/>
  <c r="N22" i="9"/>
  <c r="V22" i="9"/>
  <c r="O22" i="9"/>
  <c r="W22" i="9"/>
  <c r="P22" i="9"/>
  <c r="X22" i="9"/>
  <c r="M546" i="9"/>
  <c r="U546" i="9"/>
  <c r="N546" i="9"/>
  <c r="V546" i="9"/>
  <c r="P546" i="9"/>
  <c r="X546" i="9"/>
  <c r="I546" i="9"/>
  <c r="Q546" i="9"/>
  <c r="J546" i="9"/>
  <c r="R546" i="9"/>
  <c r="K546" i="9"/>
  <c r="L546" i="9"/>
  <c r="O546" i="9"/>
  <c r="S546" i="9"/>
  <c r="T546" i="9"/>
  <c r="W546" i="9"/>
  <c r="J249" i="9"/>
  <c r="R249" i="9"/>
  <c r="K249" i="9"/>
  <c r="S249" i="9"/>
  <c r="L249" i="9"/>
  <c r="T249" i="9"/>
  <c r="M249" i="9"/>
  <c r="U249" i="9"/>
  <c r="N249" i="9"/>
  <c r="V249" i="9"/>
  <c r="O249" i="9"/>
  <c r="W249" i="9"/>
  <c r="P249" i="9"/>
  <c r="X249" i="9"/>
  <c r="I249" i="9"/>
  <c r="Q249" i="9"/>
  <c r="J505" i="9"/>
  <c r="R505" i="9"/>
  <c r="K505" i="9"/>
  <c r="S505" i="9"/>
  <c r="L505" i="9"/>
  <c r="T505" i="9"/>
  <c r="M505" i="9"/>
  <c r="U505" i="9"/>
  <c r="O505" i="9"/>
  <c r="W505" i="9"/>
  <c r="P505" i="9"/>
  <c r="X505" i="9"/>
  <c r="N505" i="9"/>
  <c r="Q505" i="9"/>
  <c r="V505" i="9"/>
  <c r="I505" i="9"/>
  <c r="J287" i="9"/>
  <c r="R287" i="9"/>
  <c r="K287" i="9"/>
  <c r="S287" i="9"/>
  <c r="L287" i="9"/>
  <c r="T287" i="9"/>
  <c r="M287" i="9"/>
  <c r="U287" i="9"/>
  <c r="N287" i="9"/>
  <c r="V287" i="9"/>
  <c r="O287" i="9"/>
  <c r="W287" i="9"/>
  <c r="P287" i="9"/>
  <c r="X287" i="9"/>
  <c r="I287" i="9"/>
  <c r="Q287" i="9"/>
  <c r="J187" i="9"/>
  <c r="R187" i="9"/>
  <c r="K187" i="9"/>
  <c r="S187" i="9"/>
  <c r="L187" i="9"/>
  <c r="T187" i="9"/>
  <c r="M187" i="9"/>
  <c r="U187" i="9"/>
  <c r="N187" i="9"/>
  <c r="V187" i="9"/>
  <c r="O187" i="9"/>
  <c r="W187" i="9"/>
  <c r="P187" i="9"/>
  <c r="X187" i="9"/>
  <c r="I187" i="9"/>
  <c r="Q187" i="9"/>
  <c r="J83" i="9"/>
  <c r="R83" i="9"/>
  <c r="K83" i="9"/>
  <c r="S83" i="9"/>
  <c r="L83" i="9"/>
  <c r="T83" i="9"/>
  <c r="M83" i="9"/>
  <c r="U83" i="9"/>
  <c r="N83" i="9"/>
  <c r="V83" i="9"/>
  <c r="P83" i="9"/>
  <c r="X83" i="9"/>
  <c r="O83" i="9"/>
  <c r="Q83" i="9"/>
  <c r="W83" i="9"/>
  <c r="I83" i="9"/>
  <c r="P313" i="9"/>
  <c r="X313" i="9"/>
  <c r="I313" i="9"/>
  <c r="Q313" i="9"/>
  <c r="J313" i="9"/>
  <c r="R313" i="9"/>
  <c r="K313" i="9"/>
  <c r="S313" i="9"/>
  <c r="L313" i="9"/>
  <c r="T313" i="9"/>
  <c r="N313" i="9"/>
  <c r="V313" i="9"/>
  <c r="O313" i="9"/>
  <c r="U313" i="9"/>
  <c r="W313" i="9"/>
  <c r="M313" i="9"/>
  <c r="O381" i="9"/>
  <c r="W381" i="9"/>
  <c r="P381" i="9"/>
  <c r="X381" i="9"/>
  <c r="I381" i="9"/>
  <c r="Q381" i="9"/>
  <c r="J381" i="9"/>
  <c r="R381" i="9"/>
  <c r="K381" i="9"/>
  <c r="S381" i="9"/>
  <c r="M381" i="9"/>
  <c r="U381" i="9"/>
  <c r="L381" i="9"/>
  <c r="N381" i="9"/>
  <c r="T381" i="9"/>
  <c r="V381" i="9"/>
  <c r="O422" i="9"/>
  <c r="W422" i="9"/>
  <c r="P422" i="9"/>
  <c r="X422" i="9"/>
  <c r="I422" i="9"/>
  <c r="Q422" i="9"/>
  <c r="J422" i="9"/>
  <c r="R422" i="9"/>
  <c r="K422" i="9"/>
  <c r="S422" i="9"/>
  <c r="M422" i="9"/>
  <c r="U422" i="9"/>
  <c r="L422" i="9"/>
  <c r="N422" i="9"/>
  <c r="T422" i="9"/>
  <c r="V422" i="9"/>
  <c r="P341" i="9"/>
  <c r="X341" i="9"/>
  <c r="I341" i="9"/>
  <c r="Q341" i="9"/>
  <c r="J341" i="9"/>
  <c r="R341" i="9"/>
  <c r="K341" i="9"/>
  <c r="S341" i="9"/>
  <c r="L341" i="9"/>
  <c r="T341" i="9"/>
  <c r="N341" i="9"/>
  <c r="V341" i="9"/>
  <c r="O341" i="9"/>
  <c r="U341" i="9"/>
  <c r="W341" i="9"/>
  <c r="M341" i="9"/>
  <c r="I136" i="9"/>
  <c r="Q136" i="9"/>
  <c r="J136" i="9"/>
  <c r="R136" i="9"/>
  <c r="K136" i="9"/>
  <c r="S136" i="9"/>
  <c r="L136" i="9"/>
  <c r="T136" i="9"/>
  <c r="M136" i="9"/>
  <c r="U136" i="9"/>
  <c r="N136" i="9"/>
  <c r="V136" i="9"/>
  <c r="O136" i="9"/>
  <c r="W136" i="9"/>
  <c r="P136" i="9"/>
  <c r="X136" i="9"/>
  <c r="L64" i="9"/>
  <c r="T64" i="9"/>
  <c r="M64" i="9"/>
  <c r="U64" i="9"/>
  <c r="N64" i="9"/>
  <c r="V64" i="9"/>
  <c r="O64" i="9"/>
  <c r="W64" i="9"/>
  <c r="J64" i="9"/>
  <c r="R64" i="9"/>
  <c r="K64" i="9"/>
  <c r="S64" i="9"/>
  <c r="I64" i="9"/>
  <c r="P64" i="9"/>
  <c r="X64" i="9"/>
  <c r="Q64" i="9"/>
  <c r="P324" i="9"/>
  <c r="X324" i="9"/>
  <c r="I324" i="9"/>
  <c r="Q324" i="9"/>
  <c r="J324" i="9"/>
  <c r="R324" i="9"/>
  <c r="K324" i="9"/>
  <c r="S324" i="9"/>
  <c r="L324" i="9"/>
  <c r="T324" i="9"/>
  <c r="N324" i="9"/>
  <c r="V324" i="9"/>
  <c r="M324" i="9"/>
  <c r="O324" i="9"/>
  <c r="W324" i="9"/>
  <c r="U324" i="9"/>
  <c r="M558" i="9"/>
  <c r="U558" i="9"/>
  <c r="N558" i="9"/>
  <c r="V558" i="9"/>
  <c r="P558" i="9"/>
  <c r="X558" i="9"/>
  <c r="I558" i="9"/>
  <c r="Q558" i="9"/>
  <c r="J558" i="9"/>
  <c r="R558" i="9"/>
  <c r="K558" i="9"/>
  <c r="L558" i="9"/>
  <c r="O558" i="9"/>
  <c r="S558" i="9"/>
  <c r="T558" i="9"/>
  <c r="W558" i="9"/>
  <c r="K477" i="9"/>
  <c r="S477" i="9"/>
  <c r="L477" i="9"/>
  <c r="T477" i="9"/>
  <c r="M477" i="9"/>
  <c r="U477" i="9"/>
  <c r="N477" i="9"/>
  <c r="V477" i="9"/>
  <c r="O477" i="9"/>
  <c r="W477" i="9"/>
  <c r="P477" i="9"/>
  <c r="X477" i="9"/>
  <c r="I477" i="9"/>
  <c r="Q477" i="9"/>
  <c r="J477" i="9"/>
  <c r="R477" i="9"/>
  <c r="M662" i="9"/>
  <c r="U662" i="9"/>
  <c r="P662" i="9"/>
  <c r="X662" i="9"/>
  <c r="Q662" i="9"/>
  <c r="R662" i="9"/>
  <c r="I662" i="9"/>
  <c r="S662" i="9"/>
  <c r="J662" i="9"/>
  <c r="T662" i="9"/>
  <c r="K662" i="9"/>
  <c r="V662" i="9"/>
  <c r="L662" i="9"/>
  <c r="W662" i="9"/>
  <c r="N662" i="9"/>
  <c r="O662" i="9"/>
  <c r="O165" i="9"/>
  <c r="W165" i="9"/>
  <c r="P165" i="9"/>
  <c r="X165" i="9"/>
  <c r="I165" i="9"/>
  <c r="Q165" i="9"/>
  <c r="J165" i="9"/>
  <c r="R165" i="9"/>
  <c r="K165" i="9"/>
  <c r="S165" i="9"/>
  <c r="L165" i="9"/>
  <c r="T165" i="9"/>
  <c r="M165" i="9"/>
  <c r="U165" i="9"/>
  <c r="N165" i="9"/>
  <c r="V165" i="9"/>
  <c r="J259" i="9"/>
  <c r="R259" i="9"/>
  <c r="K259" i="9"/>
  <c r="S259" i="9"/>
  <c r="L259" i="9"/>
  <c r="T259" i="9"/>
  <c r="M259" i="9"/>
  <c r="U259" i="9"/>
  <c r="N259" i="9"/>
  <c r="V259" i="9"/>
  <c r="O259" i="9"/>
  <c r="W259" i="9"/>
  <c r="P259" i="9"/>
  <c r="X259" i="9"/>
  <c r="I259" i="9"/>
  <c r="Q259" i="9"/>
  <c r="J262" i="9"/>
  <c r="R262" i="9"/>
  <c r="K262" i="9"/>
  <c r="S262" i="9"/>
  <c r="L262" i="9"/>
  <c r="T262" i="9"/>
  <c r="M262" i="9"/>
  <c r="U262" i="9"/>
  <c r="N262" i="9"/>
  <c r="V262" i="9"/>
  <c r="O262" i="9"/>
  <c r="W262" i="9"/>
  <c r="P262" i="9"/>
  <c r="X262" i="9"/>
  <c r="Q262" i="9"/>
  <c r="I262" i="9"/>
  <c r="N681" i="9"/>
  <c r="V681" i="9"/>
  <c r="O681" i="9"/>
  <c r="W681" i="9"/>
  <c r="P681" i="9"/>
  <c r="X681" i="9"/>
  <c r="I681" i="9"/>
  <c r="Q681" i="9"/>
  <c r="J681" i="9"/>
  <c r="R681" i="9"/>
  <c r="K681" i="9"/>
  <c r="S681" i="9"/>
  <c r="L681" i="9"/>
  <c r="T681" i="9"/>
  <c r="M681" i="9"/>
  <c r="U681" i="9"/>
  <c r="P340" i="9"/>
  <c r="X340" i="9"/>
  <c r="I340" i="9"/>
  <c r="Q340" i="9"/>
  <c r="J340" i="9"/>
  <c r="R340" i="9"/>
  <c r="K340" i="9"/>
  <c r="S340" i="9"/>
  <c r="L340" i="9"/>
  <c r="T340" i="9"/>
  <c r="N340" i="9"/>
  <c r="V340" i="9"/>
  <c r="M340" i="9"/>
  <c r="O340" i="9"/>
  <c r="W340" i="9"/>
  <c r="U340" i="9"/>
  <c r="O162" i="9"/>
  <c r="W162" i="9"/>
  <c r="P162" i="9"/>
  <c r="X162" i="9"/>
  <c r="I162" i="9"/>
  <c r="Q162" i="9"/>
  <c r="J162" i="9"/>
  <c r="R162" i="9"/>
  <c r="K162" i="9"/>
  <c r="S162" i="9"/>
  <c r="L162" i="9"/>
  <c r="T162" i="9"/>
  <c r="M162" i="9"/>
  <c r="U162" i="9"/>
  <c r="N162" i="9"/>
  <c r="V162" i="9"/>
  <c r="P347" i="9"/>
  <c r="X347" i="9"/>
  <c r="I347" i="9"/>
  <c r="Q347" i="9"/>
  <c r="J347" i="9"/>
  <c r="R347" i="9"/>
  <c r="K347" i="9"/>
  <c r="S347" i="9"/>
  <c r="L347" i="9"/>
  <c r="T347" i="9"/>
  <c r="N347" i="9"/>
  <c r="V347" i="9"/>
  <c r="O347" i="9"/>
  <c r="U347" i="9"/>
  <c r="W347" i="9"/>
  <c r="M347" i="9"/>
  <c r="J90" i="9"/>
  <c r="R90" i="9"/>
  <c r="K90" i="9"/>
  <c r="S90" i="9"/>
  <c r="L90" i="9"/>
  <c r="T90" i="9"/>
  <c r="M90" i="9"/>
  <c r="U90" i="9"/>
  <c r="N90" i="9"/>
  <c r="V90" i="9"/>
  <c r="P90" i="9"/>
  <c r="X90" i="9"/>
  <c r="I90" i="9"/>
  <c r="O90" i="9"/>
  <c r="Q90" i="9"/>
  <c r="W90" i="9"/>
  <c r="O437" i="9"/>
  <c r="W437" i="9"/>
  <c r="P437" i="9"/>
  <c r="X437" i="9"/>
  <c r="I437" i="9"/>
  <c r="Q437" i="9"/>
  <c r="J437" i="9"/>
  <c r="R437" i="9"/>
  <c r="K437" i="9"/>
  <c r="S437" i="9"/>
  <c r="M437" i="9"/>
  <c r="U437" i="9"/>
  <c r="L437" i="9"/>
  <c r="N437" i="9"/>
  <c r="T437" i="9"/>
  <c r="V437" i="9"/>
  <c r="O414" i="9"/>
  <c r="W414" i="9"/>
  <c r="P414" i="9"/>
  <c r="X414" i="9"/>
  <c r="I414" i="9"/>
  <c r="Q414" i="9"/>
  <c r="J414" i="9"/>
  <c r="R414" i="9"/>
  <c r="K414" i="9"/>
  <c r="S414" i="9"/>
  <c r="M414" i="9"/>
  <c r="U414" i="9"/>
  <c r="L414" i="9"/>
  <c r="N414" i="9"/>
  <c r="T414" i="9"/>
  <c r="V414" i="9"/>
  <c r="I42" i="9"/>
  <c r="Q42" i="9"/>
  <c r="J42" i="9"/>
  <c r="R42" i="9"/>
  <c r="K42" i="9"/>
  <c r="S42" i="9"/>
  <c r="L42" i="9"/>
  <c r="T42" i="9"/>
  <c r="M42" i="9"/>
  <c r="U42" i="9"/>
  <c r="N42" i="9"/>
  <c r="V42" i="9"/>
  <c r="O42" i="9"/>
  <c r="W42" i="9"/>
  <c r="P42" i="9"/>
  <c r="X42" i="9"/>
  <c r="P326" i="9"/>
  <c r="X326" i="9"/>
  <c r="I326" i="9"/>
  <c r="Q326" i="9"/>
  <c r="J326" i="9"/>
  <c r="R326" i="9"/>
  <c r="K326" i="9"/>
  <c r="S326" i="9"/>
  <c r="L326" i="9"/>
  <c r="T326" i="9"/>
  <c r="N326" i="9"/>
  <c r="V326" i="9"/>
  <c r="M326" i="9"/>
  <c r="O326" i="9"/>
  <c r="W326" i="9"/>
  <c r="U326" i="9"/>
  <c r="M577" i="9"/>
  <c r="U577" i="9"/>
  <c r="N577" i="9"/>
  <c r="V577" i="9"/>
  <c r="P577" i="9"/>
  <c r="X577" i="9"/>
  <c r="I577" i="9"/>
  <c r="Q577" i="9"/>
  <c r="J577" i="9"/>
  <c r="R577" i="9"/>
  <c r="W577" i="9"/>
  <c r="K577" i="9"/>
  <c r="L577" i="9"/>
  <c r="O577" i="9"/>
  <c r="S577" i="9"/>
  <c r="T577" i="9"/>
  <c r="P307" i="9"/>
  <c r="X307" i="9"/>
  <c r="I307" i="9"/>
  <c r="Q307" i="9"/>
  <c r="J307" i="9"/>
  <c r="R307" i="9"/>
  <c r="K307" i="9"/>
  <c r="S307" i="9"/>
  <c r="L307" i="9"/>
  <c r="T307" i="9"/>
  <c r="M307" i="9"/>
  <c r="U307" i="9"/>
  <c r="N307" i="9"/>
  <c r="V307" i="9"/>
  <c r="W307" i="9"/>
  <c r="O307" i="9"/>
  <c r="O175" i="9"/>
  <c r="W175" i="9"/>
  <c r="P175" i="9"/>
  <c r="X175" i="9"/>
  <c r="I175" i="9"/>
  <c r="Q175" i="9"/>
  <c r="J175" i="9"/>
  <c r="R175" i="9"/>
  <c r="K175" i="9"/>
  <c r="S175" i="9"/>
  <c r="L175" i="9"/>
  <c r="T175" i="9"/>
  <c r="M175" i="9"/>
  <c r="U175" i="9"/>
  <c r="N175" i="9"/>
  <c r="V175" i="9"/>
  <c r="J103" i="9"/>
  <c r="R103" i="9"/>
  <c r="K103" i="9"/>
  <c r="S103" i="9"/>
  <c r="L103" i="9"/>
  <c r="T103" i="9"/>
  <c r="M103" i="9"/>
  <c r="U103" i="9"/>
  <c r="N103" i="9"/>
  <c r="V103" i="9"/>
  <c r="P103" i="9"/>
  <c r="X103" i="9"/>
  <c r="O103" i="9"/>
  <c r="Q103" i="9"/>
  <c r="W103" i="9"/>
  <c r="I103" i="9"/>
  <c r="L79" i="9"/>
  <c r="T79" i="9"/>
  <c r="M79" i="9"/>
  <c r="U79" i="9"/>
  <c r="N79" i="9"/>
  <c r="V79" i="9"/>
  <c r="O79" i="9"/>
  <c r="W79" i="9"/>
  <c r="J79" i="9"/>
  <c r="R79" i="9"/>
  <c r="K79" i="9"/>
  <c r="S79" i="9"/>
  <c r="P79" i="9"/>
  <c r="Q79" i="9"/>
  <c r="X79" i="9"/>
  <c r="I79" i="9"/>
  <c r="J229" i="9"/>
  <c r="R229" i="9"/>
  <c r="K229" i="9"/>
  <c r="S229" i="9"/>
  <c r="L229" i="9"/>
  <c r="T229" i="9"/>
  <c r="M229" i="9"/>
  <c r="U229" i="9"/>
  <c r="N229" i="9"/>
  <c r="V229" i="9"/>
  <c r="O229" i="9"/>
  <c r="W229" i="9"/>
  <c r="P229" i="9"/>
  <c r="X229" i="9"/>
  <c r="I229" i="9"/>
  <c r="Q229" i="9"/>
  <c r="J646" i="9"/>
  <c r="R646" i="9"/>
  <c r="K646" i="9"/>
  <c r="S646" i="9"/>
  <c r="L646" i="9"/>
  <c r="T646" i="9"/>
  <c r="M646" i="9"/>
  <c r="U646" i="9"/>
  <c r="N646" i="9"/>
  <c r="V646" i="9"/>
  <c r="O646" i="9"/>
  <c r="W646" i="9"/>
  <c r="P646" i="9"/>
  <c r="X646" i="9"/>
  <c r="I646" i="9"/>
  <c r="Q646" i="9"/>
  <c r="L47" i="9"/>
  <c r="T47" i="9"/>
  <c r="M47" i="9"/>
  <c r="U47" i="9"/>
  <c r="N47" i="9"/>
  <c r="V47" i="9"/>
  <c r="O47" i="9"/>
  <c r="W47" i="9"/>
  <c r="J47" i="9"/>
  <c r="R47" i="9"/>
  <c r="K47" i="9"/>
  <c r="S47" i="9"/>
  <c r="P47" i="9"/>
  <c r="Q47" i="9"/>
  <c r="X47" i="9"/>
  <c r="I47" i="9"/>
  <c r="P358" i="9"/>
  <c r="X358" i="9"/>
  <c r="I358" i="9"/>
  <c r="Q358" i="9"/>
  <c r="J358" i="9"/>
  <c r="R358" i="9"/>
  <c r="K358" i="9"/>
  <c r="S358" i="9"/>
  <c r="L358" i="9"/>
  <c r="T358" i="9"/>
  <c r="N358" i="9"/>
  <c r="V358" i="9"/>
  <c r="M358" i="9"/>
  <c r="O358" i="9"/>
  <c r="W358" i="9"/>
  <c r="U358" i="9"/>
  <c r="M570" i="9"/>
  <c r="U570" i="9"/>
  <c r="N570" i="9"/>
  <c r="V570" i="9"/>
  <c r="P570" i="9"/>
  <c r="X570" i="9"/>
  <c r="I570" i="9"/>
  <c r="Q570" i="9"/>
  <c r="J570" i="9"/>
  <c r="R570" i="9"/>
  <c r="K570" i="9"/>
  <c r="L570" i="9"/>
  <c r="O570" i="9"/>
  <c r="S570" i="9"/>
  <c r="T570" i="9"/>
  <c r="W570" i="9"/>
  <c r="K470" i="9"/>
  <c r="S470" i="9"/>
  <c r="L470" i="9"/>
  <c r="T470" i="9"/>
  <c r="M470" i="9"/>
  <c r="U470" i="9"/>
  <c r="N470" i="9"/>
  <c r="V470" i="9"/>
  <c r="O470" i="9"/>
  <c r="W470" i="9"/>
  <c r="P470" i="9"/>
  <c r="X470" i="9"/>
  <c r="I470" i="9"/>
  <c r="Q470" i="9"/>
  <c r="J470" i="9"/>
  <c r="R470" i="9"/>
  <c r="P357" i="9"/>
  <c r="X357" i="9"/>
  <c r="I357" i="9"/>
  <c r="Q357" i="9"/>
  <c r="J357" i="9"/>
  <c r="R357" i="9"/>
  <c r="K357" i="9"/>
  <c r="S357" i="9"/>
  <c r="L357" i="9"/>
  <c r="T357" i="9"/>
  <c r="N357" i="9"/>
  <c r="V357" i="9"/>
  <c r="O357" i="9"/>
  <c r="U357" i="9"/>
  <c r="W357" i="9"/>
  <c r="M357" i="9"/>
  <c r="I12" i="9"/>
  <c r="Q12" i="9"/>
  <c r="J12" i="9"/>
  <c r="R12" i="9"/>
  <c r="K12" i="9"/>
  <c r="S12" i="9"/>
  <c r="L12" i="9"/>
  <c r="T12" i="9"/>
  <c r="M12" i="9"/>
  <c r="U12" i="9"/>
  <c r="N12" i="9"/>
  <c r="V12" i="9"/>
  <c r="O12" i="9"/>
  <c r="W12" i="9"/>
  <c r="P12" i="9"/>
  <c r="X12" i="9"/>
  <c r="K494" i="9"/>
  <c r="S494" i="9"/>
  <c r="L494" i="9"/>
  <c r="T494" i="9"/>
  <c r="M494" i="9"/>
  <c r="U494" i="9"/>
  <c r="N494" i="9"/>
  <c r="V494" i="9"/>
  <c r="O494" i="9"/>
  <c r="W494" i="9"/>
  <c r="P494" i="9"/>
  <c r="X494" i="9"/>
  <c r="I494" i="9"/>
  <c r="Q494" i="9"/>
  <c r="J494" i="9"/>
  <c r="R494" i="9"/>
  <c r="J274" i="9"/>
  <c r="R274" i="9"/>
  <c r="K274" i="9"/>
  <c r="S274" i="9"/>
  <c r="L274" i="9"/>
  <c r="T274" i="9"/>
  <c r="M274" i="9"/>
  <c r="U274" i="9"/>
  <c r="N274" i="9"/>
  <c r="V274" i="9"/>
  <c r="O274" i="9"/>
  <c r="W274" i="9"/>
  <c r="P274" i="9"/>
  <c r="X274" i="9"/>
  <c r="Q274" i="9"/>
  <c r="I274" i="9"/>
  <c r="O156" i="9"/>
  <c r="W156" i="9"/>
  <c r="P156" i="9"/>
  <c r="X156" i="9"/>
  <c r="I156" i="9"/>
  <c r="Q156" i="9"/>
  <c r="J156" i="9"/>
  <c r="R156" i="9"/>
  <c r="K156" i="9"/>
  <c r="S156" i="9"/>
  <c r="L156" i="9"/>
  <c r="T156" i="9"/>
  <c r="M156" i="9"/>
  <c r="U156" i="9"/>
  <c r="V156" i="9"/>
  <c r="N156" i="9"/>
  <c r="J84" i="9"/>
  <c r="R84" i="9"/>
  <c r="K84" i="9"/>
  <c r="S84" i="9"/>
  <c r="L84" i="9"/>
  <c r="T84" i="9"/>
  <c r="M84" i="9"/>
  <c r="U84" i="9"/>
  <c r="N84" i="9"/>
  <c r="V84" i="9"/>
  <c r="P84" i="9"/>
  <c r="X84" i="9"/>
  <c r="I84" i="9"/>
  <c r="O84" i="9"/>
  <c r="Q84" i="9"/>
  <c r="W84" i="9"/>
  <c r="O147" i="9"/>
  <c r="W147" i="9"/>
  <c r="P147" i="9"/>
  <c r="X147" i="9"/>
  <c r="I147" i="9"/>
  <c r="Q147" i="9"/>
  <c r="J147" i="9"/>
  <c r="R147" i="9"/>
  <c r="K147" i="9"/>
  <c r="S147" i="9"/>
  <c r="L147" i="9"/>
  <c r="T147" i="9"/>
  <c r="M147" i="9"/>
  <c r="U147" i="9"/>
  <c r="N147" i="9"/>
  <c r="V147" i="9"/>
  <c r="I128" i="9"/>
  <c r="Q128" i="9"/>
  <c r="J128" i="9"/>
  <c r="R128" i="9"/>
  <c r="K128" i="9"/>
  <c r="S128" i="9"/>
  <c r="L128" i="9"/>
  <c r="T128" i="9"/>
  <c r="M128" i="9"/>
  <c r="U128" i="9"/>
  <c r="N128" i="9"/>
  <c r="V128" i="9"/>
  <c r="O128" i="9"/>
  <c r="W128" i="9"/>
  <c r="P128" i="9"/>
  <c r="X128" i="9"/>
  <c r="I27" i="9"/>
  <c r="Q27" i="9"/>
  <c r="J27" i="9"/>
  <c r="R27" i="9"/>
  <c r="K27" i="9"/>
  <c r="S27" i="9"/>
  <c r="L27" i="9"/>
  <c r="T27" i="9"/>
  <c r="M27" i="9"/>
  <c r="U27" i="9"/>
  <c r="N27" i="9"/>
  <c r="V27" i="9"/>
  <c r="O27" i="9"/>
  <c r="W27" i="9"/>
  <c r="P27" i="9"/>
  <c r="X27" i="9"/>
  <c r="L74" i="9"/>
  <c r="T74" i="9"/>
  <c r="M74" i="9"/>
  <c r="U74" i="9"/>
  <c r="N74" i="9"/>
  <c r="V74" i="9"/>
  <c r="O74" i="9"/>
  <c r="W74" i="9"/>
  <c r="J74" i="9"/>
  <c r="R74" i="9"/>
  <c r="K74" i="9"/>
  <c r="S74" i="9"/>
  <c r="I74" i="9"/>
  <c r="P74" i="9"/>
  <c r="X74" i="9"/>
  <c r="Q74" i="9"/>
  <c r="L81" i="9"/>
  <c r="M81" i="9"/>
  <c r="N81" i="9"/>
  <c r="O81" i="9"/>
  <c r="J81" i="9"/>
  <c r="R81" i="9"/>
  <c r="K81" i="9"/>
  <c r="S81" i="9"/>
  <c r="P81" i="9"/>
  <c r="Q81" i="9"/>
  <c r="T81" i="9"/>
  <c r="U81" i="9"/>
  <c r="V81" i="9"/>
  <c r="X81" i="9"/>
  <c r="I81" i="9"/>
  <c r="W81" i="9"/>
  <c r="I41" i="9"/>
  <c r="Q41" i="9"/>
  <c r="J41" i="9"/>
  <c r="R41" i="9"/>
  <c r="K41" i="9"/>
  <c r="S41" i="9"/>
  <c r="L41" i="9"/>
  <c r="T41" i="9"/>
  <c r="M41" i="9"/>
  <c r="U41" i="9"/>
  <c r="N41" i="9"/>
  <c r="V41" i="9"/>
  <c r="O41" i="9"/>
  <c r="W41" i="9"/>
  <c r="P41" i="9"/>
  <c r="X41" i="9"/>
  <c r="I38" i="9"/>
  <c r="Q38" i="9"/>
  <c r="J38" i="9"/>
  <c r="R38" i="9"/>
  <c r="K38" i="9"/>
  <c r="S38" i="9"/>
  <c r="L38" i="9"/>
  <c r="T38" i="9"/>
  <c r="M38" i="9"/>
  <c r="U38" i="9"/>
  <c r="N38" i="9"/>
  <c r="V38" i="9"/>
  <c r="O38" i="9"/>
  <c r="W38" i="9"/>
  <c r="P38" i="9"/>
  <c r="X38" i="9"/>
  <c r="K472" i="9"/>
  <c r="S472" i="9"/>
  <c r="L472" i="9"/>
  <c r="T472" i="9"/>
  <c r="M472" i="9"/>
  <c r="U472" i="9"/>
  <c r="N472" i="9"/>
  <c r="V472" i="9"/>
  <c r="O472" i="9"/>
  <c r="W472" i="9"/>
  <c r="P472" i="9"/>
  <c r="X472" i="9"/>
  <c r="I472" i="9"/>
  <c r="Q472" i="9"/>
  <c r="J472" i="9"/>
  <c r="R472" i="9"/>
  <c r="J629" i="9"/>
  <c r="R629" i="9"/>
  <c r="K629" i="9"/>
  <c r="S629" i="9"/>
  <c r="L629" i="9"/>
  <c r="T629" i="9"/>
  <c r="M629" i="9"/>
  <c r="U629" i="9"/>
  <c r="N629" i="9"/>
  <c r="V629" i="9"/>
  <c r="O629" i="9"/>
  <c r="W629" i="9"/>
  <c r="P629" i="9"/>
  <c r="X629" i="9"/>
  <c r="I629" i="9"/>
  <c r="Q629" i="9"/>
  <c r="K471" i="9"/>
  <c r="S471" i="9"/>
  <c r="L471" i="9"/>
  <c r="T471" i="9"/>
  <c r="M471" i="9"/>
  <c r="U471" i="9"/>
  <c r="N471" i="9"/>
  <c r="V471" i="9"/>
  <c r="O471" i="9"/>
  <c r="W471" i="9"/>
  <c r="P471" i="9"/>
  <c r="X471" i="9"/>
  <c r="I471" i="9"/>
  <c r="Q471" i="9"/>
  <c r="R471" i="9"/>
  <c r="J471" i="9"/>
  <c r="M580" i="9"/>
  <c r="U580" i="9"/>
  <c r="N580" i="9"/>
  <c r="V580" i="9"/>
  <c r="P580" i="9"/>
  <c r="X580" i="9"/>
  <c r="I580" i="9"/>
  <c r="Q580" i="9"/>
  <c r="J580" i="9"/>
  <c r="R580" i="9"/>
  <c r="S580" i="9"/>
  <c r="T580" i="9"/>
  <c r="W580" i="9"/>
  <c r="K580" i="9"/>
  <c r="L580" i="9"/>
  <c r="O580" i="9"/>
  <c r="O404" i="9"/>
  <c r="W404" i="9"/>
  <c r="P404" i="9"/>
  <c r="X404" i="9"/>
  <c r="I404" i="9"/>
  <c r="Q404" i="9"/>
  <c r="J404" i="9"/>
  <c r="R404" i="9"/>
  <c r="K404" i="9"/>
  <c r="S404" i="9"/>
  <c r="M404" i="9"/>
  <c r="U404" i="9"/>
  <c r="L404" i="9"/>
  <c r="N404" i="9"/>
  <c r="T404" i="9"/>
  <c r="V404" i="9"/>
  <c r="O420" i="9"/>
  <c r="W420" i="9"/>
  <c r="P420" i="9"/>
  <c r="X420" i="9"/>
  <c r="I420" i="9"/>
  <c r="Q420" i="9"/>
  <c r="J420" i="9"/>
  <c r="R420" i="9"/>
  <c r="K420" i="9"/>
  <c r="S420" i="9"/>
  <c r="M420" i="9"/>
  <c r="U420" i="9"/>
  <c r="L420" i="9"/>
  <c r="N420" i="9"/>
  <c r="T420" i="9"/>
  <c r="V420" i="9"/>
  <c r="O432" i="9"/>
  <c r="W432" i="9"/>
  <c r="P432" i="9"/>
  <c r="X432" i="9"/>
  <c r="I432" i="9"/>
  <c r="Q432" i="9"/>
  <c r="J432" i="9"/>
  <c r="R432" i="9"/>
  <c r="K432" i="9"/>
  <c r="S432" i="9"/>
  <c r="M432" i="9"/>
  <c r="U432" i="9"/>
  <c r="L432" i="9"/>
  <c r="N432" i="9"/>
  <c r="T432" i="9"/>
  <c r="V432" i="9"/>
  <c r="N686" i="9"/>
  <c r="V686" i="9"/>
  <c r="O686" i="9"/>
  <c r="W686" i="9"/>
  <c r="P686" i="9"/>
  <c r="X686" i="9"/>
  <c r="I686" i="9"/>
  <c r="Q686" i="9"/>
  <c r="J686" i="9"/>
  <c r="R686" i="9"/>
  <c r="K686" i="9"/>
  <c r="S686" i="9"/>
  <c r="L686" i="9"/>
  <c r="T686" i="9"/>
  <c r="M686" i="9"/>
  <c r="U686" i="9"/>
  <c r="K448" i="9"/>
  <c r="S448" i="9"/>
  <c r="L448" i="9"/>
  <c r="T448" i="9"/>
  <c r="M448" i="9"/>
  <c r="U448" i="9"/>
  <c r="N448" i="9"/>
  <c r="V448" i="9"/>
  <c r="O448" i="9"/>
  <c r="W448" i="9"/>
  <c r="P448" i="9"/>
  <c r="X448" i="9"/>
  <c r="I448" i="9"/>
  <c r="Q448" i="9"/>
  <c r="J448" i="9"/>
  <c r="R448" i="9"/>
  <c r="N677" i="9"/>
  <c r="V677" i="9"/>
  <c r="O677" i="9"/>
  <c r="W677" i="9"/>
  <c r="P677" i="9"/>
  <c r="X677" i="9"/>
  <c r="I677" i="9"/>
  <c r="Q677" i="9"/>
  <c r="J677" i="9"/>
  <c r="R677" i="9"/>
  <c r="K677" i="9"/>
  <c r="S677" i="9"/>
  <c r="L677" i="9"/>
  <c r="T677" i="9"/>
  <c r="M677" i="9"/>
  <c r="U677" i="9"/>
  <c r="J613" i="9"/>
  <c r="R613" i="9"/>
  <c r="K613" i="9"/>
  <c r="S613" i="9"/>
  <c r="L613" i="9"/>
  <c r="T613" i="9"/>
  <c r="M613" i="9"/>
  <c r="U613" i="9"/>
  <c r="N613" i="9"/>
  <c r="V613" i="9"/>
  <c r="O613" i="9"/>
  <c r="W613" i="9"/>
  <c r="P613" i="9"/>
  <c r="X613" i="9"/>
  <c r="I613" i="9"/>
  <c r="Q613" i="9"/>
  <c r="M549" i="9"/>
  <c r="U549" i="9"/>
  <c r="N549" i="9"/>
  <c r="V549" i="9"/>
  <c r="P549" i="9"/>
  <c r="X549" i="9"/>
  <c r="I549" i="9"/>
  <c r="Q549" i="9"/>
  <c r="J549" i="9"/>
  <c r="R549" i="9"/>
  <c r="W549" i="9"/>
  <c r="K549" i="9"/>
  <c r="L549" i="9"/>
  <c r="O549" i="9"/>
  <c r="S549" i="9"/>
  <c r="T549" i="9"/>
  <c r="K447" i="9"/>
  <c r="S447" i="9"/>
  <c r="L447" i="9"/>
  <c r="T447" i="9"/>
  <c r="M447" i="9"/>
  <c r="U447" i="9"/>
  <c r="N447" i="9"/>
  <c r="V447" i="9"/>
  <c r="O447" i="9"/>
  <c r="W447" i="9"/>
  <c r="P447" i="9"/>
  <c r="X447" i="9"/>
  <c r="I447" i="9"/>
  <c r="Q447" i="9"/>
  <c r="R447" i="9"/>
  <c r="J447" i="9"/>
  <c r="J628" i="9"/>
  <c r="R628" i="9"/>
  <c r="K628" i="9"/>
  <c r="S628" i="9"/>
  <c r="L628" i="9"/>
  <c r="T628" i="9"/>
  <c r="M628" i="9"/>
  <c r="U628" i="9"/>
  <c r="N628" i="9"/>
  <c r="V628" i="9"/>
  <c r="O628" i="9"/>
  <c r="W628" i="9"/>
  <c r="P628" i="9"/>
  <c r="X628" i="9"/>
  <c r="I628" i="9"/>
  <c r="Q628" i="9"/>
  <c r="M564" i="9"/>
  <c r="U564" i="9"/>
  <c r="N564" i="9"/>
  <c r="V564" i="9"/>
  <c r="P564" i="9"/>
  <c r="X564" i="9"/>
  <c r="I564" i="9"/>
  <c r="Q564" i="9"/>
  <c r="J564" i="9"/>
  <c r="R564" i="9"/>
  <c r="S564" i="9"/>
  <c r="T564" i="9"/>
  <c r="W564" i="9"/>
  <c r="K564" i="9"/>
  <c r="L564" i="9"/>
  <c r="O564" i="9"/>
  <c r="K493" i="9"/>
  <c r="S493" i="9"/>
  <c r="L493" i="9"/>
  <c r="T493" i="9"/>
  <c r="M493" i="9"/>
  <c r="U493" i="9"/>
  <c r="N493" i="9"/>
  <c r="V493" i="9"/>
  <c r="O493" i="9"/>
  <c r="W493" i="9"/>
  <c r="P493" i="9"/>
  <c r="X493" i="9"/>
  <c r="I493" i="9"/>
  <c r="Q493" i="9"/>
  <c r="J493" i="9"/>
  <c r="R493" i="9"/>
  <c r="P367" i="9"/>
  <c r="X367" i="9"/>
  <c r="I367" i="9"/>
  <c r="Q367" i="9"/>
  <c r="J367" i="9"/>
  <c r="R367" i="9"/>
  <c r="K367" i="9"/>
  <c r="S367" i="9"/>
  <c r="L367" i="9"/>
  <c r="T367" i="9"/>
  <c r="N367" i="9"/>
  <c r="V367" i="9"/>
  <c r="O367" i="9"/>
  <c r="U367" i="9"/>
  <c r="W367" i="9"/>
  <c r="M367" i="9"/>
  <c r="K500" i="9"/>
  <c r="M500" i="9"/>
  <c r="N500" i="9"/>
  <c r="V500" i="9"/>
  <c r="O500" i="9"/>
  <c r="W500" i="9"/>
  <c r="I500" i="9"/>
  <c r="Q500" i="9"/>
  <c r="X500" i="9"/>
  <c r="J500" i="9"/>
  <c r="L500" i="9"/>
  <c r="P500" i="9"/>
  <c r="S500" i="9"/>
  <c r="T500" i="9"/>
  <c r="R500" i="9"/>
  <c r="U500" i="9"/>
  <c r="O376" i="9"/>
  <c r="W376" i="9"/>
  <c r="P376" i="9"/>
  <c r="X376" i="9"/>
  <c r="I376" i="9"/>
  <c r="Q376" i="9"/>
  <c r="J376" i="9"/>
  <c r="R376" i="9"/>
  <c r="K376" i="9"/>
  <c r="S376" i="9"/>
  <c r="M376" i="9"/>
  <c r="U376" i="9"/>
  <c r="L376" i="9"/>
  <c r="N376" i="9"/>
  <c r="T376" i="9"/>
  <c r="V376" i="9"/>
  <c r="O384" i="9"/>
  <c r="W384" i="9"/>
  <c r="P384" i="9"/>
  <c r="X384" i="9"/>
  <c r="I384" i="9"/>
  <c r="Q384" i="9"/>
  <c r="J384" i="9"/>
  <c r="R384" i="9"/>
  <c r="K384" i="9"/>
  <c r="S384" i="9"/>
  <c r="M384" i="9"/>
  <c r="U384" i="9"/>
  <c r="L384" i="9"/>
  <c r="N384" i="9"/>
  <c r="T384" i="9"/>
  <c r="V384" i="9"/>
  <c r="N672" i="9"/>
  <c r="V672" i="9"/>
  <c r="O672" i="9"/>
  <c r="W672" i="9"/>
  <c r="P672" i="9"/>
  <c r="X672" i="9"/>
  <c r="I672" i="9"/>
  <c r="Q672" i="9"/>
  <c r="J672" i="9"/>
  <c r="R672" i="9"/>
  <c r="K672" i="9"/>
  <c r="S672" i="9"/>
  <c r="L672" i="9"/>
  <c r="T672" i="9"/>
  <c r="M672" i="9"/>
  <c r="U672" i="9"/>
  <c r="M608" i="9"/>
  <c r="U608" i="9"/>
  <c r="N608" i="9"/>
  <c r="V608" i="9"/>
  <c r="P608" i="9"/>
  <c r="X608" i="9"/>
  <c r="I608" i="9"/>
  <c r="Q608" i="9"/>
  <c r="J608" i="9"/>
  <c r="R608" i="9"/>
  <c r="S608" i="9"/>
  <c r="T608" i="9"/>
  <c r="W608" i="9"/>
  <c r="K608" i="9"/>
  <c r="L608" i="9"/>
  <c r="O608" i="9"/>
  <c r="M544" i="9"/>
  <c r="U544" i="9"/>
  <c r="N544" i="9"/>
  <c r="V544" i="9"/>
  <c r="P544" i="9"/>
  <c r="X544" i="9"/>
  <c r="I544" i="9"/>
  <c r="Q544" i="9"/>
  <c r="J544" i="9"/>
  <c r="R544" i="9"/>
  <c r="S544" i="9"/>
  <c r="T544" i="9"/>
  <c r="W544" i="9"/>
  <c r="K544" i="9"/>
  <c r="L544" i="9"/>
  <c r="O544" i="9"/>
  <c r="O412" i="9"/>
  <c r="W412" i="9"/>
  <c r="P412" i="9"/>
  <c r="X412" i="9"/>
  <c r="I412" i="9"/>
  <c r="Q412" i="9"/>
  <c r="J412" i="9"/>
  <c r="R412" i="9"/>
  <c r="K412" i="9"/>
  <c r="S412" i="9"/>
  <c r="M412" i="9"/>
  <c r="U412" i="9"/>
  <c r="L412" i="9"/>
  <c r="N412" i="9"/>
  <c r="T412" i="9"/>
  <c r="V412" i="9"/>
  <c r="J639" i="9"/>
  <c r="R639" i="9"/>
  <c r="K639" i="9"/>
  <c r="S639" i="9"/>
  <c r="L639" i="9"/>
  <c r="T639" i="9"/>
  <c r="M639" i="9"/>
  <c r="U639" i="9"/>
  <c r="N639" i="9"/>
  <c r="V639" i="9"/>
  <c r="O639" i="9"/>
  <c r="W639" i="9"/>
  <c r="P639" i="9"/>
  <c r="X639" i="9"/>
  <c r="I639" i="9"/>
  <c r="Q639" i="9"/>
  <c r="M567" i="9"/>
  <c r="U567" i="9"/>
  <c r="N567" i="9"/>
  <c r="V567" i="9"/>
  <c r="P567" i="9"/>
  <c r="X567" i="9"/>
  <c r="I567" i="9"/>
  <c r="Q567" i="9"/>
  <c r="J567" i="9"/>
  <c r="R567" i="9"/>
  <c r="L567" i="9"/>
  <c r="O567" i="9"/>
  <c r="S567" i="9"/>
  <c r="T567" i="9"/>
  <c r="W567" i="9"/>
  <c r="K567" i="9"/>
  <c r="J504" i="9"/>
  <c r="R504" i="9"/>
  <c r="K504" i="9"/>
  <c r="S504" i="9"/>
  <c r="L504" i="9"/>
  <c r="T504" i="9"/>
  <c r="M504" i="9"/>
  <c r="U504" i="9"/>
  <c r="O504" i="9"/>
  <c r="W504" i="9"/>
  <c r="P504" i="9"/>
  <c r="X504" i="9"/>
  <c r="Q504" i="9"/>
  <c r="V504" i="9"/>
  <c r="I504" i="9"/>
  <c r="N504" i="9"/>
  <c r="O392" i="9"/>
  <c r="W392" i="9"/>
  <c r="P392" i="9"/>
  <c r="X392" i="9"/>
  <c r="I392" i="9"/>
  <c r="Q392" i="9"/>
  <c r="J392" i="9"/>
  <c r="R392" i="9"/>
  <c r="K392" i="9"/>
  <c r="S392" i="9"/>
  <c r="M392" i="9"/>
  <c r="U392" i="9"/>
  <c r="L392" i="9"/>
  <c r="N392" i="9"/>
  <c r="T392" i="9"/>
  <c r="V392" i="9"/>
  <c r="J185" i="9"/>
  <c r="R185" i="9"/>
  <c r="K185" i="9"/>
  <c r="S185" i="9"/>
  <c r="L185" i="9"/>
  <c r="T185" i="9"/>
  <c r="M185" i="9"/>
  <c r="U185" i="9"/>
  <c r="N185" i="9"/>
  <c r="V185" i="9"/>
  <c r="O185" i="9"/>
  <c r="W185" i="9"/>
  <c r="P185" i="9"/>
  <c r="X185" i="9"/>
  <c r="I185" i="9"/>
  <c r="Q185" i="9"/>
  <c r="O429" i="9"/>
  <c r="W429" i="9"/>
  <c r="P429" i="9"/>
  <c r="X429" i="9"/>
  <c r="I429" i="9"/>
  <c r="Q429" i="9"/>
  <c r="J429" i="9"/>
  <c r="R429" i="9"/>
  <c r="K429" i="9"/>
  <c r="S429" i="9"/>
  <c r="M429" i="9"/>
  <c r="U429" i="9"/>
  <c r="L429" i="9"/>
  <c r="N429" i="9"/>
  <c r="T429" i="9"/>
  <c r="V429" i="9"/>
  <c r="O378" i="9"/>
  <c r="W378" i="9"/>
  <c r="P378" i="9"/>
  <c r="X378" i="9"/>
  <c r="I378" i="9"/>
  <c r="Q378" i="9"/>
  <c r="J378" i="9"/>
  <c r="R378" i="9"/>
  <c r="K378" i="9"/>
  <c r="S378" i="9"/>
  <c r="M378" i="9"/>
  <c r="U378" i="9"/>
  <c r="L378" i="9"/>
  <c r="N378" i="9"/>
  <c r="T378" i="9"/>
  <c r="V378" i="9"/>
  <c r="J657" i="9"/>
  <c r="R657" i="9"/>
  <c r="K657" i="9"/>
  <c r="S657" i="9"/>
  <c r="L657" i="9"/>
  <c r="T657" i="9"/>
  <c r="M657" i="9"/>
  <c r="U657" i="9"/>
  <c r="N657" i="9"/>
  <c r="V657" i="9"/>
  <c r="O657" i="9"/>
  <c r="W657" i="9"/>
  <c r="P657" i="9"/>
  <c r="X657" i="9"/>
  <c r="I657" i="9"/>
  <c r="Q657" i="9"/>
  <c r="J190" i="9"/>
  <c r="R190" i="9"/>
  <c r="K190" i="9"/>
  <c r="S190" i="9"/>
  <c r="L190" i="9"/>
  <c r="T190" i="9"/>
  <c r="M190" i="9"/>
  <c r="U190" i="9"/>
  <c r="N190" i="9"/>
  <c r="V190" i="9"/>
  <c r="O190" i="9"/>
  <c r="W190" i="9"/>
  <c r="P190" i="9"/>
  <c r="X190" i="9"/>
  <c r="I190" i="9"/>
  <c r="Q190" i="9"/>
  <c r="J242" i="9"/>
  <c r="R242" i="9"/>
  <c r="K242" i="9"/>
  <c r="S242" i="9"/>
  <c r="L242" i="9"/>
  <c r="T242" i="9"/>
  <c r="M242" i="9"/>
  <c r="U242" i="9"/>
  <c r="N242" i="9"/>
  <c r="V242" i="9"/>
  <c r="O242" i="9"/>
  <c r="W242" i="9"/>
  <c r="P242" i="9"/>
  <c r="X242" i="9"/>
  <c r="Q242" i="9"/>
  <c r="I242" i="9"/>
  <c r="J642" i="9"/>
  <c r="R642" i="9"/>
  <c r="K642" i="9"/>
  <c r="S642" i="9"/>
  <c r="L642" i="9"/>
  <c r="T642" i="9"/>
  <c r="M642" i="9"/>
  <c r="U642" i="9"/>
  <c r="N642" i="9"/>
  <c r="V642" i="9"/>
  <c r="O642" i="9"/>
  <c r="W642" i="9"/>
  <c r="P642" i="9"/>
  <c r="X642" i="9"/>
  <c r="I642" i="9"/>
  <c r="Q642" i="9"/>
  <c r="M590" i="9"/>
  <c r="U590" i="9"/>
  <c r="N590" i="9"/>
  <c r="V590" i="9"/>
  <c r="P590" i="9"/>
  <c r="X590" i="9"/>
  <c r="I590" i="9"/>
  <c r="Q590" i="9"/>
  <c r="J590" i="9"/>
  <c r="R590" i="9"/>
  <c r="K590" i="9"/>
  <c r="L590" i="9"/>
  <c r="O590" i="9"/>
  <c r="S590" i="9"/>
  <c r="T590" i="9"/>
  <c r="W590" i="9"/>
  <c r="I14" i="9"/>
  <c r="Q14" i="9"/>
  <c r="J14" i="9"/>
  <c r="R14" i="9"/>
  <c r="K14" i="9"/>
  <c r="S14" i="9"/>
  <c r="L14" i="9"/>
  <c r="T14" i="9"/>
  <c r="M14" i="9"/>
  <c r="U14" i="9"/>
  <c r="N14" i="9"/>
  <c r="V14" i="9"/>
  <c r="O14" i="9"/>
  <c r="W14" i="9"/>
  <c r="P14" i="9"/>
  <c r="X14" i="9"/>
  <c r="P336" i="9"/>
  <c r="X336" i="9"/>
  <c r="I336" i="9"/>
  <c r="Q336" i="9"/>
  <c r="J336" i="9"/>
  <c r="R336" i="9"/>
  <c r="K336" i="9"/>
  <c r="S336" i="9"/>
  <c r="L336" i="9"/>
  <c r="T336" i="9"/>
  <c r="N336" i="9"/>
  <c r="V336" i="9"/>
  <c r="M336" i="9"/>
  <c r="O336" i="9"/>
  <c r="W336" i="9"/>
  <c r="U336" i="9"/>
  <c r="J264" i="9"/>
  <c r="R264" i="9"/>
  <c r="K264" i="9"/>
  <c r="S264" i="9"/>
  <c r="L264" i="9"/>
  <c r="T264" i="9"/>
  <c r="M264" i="9"/>
  <c r="U264" i="9"/>
  <c r="N264" i="9"/>
  <c r="V264" i="9"/>
  <c r="O264" i="9"/>
  <c r="W264" i="9"/>
  <c r="P264" i="9"/>
  <c r="X264" i="9"/>
  <c r="I264" i="9"/>
  <c r="Q264" i="9"/>
  <c r="O182" i="9"/>
  <c r="P182" i="9"/>
  <c r="I182" i="9"/>
  <c r="Q182" i="9"/>
  <c r="J182" i="9"/>
  <c r="R182" i="9"/>
  <c r="K182" i="9"/>
  <c r="S182" i="9"/>
  <c r="L182" i="9"/>
  <c r="T182" i="9"/>
  <c r="M182" i="9"/>
  <c r="U182" i="9"/>
  <c r="N182" i="9"/>
  <c r="V182" i="9"/>
  <c r="W182" i="9"/>
  <c r="X182" i="9"/>
  <c r="I118" i="9"/>
  <c r="Q118" i="9"/>
  <c r="J118" i="9"/>
  <c r="R118" i="9"/>
  <c r="K118" i="9"/>
  <c r="S118" i="9"/>
  <c r="L118" i="9"/>
  <c r="T118" i="9"/>
  <c r="M118" i="9"/>
  <c r="U118" i="9"/>
  <c r="N118" i="9"/>
  <c r="V118" i="9"/>
  <c r="O118" i="9"/>
  <c r="W118" i="9"/>
  <c r="P118" i="9"/>
  <c r="X118" i="9"/>
  <c r="J86" i="9"/>
  <c r="R86" i="9"/>
  <c r="K86" i="9"/>
  <c r="S86" i="9"/>
  <c r="L86" i="9"/>
  <c r="T86" i="9"/>
  <c r="M86" i="9"/>
  <c r="U86" i="9"/>
  <c r="N86" i="9"/>
  <c r="V86" i="9"/>
  <c r="P86" i="9"/>
  <c r="X86" i="9"/>
  <c r="I86" i="9"/>
  <c r="O86" i="9"/>
  <c r="Q86" i="9"/>
  <c r="W86" i="9"/>
  <c r="J650" i="9"/>
  <c r="R650" i="9"/>
  <c r="K650" i="9"/>
  <c r="S650" i="9"/>
  <c r="L650" i="9"/>
  <c r="T650" i="9"/>
  <c r="M650" i="9"/>
  <c r="U650" i="9"/>
  <c r="N650" i="9"/>
  <c r="V650" i="9"/>
  <c r="O650" i="9"/>
  <c r="W650" i="9"/>
  <c r="P650" i="9"/>
  <c r="X650" i="9"/>
  <c r="I650" i="9"/>
  <c r="Q650" i="9"/>
  <c r="P354" i="9"/>
  <c r="X354" i="9"/>
  <c r="I354" i="9"/>
  <c r="Q354" i="9"/>
  <c r="J354" i="9"/>
  <c r="R354" i="9"/>
  <c r="K354" i="9"/>
  <c r="S354" i="9"/>
  <c r="L354" i="9"/>
  <c r="T354" i="9"/>
  <c r="N354" i="9"/>
  <c r="V354" i="9"/>
  <c r="M354" i="9"/>
  <c r="O354" i="9"/>
  <c r="W354" i="9"/>
  <c r="U354" i="9"/>
  <c r="J538" i="9"/>
  <c r="R538" i="9"/>
  <c r="K538" i="9"/>
  <c r="L538" i="9"/>
  <c r="T538" i="9"/>
  <c r="M538" i="9"/>
  <c r="U538" i="9"/>
  <c r="V538" i="9"/>
  <c r="N538" i="9"/>
  <c r="X538" i="9"/>
  <c r="O538" i="9"/>
  <c r="P538" i="9"/>
  <c r="I538" i="9"/>
  <c r="Q538" i="9"/>
  <c r="S538" i="9"/>
  <c r="W538" i="9"/>
  <c r="J263" i="9"/>
  <c r="R263" i="9"/>
  <c r="K263" i="9"/>
  <c r="S263" i="9"/>
  <c r="L263" i="9"/>
  <c r="T263" i="9"/>
  <c r="M263" i="9"/>
  <c r="U263" i="9"/>
  <c r="N263" i="9"/>
  <c r="V263" i="9"/>
  <c r="O263" i="9"/>
  <c r="W263" i="9"/>
  <c r="P263" i="9"/>
  <c r="X263" i="9"/>
  <c r="I263" i="9"/>
  <c r="Q263" i="9"/>
  <c r="O179" i="9"/>
  <c r="W179" i="9"/>
  <c r="P179" i="9"/>
  <c r="X179" i="9"/>
  <c r="I179" i="9"/>
  <c r="Q179" i="9"/>
  <c r="J179" i="9"/>
  <c r="R179" i="9"/>
  <c r="K179" i="9"/>
  <c r="S179" i="9"/>
  <c r="L179" i="9"/>
  <c r="T179" i="9"/>
  <c r="M179" i="9"/>
  <c r="U179" i="9"/>
  <c r="N179" i="9"/>
  <c r="V179" i="9"/>
  <c r="L75" i="9"/>
  <c r="T75" i="9"/>
  <c r="M75" i="9"/>
  <c r="U75" i="9"/>
  <c r="N75" i="9"/>
  <c r="V75" i="9"/>
  <c r="O75" i="9"/>
  <c r="W75" i="9"/>
  <c r="J75" i="9"/>
  <c r="R75" i="9"/>
  <c r="K75" i="9"/>
  <c r="S75" i="9"/>
  <c r="P75" i="9"/>
  <c r="Q75" i="9"/>
  <c r="X75" i="9"/>
  <c r="I75" i="9"/>
  <c r="P345" i="9"/>
  <c r="X345" i="9"/>
  <c r="I345" i="9"/>
  <c r="Q345" i="9"/>
  <c r="J345" i="9"/>
  <c r="R345" i="9"/>
  <c r="K345" i="9"/>
  <c r="S345" i="9"/>
  <c r="L345" i="9"/>
  <c r="T345" i="9"/>
  <c r="N345" i="9"/>
  <c r="V345" i="9"/>
  <c r="O345" i="9"/>
  <c r="U345" i="9"/>
  <c r="W345" i="9"/>
  <c r="M345" i="9"/>
  <c r="J534" i="9"/>
  <c r="R534" i="9"/>
  <c r="K534" i="9"/>
  <c r="S534" i="9"/>
  <c r="L534" i="9"/>
  <c r="T534" i="9"/>
  <c r="M534" i="9"/>
  <c r="U534" i="9"/>
  <c r="O534" i="9"/>
  <c r="W534" i="9"/>
  <c r="N534" i="9"/>
  <c r="P534" i="9"/>
  <c r="V534" i="9"/>
  <c r="X534" i="9"/>
  <c r="I534" i="9"/>
  <c r="Q534" i="9"/>
  <c r="O421" i="9"/>
  <c r="W421" i="9"/>
  <c r="P421" i="9"/>
  <c r="X421" i="9"/>
  <c r="I421" i="9"/>
  <c r="Q421" i="9"/>
  <c r="J421" i="9"/>
  <c r="R421" i="9"/>
  <c r="K421" i="9"/>
  <c r="S421" i="9"/>
  <c r="M421" i="9"/>
  <c r="U421" i="9"/>
  <c r="L421" i="9"/>
  <c r="N421" i="9"/>
  <c r="T421" i="9"/>
  <c r="V421" i="9"/>
  <c r="O402" i="9"/>
  <c r="W402" i="9"/>
  <c r="P402" i="9"/>
  <c r="X402" i="9"/>
  <c r="I402" i="9"/>
  <c r="Q402" i="9"/>
  <c r="J402" i="9"/>
  <c r="R402" i="9"/>
  <c r="K402" i="9"/>
  <c r="S402" i="9"/>
  <c r="M402" i="9"/>
  <c r="U402" i="9"/>
  <c r="L402" i="9"/>
  <c r="N402" i="9"/>
  <c r="T402" i="9"/>
  <c r="V402" i="9"/>
  <c r="M582" i="9"/>
  <c r="U582" i="9"/>
  <c r="N582" i="9"/>
  <c r="V582" i="9"/>
  <c r="P582" i="9"/>
  <c r="X582" i="9"/>
  <c r="I582" i="9"/>
  <c r="Q582" i="9"/>
  <c r="J582" i="9"/>
  <c r="R582" i="9"/>
  <c r="K582" i="9"/>
  <c r="L582" i="9"/>
  <c r="O582" i="9"/>
  <c r="S582" i="9"/>
  <c r="T582" i="9"/>
  <c r="W582" i="9"/>
  <c r="I120" i="9"/>
  <c r="Q120" i="9"/>
  <c r="J120" i="9"/>
  <c r="R120" i="9"/>
  <c r="K120" i="9"/>
  <c r="S120" i="9"/>
  <c r="L120" i="9"/>
  <c r="T120" i="9"/>
  <c r="M120" i="9"/>
  <c r="U120" i="9"/>
  <c r="N120" i="9"/>
  <c r="V120" i="9"/>
  <c r="O120" i="9"/>
  <c r="W120" i="9"/>
  <c r="P120" i="9"/>
  <c r="X120" i="9"/>
  <c r="L56" i="9"/>
  <c r="T56" i="9"/>
  <c r="M56" i="9"/>
  <c r="U56" i="9"/>
  <c r="N56" i="9"/>
  <c r="V56" i="9"/>
  <c r="O56" i="9"/>
  <c r="W56" i="9"/>
  <c r="J56" i="9"/>
  <c r="R56" i="9"/>
  <c r="K56" i="9"/>
  <c r="S56" i="9"/>
  <c r="I56" i="9"/>
  <c r="P56" i="9"/>
  <c r="X56" i="9"/>
  <c r="Q56" i="9"/>
  <c r="J253" i="9"/>
  <c r="R253" i="9"/>
  <c r="K253" i="9"/>
  <c r="S253" i="9"/>
  <c r="L253" i="9"/>
  <c r="T253" i="9"/>
  <c r="M253" i="9"/>
  <c r="U253" i="9"/>
  <c r="N253" i="9"/>
  <c r="V253" i="9"/>
  <c r="O253" i="9"/>
  <c r="W253" i="9"/>
  <c r="P253" i="9"/>
  <c r="X253" i="9"/>
  <c r="I253" i="9"/>
  <c r="Q253" i="9"/>
  <c r="I16" i="9"/>
  <c r="Q16" i="9"/>
  <c r="J16" i="9"/>
  <c r="R16" i="9"/>
  <c r="K16" i="9"/>
  <c r="S16" i="9"/>
  <c r="L16" i="9"/>
  <c r="T16" i="9"/>
  <c r="M16" i="9"/>
  <c r="U16" i="9"/>
  <c r="N16" i="9"/>
  <c r="V16" i="9"/>
  <c r="O16" i="9"/>
  <c r="W16" i="9"/>
  <c r="P16" i="9"/>
  <c r="X16" i="9"/>
  <c r="I133" i="9"/>
  <c r="Q133" i="9"/>
  <c r="J133" i="9"/>
  <c r="R133" i="9"/>
  <c r="K133" i="9"/>
  <c r="S133" i="9"/>
  <c r="L133" i="9"/>
  <c r="T133" i="9"/>
  <c r="M133" i="9"/>
  <c r="U133" i="9"/>
  <c r="N133" i="9"/>
  <c r="V133" i="9"/>
  <c r="O133" i="9"/>
  <c r="W133" i="9"/>
  <c r="P133" i="9"/>
  <c r="X133" i="9"/>
  <c r="J222" i="9"/>
  <c r="R222" i="9"/>
  <c r="K222" i="9"/>
  <c r="S222" i="9"/>
  <c r="L222" i="9"/>
  <c r="T222" i="9"/>
  <c r="M222" i="9"/>
  <c r="U222" i="9"/>
  <c r="N222" i="9"/>
  <c r="V222" i="9"/>
  <c r="O222" i="9"/>
  <c r="W222" i="9"/>
  <c r="P222" i="9"/>
  <c r="X222" i="9"/>
  <c r="Q222" i="9"/>
  <c r="I222" i="9"/>
  <c r="J294" i="9"/>
  <c r="R294" i="9"/>
  <c r="K294" i="9"/>
  <c r="S294" i="9"/>
  <c r="L294" i="9"/>
  <c r="T294" i="9"/>
  <c r="M294" i="9"/>
  <c r="U294" i="9"/>
  <c r="N294" i="9"/>
  <c r="V294" i="9"/>
  <c r="O294" i="9"/>
  <c r="W294" i="9"/>
  <c r="P294" i="9"/>
  <c r="X294" i="9"/>
  <c r="Q294" i="9"/>
  <c r="I294" i="9"/>
  <c r="O389" i="9"/>
  <c r="W389" i="9"/>
  <c r="P389" i="9"/>
  <c r="X389" i="9"/>
  <c r="I389" i="9"/>
  <c r="Q389" i="9"/>
  <c r="J389" i="9"/>
  <c r="R389" i="9"/>
  <c r="K389" i="9"/>
  <c r="S389" i="9"/>
  <c r="M389" i="9"/>
  <c r="U389" i="9"/>
  <c r="L389" i="9"/>
  <c r="N389" i="9"/>
  <c r="T389" i="9"/>
  <c r="V389" i="9"/>
  <c r="K458" i="9"/>
  <c r="S458" i="9"/>
  <c r="L458" i="9"/>
  <c r="T458" i="9"/>
  <c r="M458" i="9"/>
  <c r="U458" i="9"/>
  <c r="N458" i="9"/>
  <c r="V458" i="9"/>
  <c r="O458" i="9"/>
  <c r="W458" i="9"/>
  <c r="P458" i="9"/>
  <c r="X458" i="9"/>
  <c r="I458" i="9"/>
  <c r="Q458" i="9"/>
  <c r="J458" i="9"/>
  <c r="R458" i="9"/>
  <c r="L45" i="9"/>
  <c r="T45" i="9"/>
  <c r="M45" i="9"/>
  <c r="U45" i="9"/>
  <c r="N45" i="9"/>
  <c r="V45" i="9"/>
  <c r="O45" i="9"/>
  <c r="W45" i="9"/>
  <c r="J45" i="9"/>
  <c r="R45" i="9"/>
  <c r="K45" i="9"/>
  <c r="S45" i="9"/>
  <c r="P45" i="9"/>
  <c r="Q45" i="9"/>
  <c r="X45" i="9"/>
  <c r="I45" i="9"/>
  <c r="J276" i="9"/>
  <c r="R276" i="9"/>
  <c r="K276" i="9"/>
  <c r="S276" i="9"/>
  <c r="L276" i="9"/>
  <c r="T276" i="9"/>
  <c r="M276" i="9"/>
  <c r="U276" i="9"/>
  <c r="N276" i="9"/>
  <c r="V276" i="9"/>
  <c r="O276" i="9"/>
  <c r="W276" i="9"/>
  <c r="P276" i="9"/>
  <c r="X276" i="9"/>
  <c r="I276" i="9"/>
  <c r="Q276" i="9"/>
  <c r="L146" i="9"/>
  <c r="T146" i="9"/>
  <c r="N146" i="9"/>
  <c r="W146" i="9"/>
  <c r="O146" i="9"/>
  <c r="X146" i="9"/>
  <c r="P146" i="9"/>
  <c r="Q146" i="9"/>
  <c r="I146" i="9"/>
  <c r="R146" i="9"/>
  <c r="J146" i="9"/>
  <c r="S146" i="9"/>
  <c r="K146" i="9"/>
  <c r="U146" i="9"/>
  <c r="M146" i="9"/>
  <c r="V146" i="9"/>
  <c r="I373" i="9"/>
  <c r="J373" i="9"/>
  <c r="K373" i="9"/>
  <c r="L373" i="9"/>
  <c r="N373" i="9"/>
  <c r="O373" i="9"/>
  <c r="W373" i="9"/>
  <c r="P373" i="9"/>
  <c r="X373" i="9"/>
  <c r="Q373" i="9"/>
  <c r="R373" i="9"/>
  <c r="S373" i="9"/>
  <c r="U373" i="9"/>
  <c r="M373" i="9"/>
  <c r="T373" i="9"/>
  <c r="V373" i="9"/>
  <c r="L66" i="9"/>
  <c r="T66" i="9"/>
  <c r="M66" i="9"/>
  <c r="U66" i="9"/>
  <c r="N66" i="9"/>
  <c r="V66" i="9"/>
  <c r="O66" i="9"/>
  <c r="W66" i="9"/>
  <c r="J66" i="9"/>
  <c r="R66" i="9"/>
  <c r="K66" i="9"/>
  <c r="S66" i="9"/>
  <c r="I66" i="9"/>
  <c r="P66" i="9"/>
  <c r="X66" i="9"/>
  <c r="Q66" i="9"/>
  <c r="N502" i="9"/>
  <c r="V502" i="9"/>
  <c r="I502" i="9"/>
  <c r="Q502" i="9"/>
  <c r="M502" i="9"/>
  <c r="X502" i="9"/>
  <c r="O502" i="9"/>
  <c r="P502" i="9"/>
  <c r="R502" i="9"/>
  <c r="J502" i="9"/>
  <c r="T502" i="9"/>
  <c r="K502" i="9"/>
  <c r="U502" i="9"/>
  <c r="L502" i="9"/>
  <c r="S502" i="9"/>
  <c r="W502" i="9"/>
  <c r="I34" i="9"/>
  <c r="Q34" i="9"/>
  <c r="J34" i="9"/>
  <c r="R34" i="9"/>
  <c r="K34" i="9"/>
  <c r="S34" i="9"/>
  <c r="L34" i="9"/>
  <c r="T34" i="9"/>
  <c r="M34" i="9"/>
  <c r="U34" i="9"/>
  <c r="N34" i="9"/>
  <c r="V34" i="9"/>
  <c r="O34" i="9"/>
  <c r="W34" i="9"/>
  <c r="P34" i="9"/>
  <c r="X34" i="9"/>
  <c r="J269" i="9"/>
  <c r="R269" i="9"/>
  <c r="K269" i="9"/>
  <c r="S269" i="9"/>
  <c r="L269" i="9"/>
  <c r="T269" i="9"/>
  <c r="M269" i="9"/>
  <c r="U269" i="9"/>
  <c r="N269" i="9"/>
  <c r="V269" i="9"/>
  <c r="O269" i="9"/>
  <c r="W269" i="9"/>
  <c r="P269" i="9"/>
  <c r="X269" i="9"/>
  <c r="I269" i="9"/>
  <c r="Q269" i="9"/>
  <c r="P369" i="9"/>
  <c r="X369" i="9"/>
  <c r="I369" i="9"/>
  <c r="Q369" i="9"/>
  <c r="J369" i="9"/>
  <c r="R369" i="9"/>
  <c r="K369" i="9"/>
  <c r="S369" i="9"/>
  <c r="L369" i="9"/>
  <c r="T369" i="9"/>
  <c r="N369" i="9"/>
  <c r="V369" i="9"/>
  <c r="O369" i="9"/>
  <c r="U369" i="9"/>
  <c r="W369" i="9"/>
  <c r="M369" i="9"/>
  <c r="P370" i="9"/>
  <c r="X370" i="9"/>
  <c r="I370" i="9"/>
  <c r="Q370" i="9"/>
  <c r="J370" i="9"/>
  <c r="R370" i="9"/>
  <c r="K370" i="9"/>
  <c r="S370" i="9"/>
  <c r="L370" i="9"/>
  <c r="T370" i="9"/>
  <c r="N370" i="9"/>
  <c r="V370" i="9"/>
  <c r="M370" i="9"/>
  <c r="O370" i="9"/>
  <c r="W370" i="9"/>
  <c r="U370" i="9"/>
  <c r="P299" i="9"/>
  <c r="X299" i="9"/>
  <c r="I299" i="9"/>
  <c r="Q299" i="9"/>
  <c r="J299" i="9"/>
  <c r="R299" i="9"/>
  <c r="K299" i="9"/>
  <c r="S299" i="9"/>
  <c r="L299" i="9"/>
  <c r="T299" i="9"/>
  <c r="M299" i="9"/>
  <c r="U299" i="9"/>
  <c r="N299" i="9"/>
  <c r="V299" i="9"/>
  <c r="W299" i="9"/>
  <c r="O299" i="9"/>
  <c r="O167" i="9"/>
  <c r="W167" i="9"/>
  <c r="P167" i="9"/>
  <c r="X167" i="9"/>
  <c r="I167" i="9"/>
  <c r="Q167" i="9"/>
  <c r="J167" i="9"/>
  <c r="R167" i="9"/>
  <c r="K167" i="9"/>
  <c r="S167" i="9"/>
  <c r="L167" i="9"/>
  <c r="T167" i="9"/>
  <c r="M167" i="9"/>
  <c r="U167" i="9"/>
  <c r="N167" i="9"/>
  <c r="V167" i="9"/>
  <c r="J95" i="9"/>
  <c r="R95" i="9"/>
  <c r="K95" i="9"/>
  <c r="S95" i="9"/>
  <c r="L95" i="9"/>
  <c r="T95" i="9"/>
  <c r="M95" i="9"/>
  <c r="U95" i="9"/>
  <c r="N95" i="9"/>
  <c r="V95" i="9"/>
  <c r="P95" i="9"/>
  <c r="X95" i="9"/>
  <c r="O95" i="9"/>
  <c r="Q95" i="9"/>
  <c r="W95" i="9"/>
  <c r="I95" i="9"/>
  <c r="P317" i="9"/>
  <c r="X317" i="9"/>
  <c r="I317" i="9"/>
  <c r="Q317" i="9"/>
  <c r="J317" i="9"/>
  <c r="R317" i="9"/>
  <c r="K317" i="9"/>
  <c r="S317" i="9"/>
  <c r="L317" i="9"/>
  <c r="T317" i="9"/>
  <c r="N317" i="9"/>
  <c r="V317" i="9"/>
  <c r="O317" i="9"/>
  <c r="U317" i="9"/>
  <c r="W317" i="9"/>
  <c r="M317" i="9"/>
  <c r="N670" i="9"/>
  <c r="V670" i="9"/>
  <c r="O670" i="9"/>
  <c r="W670" i="9"/>
  <c r="P670" i="9"/>
  <c r="X670" i="9"/>
  <c r="I670" i="9"/>
  <c r="Q670" i="9"/>
  <c r="J670" i="9"/>
  <c r="R670" i="9"/>
  <c r="K670" i="9"/>
  <c r="S670" i="9"/>
  <c r="L670" i="9"/>
  <c r="T670" i="9"/>
  <c r="M670" i="9"/>
  <c r="U670" i="9"/>
  <c r="I31" i="9"/>
  <c r="Q31" i="9"/>
  <c r="J31" i="9"/>
  <c r="R31" i="9"/>
  <c r="K31" i="9"/>
  <c r="S31" i="9"/>
  <c r="L31" i="9"/>
  <c r="T31" i="9"/>
  <c r="M31" i="9"/>
  <c r="U31" i="9"/>
  <c r="N31" i="9"/>
  <c r="V31" i="9"/>
  <c r="O31" i="9"/>
  <c r="W31" i="9"/>
  <c r="P31" i="9"/>
  <c r="X31" i="9"/>
  <c r="J234" i="9"/>
  <c r="R234" i="9"/>
  <c r="K234" i="9"/>
  <c r="S234" i="9"/>
  <c r="L234" i="9"/>
  <c r="T234" i="9"/>
  <c r="M234" i="9"/>
  <c r="U234" i="9"/>
  <c r="N234" i="9"/>
  <c r="V234" i="9"/>
  <c r="O234" i="9"/>
  <c r="W234" i="9"/>
  <c r="P234" i="9"/>
  <c r="X234" i="9"/>
  <c r="Q234" i="9"/>
  <c r="I234" i="9"/>
  <c r="M610" i="9"/>
  <c r="N610" i="9"/>
  <c r="V610" i="9"/>
  <c r="P610" i="9"/>
  <c r="I610" i="9"/>
  <c r="Q610" i="9"/>
  <c r="J610" i="9"/>
  <c r="R610" i="9"/>
  <c r="X610" i="9"/>
  <c r="K610" i="9"/>
  <c r="L610" i="9"/>
  <c r="O610" i="9"/>
  <c r="S610" i="9"/>
  <c r="T610" i="9"/>
  <c r="U610" i="9"/>
  <c r="W610" i="9"/>
  <c r="M598" i="9"/>
  <c r="U598" i="9"/>
  <c r="N598" i="9"/>
  <c r="V598" i="9"/>
  <c r="P598" i="9"/>
  <c r="X598" i="9"/>
  <c r="I598" i="9"/>
  <c r="Q598" i="9"/>
  <c r="J598" i="9"/>
  <c r="R598" i="9"/>
  <c r="K598" i="9"/>
  <c r="L598" i="9"/>
  <c r="O598" i="9"/>
  <c r="S598" i="9"/>
  <c r="T598" i="9"/>
  <c r="W598" i="9"/>
  <c r="O393" i="9"/>
  <c r="W393" i="9"/>
  <c r="P393" i="9"/>
  <c r="X393" i="9"/>
  <c r="I393" i="9"/>
  <c r="Q393" i="9"/>
  <c r="J393" i="9"/>
  <c r="R393" i="9"/>
  <c r="K393" i="9"/>
  <c r="S393" i="9"/>
  <c r="M393" i="9"/>
  <c r="U393" i="9"/>
  <c r="L393" i="9"/>
  <c r="N393" i="9"/>
  <c r="T393" i="9"/>
  <c r="V393" i="9"/>
  <c r="K482" i="9"/>
  <c r="S482" i="9"/>
  <c r="L482" i="9"/>
  <c r="T482" i="9"/>
  <c r="M482" i="9"/>
  <c r="U482" i="9"/>
  <c r="N482" i="9"/>
  <c r="V482" i="9"/>
  <c r="O482" i="9"/>
  <c r="W482" i="9"/>
  <c r="P482" i="9"/>
  <c r="X482" i="9"/>
  <c r="I482" i="9"/>
  <c r="Q482" i="9"/>
  <c r="J482" i="9"/>
  <c r="R482" i="9"/>
  <c r="P350" i="9"/>
  <c r="X350" i="9"/>
  <c r="I350" i="9"/>
  <c r="Q350" i="9"/>
  <c r="J350" i="9"/>
  <c r="R350" i="9"/>
  <c r="K350" i="9"/>
  <c r="S350" i="9"/>
  <c r="L350" i="9"/>
  <c r="T350" i="9"/>
  <c r="N350" i="9"/>
  <c r="V350" i="9"/>
  <c r="M350" i="9"/>
  <c r="O350" i="9"/>
  <c r="W350" i="9"/>
  <c r="U350" i="9"/>
  <c r="I7" i="9"/>
  <c r="Q7" i="9"/>
  <c r="J7" i="9"/>
  <c r="R7" i="9"/>
  <c r="K7" i="9"/>
  <c r="S7" i="9"/>
  <c r="L7" i="9"/>
  <c r="T7" i="9"/>
  <c r="M7" i="9"/>
  <c r="U7" i="9"/>
  <c r="N7" i="9"/>
  <c r="V7" i="9"/>
  <c r="O7" i="9"/>
  <c r="W7" i="9"/>
  <c r="P7" i="9"/>
  <c r="X7" i="9"/>
  <c r="J282" i="9"/>
  <c r="R282" i="9"/>
  <c r="K282" i="9"/>
  <c r="S282" i="9"/>
  <c r="L282" i="9"/>
  <c r="T282" i="9"/>
  <c r="M282" i="9"/>
  <c r="U282" i="9"/>
  <c r="N282" i="9"/>
  <c r="V282" i="9"/>
  <c r="O282" i="9"/>
  <c r="W282" i="9"/>
  <c r="P282" i="9"/>
  <c r="X282" i="9"/>
  <c r="Q282" i="9"/>
  <c r="I282" i="9"/>
  <c r="K478" i="9"/>
  <c r="S478" i="9"/>
  <c r="L478" i="9"/>
  <c r="T478" i="9"/>
  <c r="M478" i="9"/>
  <c r="U478" i="9"/>
  <c r="N478" i="9"/>
  <c r="V478" i="9"/>
  <c r="O478" i="9"/>
  <c r="W478" i="9"/>
  <c r="P478" i="9"/>
  <c r="X478" i="9"/>
  <c r="I478" i="9"/>
  <c r="Q478" i="9"/>
  <c r="J478" i="9"/>
  <c r="R478" i="9"/>
  <c r="O148" i="9"/>
  <c r="W148" i="9"/>
  <c r="P148" i="9"/>
  <c r="X148" i="9"/>
  <c r="I148" i="9"/>
  <c r="Q148" i="9"/>
  <c r="J148" i="9"/>
  <c r="R148" i="9"/>
  <c r="K148" i="9"/>
  <c r="S148" i="9"/>
  <c r="L148" i="9"/>
  <c r="T148" i="9"/>
  <c r="M148" i="9"/>
  <c r="U148" i="9"/>
  <c r="V148" i="9"/>
  <c r="N148" i="9"/>
  <c r="L76" i="9"/>
  <c r="T76" i="9"/>
  <c r="M76" i="9"/>
  <c r="U76" i="9"/>
  <c r="N76" i="9"/>
  <c r="V76" i="9"/>
  <c r="O76" i="9"/>
  <c r="W76" i="9"/>
  <c r="J76" i="9"/>
  <c r="R76" i="9"/>
  <c r="K76" i="9"/>
  <c r="S76" i="9"/>
  <c r="I76" i="9"/>
  <c r="P76" i="9"/>
  <c r="X76" i="9"/>
  <c r="Q76" i="9"/>
  <c r="I123" i="9"/>
  <c r="Q123" i="9"/>
  <c r="J123" i="9"/>
  <c r="R123" i="9"/>
  <c r="K123" i="9"/>
  <c r="S123" i="9"/>
  <c r="L123" i="9"/>
  <c r="T123" i="9"/>
  <c r="M123" i="9"/>
  <c r="U123" i="9"/>
  <c r="N123" i="9"/>
  <c r="V123" i="9"/>
  <c r="O123" i="9"/>
  <c r="W123" i="9"/>
  <c r="P123" i="9"/>
  <c r="X123" i="9"/>
  <c r="I687" i="9" l="1"/>
  <c r="V687" i="9"/>
  <c r="R687" i="9"/>
  <c r="N687" i="9"/>
  <c r="J687" i="9"/>
  <c r="M687" i="9"/>
  <c r="Q687" i="9"/>
  <c r="T687" i="9"/>
  <c r="X687" i="9"/>
  <c r="L687" i="9"/>
  <c r="P687" i="9"/>
  <c r="S687" i="9"/>
  <c r="W687" i="9"/>
  <c r="U687" i="9"/>
  <c r="K687" i="9"/>
  <c r="O687" i="9"/>
  <c r="F686" i="8" l="1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U3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U2" i="7"/>
  <c r="L36" i="7"/>
  <c r="M36" i="7"/>
  <c r="N36" i="7"/>
  <c r="O36" i="7"/>
  <c r="P36" i="7"/>
  <c r="Q36" i="7"/>
  <c r="R36" i="7"/>
  <c r="S36" i="7"/>
  <c r="T36" i="7"/>
  <c r="K36" i="7"/>
  <c r="L37" i="7"/>
  <c r="M37" i="7" s="1"/>
  <c r="N37" i="7" s="1"/>
  <c r="O37" i="7" s="1"/>
  <c r="P37" i="7" s="1"/>
  <c r="Q37" i="7" s="1"/>
  <c r="R37" i="7" s="1"/>
  <c r="S37" i="7" s="1"/>
  <c r="T37" i="7" s="1"/>
  <c r="K37" i="7"/>
  <c r="K3" i="7"/>
  <c r="L3" i="7" s="1"/>
  <c r="M3" i="7" s="1"/>
  <c r="N3" i="7" s="1"/>
  <c r="O3" i="7" s="1"/>
  <c r="P3" i="7" s="1"/>
  <c r="Q3" i="7" s="1"/>
  <c r="R3" i="7" s="1"/>
  <c r="S3" i="7" s="1"/>
  <c r="T3" i="7" s="1"/>
  <c r="K4" i="7"/>
  <c r="L4" i="7" s="1"/>
  <c r="M4" i="7" s="1"/>
  <c r="N4" i="7" s="1"/>
  <c r="O4" i="7" s="1"/>
  <c r="P4" i="7" s="1"/>
  <c r="Q4" i="7" s="1"/>
  <c r="R4" i="7" s="1"/>
  <c r="S4" i="7" s="1"/>
  <c r="T4" i="7" s="1"/>
  <c r="K5" i="7"/>
  <c r="L5" i="7" s="1"/>
  <c r="M5" i="7" s="1"/>
  <c r="N5" i="7" s="1"/>
  <c r="O5" i="7" s="1"/>
  <c r="P5" i="7" s="1"/>
  <c r="Q5" i="7" s="1"/>
  <c r="R5" i="7" s="1"/>
  <c r="S5" i="7" s="1"/>
  <c r="T5" i="7" s="1"/>
  <c r="K6" i="7"/>
  <c r="L6" i="7"/>
  <c r="M6" i="7" s="1"/>
  <c r="N6" i="7" s="1"/>
  <c r="O6" i="7" s="1"/>
  <c r="P6" i="7" s="1"/>
  <c r="Q6" i="7" s="1"/>
  <c r="R6" i="7" s="1"/>
  <c r="S6" i="7" s="1"/>
  <c r="T6" i="7" s="1"/>
  <c r="K7" i="7"/>
  <c r="L7" i="7" s="1"/>
  <c r="M7" i="7" s="1"/>
  <c r="N7" i="7" s="1"/>
  <c r="O7" i="7" s="1"/>
  <c r="P7" i="7" s="1"/>
  <c r="Q7" i="7" s="1"/>
  <c r="R7" i="7" s="1"/>
  <c r="S7" i="7" s="1"/>
  <c r="T7" i="7" s="1"/>
  <c r="K8" i="7"/>
  <c r="L8" i="7" s="1"/>
  <c r="M8" i="7" s="1"/>
  <c r="N8" i="7" s="1"/>
  <c r="O8" i="7" s="1"/>
  <c r="P8" i="7" s="1"/>
  <c r="Q8" i="7" s="1"/>
  <c r="R8" i="7" s="1"/>
  <c r="S8" i="7" s="1"/>
  <c r="T8" i="7" s="1"/>
  <c r="K9" i="7"/>
  <c r="L9" i="7" s="1"/>
  <c r="M9" i="7" s="1"/>
  <c r="N9" i="7" s="1"/>
  <c r="O9" i="7" s="1"/>
  <c r="P9" i="7" s="1"/>
  <c r="Q9" i="7" s="1"/>
  <c r="R9" i="7" s="1"/>
  <c r="S9" i="7" s="1"/>
  <c r="T9" i="7" s="1"/>
  <c r="K10" i="7"/>
  <c r="L10" i="7"/>
  <c r="M10" i="7" s="1"/>
  <c r="N10" i="7" s="1"/>
  <c r="O10" i="7" s="1"/>
  <c r="P10" i="7" s="1"/>
  <c r="Q10" i="7" s="1"/>
  <c r="R10" i="7" s="1"/>
  <c r="S10" i="7" s="1"/>
  <c r="T10" i="7" s="1"/>
  <c r="K11" i="7"/>
  <c r="L11" i="7" s="1"/>
  <c r="M11" i="7" s="1"/>
  <c r="N11" i="7" s="1"/>
  <c r="O11" i="7" s="1"/>
  <c r="P11" i="7" s="1"/>
  <c r="Q11" i="7" s="1"/>
  <c r="R11" i="7" s="1"/>
  <c r="S11" i="7" s="1"/>
  <c r="T11" i="7" s="1"/>
  <c r="K12" i="7"/>
  <c r="L12" i="7" s="1"/>
  <c r="M12" i="7" s="1"/>
  <c r="N12" i="7" s="1"/>
  <c r="O12" i="7" s="1"/>
  <c r="P12" i="7" s="1"/>
  <c r="Q12" i="7" s="1"/>
  <c r="R12" i="7" s="1"/>
  <c r="S12" i="7" s="1"/>
  <c r="T12" i="7" s="1"/>
  <c r="K13" i="7"/>
  <c r="L13" i="7" s="1"/>
  <c r="M13" i="7" s="1"/>
  <c r="N13" i="7" s="1"/>
  <c r="O13" i="7" s="1"/>
  <c r="P13" i="7" s="1"/>
  <c r="Q13" i="7" s="1"/>
  <c r="R13" i="7" s="1"/>
  <c r="S13" i="7" s="1"/>
  <c r="T13" i="7" s="1"/>
  <c r="K14" i="7"/>
  <c r="L14" i="7"/>
  <c r="M14" i="7" s="1"/>
  <c r="N14" i="7" s="1"/>
  <c r="O14" i="7" s="1"/>
  <c r="P14" i="7" s="1"/>
  <c r="Q14" i="7" s="1"/>
  <c r="R14" i="7" s="1"/>
  <c r="S14" i="7" s="1"/>
  <c r="T14" i="7" s="1"/>
  <c r="K15" i="7"/>
  <c r="L15" i="7" s="1"/>
  <c r="M15" i="7" s="1"/>
  <c r="N15" i="7" s="1"/>
  <c r="O15" i="7" s="1"/>
  <c r="P15" i="7" s="1"/>
  <c r="Q15" i="7" s="1"/>
  <c r="R15" i="7" s="1"/>
  <c r="S15" i="7" s="1"/>
  <c r="T15" i="7" s="1"/>
  <c r="K16" i="7"/>
  <c r="L16" i="7" s="1"/>
  <c r="M16" i="7" s="1"/>
  <c r="N16" i="7" s="1"/>
  <c r="O16" i="7" s="1"/>
  <c r="P16" i="7" s="1"/>
  <c r="Q16" i="7" s="1"/>
  <c r="R16" i="7" s="1"/>
  <c r="S16" i="7" s="1"/>
  <c r="T16" i="7" s="1"/>
  <c r="K17" i="7"/>
  <c r="L17" i="7" s="1"/>
  <c r="M17" i="7" s="1"/>
  <c r="N17" i="7" s="1"/>
  <c r="O17" i="7" s="1"/>
  <c r="P17" i="7" s="1"/>
  <c r="Q17" i="7" s="1"/>
  <c r="R17" i="7" s="1"/>
  <c r="S17" i="7" s="1"/>
  <c r="T17" i="7" s="1"/>
  <c r="K18" i="7"/>
  <c r="L18" i="7"/>
  <c r="M18" i="7" s="1"/>
  <c r="N18" i="7" s="1"/>
  <c r="O18" i="7" s="1"/>
  <c r="P18" i="7" s="1"/>
  <c r="Q18" i="7" s="1"/>
  <c r="R18" i="7" s="1"/>
  <c r="S18" i="7" s="1"/>
  <c r="T18" i="7" s="1"/>
  <c r="K19" i="7"/>
  <c r="L19" i="7" s="1"/>
  <c r="M19" i="7" s="1"/>
  <c r="N19" i="7" s="1"/>
  <c r="O19" i="7" s="1"/>
  <c r="P19" i="7" s="1"/>
  <c r="Q19" i="7" s="1"/>
  <c r="R19" i="7" s="1"/>
  <c r="S19" i="7" s="1"/>
  <c r="T19" i="7" s="1"/>
  <c r="K20" i="7"/>
  <c r="L20" i="7" s="1"/>
  <c r="M20" i="7" s="1"/>
  <c r="N20" i="7" s="1"/>
  <c r="O20" i="7" s="1"/>
  <c r="P20" i="7" s="1"/>
  <c r="Q20" i="7" s="1"/>
  <c r="R20" i="7" s="1"/>
  <c r="S20" i="7" s="1"/>
  <c r="T20" i="7" s="1"/>
  <c r="K21" i="7"/>
  <c r="L21" i="7" s="1"/>
  <c r="M21" i="7" s="1"/>
  <c r="N21" i="7" s="1"/>
  <c r="O21" i="7" s="1"/>
  <c r="P21" i="7" s="1"/>
  <c r="Q21" i="7" s="1"/>
  <c r="R21" i="7" s="1"/>
  <c r="S21" i="7" s="1"/>
  <c r="T21" i="7" s="1"/>
  <c r="K22" i="7"/>
  <c r="L22" i="7"/>
  <c r="M22" i="7" s="1"/>
  <c r="N22" i="7" s="1"/>
  <c r="O22" i="7" s="1"/>
  <c r="P22" i="7" s="1"/>
  <c r="Q22" i="7" s="1"/>
  <c r="R22" i="7" s="1"/>
  <c r="S22" i="7" s="1"/>
  <c r="T22" i="7" s="1"/>
  <c r="K23" i="7"/>
  <c r="L23" i="7" s="1"/>
  <c r="M23" i="7" s="1"/>
  <c r="N23" i="7" s="1"/>
  <c r="O23" i="7" s="1"/>
  <c r="P23" i="7" s="1"/>
  <c r="Q23" i="7" s="1"/>
  <c r="R23" i="7" s="1"/>
  <c r="S23" i="7" s="1"/>
  <c r="T23" i="7" s="1"/>
  <c r="K24" i="7"/>
  <c r="L24" i="7" s="1"/>
  <c r="M24" i="7" s="1"/>
  <c r="N24" i="7" s="1"/>
  <c r="O24" i="7" s="1"/>
  <c r="P24" i="7" s="1"/>
  <c r="Q24" i="7" s="1"/>
  <c r="R24" i="7" s="1"/>
  <c r="S24" i="7" s="1"/>
  <c r="T24" i="7" s="1"/>
  <c r="K25" i="7"/>
  <c r="L25" i="7" s="1"/>
  <c r="M25" i="7" s="1"/>
  <c r="N25" i="7" s="1"/>
  <c r="O25" i="7" s="1"/>
  <c r="P25" i="7" s="1"/>
  <c r="Q25" i="7" s="1"/>
  <c r="R25" i="7" s="1"/>
  <c r="S25" i="7" s="1"/>
  <c r="T25" i="7" s="1"/>
  <c r="K26" i="7"/>
  <c r="L26" i="7"/>
  <c r="M26" i="7" s="1"/>
  <c r="N26" i="7" s="1"/>
  <c r="O26" i="7" s="1"/>
  <c r="P26" i="7" s="1"/>
  <c r="Q26" i="7" s="1"/>
  <c r="R26" i="7" s="1"/>
  <c r="S26" i="7" s="1"/>
  <c r="T26" i="7" s="1"/>
  <c r="K27" i="7"/>
  <c r="L27" i="7" s="1"/>
  <c r="M27" i="7" s="1"/>
  <c r="N27" i="7" s="1"/>
  <c r="O27" i="7" s="1"/>
  <c r="P27" i="7" s="1"/>
  <c r="Q27" i="7" s="1"/>
  <c r="R27" i="7" s="1"/>
  <c r="S27" i="7" s="1"/>
  <c r="T27" i="7" s="1"/>
  <c r="K28" i="7"/>
  <c r="L28" i="7" s="1"/>
  <c r="M28" i="7" s="1"/>
  <c r="N28" i="7" s="1"/>
  <c r="O28" i="7" s="1"/>
  <c r="P28" i="7" s="1"/>
  <c r="Q28" i="7" s="1"/>
  <c r="R28" i="7" s="1"/>
  <c r="S28" i="7" s="1"/>
  <c r="T28" i="7" s="1"/>
  <c r="K29" i="7"/>
  <c r="L29" i="7" s="1"/>
  <c r="M29" i="7" s="1"/>
  <c r="N29" i="7" s="1"/>
  <c r="O29" i="7" s="1"/>
  <c r="P29" i="7" s="1"/>
  <c r="Q29" i="7" s="1"/>
  <c r="R29" i="7" s="1"/>
  <c r="S29" i="7" s="1"/>
  <c r="T29" i="7" s="1"/>
  <c r="K30" i="7"/>
  <c r="L30" i="7"/>
  <c r="M30" i="7" s="1"/>
  <c r="N30" i="7" s="1"/>
  <c r="O30" i="7" s="1"/>
  <c r="P30" i="7" s="1"/>
  <c r="Q30" i="7" s="1"/>
  <c r="R30" i="7" s="1"/>
  <c r="S30" i="7" s="1"/>
  <c r="T30" i="7" s="1"/>
  <c r="K31" i="7"/>
  <c r="L31" i="7" s="1"/>
  <c r="M31" i="7" s="1"/>
  <c r="N31" i="7" s="1"/>
  <c r="O31" i="7" s="1"/>
  <c r="P31" i="7" s="1"/>
  <c r="Q31" i="7" s="1"/>
  <c r="R31" i="7" s="1"/>
  <c r="S31" i="7" s="1"/>
  <c r="T31" i="7" s="1"/>
  <c r="K32" i="7"/>
  <c r="L32" i="7" s="1"/>
  <c r="M32" i="7" s="1"/>
  <c r="N32" i="7" s="1"/>
  <c r="O32" i="7" s="1"/>
  <c r="P32" i="7" s="1"/>
  <c r="Q32" i="7" s="1"/>
  <c r="R32" i="7" s="1"/>
  <c r="S32" i="7" s="1"/>
  <c r="T32" i="7" s="1"/>
  <c r="L2" i="7"/>
  <c r="M2" i="7" s="1"/>
  <c r="N2" i="7" s="1"/>
  <c r="O2" i="7" s="1"/>
  <c r="P2" i="7" s="1"/>
  <c r="Q2" i="7" s="1"/>
  <c r="R2" i="7" s="1"/>
  <c r="S2" i="7" s="1"/>
  <c r="T2" i="7" s="1"/>
  <c r="K2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4" i="7"/>
  <c r="H37" i="7"/>
  <c r="I37" i="7"/>
  <c r="E3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D15" i="7" s="1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D31" i="7" s="1"/>
  <c r="C32" i="7"/>
  <c r="C2" i="7"/>
  <c r="B4" i="7"/>
  <c r="B9" i="7"/>
  <c r="B10" i="7"/>
  <c r="B12" i="7"/>
  <c r="B17" i="7"/>
  <c r="B18" i="7"/>
  <c r="B20" i="7"/>
  <c r="B25" i="7"/>
  <c r="B26" i="7"/>
  <c r="B28" i="7"/>
  <c r="B33" i="7"/>
  <c r="B2" i="7"/>
  <c r="F33" i="7"/>
  <c r="F37" i="7" s="1"/>
  <c r="G33" i="7"/>
  <c r="G37" i="7" s="1"/>
  <c r="H33" i="7"/>
  <c r="I33" i="7"/>
  <c r="C33" i="7" s="1"/>
  <c r="J33" i="7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E33" i="7"/>
  <c r="G101" i="8" l="1"/>
  <c r="G112" i="8"/>
  <c r="G144" i="8"/>
  <c r="G217" i="8"/>
  <c r="G457" i="8"/>
  <c r="G242" i="8"/>
  <c r="H242" i="8" s="1"/>
  <c r="G123" i="8"/>
  <c r="G459" i="8"/>
  <c r="H459" i="8" s="1"/>
  <c r="G60" i="8"/>
  <c r="H60" i="8" s="1"/>
  <c r="G228" i="8"/>
  <c r="H228" i="8" s="1"/>
  <c r="G356" i="8"/>
  <c r="G380" i="8"/>
  <c r="G468" i="8"/>
  <c r="G484" i="8"/>
  <c r="H484" i="8" s="1"/>
  <c r="G191" i="8"/>
  <c r="G215" i="8"/>
  <c r="H215" i="8" s="1"/>
  <c r="G295" i="8"/>
  <c r="G351" i="8"/>
  <c r="G359" i="8"/>
  <c r="G407" i="8"/>
  <c r="G270" i="8"/>
  <c r="G293" i="8"/>
  <c r="G456" i="8"/>
  <c r="G498" i="8"/>
  <c r="H498" i="8" s="1"/>
  <c r="G602" i="8"/>
  <c r="G642" i="8"/>
  <c r="G658" i="8"/>
  <c r="G666" i="8"/>
  <c r="H666" i="8" s="1"/>
  <c r="G603" i="8"/>
  <c r="G619" i="8"/>
  <c r="H619" i="8" s="1"/>
  <c r="G156" i="8"/>
  <c r="G190" i="8"/>
  <c r="G660" i="8"/>
  <c r="G301" i="8"/>
  <c r="G342" i="8"/>
  <c r="G197" i="8"/>
  <c r="H197" i="8" s="1"/>
  <c r="G344" i="8"/>
  <c r="G542" i="8"/>
  <c r="H542" i="8" s="1"/>
  <c r="G590" i="8"/>
  <c r="G304" i="8"/>
  <c r="H304" i="8" s="1"/>
  <c r="G418" i="8"/>
  <c r="G575" i="8"/>
  <c r="G673" i="8"/>
  <c r="H123" i="8"/>
  <c r="G315" i="8"/>
  <c r="G476" i="8"/>
  <c r="G163" i="8"/>
  <c r="H163" i="8" s="1"/>
  <c r="G667" i="8"/>
  <c r="H667" i="8" s="1"/>
  <c r="G557" i="8"/>
  <c r="G416" i="8"/>
  <c r="H416" i="8" s="1"/>
  <c r="G617" i="8"/>
  <c r="H617" i="8" s="1"/>
  <c r="H156" i="8"/>
  <c r="G19" i="8"/>
  <c r="H19" i="8" s="1"/>
  <c r="G117" i="8"/>
  <c r="G157" i="8"/>
  <c r="G104" i="8"/>
  <c r="G158" i="8"/>
  <c r="H158" i="8" s="1"/>
  <c r="G193" i="8"/>
  <c r="G377" i="8"/>
  <c r="H377" i="8" s="1"/>
  <c r="G31" i="8"/>
  <c r="G159" i="8"/>
  <c r="G33" i="8"/>
  <c r="G46" i="8"/>
  <c r="G71" i="8"/>
  <c r="H71" i="8" s="1"/>
  <c r="G403" i="8"/>
  <c r="G180" i="8"/>
  <c r="H180" i="8" s="1"/>
  <c r="G284" i="8"/>
  <c r="G324" i="8"/>
  <c r="H324" i="8" s="1"/>
  <c r="G399" i="8"/>
  <c r="G423" i="8"/>
  <c r="G189" i="8"/>
  <c r="G253" i="8"/>
  <c r="H253" i="8" s="1"/>
  <c r="G558" i="8"/>
  <c r="G639" i="8"/>
  <c r="H639" i="8" s="1"/>
  <c r="G328" i="8"/>
  <c r="G34" i="8"/>
  <c r="G130" i="8"/>
  <c r="G77" i="8"/>
  <c r="G165" i="8"/>
  <c r="G96" i="8"/>
  <c r="H96" i="8" s="1"/>
  <c r="G120" i="8"/>
  <c r="G306" i="8"/>
  <c r="H306" i="8" s="1"/>
  <c r="G314" i="8"/>
  <c r="G59" i="8"/>
  <c r="H59" i="8" s="1"/>
  <c r="G84" i="8"/>
  <c r="H84" i="8" s="1"/>
  <c r="G219" i="8"/>
  <c r="G467" i="8"/>
  <c r="G137" i="8"/>
  <c r="H137" i="8" s="1"/>
  <c r="G260" i="8"/>
  <c r="G316" i="8"/>
  <c r="G78" i="8"/>
  <c r="G91" i="8"/>
  <c r="H91" i="8" s="1"/>
  <c r="G271" i="8"/>
  <c r="G392" i="8"/>
  <c r="G100" i="8"/>
  <c r="H100" i="8" s="1"/>
  <c r="G131" i="8"/>
  <c r="H131" i="8" s="1"/>
  <c r="G585" i="8"/>
  <c r="G36" i="8"/>
  <c r="H36" i="8" s="1"/>
  <c r="G620" i="8"/>
  <c r="G38" i="8"/>
  <c r="G573" i="8"/>
  <c r="G529" i="8"/>
  <c r="G671" i="8"/>
  <c r="G12" i="8"/>
  <c r="H12" i="8" s="1"/>
  <c r="G512" i="8"/>
  <c r="H316" i="8"/>
  <c r="H380" i="8"/>
  <c r="H284" i="8"/>
  <c r="G106" i="8"/>
  <c r="G11" i="8"/>
  <c r="H11" i="8" s="1"/>
  <c r="G141" i="8"/>
  <c r="G305" i="8"/>
  <c r="H305" i="8" s="1"/>
  <c r="G95" i="8"/>
  <c r="G322" i="8"/>
  <c r="G435" i="8"/>
  <c r="G171" i="8"/>
  <c r="H171" i="8" s="1"/>
  <c r="G236" i="8"/>
  <c r="H236" i="8" s="1"/>
  <c r="G244" i="8"/>
  <c r="H244" i="8" s="1"/>
  <c r="G420" i="8"/>
  <c r="G428" i="8"/>
  <c r="H428" i="8" s="1"/>
  <c r="G436" i="8"/>
  <c r="G287" i="8"/>
  <c r="G319" i="8"/>
  <c r="G415" i="8"/>
  <c r="G334" i="8"/>
  <c r="G506" i="8"/>
  <c r="H506" i="8" s="1"/>
  <c r="G586" i="8"/>
  <c r="G634" i="8"/>
  <c r="H634" i="8" s="1"/>
  <c r="G649" i="8"/>
  <c r="G442" i="8"/>
  <c r="G683" i="8"/>
  <c r="G41" i="8"/>
  <c r="G296" i="8"/>
  <c r="G477" i="8"/>
  <c r="H477" i="8" s="1"/>
  <c r="G532" i="8"/>
  <c r="G684" i="8"/>
  <c r="H684" i="8" s="1"/>
  <c r="G192" i="8"/>
  <c r="G256" i="8"/>
  <c r="G398" i="8"/>
  <c r="G430" i="8"/>
  <c r="G533" i="8"/>
  <c r="G662" i="8"/>
  <c r="H662" i="8" s="1"/>
  <c r="G678" i="8"/>
  <c r="G285" i="8"/>
  <c r="H285" i="8" s="1"/>
  <c r="G54" i="8"/>
  <c r="G609" i="8"/>
  <c r="H609" i="8" s="1"/>
  <c r="G118" i="8"/>
  <c r="G286" i="8"/>
  <c r="G496" i="8"/>
  <c r="G672" i="8"/>
  <c r="G125" i="8"/>
  <c r="H125" i="8" s="1"/>
  <c r="G128" i="8"/>
  <c r="H128" i="8" s="1"/>
  <c r="G233" i="8"/>
  <c r="H233" i="8" s="1"/>
  <c r="G257" i="8"/>
  <c r="G473" i="8"/>
  <c r="H473" i="8" s="1"/>
  <c r="G338" i="8"/>
  <c r="G135" i="8"/>
  <c r="H135" i="8" s="1"/>
  <c r="G387" i="8"/>
  <c r="G124" i="8"/>
  <c r="H124" i="8" s="1"/>
  <c r="G332" i="8"/>
  <c r="H332" i="8" s="1"/>
  <c r="G372" i="8"/>
  <c r="H372" i="8" s="1"/>
  <c r="G408" i="8"/>
  <c r="G378" i="8"/>
  <c r="G555" i="8"/>
  <c r="G627" i="8"/>
  <c r="H627" i="8" s="1"/>
  <c r="G429" i="8"/>
  <c r="G461" i="8"/>
  <c r="G446" i="8"/>
  <c r="H446" i="8" s="1"/>
  <c r="G657" i="8"/>
  <c r="H657" i="8" s="1"/>
  <c r="G654" i="8"/>
  <c r="G559" i="8"/>
  <c r="H559" i="8" s="1"/>
  <c r="H260" i="8"/>
  <c r="G371" i="8"/>
  <c r="H371" i="8" s="1"/>
  <c r="G300" i="8"/>
  <c r="H300" i="8" s="1"/>
  <c r="G455" i="8"/>
  <c r="H455" i="8" s="1"/>
  <c r="G410" i="8"/>
  <c r="H410" i="8" s="1"/>
  <c r="G571" i="8"/>
  <c r="G390" i="8"/>
  <c r="H356" i="8"/>
  <c r="H420" i="8"/>
  <c r="H468" i="8"/>
  <c r="G24" i="8"/>
  <c r="H24" i="8" s="1"/>
  <c r="G72" i="8"/>
  <c r="G145" i="8"/>
  <c r="H145" i="8" s="1"/>
  <c r="G249" i="8"/>
  <c r="G361" i="8"/>
  <c r="G441" i="8"/>
  <c r="H441" i="8" s="1"/>
  <c r="G481" i="8"/>
  <c r="H481" i="8" s="1"/>
  <c r="G354" i="8"/>
  <c r="H354" i="8" s="1"/>
  <c r="G348" i="8"/>
  <c r="H348" i="8" s="1"/>
  <c r="G364" i="8"/>
  <c r="H364" i="8" s="1"/>
  <c r="G9" i="8"/>
  <c r="H9" i="8" s="1"/>
  <c r="G279" i="8"/>
  <c r="G311" i="8"/>
  <c r="G431" i="8"/>
  <c r="G538" i="8"/>
  <c r="H538" i="8" s="1"/>
  <c r="G406" i="8"/>
  <c r="H406" i="8" s="1"/>
  <c r="G63" i="8"/>
  <c r="G272" i="8"/>
  <c r="G595" i="8"/>
  <c r="H595" i="8" s="1"/>
  <c r="G645" i="8"/>
  <c r="G661" i="8"/>
  <c r="G76" i="8"/>
  <c r="H76" i="8" s="1"/>
  <c r="G309" i="8"/>
  <c r="H309" i="8" s="1"/>
  <c r="G453" i="8"/>
  <c r="H453" i="8" s="1"/>
  <c r="G505" i="8"/>
  <c r="H505" i="8" s="1"/>
  <c r="G66" i="8"/>
  <c r="G114" i="8"/>
  <c r="H114" i="8" s="1"/>
  <c r="G146" i="8"/>
  <c r="G27" i="8"/>
  <c r="H27" i="8" s="1"/>
  <c r="G121" i="8"/>
  <c r="H121" i="8" s="1"/>
  <c r="G17" i="8"/>
  <c r="H17" i="8" s="1"/>
  <c r="G195" i="8"/>
  <c r="H195" i="8" s="1"/>
  <c r="G355" i="8"/>
  <c r="G196" i="8"/>
  <c r="H196" i="8" s="1"/>
  <c r="G220" i="8"/>
  <c r="H220" i="8" s="1"/>
  <c r="G25" i="8"/>
  <c r="H25" i="8" s="1"/>
  <c r="G391" i="8"/>
  <c r="G546" i="8"/>
  <c r="H546" i="8" s="1"/>
  <c r="G650" i="8"/>
  <c r="H650" i="8" s="1"/>
  <c r="G518" i="8"/>
  <c r="G572" i="8"/>
  <c r="H572" i="8" s="1"/>
  <c r="G526" i="8"/>
  <c r="G115" i="8"/>
  <c r="H115" i="8" s="1"/>
  <c r="G527" i="8"/>
  <c r="G599" i="8"/>
  <c r="H33" i="8"/>
  <c r="H41" i="8"/>
  <c r="G353" i="8"/>
  <c r="H353" i="8" s="1"/>
  <c r="G147" i="8"/>
  <c r="H147" i="8" s="1"/>
  <c r="G166" i="8"/>
  <c r="G644" i="8"/>
  <c r="H644" i="8" s="1"/>
  <c r="G581" i="8"/>
  <c r="G89" i="8"/>
  <c r="H89" i="8" s="1"/>
  <c r="G520" i="8"/>
  <c r="H520" i="8" s="1"/>
  <c r="H193" i="8"/>
  <c r="H217" i="8"/>
  <c r="H249" i="8"/>
  <c r="H257" i="8"/>
  <c r="H361" i="8"/>
  <c r="G449" i="8"/>
  <c r="H449" i="8" s="1"/>
  <c r="H457" i="8"/>
  <c r="H529" i="8"/>
  <c r="H585" i="8"/>
  <c r="H649" i="8"/>
  <c r="H673" i="8"/>
  <c r="H436" i="8"/>
  <c r="G42" i="8"/>
  <c r="G50" i="8"/>
  <c r="G3" i="8"/>
  <c r="H3" i="8" s="1"/>
  <c r="G16" i="8"/>
  <c r="H16" i="8" s="1"/>
  <c r="G281" i="8"/>
  <c r="H281" i="8" s="1"/>
  <c r="G15" i="8"/>
  <c r="G274" i="8"/>
  <c r="G282" i="8"/>
  <c r="H282" i="8" s="1"/>
  <c r="G275" i="8"/>
  <c r="G283" i="8"/>
  <c r="H283" i="8" s="1"/>
  <c r="G4" i="8"/>
  <c r="H4" i="8" s="1"/>
  <c r="G35" i="8"/>
  <c r="H35" i="8" s="1"/>
  <c r="G276" i="8"/>
  <c r="H276" i="8" s="1"/>
  <c r="G471" i="8"/>
  <c r="H471" i="8" s="1"/>
  <c r="G495" i="8"/>
  <c r="G127" i="8"/>
  <c r="H127" i="8" s="1"/>
  <c r="G513" i="8"/>
  <c r="H513" i="8" s="1"/>
  <c r="G277" i="8"/>
  <c r="G524" i="8"/>
  <c r="H524" i="8" s="1"/>
  <c r="G550" i="8"/>
  <c r="H550" i="8" s="1"/>
  <c r="G172" i="8"/>
  <c r="H172" i="8" s="1"/>
  <c r="G278" i="8"/>
  <c r="H278" i="8" s="1"/>
  <c r="G478" i="8"/>
  <c r="G525" i="8"/>
  <c r="H525" i="8" s="1"/>
  <c r="G549" i="8"/>
  <c r="G622" i="8"/>
  <c r="H622" i="8" s="1"/>
  <c r="G2" i="8"/>
  <c r="H2" i="8" s="1"/>
  <c r="G200" i="8"/>
  <c r="H200" i="8" s="1"/>
  <c r="G528" i="8"/>
  <c r="G10" i="8"/>
  <c r="H10" i="8" s="1"/>
  <c r="G58" i="8"/>
  <c r="H58" i="8" s="1"/>
  <c r="G37" i="8"/>
  <c r="H37" i="8" s="1"/>
  <c r="G152" i="8"/>
  <c r="G68" i="8"/>
  <c r="H68" i="8" s="1"/>
  <c r="G132" i="8"/>
  <c r="H132" i="8" s="1"/>
  <c r="G44" i="8"/>
  <c r="H44" i="8" s="1"/>
  <c r="G210" i="8"/>
  <c r="G73" i="8"/>
  <c r="H73" i="8" s="1"/>
  <c r="G204" i="8"/>
  <c r="H204" i="8" s="1"/>
  <c r="G340" i="8"/>
  <c r="H340" i="8" s="1"/>
  <c r="G388" i="8"/>
  <c r="H388" i="8" s="1"/>
  <c r="G206" i="8"/>
  <c r="H206" i="8" s="1"/>
  <c r="G514" i="8"/>
  <c r="H514" i="8" s="1"/>
  <c r="G594" i="8"/>
  <c r="G507" i="8"/>
  <c r="G413" i="8"/>
  <c r="G548" i="8"/>
  <c r="H548" i="8" s="1"/>
  <c r="G366" i="8"/>
  <c r="H366" i="8" s="1"/>
  <c r="G240" i="8"/>
  <c r="G494" i="8"/>
  <c r="G519" i="8"/>
  <c r="H519" i="8" s="1"/>
  <c r="G551" i="8"/>
  <c r="G181" i="8"/>
  <c r="G350" i="8"/>
  <c r="H350" i="8" s="1"/>
  <c r="G18" i="8"/>
  <c r="H18" i="8" s="1"/>
  <c r="G133" i="8"/>
  <c r="H133" i="8" s="1"/>
  <c r="G88" i="8"/>
  <c r="H88" i="8" s="1"/>
  <c r="G393" i="8"/>
  <c r="H393" i="8" s="1"/>
  <c r="G108" i="8"/>
  <c r="H108" i="8" s="1"/>
  <c r="G186" i="8"/>
  <c r="G202" i="8"/>
  <c r="G226" i="8"/>
  <c r="H226" i="8" s="1"/>
  <c r="G235" i="8"/>
  <c r="H235" i="8" s="1"/>
  <c r="G243" i="8"/>
  <c r="H243" i="8" s="1"/>
  <c r="G307" i="8"/>
  <c r="H307" i="8" s="1"/>
  <c r="G20" i="8"/>
  <c r="H20" i="8" s="1"/>
  <c r="G47" i="8"/>
  <c r="G150" i="8"/>
  <c r="G479" i="8"/>
  <c r="G357" i="8"/>
  <c r="H357" i="8" s="1"/>
  <c r="G486" i="8"/>
  <c r="H486" i="8" s="1"/>
  <c r="G523" i="8"/>
  <c r="G643" i="8"/>
  <c r="H643" i="8" s="1"/>
  <c r="G318" i="8"/>
  <c r="H318" i="8" s="1"/>
  <c r="G516" i="8"/>
  <c r="G75" i="8"/>
  <c r="H75" i="8" s="1"/>
  <c r="G221" i="8"/>
  <c r="G482" i="8"/>
  <c r="H482" i="8" s="1"/>
  <c r="G607" i="8"/>
  <c r="H607" i="8" s="1"/>
  <c r="G333" i="8"/>
  <c r="G485" i="8"/>
  <c r="H485" i="8" s="1"/>
  <c r="G504" i="8"/>
  <c r="H504" i="8" s="1"/>
  <c r="G26" i="8"/>
  <c r="H26" i="8" s="1"/>
  <c r="G94" i="8"/>
  <c r="G107" i="8"/>
  <c r="H107" i="8" s="1"/>
  <c r="G273" i="8"/>
  <c r="H273" i="8" s="1"/>
  <c r="G289" i="8"/>
  <c r="H289" i="8" s="1"/>
  <c r="G425" i="8"/>
  <c r="H425" i="8" s="1"/>
  <c r="G70" i="8"/>
  <c r="H70" i="8" s="1"/>
  <c r="G234" i="8"/>
  <c r="G330" i="8"/>
  <c r="H330" i="8" s="1"/>
  <c r="G362" i="8"/>
  <c r="H362" i="8" s="1"/>
  <c r="G299" i="8"/>
  <c r="G363" i="8"/>
  <c r="H363" i="8" s="1"/>
  <c r="G111" i="8"/>
  <c r="H111" i="8" s="1"/>
  <c r="G396" i="8"/>
  <c r="H396" i="8" s="1"/>
  <c r="G155" i="8"/>
  <c r="H155" i="8" s="1"/>
  <c r="G231" i="8"/>
  <c r="G383" i="8"/>
  <c r="G62" i="8"/>
  <c r="G570" i="8"/>
  <c r="G610" i="8"/>
  <c r="H610" i="8" s="1"/>
  <c r="G682" i="8"/>
  <c r="H682" i="8" s="1"/>
  <c r="G464" i="8"/>
  <c r="G28" i="8"/>
  <c r="H28" i="8" s="1"/>
  <c r="G358" i="8"/>
  <c r="G394" i="8"/>
  <c r="H394" i="8" s="1"/>
  <c r="G531" i="8"/>
  <c r="H531" i="8" s="1"/>
  <c r="G490" i="8"/>
  <c r="G214" i="8"/>
  <c r="H214" i="8" s="1"/>
  <c r="G598" i="8"/>
  <c r="H598" i="8" s="1"/>
  <c r="G470" i="8"/>
  <c r="G151" i="8"/>
  <c r="H151" i="8" s="1"/>
  <c r="G349" i="8"/>
  <c r="G87" i="8"/>
  <c r="G153" i="8"/>
  <c r="H153" i="8" s="1"/>
  <c r="G680" i="8"/>
  <c r="G374" i="8"/>
  <c r="H374" i="8" s="1"/>
  <c r="H34" i="8"/>
  <c r="H42" i="8"/>
  <c r="H50" i="8"/>
  <c r="H66" i="8"/>
  <c r="G74" i="8"/>
  <c r="H74" i="8" s="1"/>
  <c r="G337" i="8"/>
  <c r="H337" i="8" s="1"/>
  <c r="G465" i="8"/>
  <c r="H465" i="8" s="1"/>
  <c r="G290" i="8"/>
  <c r="H290" i="8" s="1"/>
  <c r="G170" i="8"/>
  <c r="H170" i="8" s="1"/>
  <c r="G227" i="8"/>
  <c r="H227" i="8" s="1"/>
  <c r="G331" i="8"/>
  <c r="G223" i="8"/>
  <c r="H223" i="8" s="1"/>
  <c r="G255" i="8"/>
  <c r="G229" i="8"/>
  <c r="G522" i="8"/>
  <c r="H522" i="8" s="1"/>
  <c r="G674" i="8"/>
  <c r="H674" i="8" s="1"/>
  <c r="G325" i="8"/>
  <c r="H325" i="8" s="1"/>
  <c r="G400" i="8"/>
  <c r="G317" i="8"/>
  <c r="G539" i="8"/>
  <c r="H539" i="8" s="1"/>
  <c r="G635" i="8"/>
  <c r="G238" i="8"/>
  <c r="G432" i="8"/>
  <c r="H432" i="8" s="1"/>
  <c r="G630" i="8"/>
  <c r="H630" i="8" s="1"/>
  <c r="G646" i="8"/>
  <c r="H646" i="8" s="1"/>
  <c r="G670" i="8"/>
  <c r="G438" i="8"/>
  <c r="G537" i="8"/>
  <c r="H537" i="8" s="1"/>
  <c r="G105" i="8"/>
  <c r="H105" i="8" s="1"/>
  <c r="G462" i="8"/>
  <c r="G501" i="8"/>
  <c r="H501" i="8" s="1"/>
  <c r="G637" i="8"/>
  <c r="H637" i="8" s="1"/>
  <c r="G176" i="8"/>
  <c r="H176" i="8" s="1"/>
  <c r="G386" i="8"/>
  <c r="G623" i="8"/>
  <c r="G82" i="8"/>
  <c r="H82" i="8" s="1"/>
  <c r="G99" i="8"/>
  <c r="H99" i="8" s="1"/>
  <c r="G447" i="8"/>
  <c r="G424" i="8"/>
  <c r="H424" i="8" s="1"/>
  <c r="G530" i="8"/>
  <c r="H530" i="8" s="1"/>
  <c r="G167" i="8"/>
  <c r="G556" i="8"/>
  <c r="H556" i="8" s="1"/>
  <c r="G536" i="8"/>
  <c r="H106" i="8"/>
  <c r="H130" i="8"/>
  <c r="H146" i="8"/>
  <c r="H186" i="8"/>
  <c r="H202" i="8"/>
  <c r="H210" i="8"/>
  <c r="H234" i="8"/>
  <c r="H274" i="8"/>
  <c r="H314" i="8"/>
  <c r="H322" i="8"/>
  <c r="H338" i="8"/>
  <c r="H378" i="8"/>
  <c r="H386" i="8"/>
  <c r="H418" i="8"/>
  <c r="H442" i="8"/>
  <c r="H490" i="8"/>
  <c r="H570" i="8"/>
  <c r="H586" i="8"/>
  <c r="H594" i="8"/>
  <c r="H602" i="8"/>
  <c r="H642" i="8"/>
  <c r="H658" i="8"/>
  <c r="H219" i="8"/>
  <c r="H275" i="8"/>
  <c r="H299" i="8"/>
  <c r="H315" i="8"/>
  <c r="H331" i="8"/>
  <c r="H355" i="8"/>
  <c r="H387" i="8"/>
  <c r="H403" i="8"/>
  <c r="H435" i="8"/>
  <c r="H467" i="8"/>
  <c r="H507" i="8"/>
  <c r="H523" i="8"/>
  <c r="H555" i="8"/>
  <c r="H571" i="8"/>
  <c r="H603" i="8"/>
  <c r="H635" i="8"/>
  <c r="H683" i="8"/>
  <c r="H532" i="8"/>
  <c r="G21" i="8"/>
  <c r="H21" i="8" s="1"/>
  <c r="G109" i="8"/>
  <c r="H109" i="8" s="1"/>
  <c r="G401" i="8"/>
  <c r="H401" i="8" s="1"/>
  <c r="G417" i="8"/>
  <c r="H417" i="8" s="1"/>
  <c r="G194" i="8"/>
  <c r="H194" i="8" s="1"/>
  <c r="G97" i="8"/>
  <c r="H97" i="8" s="1"/>
  <c r="G291" i="8"/>
  <c r="H291" i="8" s="1"/>
  <c r="G212" i="8"/>
  <c r="H212" i="8" s="1"/>
  <c r="G239" i="8"/>
  <c r="G336" i="8"/>
  <c r="H336" i="8" s="1"/>
  <c r="G320" i="8"/>
  <c r="G510" i="8"/>
  <c r="H510" i="8" s="1"/>
  <c r="G245" i="8"/>
  <c r="H245" i="8" s="1"/>
  <c r="G264" i="8"/>
  <c r="G552" i="8"/>
  <c r="G640" i="8"/>
  <c r="G656" i="8"/>
  <c r="G69" i="8"/>
  <c r="H69" i="8" s="1"/>
  <c r="H77" i="8"/>
  <c r="G138" i="8"/>
  <c r="H138" i="8" s="1"/>
  <c r="H93" i="8"/>
  <c r="G93" i="8"/>
  <c r="G136" i="8"/>
  <c r="G160" i="8"/>
  <c r="G119" i="8"/>
  <c r="G225" i="8"/>
  <c r="H225" i="8" s="1"/>
  <c r="G298" i="8"/>
  <c r="H298" i="8" s="1"/>
  <c r="G148" i="8"/>
  <c r="H148" i="8" s="1"/>
  <c r="G347" i="8"/>
  <c r="H347" i="8" s="1"/>
  <c r="G404" i="8"/>
  <c r="H404" i="8" s="1"/>
  <c r="G452" i="8"/>
  <c r="H452" i="8" s="1"/>
  <c r="G247" i="8"/>
  <c r="G263" i="8"/>
  <c r="G335" i="8"/>
  <c r="H335" i="8" s="1"/>
  <c r="G439" i="8"/>
  <c r="H439" i="8" s="1"/>
  <c r="G248" i="8"/>
  <c r="H248" i="8" s="1"/>
  <c r="G440" i="8"/>
  <c r="H440" i="8" s="1"/>
  <c r="G139" i="8"/>
  <c r="H139" i="8" s="1"/>
  <c r="G614" i="8"/>
  <c r="H614" i="8" s="1"/>
  <c r="G621" i="8"/>
  <c r="H621" i="8" s="1"/>
  <c r="G591" i="8"/>
  <c r="G655" i="8"/>
  <c r="H655" i="8" s="1"/>
  <c r="G373" i="8"/>
  <c r="H373" i="8" s="1"/>
  <c r="H101" i="8"/>
  <c r="H117" i="8"/>
  <c r="H141" i="8"/>
  <c r="H157" i="8"/>
  <c r="H165" i="8"/>
  <c r="H181" i="8"/>
  <c r="H189" i="8"/>
  <c r="H221" i="8"/>
  <c r="H229" i="8"/>
  <c r="H277" i="8"/>
  <c r="H293" i="8"/>
  <c r="H301" i="8"/>
  <c r="H317" i="8"/>
  <c r="H333" i="8"/>
  <c r="H349" i="8"/>
  <c r="H413" i="8"/>
  <c r="H429" i="8"/>
  <c r="H461" i="8"/>
  <c r="H533" i="8"/>
  <c r="H549" i="8"/>
  <c r="H557" i="8"/>
  <c r="H573" i="8"/>
  <c r="H581" i="8"/>
  <c r="H645" i="8"/>
  <c r="H661" i="8"/>
  <c r="G5" i="8"/>
  <c r="H5" i="8" s="1"/>
  <c r="G30" i="8"/>
  <c r="G168" i="8"/>
  <c r="G265" i="8"/>
  <c r="H265" i="8" s="1"/>
  <c r="G369" i="8"/>
  <c r="H369" i="8" s="1"/>
  <c r="G385" i="8"/>
  <c r="H385" i="8" s="1"/>
  <c r="G489" i="8"/>
  <c r="H489" i="8" s="1"/>
  <c r="G83" i="8"/>
  <c r="H83" i="8" s="1"/>
  <c r="G134" i="8"/>
  <c r="H134" i="8" s="1"/>
  <c r="G169" i="8"/>
  <c r="H169" i="8" s="1"/>
  <c r="G178" i="8"/>
  <c r="H178" i="8" s="1"/>
  <c r="G218" i="8"/>
  <c r="H218" i="8" s="1"/>
  <c r="G370" i="8"/>
  <c r="H370" i="8" s="1"/>
  <c r="G427" i="8"/>
  <c r="H427" i="8" s="1"/>
  <c r="G183" i="8"/>
  <c r="H183" i="8" s="1"/>
  <c r="G367" i="8"/>
  <c r="G126" i="8"/>
  <c r="H126" i="8" s="1"/>
  <c r="G426" i="8"/>
  <c r="H426" i="8" s="1"/>
  <c r="G488" i="8"/>
  <c r="G659" i="8"/>
  <c r="H659" i="8" s="1"/>
  <c r="G384" i="8"/>
  <c r="G102" i="8"/>
  <c r="H102" i="8" s="1"/>
  <c r="G182" i="8"/>
  <c r="H182" i="8" s="1"/>
  <c r="G382" i="8"/>
  <c r="H382" i="8" s="1"/>
  <c r="G517" i="8"/>
  <c r="H517" i="8" s="1"/>
  <c r="G541" i="8"/>
  <c r="H541" i="8" s="1"/>
  <c r="G613" i="8"/>
  <c r="H613" i="8" s="1"/>
  <c r="G480" i="8"/>
  <c r="H480" i="8" s="1"/>
  <c r="G454" i="8"/>
  <c r="H454" i="8" s="1"/>
  <c r="G368" i="8"/>
  <c r="H368" i="8" s="1"/>
  <c r="G511" i="8"/>
  <c r="H511" i="8" s="1"/>
  <c r="G543" i="8"/>
  <c r="G224" i="8"/>
  <c r="G98" i="8"/>
  <c r="H98" i="8" s="1"/>
  <c r="G29" i="8"/>
  <c r="G45" i="8"/>
  <c r="H45" i="8" s="1"/>
  <c r="G61" i="8"/>
  <c r="H61" i="8" s="1"/>
  <c r="G43" i="8"/>
  <c r="H43" i="8" s="1"/>
  <c r="G209" i="8"/>
  <c r="H209" i="8" s="1"/>
  <c r="G187" i="8"/>
  <c r="H187" i="8" s="1"/>
  <c r="G411" i="8"/>
  <c r="H411" i="8" s="1"/>
  <c r="G444" i="8"/>
  <c r="G175" i="8"/>
  <c r="H175" i="8" s="1"/>
  <c r="G375" i="8"/>
  <c r="H375" i="8" s="1"/>
  <c r="G184" i="8"/>
  <c r="H184" i="8" s="1"/>
  <c r="G472" i="8"/>
  <c r="G578" i="8"/>
  <c r="H578" i="8" s="1"/>
  <c r="G341" i="8"/>
  <c r="H341" i="8" s="1"/>
  <c r="G540" i="8"/>
  <c r="H540" i="8" s="1"/>
  <c r="G676" i="8"/>
  <c r="H676" i="8" s="1"/>
  <c r="G6" i="8"/>
  <c r="H6" i="8" s="1"/>
  <c r="G448" i="8"/>
  <c r="G582" i="8"/>
  <c r="G288" i="8"/>
  <c r="G140" i="8"/>
  <c r="H140" i="8" s="1"/>
  <c r="G653" i="8"/>
  <c r="H653" i="8" s="1"/>
  <c r="G685" i="8"/>
  <c r="H685" i="8" s="1"/>
  <c r="G261" i="8"/>
  <c r="H261" i="8" s="1"/>
  <c r="G22" i="8"/>
  <c r="H22" i="8" s="1"/>
  <c r="G402" i="8"/>
  <c r="H402" i="8" s="1"/>
  <c r="G434" i="8"/>
  <c r="H434" i="8" s="1"/>
  <c r="G503" i="8"/>
  <c r="H503" i="8" s="1"/>
  <c r="G583" i="8"/>
  <c r="H583" i="8" s="1"/>
  <c r="G421" i="8"/>
  <c r="H421" i="8" s="1"/>
  <c r="G469" i="8"/>
  <c r="H469" i="8" s="1"/>
  <c r="H38" i="8"/>
  <c r="H62" i="8"/>
  <c r="H118" i="8"/>
  <c r="H150" i="8"/>
  <c r="H166" i="8"/>
  <c r="H190" i="8"/>
  <c r="H238" i="8"/>
  <c r="H270" i="8"/>
  <c r="H286" i="8"/>
  <c r="H334" i="8"/>
  <c r="H342" i="8"/>
  <c r="H358" i="8"/>
  <c r="H390" i="8"/>
  <c r="H398" i="8"/>
  <c r="H430" i="8"/>
  <c r="H438" i="8"/>
  <c r="H462" i="8"/>
  <c r="H470" i="8"/>
  <c r="H478" i="8"/>
  <c r="H494" i="8"/>
  <c r="H518" i="8"/>
  <c r="H526" i="8"/>
  <c r="H558" i="8"/>
  <c r="H582" i="8"/>
  <c r="H590" i="8"/>
  <c r="H654" i="8"/>
  <c r="H670" i="8"/>
  <c r="H678" i="8"/>
  <c r="H516" i="8"/>
  <c r="H620" i="8"/>
  <c r="H660" i="8"/>
  <c r="G13" i="8"/>
  <c r="H13" i="8" s="1"/>
  <c r="G433" i="8"/>
  <c r="H433" i="8" s="1"/>
  <c r="G110" i="8"/>
  <c r="H110" i="8" s="1"/>
  <c r="G161" i="8"/>
  <c r="H161" i="8" s="1"/>
  <c r="G395" i="8"/>
  <c r="H395" i="8" s="1"/>
  <c r="G419" i="8"/>
  <c r="H419" i="8" s="1"/>
  <c r="G39" i="8"/>
  <c r="H39" i="8" s="1"/>
  <c r="G129" i="8"/>
  <c r="H129" i="8" s="1"/>
  <c r="G521" i="8"/>
  <c r="H521" i="8" s="1"/>
  <c r="G577" i="8"/>
  <c r="H577" i="8" s="1"/>
  <c r="G269" i="8"/>
  <c r="H269" i="8" s="1"/>
  <c r="G67" i="8"/>
  <c r="H67" i="8" s="1"/>
  <c r="G580" i="8"/>
  <c r="H580" i="8" s="1"/>
  <c r="G686" i="8"/>
  <c r="H686" i="8" s="1"/>
  <c r="G326" i="8"/>
  <c r="H326" i="8" s="1"/>
  <c r="H46" i="8"/>
  <c r="H78" i="8"/>
  <c r="G173" i="8"/>
  <c r="H173" i="8" s="1"/>
  <c r="G40" i="8"/>
  <c r="G177" i="8"/>
  <c r="H177" i="8" s="1"/>
  <c r="G23" i="8"/>
  <c r="G515" i="8"/>
  <c r="H515" i="8" s="1"/>
  <c r="G213" i="8"/>
  <c r="H213" i="8" s="1"/>
  <c r="G638" i="8"/>
  <c r="H638" i="8" s="1"/>
  <c r="G7" i="8"/>
  <c r="H7" i="8" s="1"/>
  <c r="G450" i="8"/>
  <c r="H450" i="8" s="1"/>
  <c r="G466" i="8"/>
  <c r="H466" i="8" s="1"/>
  <c r="G535" i="8"/>
  <c r="H535" i="8" s="1"/>
  <c r="G567" i="8"/>
  <c r="G679" i="8"/>
  <c r="G560" i="8"/>
  <c r="G576" i="8"/>
  <c r="G600" i="8"/>
  <c r="H600" i="8" s="1"/>
  <c r="H31" i="8"/>
  <c r="H47" i="8"/>
  <c r="H87" i="8"/>
  <c r="H167" i="8"/>
  <c r="H191" i="8"/>
  <c r="H231" i="8"/>
  <c r="H239" i="8"/>
  <c r="H247" i="8"/>
  <c r="H255" i="8"/>
  <c r="H263" i="8"/>
  <c r="H271" i="8"/>
  <c r="H279" i="8"/>
  <c r="H287" i="8"/>
  <c r="H295" i="8"/>
  <c r="H311" i="8"/>
  <c r="H319" i="8"/>
  <c r="H351" i="8"/>
  <c r="H359" i="8"/>
  <c r="H367" i="8"/>
  <c r="H383" i="8"/>
  <c r="H391" i="8"/>
  <c r="H399" i="8"/>
  <c r="H407" i="8"/>
  <c r="H415" i="8"/>
  <c r="H423" i="8"/>
  <c r="H431" i="8"/>
  <c r="H447" i="8"/>
  <c r="H479" i="8"/>
  <c r="H495" i="8"/>
  <c r="H527" i="8"/>
  <c r="H543" i="8"/>
  <c r="H551" i="8"/>
  <c r="H567" i="8"/>
  <c r="H575" i="8"/>
  <c r="H591" i="8"/>
  <c r="H599" i="8"/>
  <c r="H623" i="8"/>
  <c r="H671" i="8"/>
  <c r="H679" i="8"/>
  <c r="H444" i="8"/>
  <c r="H476" i="8"/>
  <c r="H508" i="8"/>
  <c r="G508" i="8"/>
  <c r="H29" i="8"/>
  <c r="G53" i="8"/>
  <c r="H53" i="8" s="1"/>
  <c r="G81" i="8"/>
  <c r="H81" i="8" s="1"/>
  <c r="G329" i="8"/>
  <c r="H329" i="8" s="1"/>
  <c r="G57" i="8"/>
  <c r="H57" i="8" s="1"/>
  <c r="G250" i="8"/>
  <c r="H250" i="8" s="1"/>
  <c r="G203" i="8"/>
  <c r="H203" i="8" s="1"/>
  <c r="G267" i="8"/>
  <c r="H267" i="8" s="1"/>
  <c r="G379" i="8"/>
  <c r="H379" i="8" s="1"/>
  <c r="G492" i="8"/>
  <c r="H492" i="8" s="1"/>
  <c r="G103" i="8"/>
  <c r="G303" i="8"/>
  <c r="H303" i="8" s="1"/>
  <c r="G376" i="8"/>
  <c r="G626" i="8"/>
  <c r="H626" i="8" s="1"/>
  <c r="G574" i="8"/>
  <c r="H574" i="8" s="1"/>
  <c r="G606" i="8"/>
  <c r="H606" i="8" s="1"/>
  <c r="G164" i="8"/>
  <c r="H164" i="8" s="1"/>
  <c r="G230" i="8"/>
  <c r="H230" i="8" s="1"/>
  <c r="G499" i="8"/>
  <c r="H499" i="8" s="1"/>
  <c r="G651" i="8"/>
  <c r="H651" i="8" s="1"/>
  <c r="G143" i="8"/>
  <c r="H143" i="8" s="1"/>
  <c r="G493" i="8"/>
  <c r="H493" i="8" s="1"/>
  <c r="G280" i="8"/>
  <c r="H280" i="8" s="1"/>
  <c r="G502" i="8"/>
  <c r="H502" i="8" s="1"/>
  <c r="G414" i="8"/>
  <c r="H414" i="8" s="1"/>
  <c r="G589" i="8"/>
  <c r="H589" i="8" s="1"/>
  <c r="G597" i="8"/>
  <c r="H597" i="8" s="1"/>
  <c r="G605" i="8"/>
  <c r="H605" i="8" s="1"/>
  <c r="G601" i="8"/>
  <c r="H601" i="8" s="1"/>
  <c r="G553" i="8"/>
  <c r="H553" i="8" s="1"/>
  <c r="G405" i="8"/>
  <c r="H405" i="8" s="1"/>
  <c r="G437" i="8"/>
  <c r="H437" i="8" s="1"/>
  <c r="G624" i="8"/>
  <c r="H624" i="8" s="1"/>
  <c r="G664" i="8"/>
  <c r="G497" i="8"/>
  <c r="H497" i="8" s="1"/>
  <c r="G90" i="8"/>
  <c r="H90" i="8" s="1"/>
  <c r="G149" i="8"/>
  <c r="H149" i="8" s="1"/>
  <c r="G14" i="8"/>
  <c r="H14" i="8" s="1"/>
  <c r="G55" i="8"/>
  <c r="H55" i="8" s="1"/>
  <c r="G313" i="8"/>
  <c r="H313" i="8" s="1"/>
  <c r="G345" i="8"/>
  <c r="H345" i="8" s="1"/>
  <c r="G409" i="8"/>
  <c r="H409" i="8" s="1"/>
  <c r="G266" i="8"/>
  <c r="H266" i="8" s="1"/>
  <c r="G346" i="8"/>
  <c r="H346" i="8" s="1"/>
  <c r="G179" i="8"/>
  <c r="H179" i="8" s="1"/>
  <c r="G323" i="8"/>
  <c r="H323" i="8" s="1"/>
  <c r="G443" i="8"/>
  <c r="H443" i="8" s="1"/>
  <c r="G451" i="8"/>
  <c r="H451" i="8" s="1"/>
  <c r="G268" i="8"/>
  <c r="H268" i="8" s="1"/>
  <c r="G92" i="8"/>
  <c r="H92" i="8" s="1"/>
  <c r="G534" i="8"/>
  <c r="H534" i="8" s="1"/>
  <c r="G579" i="8"/>
  <c r="H579" i="8" s="1"/>
  <c r="G587" i="8"/>
  <c r="H587" i="8" s="1"/>
  <c r="G675" i="8"/>
  <c r="H675" i="8" s="1"/>
  <c r="G422" i="8"/>
  <c r="H422" i="8" s="1"/>
  <c r="G360" i="8"/>
  <c r="H360" i="8" s="1"/>
  <c r="G381" i="8"/>
  <c r="H381" i="8" s="1"/>
  <c r="G397" i="8"/>
  <c r="H397" i="8" s="1"/>
  <c r="G445" i="8"/>
  <c r="H445" i="8" s="1"/>
  <c r="G588" i="8"/>
  <c r="H588" i="8" s="1"/>
  <c r="G596" i="8"/>
  <c r="H596" i="8" s="1"/>
  <c r="G628" i="8"/>
  <c r="H628" i="8" s="1"/>
  <c r="G216" i="8"/>
  <c r="G237" i="8"/>
  <c r="H237" i="8" s="1"/>
  <c r="G669" i="8"/>
  <c r="H669" i="8" s="1"/>
  <c r="G49" i="8"/>
  <c r="H49" i="8" s="1"/>
  <c r="G647" i="8"/>
  <c r="H647" i="8" s="1"/>
  <c r="G663" i="8"/>
  <c r="H663" i="8" s="1"/>
  <c r="G545" i="8"/>
  <c r="H545" i="8" s="1"/>
  <c r="G584" i="8"/>
  <c r="H584" i="8" s="1"/>
  <c r="G592" i="8"/>
  <c r="G608" i="8"/>
  <c r="H608" i="8" s="1"/>
  <c r="G616" i="8"/>
  <c r="H616" i="8" s="1"/>
  <c r="G561" i="8"/>
  <c r="H561" i="8" s="1"/>
  <c r="H30" i="8"/>
  <c r="H54" i="8"/>
  <c r="H94" i="8"/>
  <c r="H15" i="8"/>
  <c r="H23" i="8"/>
  <c r="H63" i="8"/>
  <c r="H95" i="8"/>
  <c r="H103" i="8"/>
  <c r="H119" i="8"/>
  <c r="H159" i="8"/>
  <c r="G154" i="8"/>
  <c r="H154" i="8" s="1"/>
  <c r="G8" i="8"/>
  <c r="H8" i="8" s="1"/>
  <c r="G80" i="8"/>
  <c r="H80" i="8" s="1"/>
  <c r="G211" i="8"/>
  <c r="H211" i="8" s="1"/>
  <c r="G251" i="8"/>
  <c r="H251" i="8" s="1"/>
  <c r="G475" i="8"/>
  <c r="H475" i="8" s="1"/>
  <c r="G86" i="8"/>
  <c r="H86" i="8" s="1"/>
  <c r="G252" i="8"/>
  <c r="H252" i="8" s="1"/>
  <c r="G292" i="8"/>
  <c r="H292" i="8" s="1"/>
  <c r="G308" i="8"/>
  <c r="H308" i="8" s="1"/>
  <c r="G412" i="8"/>
  <c r="H412" i="8" s="1"/>
  <c r="G65" i="8"/>
  <c r="H65" i="8" s="1"/>
  <c r="G116" i="8"/>
  <c r="H116" i="8" s="1"/>
  <c r="G487" i="8"/>
  <c r="H487" i="8" s="1"/>
  <c r="G554" i="8"/>
  <c r="H554" i="8" s="1"/>
  <c r="G618" i="8"/>
  <c r="H618" i="8" s="1"/>
  <c r="G113" i="8"/>
  <c r="H113" i="8" s="1"/>
  <c r="G208" i="8"/>
  <c r="H208" i="8" s="1"/>
  <c r="G474" i="8"/>
  <c r="H474" i="8" s="1"/>
  <c r="G547" i="8"/>
  <c r="H547" i="8" s="1"/>
  <c r="G611" i="8"/>
  <c r="H611" i="8" s="1"/>
  <c r="G232" i="8"/>
  <c r="G254" i="8"/>
  <c r="H254" i="8" s="1"/>
  <c r="G564" i="8"/>
  <c r="H564" i="8" s="1"/>
  <c r="G612" i="8"/>
  <c r="H612" i="8" s="1"/>
  <c r="G668" i="8"/>
  <c r="H668" i="8" s="1"/>
  <c r="G174" i="8"/>
  <c r="H174" i="8" s="1"/>
  <c r="G491" i="8"/>
  <c r="H491" i="8" s="1"/>
  <c r="G509" i="8"/>
  <c r="H509" i="8" s="1"/>
  <c r="G565" i="8"/>
  <c r="H565" i="8" s="1"/>
  <c r="G566" i="8"/>
  <c r="H566" i="8" s="1"/>
  <c r="G352" i="8"/>
  <c r="H352" i="8" s="1"/>
  <c r="G79" i="8"/>
  <c r="H79" i="8" s="1"/>
  <c r="G198" i="8"/>
  <c r="H198" i="8" s="1"/>
  <c r="G615" i="8"/>
  <c r="H615" i="8" s="1"/>
  <c r="G568" i="8"/>
  <c r="H568" i="8" s="1"/>
  <c r="G648" i="8"/>
  <c r="G665" i="8"/>
  <c r="H665" i="8" s="1"/>
  <c r="G32" i="8"/>
  <c r="H32" i="8" s="1"/>
  <c r="H40" i="8"/>
  <c r="H48" i="8"/>
  <c r="G48" i="8"/>
  <c r="G64" i="8"/>
  <c r="H64" i="8" s="1"/>
  <c r="G297" i="8"/>
  <c r="H297" i="8" s="1"/>
  <c r="G321" i="8"/>
  <c r="H321" i="8" s="1"/>
  <c r="G258" i="8"/>
  <c r="H258" i="8" s="1"/>
  <c r="G339" i="8"/>
  <c r="H339" i="8" s="1"/>
  <c r="G188" i="8"/>
  <c r="H188" i="8" s="1"/>
  <c r="G460" i="8"/>
  <c r="H460" i="8" s="1"/>
  <c r="G52" i="8"/>
  <c r="H52" i="8" s="1"/>
  <c r="G199" i="8"/>
  <c r="H199" i="8" s="1"/>
  <c r="G327" i="8"/>
  <c r="H327" i="8" s="1"/>
  <c r="G463" i="8"/>
  <c r="H463" i="8" s="1"/>
  <c r="G562" i="8"/>
  <c r="H562" i="8" s="1"/>
  <c r="G294" i="8"/>
  <c r="H294" i="8" s="1"/>
  <c r="G458" i="8"/>
  <c r="H458" i="8" s="1"/>
  <c r="G563" i="8"/>
  <c r="H563" i="8" s="1"/>
  <c r="G302" i="8"/>
  <c r="H302" i="8" s="1"/>
  <c r="G636" i="8"/>
  <c r="H636" i="8" s="1"/>
  <c r="G652" i="8"/>
  <c r="H652" i="8" s="1"/>
  <c r="G365" i="8"/>
  <c r="H365" i="8" s="1"/>
  <c r="G677" i="8"/>
  <c r="H677" i="8" s="1"/>
  <c r="G310" i="8"/>
  <c r="H310" i="8" s="1"/>
  <c r="G262" i="8"/>
  <c r="H262" i="8" s="1"/>
  <c r="G631" i="8"/>
  <c r="H631" i="8" s="1"/>
  <c r="G51" i="8"/>
  <c r="H51" i="8" s="1"/>
  <c r="G389" i="8"/>
  <c r="H389" i="8" s="1"/>
  <c r="G544" i="8"/>
  <c r="G632" i="8"/>
  <c r="H632" i="8" s="1"/>
  <c r="G205" i="8"/>
  <c r="H205" i="8" s="1"/>
  <c r="G625" i="8"/>
  <c r="H625" i="8" s="1"/>
  <c r="G681" i="8"/>
  <c r="H681" i="8" s="1"/>
  <c r="G122" i="8"/>
  <c r="H122" i="8" s="1"/>
  <c r="G85" i="8"/>
  <c r="H85" i="8" s="1"/>
  <c r="G56" i="8"/>
  <c r="H56" i="8" s="1"/>
  <c r="G185" i="8"/>
  <c r="H185" i="8" s="1"/>
  <c r="G201" i="8"/>
  <c r="H201" i="8" s="1"/>
  <c r="G241" i="8"/>
  <c r="H241" i="8" s="1"/>
  <c r="G259" i="8"/>
  <c r="H259" i="8" s="1"/>
  <c r="G162" i="8"/>
  <c r="H162" i="8" s="1"/>
  <c r="G142" i="8"/>
  <c r="H142" i="8" s="1"/>
  <c r="G207" i="8"/>
  <c r="H207" i="8" s="1"/>
  <c r="G343" i="8"/>
  <c r="H343" i="8" s="1"/>
  <c r="G312" i="8"/>
  <c r="H312" i="8" s="1"/>
  <c r="G246" i="8"/>
  <c r="H246" i="8" s="1"/>
  <c r="G641" i="8"/>
  <c r="H641" i="8" s="1"/>
  <c r="G500" i="8"/>
  <c r="H500" i="8" s="1"/>
  <c r="G604" i="8"/>
  <c r="H604" i="8" s="1"/>
  <c r="G593" i="8"/>
  <c r="H593" i="8" s="1"/>
  <c r="G629" i="8"/>
  <c r="H629" i="8" s="1"/>
  <c r="G222" i="8"/>
  <c r="H222" i="8" s="1"/>
  <c r="G483" i="8"/>
  <c r="H483" i="8" s="1"/>
  <c r="G569" i="8"/>
  <c r="H569" i="8" s="1"/>
  <c r="G633" i="8"/>
  <c r="H633" i="8" s="1"/>
  <c r="H72" i="8"/>
  <c r="H104" i="8"/>
  <c r="H112" i="8"/>
  <c r="H120" i="8"/>
  <c r="H136" i="8"/>
  <c r="H144" i="8"/>
  <c r="H152" i="8"/>
  <c r="H160" i="8"/>
  <c r="H168" i="8"/>
  <c r="H192" i="8"/>
  <c r="H216" i="8"/>
  <c r="H224" i="8"/>
  <c r="H232" i="8"/>
  <c r="H240" i="8"/>
  <c r="H256" i="8"/>
  <c r="H264" i="8"/>
  <c r="H272" i="8"/>
  <c r="H288" i="8"/>
  <c r="H296" i="8"/>
  <c r="H320" i="8"/>
  <c r="H328" i="8"/>
  <c r="H344" i="8"/>
  <c r="H376" i="8"/>
  <c r="H384" i="8"/>
  <c r="H392" i="8"/>
  <c r="H400" i="8"/>
  <c r="H408" i="8"/>
  <c r="H448" i="8"/>
  <c r="H456" i="8"/>
  <c r="H464" i="8"/>
  <c r="H472" i="8"/>
  <c r="H488" i="8"/>
  <c r="H496" i="8"/>
  <c r="H512" i="8"/>
  <c r="H528" i="8"/>
  <c r="H536" i="8"/>
  <c r="H544" i="8"/>
  <c r="H552" i="8"/>
  <c r="H560" i="8"/>
  <c r="H576" i="8"/>
  <c r="H592" i="8"/>
  <c r="H640" i="8"/>
  <c r="H648" i="8"/>
  <c r="H656" i="8"/>
  <c r="H664" i="8"/>
  <c r="H672" i="8"/>
  <c r="H680" i="8"/>
  <c r="D25" i="7"/>
  <c r="D33" i="7"/>
  <c r="D13" i="7"/>
  <c r="D10" i="7"/>
  <c r="D17" i="7"/>
  <c r="B27" i="7"/>
  <c r="B19" i="7"/>
  <c r="B11" i="7"/>
  <c r="B3" i="7"/>
  <c r="J37" i="7"/>
  <c r="B32" i="7"/>
  <c r="B24" i="7"/>
  <c r="B16" i="7"/>
  <c r="B8" i="7"/>
  <c r="B31" i="7"/>
  <c r="B23" i="7"/>
  <c r="B15" i="7"/>
  <c r="B7" i="7"/>
  <c r="B30" i="7"/>
  <c r="B22" i="7"/>
  <c r="B14" i="7"/>
  <c r="B6" i="7"/>
  <c r="D27" i="7"/>
  <c r="D19" i="7"/>
  <c r="D11" i="7"/>
  <c r="D3" i="7"/>
  <c r="B29" i="7"/>
  <c r="B21" i="7"/>
  <c r="B13" i="7"/>
  <c r="B5" i="7"/>
  <c r="D18" i="7"/>
  <c r="D30" i="7"/>
  <c r="D12" i="7"/>
  <c r="D9" i="7"/>
  <c r="D29" i="7"/>
  <c r="D8" i="7"/>
  <c r="D32" i="7"/>
  <c r="D24" i="7"/>
  <c r="D16" i="7"/>
  <c r="D7" i="7"/>
  <c r="D5" i="7"/>
  <c r="D2" i="7"/>
  <c r="D22" i="7"/>
  <c r="D14" i="7"/>
  <c r="D6" i="7"/>
  <c r="D21" i="7"/>
  <c r="D4" i="7"/>
  <c r="D26" i="7"/>
  <c r="D28" i="7"/>
  <c r="D23" i="7"/>
  <c r="D20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B4" i="6" s="1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2" i="5"/>
  <c r="G655" i="5" l="1"/>
  <c r="G599" i="5"/>
  <c r="G543" i="5"/>
  <c r="G471" i="5"/>
  <c r="G407" i="5"/>
  <c r="G351" i="5"/>
  <c r="G255" i="5"/>
  <c r="G639" i="5"/>
  <c r="G583" i="5"/>
  <c r="G527" i="5"/>
  <c r="G455" i="5"/>
  <c r="G391" i="5"/>
  <c r="G327" i="5"/>
  <c r="G287" i="5"/>
  <c r="G271" i="5"/>
  <c r="G247" i="5"/>
  <c r="G231" i="5"/>
  <c r="G223" i="5"/>
  <c r="G215" i="5"/>
  <c r="G207" i="5"/>
  <c r="G199" i="5"/>
  <c r="G191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B13" i="6"/>
  <c r="B11" i="6"/>
  <c r="G2" i="5"/>
  <c r="B30" i="6"/>
  <c r="G623" i="5"/>
  <c r="G559" i="5"/>
  <c r="G495" i="5"/>
  <c r="G431" i="5"/>
  <c r="G375" i="5"/>
  <c r="G311" i="5"/>
  <c r="G279" i="5"/>
  <c r="G263" i="5"/>
  <c r="G239" i="5"/>
  <c r="G685" i="5"/>
  <c r="G677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261" i="5"/>
  <c r="G253" i="5"/>
  <c r="G245" i="5"/>
  <c r="G237" i="5"/>
  <c r="G229" i="5"/>
  <c r="G221" i="5"/>
  <c r="G213" i="5"/>
  <c r="G205" i="5"/>
  <c r="B18" i="6"/>
  <c r="B17" i="6"/>
  <c r="B6" i="6"/>
  <c r="B9" i="6"/>
  <c r="B12" i="6"/>
  <c r="G671" i="5"/>
  <c r="G607" i="5"/>
  <c r="G535" i="5"/>
  <c r="G463" i="5"/>
  <c r="G399" i="5"/>
  <c r="G335" i="5"/>
  <c r="G676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B28" i="6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B29" i="6"/>
  <c r="G292" i="5"/>
  <c r="G284" i="5"/>
  <c r="G276" i="5"/>
  <c r="G268" i="5"/>
  <c r="G260" i="5"/>
  <c r="G252" i="5"/>
  <c r="G244" i="5"/>
  <c r="G236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B5" i="6"/>
  <c r="G116" i="5"/>
  <c r="G84" i="5"/>
  <c r="G52" i="5"/>
  <c r="G20" i="5"/>
  <c r="B20" i="6"/>
  <c r="G647" i="5"/>
  <c r="G567" i="5"/>
  <c r="G503" i="5"/>
  <c r="G439" i="5"/>
  <c r="G359" i="5"/>
  <c r="G303" i="5"/>
  <c r="G675" i="5"/>
  <c r="G651" i="5"/>
  <c r="G619" i="5"/>
  <c r="G595" i="5"/>
  <c r="G579" i="5"/>
  <c r="G563" i="5"/>
  <c r="G547" i="5"/>
  <c r="G531" i="5"/>
  <c r="G515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B21" i="6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679" i="5"/>
  <c r="G615" i="5"/>
  <c r="G551" i="5"/>
  <c r="G487" i="5"/>
  <c r="G423" i="5"/>
  <c r="G367" i="5"/>
  <c r="G295" i="5"/>
  <c r="G683" i="5"/>
  <c r="G643" i="5"/>
  <c r="G611" i="5"/>
  <c r="G587" i="5"/>
  <c r="G571" i="5"/>
  <c r="G555" i="5"/>
  <c r="G539" i="5"/>
  <c r="G523" i="5"/>
  <c r="G507" i="5"/>
  <c r="G682" i="5"/>
  <c r="G674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30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631" i="5"/>
  <c r="G575" i="5"/>
  <c r="G511" i="5"/>
  <c r="G447" i="5"/>
  <c r="G383" i="5"/>
  <c r="G319" i="5"/>
  <c r="G668" i="5"/>
  <c r="G659" i="5"/>
  <c r="G627" i="5"/>
  <c r="G681" i="5"/>
  <c r="G665" i="5"/>
  <c r="G649" i="5"/>
  <c r="G633" i="5"/>
  <c r="G617" i="5"/>
  <c r="G609" i="5"/>
  <c r="G601" i="5"/>
  <c r="G593" i="5"/>
  <c r="G585" i="5"/>
  <c r="G577" i="5"/>
  <c r="G569" i="5"/>
  <c r="G561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B25" i="6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B22" i="6"/>
  <c r="G663" i="5"/>
  <c r="G591" i="5"/>
  <c r="G519" i="5"/>
  <c r="G479" i="5"/>
  <c r="G415" i="5"/>
  <c r="G343" i="5"/>
  <c r="G684" i="5"/>
  <c r="G667" i="5"/>
  <c r="G635" i="5"/>
  <c r="G603" i="5"/>
  <c r="G673" i="5"/>
  <c r="G657" i="5"/>
  <c r="G641" i="5"/>
  <c r="G625" i="5"/>
  <c r="G680" i="5"/>
  <c r="G672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B14" i="6"/>
  <c r="G11" i="5"/>
  <c r="G3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8" i="5"/>
  <c r="G10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9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B27" i="6"/>
  <c r="B19" i="6"/>
  <c r="C30" i="6" s="1"/>
  <c r="F30" i="6" s="1"/>
  <c r="B3" i="6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B26" i="6"/>
  <c r="B10" i="6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B2" i="6"/>
  <c r="C6" i="6" s="1"/>
  <c r="F6" i="6" s="1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B32" i="6"/>
  <c r="B24" i="6"/>
  <c r="B16" i="6"/>
  <c r="B8" i="6"/>
  <c r="G132" i="5"/>
  <c r="G124" i="5"/>
  <c r="G108" i="5"/>
  <c r="G100" i="5"/>
  <c r="G92" i="5"/>
  <c r="G76" i="5"/>
  <c r="G68" i="5"/>
  <c r="G60" i="5"/>
  <c r="G44" i="5"/>
  <c r="G36" i="5"/>
  <c r="G28" i="5"/>
  <c r="G12" i="5"/>
  <c r="G4" i="5"/>
  <c r="B31" i="6"/>
  <c r="C31" i="6" s="1"/>
  <c r="F31" i="6" s="1"/>
  <c r="B23" i="6"/>
  <c r="B15" i="6"/>
  <c r="B7" i="6"/>
  <c r="S410" i="4"/>
  <c r="S258" i="4"/>
  <c r="S784" i="4"/>
  <c r="S785" i="4"/>
  <c r="S786" i="4"/>
  <c r="S787" i="4"/>
  <c r="S788" i="4"/>
  <c r="S789" i="4"/>
  <c r="S630" i="4"/>
  <c r="S791" i="4"/>
  <c r="S48" i="4"/>
  <c r="S88" i="4"/>
  <c r="S99" i="4"/>
  <c r="S186" i="4"/>
  <c r="S109" i="4"/>
  <c r="S122" i="4"/>
  <c r="S790" i="4"/>
  <c r="S515" i="4"/>
  <c r="S797" i="4"/>
  <c r="S633" i="4"/>
  <c r="S634" i="4"/>
  <c r="S635" i="4"/>
  <c r="S636" i="4"/>
  <c r="S637" i="4"/>
  <c r="S638" i="4"/>
  <c r="S639" i="4"/>
  <c r="S243" i="4"/>
  <c r="S641" i="4"/>
  <c r="S642" i="4"/>
  <c r="S643" i="4"/>
  <c r="S644" i="4"/>
  <c r="S645" i="4"/>
  <c r="S646" i="4"/>
  <c r="S694" i="4"/>
  <c r="S648" i="4"/>
  <c r="S649" i="4"/>
  <c r="S650" i="4"/>
  <c r="S651" i="4"/>
  <c r="S652" i="4"/>
  <c r="S653" i="4"/>
  <c r="S350" i="4"/>
  <c r="S655" i="4"/>
  <c r="S656" i="4"/>
  <c r="S632" i="4"/>
  <c r="S658" i="4"/>
  <c r="S659" i="4"/>
  <c r="S660" i="4"/>
  <c r="S661" i="4"/>
  <c r="S662" i="4"/>
  <c r="S663" i="4"/>
  <c r="S664" i="4"/>
  <c r="S665" i="4"/>
  <c r="S255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383" i="4"/>
  <c r="S393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578" i="4"/>
  <c r="S719" i="4"/>
  <c r="S720" i="4"/>
  <c r="S721" i="4"/>
  <c r="S722" i="4"/>
  <c r="S723" i="4"/>
  <c r="S724" i="4"/>
  <c r="S725" i="4"/>
  <c r="S726" i="4"/>
  <c r="S627" i="4"/>
  <c r="S728" i="4"/>
  <c r="S180" i="4"/>
  <c r="S730" i="4"/>
  <c r="S629" i="4"/>
  <c r="S732" i="4"/>
  <c r="S733" i="4"/>
  <c r="S734" i="4"/>
  <c r="S654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82" i="4"/>
  <c r="S754" i="4"/>
  <c r="S755" i="4"/>
  <c r="S756" i="4"/>
  <c r="S256" i="4"/>
  <c r="S758" i="4"/>
  <c r="S759" i="4"/>
  <c r="S760" i="4"/>
  <c r="S761" i="4"/>
  <c r="S762" i="4"/>
  <c r="S763" i="4"/>
  <c r="S727" i="4"/>
  <c r="S765" i="4"/>
  <c r="S766" i="4"/>
  <c r="S767" i="4"/>
  <c r="S768" i="4"/>
  <c r="S769" i="4"/>
  <c r="S770" i="4"/>
  <c r="S771" i="4"/>
  <c r="S772" i="4"/>
  <c r="S773" i="4"/>
  <c r="S774" i="4"/>
  <c r="S436" i="4"/>
  <c r="S776" i="4"/>
  <c r="S777" i="4"/>
  <c r="S778" i="4"/>
  <c r="S779" i="4"/>
  <c r="S780" i="4"/>
  <c r="S142" i="4"/>
  <c r="S490" i="4"/>
  <c r="S729" i="4"/>
  <c r="S125" i="4"/>
  <c r="S796" i="4"/>
  <c r="S484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631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434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757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205" i="4"/>
  <c r="S373" i="4"/>
  <c r="S374" i="4"/>
  <c r="S233" i="4"/>
  <c r="S376" i="4"/>
  <c r="S377" i="4"/>
  <c r="S378" i="4"/>
  <c r="S379" i="4"/>
  <c r="S380" i="4"/>
  <c r="S381" i="4"/>
  <c r="S382" i="4"/>
  <c r="S260" i="4"/>
  <c r="S384" i="4"/>
  <c r="S385" i="4"/>
  <c r="S386" i="4"/>
  <c r="S387" i="4"/>
  <c r="S388" i="4"/>
  <c r="S389" i="4"/>
  <c r="S390" i="4"/>
  <c r="S391" i="4"/>
  <c r="S392" i="4"/>
  <c r="S372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146" i="4"/>
  <c r="S411" i="4"/>
  <c r="S412" i="4"/>
  <c r="S413" i="4"/>
  <c r="S414" i="4"/>
  <c r="S415" i="4"/>
  <c r="S416" i="4"/>
  <c r="S375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516" i="4"/>
  <c r="S435" i="4"/>
  <c r="S446" i="4"/>
  <c r="S437" i="4"/>
  <c r="S438" i="4"/>
  <c r="S472" i="4"/>
  <c r="S440" i="4"/>
  <c r="S441" i="4"/>
  <c r="S442" i="4"/>
  <c r="S443" i="4"/>
  <c r="S444" i="4"/>
  <c r="S445" i="4"/>
  <c r="S312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325" i="4"/>
  <c r="S473" i="4"/>
  <c r="S474" i="4"/>
  <c r="S475" i="4"/>
  <c r="S476" i="4"/>
  <c r="S477" i="4"/>
  <c r="S478" i="4"/>
  <c r="S479" i="4"/>
  <c r="S480" i="4"/>
  <c r="S481" i="4"/>
  <c r="S482" i="4"/>
  <c r="S483" i="4"/>
  <c r="S576" i="4"/>
  <c r="S485" i="4"/>
  <c r="S486" i="4"/>
  <c r="S487" i="4"/>
  <c r="S488" i="4"/>
  <c r="S489" i="4"/>
  <c r="S783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640" i="4"/>
  <c r="S647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764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718" i="4"/>
  <c r="S577" i="4"/>
  <c r="S775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781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93" i="4"/>
  <c r="S628" i="4"/>
  <c r="S551" i="4"/>
  <c r="S257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17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596" i="4"/>
  <c r="S89" i="4"/>
  <c r="S90" i="4"/>
  <c r="S91" i="4"/>
  <c r="S92" i="4"/>
  <c r="S93" i="4"/>
  <c r="S94" i="4"/>
  <c r="S95" i="4"/>
  <c r="S96" i="4"/>
  <c r="S97" i="4"/>
  <c r="S98" i="4"/>
  <c r="S792" i="4"/>
  <c r="S100" i="4"/>
  <c r="S101" i="4"/>
  <c r="S102" i="4"/>
  <c r="S103" i="4"/>
  <c r="S104" i="4"/>
  <c r="S105" i="4"/>
  <c r="S106" i="4"/>
  <c r="S107" i="4"/>
  <c r="S108" i="4"/>
  <c r="S731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439" i="4"/>
  <c r="S123" i="4"/>
  <c r="S124" i="4"/>
  <c r="S657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793" i="4"/>
  <c r="S143" i="4"/>
  <c r="S144" i="4"/>
  <c r="S145" i="4"/>
  <c r="S794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666" i="4"/>
  <c r="S181" i="4"/>
  <c r="S182" i="4"/>
  <c r="S183" i="4"/>
  <c r="S184" i="4"/>
  <c r="S185" i="4"/>
  <c r="S259" i="4"/>
  <c r="S735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753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795" i="4"/>
  <c r="S234" i="4"/>
  <c r="S235" i="4"/>
  <c r="S236" i="4"/>
  <c r="S237" i="4"/>
  <c r="S238" i="4"/>
  <c r="S239" i="4"/>
  <c r="S240" i="4"/>
  <c r="S241" i="4"/>
  <c r="S242" i="4"/>
  <c r="S187" i="4"/>
  <c r="S244" i="4"/>
  <c r="S245" i="4"/>
  <c r="S246" i="4"/>
  <c r="S247" i="4"/>
  <c r="S248" i="4"/>
  <c r="S249" i="4"/>
  <c r="S250" i="4"/>
  <c r="S251" i="4"/>
  <c r="S252" i="4"/>
  <c r="S253" i="4"/>
  <c r="S254" i="4"/>
  <c r="S9" i="4"/>
  <c r="S3" i="4"/>
  <c r="S4" i="4"/>
  <c r="S5" i="4"/>
  <c r="S6" i="4"/>
  <c r="S7" i="4"/>
  <c r="S8" i="4"/>
  <c r="S2" i="4"/>
  <c r="R410" i="4"/>
  <c r="R258" i="4"/>
  <c r="R784" i="4"/>
  <c r="R785" i="4"/>
  <c r="R786" i="4"/>
  <c r="R787" i="4"/>
  <c r="R788" i="4"/>
  <c r="R789" i="4"/>
  <c r="R630" i="4"/>
  <c r="R791" i="4"/>
  <c r="R48" i="4"/>
  <c r="R88" i="4"/>
  <c r="R99" i="4"/>
  <c r="R109" i="4"/>
  <c r="R122" i="4"/>
  <c r="R790" i="4"/>
  <c r="R515" i="4"/>
  <c r="R797" i="4"/>
  <c r="R633" i="4"/>
  <c r="R634" i="4"/>
  <c r="R635" i="4"/>
  <c r="R636" i="4"/>
  <c r="R637" i="4"/>
  <c r="R638" i="4"/>
  <c r="R639" i="4"/>
  <c r="R243" i="4"/>
  <c r="R641" i="4"/>
  <c r="R642" i="4"/>
  <c r="R643" i="4"/>
  <c r="R644" i="4"/>
  <c r="R645" i="4"/>
  <c r="R646" i="4"/>
  <c r="R694" i="4"/>
  <c r="R648" i="4"/>
  <c r="R649" i="4"/>
  <c r="R650" i="4"/>
  <c r="R651" i="4"/>
  <c r="R652" i="4"/>
  <c r="R653" i="4"/>
  <c r="R350" i="4"/>
  <c r="R655" i="4"/>
  <c r="R656" i="4"/>
  <c r="R632" i="4"/>
  <c r="R658" i="4"/>
  <c r="R659" i="4"/>
  <c r="R660" i="4"/>
  <c r="R661" i="4"/>
  <c r="R662" i="4"/>
  <c r="R663" i="4"/>
  <c r="R664" i="4"/>
  <c r="R665" i="4"/>
  <c r="R255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383" i="4"/>
  <c r="R393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578" i="4"/>
  <c r="R719" i="4"/>
  <c r="R720" i="4"/>
  <c r="R721" i="4"/>
  <c r="R722" i="4"/>
  <c r="R723" i="4"/>
  <c r="R724" i="4"/>
  <c r="R725" i="4"/>
  <c r="R726" i="4"/>
  <c r="R627" i="4"/>
  <c r="R728" i="4"/>
  <c r="R180" i="4"/>
  <c r="R730" i="4"/>
  <c r="R629" i="4"/>
  <c r="R732" i="4"/>
  <c r="R733" i="4"/>
  <c r="R734" i="4"/>
  <c r="R654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82" i="4"/>
  <c r="R754" i="4"/>
  <c r="R755" i="4"/>
  <c r="R756" i="4"/>
  <c r="R256" i="4"/>
  <c r="R758" i="4"/>
  <c r="R759" i="4"/>
  <c r="R760" i="4"/>
  <c r="R761" i="4"/>
  <c r="R762" i="4"/>
  <c r="R763" i="4"/>
  <c r="R727" i="4"/>
  <c r="R765" i="4"/>
  <c r="R766" i="4"/>
  <c r="R767" i="4"/>
  <c r="R768" i="4"/>
  <c r="R769" i="4"/>
  <c r="R770" i="4"/>
  <c r="R771" i="4"/>
  <c r="R772" i="4"/>
  <c r="R773" i="4"/>
  <c r="R774" i="4"/>
  <c r="R436" i="4"/>
  <c r="R776" i="4"/>
  <c r="R777" i="4"/>
  <c r="R778" i="4"/>
  <c r="R779" i="4"/>
  <c r="R780" i="4"/>
  <c r="R142" i="4"/>
  <c r="R729" i="4"/>
  <c r="R125" i="4"/>
  <c r="R796" i="4"/>
  <c r="R484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631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434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757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205" i="4"/>
  <c r="R373" i="4"/>
  <c r="R374" i="4"/>
  <c r="R233" i="4"/>
  <c r="R376" i="4"/>
  <c r="R377" i="4"/>
  <c r="R378" i="4"/>
  <c r="R379" i="4"/>
  <c r="R380" i="4"/>
  <c r="R381" i="4"/>
  <c r="R382" i="4"/>
  <c r="R260" i="4"/>
  <c r="R384" i="4"/>
  <c r="R385" i="4"/>
  <c r="R386" i="4"/>
  <c r="R387" i="4"/>
  <c r="R388" i="4"/>
  <c r="R389" i="4"/>
  <c r="R390" i="4"/>
  <c r="R391" i="4"/>
  <c r="R392" i="4"/>
  <c r="R372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146" i="4"/>
  <c r="R411" i="4"/>
  <c r="R412" i="4"/>
  <c r="R413" i="4"/>
  <c r="R414" i="4"/>
  <c r="R415" i="4"/>
  <c r="R416" i="4"/>
  <c r="R375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516" i="4"/>
  <c r="R435" i="4"/>
  <c r="R446" i="4"/>
  <c r="R437" i="4"/>
  <c r="R438" i="4"/>
  <c r="R472" i="4"/>
  <c r="R440" i="4"/>
  <c r="R441" i="4"/>
  <c r="R442" i="4"/>
  <c r="R443" i="4"/>
  <c r="R444" i="4"/>
  <c r="R445" i="4"/>
  <c r="R312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325" i="4"/>
  <c r="R473" i="4"/>
  <c r="R474" i="4"/>
  <c r="R475" i="4"/>
  <c r="R476" i="4"/>
  <c r="R477" i="4"/>
  <c r="R478" i="4"/>
  <c r="R479" i="4"/>
  <c r="R480" i="4"/>
  <c r="R481" i="4"/>
  <c r="R482" i="4"/>
  <c r="R483" i="4"/>
  <c r="R576" i="4"/>
  <c r="R485" i="4"/>
  <c r="R486" i="4"/>
  <c r="R487" i="4"/>
  <c r="R488" i="4"/>
  <c r="R489" i="4"/>
  <c r="R783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640" i="4"/>
  <c r="R647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764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718" i="4"/>
  <c r="R577" i="4"/>
  <c r="R775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781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93" i="4"/>
  <c r="R628" i="4"/>
  <c r="R551" i="4"/>
  <c r="R490" i="4"/>
  <c r="R257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17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596" i="4"/>
  <c r="R89" i="4"/>
  <c r="R90" i="4"/>
  <c r="R91" i="4"/>
  <c r="R92" i="4"/>
  <c r="R93" i="4"/>
  <c r="R94" i="4"/>
  <c r="R95" i="4"/>
  <c r="R96" i="4"/>
  <c r="R97" i="4"/>
  <c r="R98" i="4"/>
  <c r="R792" i="4"/>
  <c r="R100" i="4"/>
  <c r="R101" i="4"/>
  <c r="R102" i="4"/>
  <c r="R103" i="4"/>
  <c r="R104" i="4"/>
  <c r="R105" i="4"/>
  <c r="R106" i="4"/>
  <c r="R107" i="4"/>
  <c r="R108" i="4"/>
  <c r="R731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439" i="4"/>
  <c r="R123" i="4"/>
  <c r="R124" i="4"/>
  <c r="R657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793" i="4"/>
  <c r="R143" i="4"/>
  <c r="R144" i="4"/>
  <c r="R145" i="4"/>
  <c r="R794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666" i="4"/>
  <c r="R181" i="4"/>
  <c r="R182" i="4"/>
  <c r="R183" i="4"/>
  <c r="R184" i="4"/>
  <c r="R185" i="4"/>
  <c r="R259" i="4"/>
  <c r="R735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753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795" i="4"/>
  <c r="R234" i="4"/>
  <c r="R235" i="4"/>
  <c r="R236" i="4"/>
  <c r="R237" i="4"/>
  <c r="R238" i="4"/>
  <c r="R239" i="4"/>
  <c r="R240" i="4"/>
  <c r="R241" i="4"/>
  <c r="R242" i="4"/>
  <c r="R187" i="4"/>
  <c r="R244" i="4"/>
  <c r="R245" i="4"/>
  <c r="R246" i="4"/>
  <c r="R247" i="4"/>
  <c r="R248" i="4"/>
  <c r="R249" i="4"/>
  <c r="R250" i="4"/>
  <c r="R251" i="4"/>
  <c r="R252" i="4"/>
  <c r="R253" i="4"/>
  <c r="R254" i="4"/>
  <c r="R9" i="4"/>
  <c r="R3" i="4"/>
  <c r="R4" i="4"/>
  <c r="R5" i="4"/>
  <c r="R6" i="4"/>
  <c r="R7" i="4"/>
  <c r="R8" i="4"/>
  <c r="R2" i="4"/>
  <c r="C18" i="6" l="1"/>
  <c r="F18" i="6" s="1"/>
  <c r="C13" i="6"/>
  <c r="F13" i="6" s="1"/>
  <c r="C14" i="6"/>
  <c r="F14" i="6" s="1"/>
  <c r="H232" i="5" s="1"/>
  <c r="C32" i="6"/>
  <c r="F32" i="6" s="1"/>
  <c r="C15" i="6"/>
  <c r="F15" i="6" s="1"/>
  <c r="C25" i="6"/>
  <c r="F25" i="6" s="1"/>
  <c r="H449" i="5" s="1"/>
  <c r="H86" i="5"/>
  <c r="H79" i="5"/>
  <c r="H8" i="5"/>
  <c r="H80" i="5"/>
  <c r="H208" i="5"/>
  <c r="H352" i="5"/>
  <c r="H65" i="5"/>
  <c r="H113" i="5"/>
  <c r="H116" i="5"/>
  <c r="H252" i="5"/>
  <c r="H292" i="5"/>
  <c r="H308" i="5"/>
  <c r="H554" i="5"/>
  <c r="H618" i="5"/>
  <c r="H251" i="5"/>
  <c r="H547" i="5"/>
  <c r="H611" i="5"/>
  <c r="H211" i="5"/>
  <c r="H254" i="5"/>
  <c r="H487" i="5"/>
  <c r="H564" i="5"/>
  <c r="H612" i="5"/>
  <c r="H668" i="5"/>
  <c r="H509" i="5"/>
  <c r="H565" i="5"/>
  <c r="H154" i="5"/>
  <c r="H174" i="5"/>
  <c r="H474" i="5"/>
  <c r="H566" i="5"/>
  <c r="H198" i="5"/>
  <c r="H475" i="5"/>
  <c r="H491" i="5"/>
  <c r="H615" i="5"/>
  <c r="H568" i="5"/>
  <c r="H648" i="5"/>
  <c r="H665" i="5"/>
  <c r="H63" i="5"/>
  <c r="H279" i="5"/>
  <c r="H311" i="5"/>
  <c r="H431" i="5"/>
  <c r="H24" i="5"/>
  <c r="H72" i="5"/>
  <c r="H272" i="5"/>
  <c r="H9" i="5"/>
  <c r="H145" i="5"/>
  <c r="H249" i="5"/>
  <c r="H361" i="5"/>
  <c r="H441" i="5"/>
  <c r="H481" i="5"/>
  <c r="H76" i="5"/>
  <c r="H348" i="5"/>
  <c r="H364" i="5"/>
  <c r="H309" i="5"/>
  <c r="H453" i="5"/>
  <c r="H538" i="5"/>
  <c r="H595" i="5"/>
  <c r="H406" i="5"/>
  <c r="H645" i="5"/>
  <c r="H661" i="5"/>
  <c r="H354" i="5"/>
  <c r="H505" i="5"/>
  <c r="H223" i="5"/>
  <c r="H255" i="5"/>
  <c r="H176" i="5"/>
  <c r="H400" i="5"/>
  <c r="H432" i="5"/>
  <c r="H105" i="5"/>
  <c r="H337" i="5"/>
  <c r="H465" i="5"/>
  <c r="H229" i="5"/>
  <c r="H317" i="5"/>
  <c r="H325" i="5"/>
  <c r="H501" i="5"/>
  <c r="H227" i="5"/>
  <c r="H462" i="5"/>
  <c r="H522" i="5"/>
  <c r="H674" i="5"/>
  <c r="H539" i="5"/>
  <c r="H635" i="5"/>
  <c r="H170" i="5"/>
  <c r="H386" i="5"/>
  <c r="H637" i="5"/>
  <c r="H238" i="5"/>
  <c r="H630" i="5"/>
  <c r="H646" i="5"/>
  <c r="H670" i="5"/>
  <c r="H623" i="5"/>
  <c r="H74" i="5"/>
  <c r="H290" i="5"/>
  <c r="H331" i="5"/>
  <c r="H438" i="5"/>
  <c r="H537" i="5"/>
  <c r="H199" i="5"/>
  <c r="H327" i="5"/>
  <c r="H463" i="5"/>
  <c r="H48" i="5"/>
  <c r="H64" i="5"/>
  <c r="H297" i="5"/>
  <c r="H321" i="5"/>
  <c r="H52" i="5"/>
  <c r="H188" i="5"/>
  <c r="H460" i="5"/>
  <c r="H205" i="5"/>
  <c r="H365" i="5"/>
  <c r="H389" i="5"/>
  <c r="H562" i="5"/>
  <c r="H51" i="5"/>
  <c r="H294" i="5"/>
  <c r="H563" i="5"/>
  <c r="H339" i="5"/>
  <c r="H636" i="5"/>
  <c r="H652" i="5"/>
  <c r="H258" i="5"/>
  <c r="H677" i="5"/>
  <c r="H302" i="5"/>
  <c r="H262" i="5"/>
  <c r="H631" i="5"/>
  <c r="H458" i="5"/>
  <c r="H544" i="5"/>
  <c r="H632" i="5"/>
  <c r="H310" i="5"/>
  <c r="H625" i="5"/>
  <c r="H681" i="5"/>
  <c r="H14" i="5"/>
  <c r="H55" i="5"/>
  <c r="H216" i="5"/>
  <c r="H360" i="5"/>
  <c r="H49" i="5"/>
  <c r="H313" i="5"/>
  <c r="H345" i="5"/>
  <c r="H409" i="5"/>
  <c r="H92" i="5"/>
  <c r="H268" i="5"/>
  <c r="H149" i="5"/>
  <c r="H237" i="5"/>
  <c r="H381" i="5"/>
  <c r="H397" i="5"/>
  <c r="H445" i="5"/>
  <c r="H422" i="5"/>
  <c r="H443" i="5"/>
  <c r="H579" i="5"/>
  <c r="H587" i="5"/>
  <c r="H675" i="5"/>
  <c r="H90" i="5"/>
  <c r="H588" i="5"/>
  <c r="H596" i="5"/>
  <c r="H628" i="5"/>
  <c r="H669" i="5"/>
  <c r="H323" i="5"/>
  <c r="H346" i="5"/>
  <c r="H451" i="5"/>
  <c r="H534" i="5"/>
  <c r="H647" i="5"/>
  <c r="H663" i="5"/>
  <c r="H179" i="5"/>
  <c r="H266" i="5"/>
  <c r="H584" i="5"/>
  <c r="H592" i="5"/>
  <c r="H608" i="5"/>
  <c r="H616" i="5"/>
  <c r="H545" i="5"/>
  <c r="H561" i="5"/>
  <c r="C24" i="6"/>
  <c r="F24" i="6" s="1"/>
  <c r="C7" i="6"/>
  <c r="F7" i="6" s="1"/>
  <c r="C3" i="6"/>
  <c r="F3" i="6" s="1"/>
  <c r="H32" i="5" s="1"/>
  <c r="C19" i="6"/>
  <c r="F19" i="6" s="1"/>
  <c r="C5" i="6"/>
  <c r="F5" i="6" s="1"/>
  <c r="C8" i="6"/>
  <c r="F8" i="6" s="1"/>
  <c r="H119" i="5"/>
  <c r="H247" i="5"/>
  <c r="H263" i="5"/>
  <c r="H335" i="5"/>
  <c r="H439" i="5"/>
  <c r="H136" i="5"/>
  <c r="H160" i="5"/>
  <c r="H248" i="5"/>
  <c r="H440" i="5"/>
  <c r="H225" i="5"/>
  <c r="H148" i="5"/>
  <c r="H404" i="5"/>
  <c r="H452" i="5"/>
  <c r="H93" i="5"/>
  <c r="H373" i="5"/>
  <c r="H298" i="5"/>
  <c r="H621" i="5"/>
  <c r="H614" i="5"/>
  <c r="H347" i="5"/>
  <c r="H591" i="5"/>
  <c r="H655" i="5"/>
  <c r="H138" i="5"/>
  <c r="H139" i="5"/>
  <c r="C9" i="6"/>
  <c r="F9" i="6" s="1"/>
  <c r="C4" i="6"/>
  <c r="F4" i="6" s="1"/>
  <c r="H69" i="5" s="1"/>
  <c r="C11" i="6"/>
  <c r="F11" i="6" s="1"/>
  <c r="H239" i="5"/>
  <c r="H264" i="5"/>
  <c r="H320" i="5"/>
  <c r="H336" i="5"/>
  <c r="H97" i="5"/>
  <c r="H401" i="5"/>
  <c r="H417" i="5"/>
  <c r="H212" i="5"/>
  <c r="H21" i="5"/>
  <c r="H109" i="5"/>
  <c r="H245" i="5"/>
  <c r="H291" i="5"/>
  <c r="H194" i="5"/>
  <c r="H510" i="5"/>
  <c r="H552" i="5"/>
  <c r="H640" i="5"/>
  <c r="H656" i="5"/>
  <c r="H15" i="5"/>
  <c r="H127" i="5"/>
  <c r="H471" i="5"/>
  <c r="H16" i="5"/>
  <c r="H200" i="5"/>
  <c r="H281" i="5"/>
  <c r="H4" i="5"/>
  <c r="H172" i="5"/>
  <c r="H276" i="5"/>
  <c r="H277" i="5"/>
  <c r="H50" i="5"/>
  <c r="H274" i="5"/>
  <c r="H275" i="5"/>
  <c r="H524" i="5"/>
  <c r="H278" i="5"/>
  <c r="H525" i="5"/>
  <c r="H549" i="5"/>
  <c r="H282" i="5"/>
  <c r="H550" i="5"/>
  <c r="H622" i="5"/>
  <c r="H3" i="5"/>
  <c r="H35" i="5"/>
  <c r="H283" i="5"/>
  <c r="H2" i="5"/>
  <c r="H42" i="5"/>
  <c r="H478" i="5"/>
  <c r="H528" i="5"/>
  <c r="H495" i="5"/>
  <c r="H513" i="5"/>
  <c r="C10" i="6"/>
  <c r="F10" i="6" s="1"/>
  <c r="C17" i="6"/>
  <c r="F17" i="6" s="1"/>
  <c r="C20" i="6"/>
  <c r="F20" i="6" s="1"/>
  <c r="C21" i="6"/>
  <c r="F21" i="6" s="1"/>
  <c r="C16" i="6"/>
  <c r="F16" i="6" s="1"/>
  <c r="C23" i="6"/>
  <c r="F23" i="6" s="1"/>
  <c r="C26" i="6"/>
  <c r="F26" i="6" s="1"/>
  <c r="C27" i="6"/>
  <c r="F27" i="6" s="1"/>
  <c r="C22" i="6"/>
  <c r="F22" i="6" s="1"/>
  <c r="C29" i="6"/>
  <c r="F29" i="6" s="1"/>
  <c r="C2" i="6"/>
  <c r="F2" i="6" s="1"/>
  <c r="C28" i="6"/>
  <c r="F28" i="6" s="1"/>
  <c r="H508" i="5" s="1"/>
  <c r="C12" i="6"/>
  <c r="F12" i="6" s="1"/>
  <c r="H412" i="5" l="1"/>
  <c r="H47" i="5"/>
  <c r="H479" i="5"/>
  <c r="H88" i="5"/>
  <c r="H393" i="5"/>
  <c r="H20" i="5"/>
  <c r="H108" i="5"/>
  <c r="H133" i="5"/>
  <c r="H221" i="5"/>
  <c r="H333" i="5"/>
  <c r="H357" i="5"/>
  <c r="H485" i="5"/>
  <c r="H18" i="5"/>
  <c r="H186" i="5"/>
  <c r="H486" i="5"/>
  <c r="H523" i="5"/>
  <c r="H643" i="5"/>
  <c r="H318" i="5"/>
  <c r="H516" i="5"/>
  <c r="H150" i="5"/>
  <c r="H235" i="5"/>
  <c r="H607" i="5"/>
  <c r="H202" i="5"/>
  <c r="H243" i="5"/>
  <c r="H307" i="5"/>
  <c r="H504" i="5"/>
  <c r="H75" i="5"/>
  <c r="H226" i="5"/>
  <c r="H482" i="5"/>
  <c r="H30" i="5"/>
  <c r="H102" i="5"/>
  <c r="H126" i="5"/>
  <c r="H134" i="5"/>
  <c r="H183" i="5"/>
  <c r="H367" i="5"/>
  <c r="H168" i="5"/>
  <c r="H224" i="5"/>
  <c r="H368" i="5"/>
  <c r="H384" i="5"/>
  <c r="H480" i="5"/>
  <c r="H488" i="5"/>
  <c r="H169" i="5"/>
  <c r="H265" i="5"/>
  <c r="H369" i="5"/>
  <c r="H385" i="5"/>
  <c r="H5" i="5"/>
  <c r="H83" i="5"/>
  <c r="H659" i="5"/>
  <c r="H382" i="5"/>
  <c r="H426" i="5"/>
  <c r="H427" i="5"/>
  <c r="H489" i="5"/>
  <c r="H517" i="5"/>
  <c r="H541" i="5"/>
  <c r="H613" i="5"/>
  <c r="H218" i="5"/>
  <c r="H178" i="5"/>
  <c r="H370" i="5"/>
  <c r="H454" i="5"/>
  <c r="H511" i="5"/>
  <c r="H543" i="5"/>
  <c r="H182" i="5"/>
  <c r="H416" i="5"/>
  <c r="H476" i="5"/>
  <c r="H163" i="5"/>
  <c r="H315" i="5"/>
  <c r="H667" i="5"/>
  <c r="H557" i="5"/>
  <c r="H617" i="5"/>
  <c r="H191" i="5"/>
  <c r="H215" i="5"/>
  <c r="H295" i="5"/>
  <c r="H351" i="5"/>
  <c r="H359" i="5"/>
  <c r="H407" i="5"/>
  <c r="H112" i="5"/>
  <c r="H144" i="5"/>
  <c r="H304" i="5"/>
  <c r="H344" i="5"/>
  <c r="H456" i="5"/>
  <c r="H217" i="5"/>
  <c r="H457" i="5"/>
  <c r="H60" i="5"/>
  <c r="H156" i="5"/>
  <c r="H228" i="5"/>
  <c r="H356" i="5"/>
  <c r="H380" i="5"/>
  <c r="H468" i="5"/>
  <c r="H484" i="5"/>
  <c r="H101" i="5"/>
  <c r="H197" i="5"/>
  <c r="H293" i="5"/>
  <c r="H301" i="5"/>
  <c r="H270" i="5"/>
  <c r="H602" i="5"/>
  <c r="H642" i="5"/>
  <c r="H658" i="5"/>
  <c r="H666" i="5"/>
  <c r="H498" i="5"/>
  <c r="H603" i="5"/>
  <c r="H619" i="5"/>
  <c r="H190" i="5"/>
  <c r="H660" i="5"/>
  <c r="H123" i="5"/>
  <c r="H342" i="5"/>
  <c r="H542" i="5"/>
  <c r="H590" i="5"/>
  <c r="H242" i="5"/>
  <c r="H575" i="5"/>
  <c r="H418" i="5"/>
  <c r="H459" i="5"/>
  <c r="H673" i="5"/>
  <c r="H391" i="5"/>
  <c r="H17" i="5"/>
  <c r="H25" i="5"/>
  <c r="H121" i="5"/>
  <c r="H196" i="5"/>
  <c r="H220" i="5"/>
  <c r="H114" i="5"/>
  <c r="H355" i="5"/>
  <c r="H546" i="5"/>
  <c r="H650" i="5"/>
  <c r="H115" i="5"/>
  <c r="H146" i="5"/>
  <c r="H572" i="5"/>
  <c r="H27" i="5"/>
  <c r="H66" i="5"/>
  <c r="H195" i="5"/>
  <c r="H518" i="5"/>
  <c r="H526" i="5"/>
  <c r="H527" i="5"/>
  <c r="H599" i="5"/>
  <c r="H152" i="5"/>
  <c r="H240" i="5"/>
  <c r="H73" i="5"/>
  <c r="H44" i="5"/>
  <c r="H68" i="5"/>
  <c r="H132" i="5"/>
  <c r="H204" i="5"/>
  <c r="H340" i="5"/>
  <c r="H388" i="5"/>
  <c r="H37" i="5"/>
  <c r="H181" i="5"/>
  <c r="H413" i="5"/>
  <c r="H206" i="5"/>
  <c r="H514" i="5"/>
  <c r="H594" i="5"/>
  <c r="H210" i="5"/>
  <c r="H507" i="5"/>
  <c r="H58" i="5"/>
  <c r="H548" i="5"/>
  <c r="H366" i="5"/>
  <c r="H519" i="5"/>
  <c r="H551" i="5"/>
  <c r="H10" i="5"/>
  <c r="H350" i="5"/>
  <c r="H494" i="5"/>
  <c r="H38" i="5"/>
  <c r="H78" i="5"/>
  <c r="H271" i="5"/>
  <c r="H96" i="5"/>
  <c r="H120" i="5"/>
  <c r="H392" i="5"/>
  <c r="H137" i="5"/>
  <c r="H12" i="5"/>
  <c r="H36" i="5"/>
  <c r="H84" i="5"/>
  <c r="H100" i="5"/>
  <c r="H260" i="5"/>
  <c r="H316" i="5"/>
  <c r="H77" i="5"/>
  <c r="H165" i="5"/>
  <c r="H314" i="5"/>
  <c r="H467" i="5"/>
  <c r="H620" i="5"/>
  <c r="H59" i="5"/>
  <c r="H91" i="5"/>
  <c r="H573" i="5"/>
  <c r="H34" i="5"/>
  <c r="H130" i="5"/>
  <c r="H131" i="5"/>
  <c r="H219" i="5"/>
  <c r="H306" i="5"/>
  <c r="H671" i="5"/>
  <c r="H512" i="5"/>
  <c r="H529" i="5"/>
  <c r="H585" i="5"/>
  <c r="H54" i="5"/>
  <c r="H118" i="5"/>
  <c r="H95" i="5"/>
  <c r="H287" i="5"/>
  <c r="H319" i="5"/>
  <c r="H415" i="5"/>
  <c r="H192" i="5"/>
  <c r="H256" i="5"/>
  <c r="H296" i="5"/>
  <c r="H496" i="5"/>
  <c r="H41" i="5"/>
  <c r="H305" i="5"/>
  <c r="H236" i="5"/>
  <c r="H244" i="5"/>
  <c r="H420" i="5"/>
  <c r="H428" i="5"/>
  <c r="H436" i="5"/>
  <c r="H141" i="5"/>
  <c r="H285" i="5"/>
  <c r="H477" i="5"/>
  <c r="H334" i="5"/>
  <c r="H398" i="5"/>
  <c r="H442" i="5"/>
  <c r="H506" i="5"/>
  <c r="H586" i="5"/>
  <c r="H634" i="5"/>
  <c r="H683" i="5"/>
  <c r="H532" i="5"/>
  <c r="H684" i="5"/>
  <c r="H171" i="5"/>
  <c r="H322" i="5"/>
  <c r="H533" i="5"/>
  <c r="H430" i="5"/>
  <c r="H662" i="5"/>
  <c r="H678" i="5"/>
  <c r="H106" i="5"/>
  <c r="H286" i="5"/>
  <c r="H435" i="5"/>
  <c r="H672" i="5"/>
  <c r="H11" i="5"/>
  <c r="H609" i="5"/>
  <c r="H649" i="5"/>
  <c r="H7" i="5"/>
  <c r="H23" i="5"/>
  <c r="H40" i="5"/>
  <c r="H177" i="5"/>
  <c r="H173" i="5"/>
  <c r="H213" i="5"/>
  <c r="H466" i="5"/>
  <c r="H515" i="5"/>
  <c r="H450" i="5"/>
  <c r="H638" i="5"/>
  <c r="H535" i="5"/>
  <c r="H567" i="5"/>
  <c r="H679" i="5"/>
  <c r="H560" i="5"/>
  <c r="H576" i="5"/>
  <c r="H600" i="5"/>
  <c r="H455" i="5"/>
  <c r="H300" i="5"/>
  <c r="H571" i="5"/>
  <c r="H410" i="5"/>
  <c r="H390" i="5"/>
  <c r="H371" i="5"/>
  <c r="H103" i="5"/>
  <c r="H143" i="5"/>
  <c r="H303" i="5"/>
  <c r="H280" i="5"/>
  <c r="H376" i="5"/>
  <c r="H57" i="5"/>
  <c r="H81" i="5"/>
  <c r="H329" i="5"/>
  <c r="H164" i="5"/>
  <c r="H492" i="5"/>
  <c r="H53" i="5"/>
  <c r="H405" i="5"/>
  <c r="H437" i="5"/>
  <c r="H493" i="5"/>
  <c r="H250" i="5"/>
  <c r="H497" i="5"/>
  <c r="H626" i="5"/>
  <c r="H230" i="5"/>
  <c r="H379" i="5"/>
  <c r="H651" i="5"/>
  <c r="H499" i="5"/>
  <c r="H589" i="5"/>
  <c r="H597" i="5"/>
  <c r="H605" i="5"/>
  <c r="H502" i="5"/>
  <c r="H574" i="5"/>
  <c r="H606" i="5"/>
  <c r="H414" i="5"/>
  <c r="H624" i="5"/>
  <c r="H664" i="5"/>
  <c r="H203" i="5"/>
  <c r="H267" i="5"/>
  <c r="H553" i="5"/>
  <c r="H601" i="5"/>
  <c r="H6" i="5"/>
  <c r="H22" i="5"/>
  <c r="H175" i="5"/>
  <c r="H375" i="5"/>
  <c r="H184" i="5"/>
  <c r="H288" i="5"/>
  <c r="H448" i="5"/>
  <c r="H472" i="5"/>
  <c r="H209" i="5"/>
  <c r="H140" i="5"/>
  <c r="H444" i="5"/>
  <c r="H29" i="5"/>
  <c r="H45" i="5"/>
  <c r="H61" i="5"/>
  <c r="H261" i="5"/>
  <c r="H341" i="5"/>
  <c r="H421" i="5"/>
  <c r="H469" i="5"/>
  <c r="H578" i="5"/>
  <c r="H187" i="5"/>
  <c r="H402" i="5"/>
  <c r="H540" i="5"/>
  <c r="H676" i="5"/>
  <c r="H653" i="5"/>
  <c r="H685" i="5"/>
  <c r="H98" i="5"/>
  <c r="H582" i="5"/>
  <c r="H411" i="5"/>
  <c r="H434" i="5"/>
  <c r="H503" i="5"/>
  <c r="H583" i="5"/>
  <c r="H43" i="5"/>
  <c r="H89" i="5"/>
  <c r="H353" i="5"/>
  <c r="H166" i="5"/>
  <c r="H147" i="5"/>
  <c r="H644" i="5"/>
  <c r="H581" i="5"/>
  <c r="H520" i="5"/>
  <c r="H167" i="5"/>
  <c r="H447" i="5"/>
  <c r="H424" i="5"/>
  <c r="H82" i="5"/>
  <c r="H530" i="5"/>
  <c r="H556" i="5"/>
  <c r="H99" i="5"/>
  <c r="H536" i="5"/>
  <c r="H62" i="5"/>
  <c r="H70" i="5"/>
  <c r="H94" i="5"/>
  <c r="H87" i="5"/>
  <c r="H111" i="5"/>
  <c r="H151" i="5"/>
  <c r="H231" i="5"/>
  <c r="H383" i="5"/>
  <c r="H464" i="5"/>
  <c r="H153" i="5"/>
  <c r="H273" i="5"/>
  <c r="H289" i="5"/>
  <c r="H425" i="5"/>
  <c r="H28" i="5"/>
  <c r="H396" i="5"/>
  <c r="H349" i="5"/>
  <c r="H570" i="5"/>
  <c r="H610" i="5"/>
  <c r="H682" i="5"/>
  <c r="H358" i="5"/>
  <c r="H531" i="5"/>
  <c r="H26" i="5"/>
  <c r="H234" i="5"/>
  <c r="H362" i="5"/>
  <c r="H214" i="5"/>
  <c r="H299" i="5"/>
  <c r="H363" i="5"/>
  <c r="H470" i="5"/>
  <c r="H490" i="5"/>
  <c r="H598" i="5"/>
  <c r="H155" i="5"/>
  <c r="H330" i="5"/>
  <c r="H394" i="5"/>
  <c r="H680" i="5"/>
  <c r="H107" i="5"/>
  <c r="H374" i="5"/>
  <c r="H110" i="5"/>
  <c r="H39" i="5"/>
  <c r="H129" i="5"/>
  <c r="H161" i="5"/>
  <c r="H433" i="5"/>
  <c r="H13" i="5"/>
  <c r="H269" i="5"/>
  <c r="H419" i="5"/>
  <c r="H580" i="5"/>
  <c r="H686" i="5"/>
  <c r="H67" i="5"/>
  <c r="H326" i="5"/>
  <c r="H395" i="5"/>
  <c r="H521" i="5"/>
  <c r="H577" i="5"/>
  <c r="H46" i="5"/>
  <c r="H31" i="5"/>
  <c r="H71" i="5"/>
  <c r="H159" i="5"/>
  <c r="H399" i="5"/>
  <c r="H423" i="5"/>
  <c r="H104" i="5"/>
  <c r="H328" i="5"/>
  <c r="H33" i="5"/>
  <c r="H193" i="5"/>
  <c r="H377" i="5"/>
  <c r="H180" i="5"/>
  <c r="H284" i="5"/>
  <c r="H324" i="5"/>
  <c r="H117" i="5"/>
  <c r="H157" i="5"/>
  <c r="H189" i="5"/>
  <c r="H253" i="5"/>
  <c r="H19" i="5"/>
  <c r="H403" i="5"/>
  <c r="H558" i="5"/>
  <c r="H639" i="5"/>
  <c r="H158" i="5"/>
  <c r="H207" i="5"/>
  <c r="H343" i="5"/>
  <c r="H56" i="5"/>
  <c r="H312" i="5"/>
  <c r="H185" i="5"/>
  <c r="H201" i="5"/>
  <c r="H241" i="5"/>
  <c r="H85" i="5"/>
  <c r="H142" i="5"/>
  <c r="H483" i="5"/>
  <c r="H122" i="5"/>
  <c r="H604" i="5"/>
  <c r="H500" i="5"/>
  <c r="H629" i="5"/>
  <c r="H259" i="5"/>
  <c r="H222" i="5"/>
  <c r="H162" i="5"/>
  <c r="H246" i="5"/>
  <c r="H569" i="5"/>
  <c r="H593" i="5"/>
  <c r="H633" i="5"/>
  <c r="H641" i="5"/>
  <c r="H135" i="5"/>
  <c r="H128" i="5"/>
  <c r="H408" i="5"/>
  <c r="H233" i="5"/>
  <c r="H257" i="5"/>
  <c r="H473" i="5"/>
  <c r="H124" i="5"/>
  <c r="H332" i="5"/>
  <c r="H372" i="5"/>
  <c r="H125" i="5"/>
  <c r="H429" i="5"/>
  <c r="H461" i="5"/>
  <c r="H378" i="5"/>
  <c r="H338" i="5"/>
  <c r="H555" i="5"/>
  <c r="H627" i="5"/>
  <c r="H446" i="5"/>
  <c r="H387" i="5"/>
  <c r="H654" i="5"/>
  <c r="H559" i="5"/>
  <c r="H657" i="5"/>
</calcChain>
</file>

<file path=xl/sharedStrings.xml><?xml version="1.0" encoding="utf-8"?>
<sst xmlns="http://schemas.openxmlformats.org/spreadsheetml/2006/main" count="21677" uniqueCount="5090">
  <si>
    <t>China</t>
  </si>
  <si>
    <t>Hong Kong, China</t>
  </si>
  <si>
    <t>Country</t>
  </si>
  <si>
    <t>Region</t>
  </si>
  <si>
    <t>East Asia</t>
  </si>
  <si>
    <t>kt</t>
    <phoneticPr fontId="2" type="noConversion"/>
  </si>
  <si>
    <t>Cement</t>
    <phoneticPr fontId="2" type="noConversion"/>
  </si>
  <si>
    <t>Green Island Cement Company</t>
  </si>
  <si>
    <t>Lung Yiu Street, Tap Shek Kok, Tuen Mun, New Territories</t>
  </si>
  <si>
    <t>Aalborg Portland A/S</t>
  </si>
  <si>
    <t>not known</t>
  </si>
  <si>
    <t>Guanbing, Yangqiao, Anqing, Anhui</t>
  </si>
  <si>
    <t>Anhui Conch Cement</t>
  </si>
  <si>
    <t>Quanjiao Conch Cement</t>
  </si>
  <si>
    <t>Hualong, Shizi, Quanjiao, Chuzhou, Anhui</t>
  </si>
  <si>
    <t>Baimashan Plant</t>
  </si>
  <si>
    <t>Baimashan, Huolonggang, Wuhu, Wuhu, Anhui</t>
  </si>
  <si>
    <t>Anhui Digang Conch</t>
  </si>
  <si>
    <t>Yangwan, Digang, Fanchang, Wuhu, Anhui</t>
  </si>
  <si>
    <t>Daichong, Fanchang, Wuhu, Anhui</t>
  </si>
  <si>
    <t>Anhui Xuande Conch Cement</t>
  </si>
  <si>
    <t>Shuidong, Xuancheng, Anhui</t>
  </si>
  <si>
    <t>Ningguo Cement Plant</t>
  </si>
  <si>
    <t>Gangkou, Ningguo, Anhui</t>
  </si>
  <si>
    <t>Gusheng, Tongling, Anhui</t>
  </si>
  <si>
    <t>Anhui Huaining Conch Cement</t>
  </si>
  <si>
    <t>Ganlu, Shijing, Huaining, Anqing, Anhui</t>
  </si>
  <si>
    <t>Anhui Zongyang Conch Cement</t>
  </si>
  <si>
    <t>Gushan, Zongyang, Anqing, Anhui</t>
  </si>
  <si>
    <t>Niutoushan, Chizhou, Anhui</t>
  </si>
  <si>
    <t>Jining Conch Cement</t>
  </si>
  <si>
    <t>Miaoguan, Sishui, Jining, Shandong</t>
  </si>
  <si>
    <t>Jiande Conch Cement</t>
  </si>
  <si>
    <t>Lijia, Jiande, Hangzhou, Zhejiang</t>
  </si>
  <si>
    <t>Yiyang Conch Cement</t>
  </si>
  <si>
    <t>Yaofan, Sanxianling, Yiyang, Shangrao, Jiangxi</t>
  </si>
  <si>
    <t>Fenyi Conch Cement</t>
  </si>
  <si>
    <t>Huze, Fenyi, Xinyu, Jiangxi</t>
  </si>
  <si>
    <t>Linxiang Conch Cement</t>
  </si>
  <si>
    <t>Huishan, Baiyun, Linxiang, Yueyang, Hunan</t>
  </si>
  <si>
    <t>Shimen Conch Cement</t>
  </si>
  <si>
    <t>Xinguan, Shimen, Changde, Hunan</t>
  </si>
  <si>
    <t>Shuangfeng Conch Cement</t>
  </si>
  <si>
    <t>Santangpu, Shuangfeng, Loudi, Hunan</t>
  </si>
  <si>
    <t>Hunan Xinhua Conch Cement</t>
  </si>
  <si>
    <t>Xihe, Xinhua, Loudi, Hunan</t>
  </si>
  <si>
    <t>Chaozhushan, Lijiaping Town, Qiyang, Yongzhou, Hunan</t>
  </si>
  <si>
    <t>Zhongsuo, Shitan, Qingxin, Qingyuan, Guangdong</t>
  </si>
  <si>
    <t>Yingde Conch Cement</t>
  </si>
  <si>
    <t>Wangbu, Yingde, Qingyuan, Guangdong</t>
  </si>
  <si>
    <t>Xiangwan, Yangchun, Guangdong</t>
  </si>
  <si>
    <t>Fusui Xinning Cement</t>
  </si>
  <si>
    <t>Xinning, Fusui, Chongzuo, Guangxi</t>
  </si>
  <si>
    <t>Min’an Industrial Park, Beiliu, Yulin, Guangxi</t>
  </si>
  <si>
    <t>Xingye Kuiyang Cement</t>
  </si>
  <si>
    <t>Kuiyang, Xingye, Yulin, Guangxi</t>
  </si>
  <si>
    <t>Xing’an Cement</t>
  </si>
  <si>
    <t>Xing’an, Xing’an, Guilin, Guangxi</t>
  </si>
  <si>
    <t>Guiding Panjiang Cement</t>
  </si>
  <si>
    <t>Dexin, Guiding, Guizhou</t>
  </si>
  <si>
    <t>Guiyang Conch Panjiang Cement</t>
  </si>
  <si>
    <t>Ganjingba, Zhanjie, Qingzhen, Guiyang, Guizhou</t>
  </si>
  <si>
    <t>Dazhou Cement</t>
  </si>
  <si>
    <t>Shihe, Dazhu, Dazhou, Sichuan</t>
  </si>
  <si>
    <t>Qianyang Cement</t>
  </si>
  <si>
    <t>Xinzhong, Shuigou, Qianyang, Baoji, Shaanxi</t>
  </si>
  <si>
    <t>Xiantai, Xiamen, Kongtong, Pingliang, Gansu</t>
  </si>
  <si>
    <t>No.209 Beijing East Road, Wuhu, Anhui</t>
  </si>
  <si>
    <t>Anhui Feida Cement</t>
  </si>
  <si>
    <t>Niutoushan, Liudong, Guangde, Xuancheng, Anhui</t>
  </si>
  <si>
    <t>Anhui Fengyang Yihuai Cement Plant</t>
  </si>
  <si>
    <t>Xiquan, Fengyangy, Chuzhou, Anhui</t>
  </si>
  <si>
    <t>Anhui Guangde Zhongguangyuan Cement</t>
  </si>
  <si>
    <t>Hongshan, Xinhang, Guangde, Xuancheng, Anhui</t>
  </si>
  <si>
    <t>Anhui Wanwei New Technology Materials</t>
  </si>
  <si>
    <t>No.56 Chaowei Road, Chaohu, Anhui</t>
  </si>
  <si>
    <t>Anqing Jigang Baijitun Cement</t>
  </si>
  <si>
    <t>No.263 Jixian North Road, Anqing, Anhui</t>
  </si>
  <si>
    <t>Anshan Shuangling Cement</t>
  </si>
  <si>
    <t>Qilingzi, Qianshan, Anshan, Liaoning</t>
  </si>
  <si>
    <t>Anyang Fenjiang Cement</t>
  </si>
  <si>
    <t>Jiangcun, Anyang, Anyang, Henan</t>
  </si>
  <si>
    <t>Anyang Hubo Cement</t>
  </si>
  <si>
    <t>Anshui Road, Qugou, Anyang, Anyang, Henan</t>
  </si>
  <si>
    <t>Asia Cement China</t>
  </si>
  <si>
    <t>Huanggang Yatung Cement</t>
  </si>
  <si>
    <t>No.13 Tianzhen New Street, Wuxue, Huanggang, Hubei</t>
  </si>
  <si>
    <t>No.66 Anpeng Road, Pengzhou, Sichuan</t>
  </si>
  <si>
    <t>Asia Cement China Holdings Corporation</t>
  </si>
  <si>
    <t>Jiangxi Yatung Cement</t>
  </si>
  <si>
    <t>No.6 Yatung Road, Matou, Ruichang, Jiangxi</t>
  </si>
  <si>
    <t>Hubei Yatung Cement</t>
  </si>
  <si>
    <t>Yangluo Development Zone, Wuhan, Hubei</t>
  </si>
  <si>
    <t>Bafang Holding Group</t>
  </si>
  <si>
    <t>Zhejiang Zhuji Bafang Cement</t>
  </si>
  <si>
    <t>No.27 Qianxi Road, Zhuji, Shaoxing, Zhejiang</t>
  </si>
  <si>
    <t>Batang Foguang Building Materials</t>
  </si>
  <si>
    <t>Dujiaolong, Xiaqiong, Batang, Ganzi, Sichuan</t>
  </si>
  <si>
    <t xml:space="preserve"> BBMG Corporation</t>
  </si>
  <si>
    <t>Luquan Dongfang Dingxin Cement</t>
  </si>
  <si>
    <t>Yian, Luquan, Shijiazhuang, Hebei</t>
  </si>
  <si>
    <t>Hebei Zanhuang BBMG Cement</t>
  </si>
  <si>
    <t>Xingguo Industrial Park, Zanhuang, Shijiazhuang, Hebei</t>
  </si>
  <si>
    <t>Handan Taihang Cement</t>
  </si>
  <si>
    <t>Houbaijia, West Fuxing, Handan, Hebei</t>
  </si>
  <si>
    <t>BBMG Corporation</t>
  </si>
  <si>
    <t>Handan She County BBMG Cement</t>
  </si>
  <si>
    <t>Shentou, She, Handan, Hebei</t>
  </si>
  <si>
    <t>Quyang BBMG Cement</t>
  </si>
  <si>
    <t>Yebei, Lingshan, Quyang, Baoding, Hebei</t>
  </si>
  <si>
    <t>Baoding Taihang Heyi Cement</t>
  </si>
  <si>
    <t>Balizhuang, Gaocun, Yi, Baoding, Hebei</t>
  </si>
  <si>
    <t>Zhangjiakou BBMG Cement</t>
  </si>
  <si>
    <t>No.147 Xingfu Street, Xuanhua, Zhangjiakou, Hebei</t>
  </si>
  <si>
    <t>Zhulu BBMG Cement</t>
  </si>
  <si>
    <t>Zhulu, Zhangjiakou, Hebei</t>
  </si>
  <si>
    <t>Beijing Pinggu Second Cement Plant</t>
  </si>
  <si>
    <t>No.13 Taiping East Road, Mafang, Pinggu, Beijing</t>
  </si>
  <si>
    <t>Beijing Plant</t>
  </si>
  <si>
    <t>Beixiaoying Village East, Tingzizhuang, Changping, Beijing</t>
  </si>
  <si>
    <t>Beijing Liulihe Cement</t>
  </si>
  <si>
    <t>No.1 Tront of Chezhan Street, Liulihe, Fangshan, Beijing</t>
  </si>
  <si>
    <t>Beijing Taihang Qianjing Cement</t>
  </si>
  <si>
    <t>No.318 Tuoli West Street, Qinglonghu, Fangshan, Beijing</t>
  </si>
  <si>
    <t>BBMG Siping Cement</t>
  </si>
  <si>
    <t>No.936 Beimen Street, Tiedong, Siping, Jilin</t>
  </si>
  <si>
    <t>Harbin Taihang Xinglong Cement</t>
  </si>
  <si>
    <t>No.138 Zhendong, Xinglong, Bayan, Harbin, Heilungkiang</t>
  </si>
  <si>
    <t>Tianjin Zhenxing Cement</t>
  </si>
  <si>
    <t>Yinheqiao North, Beicheng, Tianjin</t>
  </si>
  <si>
    <t>Henan Qinyang Cement</t>
  </si>
  <si>
    <t>Haohua Industrial Park, Qinyang, Henan</t>
  </si>
  <si>
    <t>Beiliu Huwei Cement</t>
  </si>
  <si>
    <t>Dafengmen Beiliu, Yulin, Guangxi</t>
  </si>
  <si>
    <t>Bolan Cement</t>
  </si>
  <si>
    <t>No.6 Nanchang Road, Bole, Xinjiang</t>
  </si>
  <si>
    <t>British Cayman Energy Development</t>
  </si>
  <si>
    <t>Jiaxing Jinjiang Building Materials</t>
  </si>
  <si>
    <t>Changhong, Wangjiangjing, Xiuzhou, Jiaxing, Zhejiang</t>
  </si>
  <si>
    <t>Changsha Hetian Baishi Building Materials</t>
  </si>
  <si>
    <t>Jiangbei, Changsha, Changsha, Hunan</t>
  </si>
  <si>
    <t>Changxing Xiaopu Zhongsheng Cement</t>
  </si>
  <si>
    <t>Hexi, Xiaopu, Changxing, Huzhou, Zhejiang</t>
  </si>
  <si>
    <t>Changzhou Yafeng Cement</t>
  </si>
  <si>
    <t>Shangpei, Liyang, Changzhou, Jiangsu</t>
  </si>
  <si>
    <t>Chaohu Railroad Cement</t>
  </si>
  <si>
    <t>Lintou, Hanshan, Chaohu, Anhui</t>
  </si>
  <si>
    <t>Chaoyang Dongxin Cement</t>
  </si>
  <si>
    <t>Dongdadao, Dongdadao, Chaoyang, Chaoyang, Liaoning</t>
  </si>
  <si>
    <t>Chaoyang Lanling Cement</t>
  </si>
  <si>
    <t>Changbaoyingzi, Changbaoyingzi, Longcheng, Chaoyang, Liaoning</t>
  </si>
  <si>
    <t>Chengde Hongji Cement</t>
  </si>
  <si>
    <t>Laoyemiao, Yingshouyingzi, Chengde, Hebei</t>
  </si>
  <si>
    <t>Chengdu Longquan Yangguang Buildong Materials</t>
  </si>
  <si>
    <t>Baiyang Luodai, Longquanyi, Chengdu, Sichuan</t>
  </si>
  <si>
    <t>Chengdu Wanshi Cement</t>
  </si>
  <si>
    <t>Shou’an, Wenjiang, Chengdu, Sichuan</t>
  </si>
  <si>
    <t>Chenggu Fusheng Building Materials</t>
  </si>
  <si>
    <t>Wenguang, Wenchuan, Chenggu, Hanzhong, Shaanxi</t>
  </si>
  <si>
    <t>Chengjiang Xipu Cement</t>
  </si>
  <si>
    <t>Longjie, Chengjiang, Yuxi, Yunnan</t>
  </si>
  <si>
    <t>Chia Hsin Cement</t>
  </si>
  <si>
    <t>Jiangsu Union Cement</t>
  </si>
  <si>
    <t>Weigang Jiangqiao, Runzhou, Zhenjiang, Jiangsu</t>
  </si>
  <si>
    <t>Chia Hsin Jingyang Cement</t>
  </si>
  <si>
    <t>Xiashu, Jurong, Zhenjiang, Jiangsu</t>
  </si>
  <si>
    <t>Chibi Zhongnan Cement</t>
  </si>
  <si>
    <t>No.45 Yanhe Road, Chibi, Xianning, Hubei</t>
  </si>
  <si>
    <t>China Gezhouba Group</t>
  </si>
  <si>
    <t>Jiayu Cement</t>
  </si>
  <si>
    <t>Shiquan, Gaotieling, Jiayu, Xianning, Hubei</t>
  </si>
  <si>
    <t>Yicheng Cement</t>
  </si>
  <si>
    <t>Banqiaodian, Yicheng, Hubei</t>
  </si>
  <si>
    <t>Yuanchong, Laohekou, Hubei</t>
  </si>
  <si>
    <t>Pingyi Xiakou, Xingshan, Yichang, Hubei</t>
  </si>
  <si>
    <t>Sanqiao, Dangyang, Yichang, Hubei</t>
  </si>
  <si>
    <t>Jingmen Cement</t>
  </si>
  <si>
    <t>Gongjiaya, Zilingpu, Dongbao, Jingmen, Hubei</t>
  </si>
  <si>
    <t>China Great Wall Aluminium Corporation</t>
  </si>
  <si>
    <t>No.54 New Anxi Road, Shangjie, Zhengzhou, Henan</t>
  </si>
  <si>
    <t>China National Building Materials</t>
  </si>
  <si>
    <t>Ulan Qab China United Cement Corporation</t>
  </si>
  <si>
    <t>No.19 Fuxin East Road, Jining, Ulan Qab, Inner Mongolia</t>
  </si>
  <si>
    <t>No.1 Xinlei Road, Neiqiu, Xingtai, Hebei</t>
  </si>
  <si>
    <t>Liaoyuan Jingang</t>
  </si>
  <si>
    <t>Weijin, Liaoyuan, Jilin</t>
  </si>
  <si>
    <t>Heilungkiang Kiamusze North Cement</t>
  </si>
  <si>
    <t>No.1248 Chang’an Road, Kiamusze, Heilungkiang</t>
  </si>
  <si>
    <t>Jiangsu Liyang South Cement</t>
  </si>
  <si>
    <t>Zhoucheng, Liyang, Changzhou, Jiangsu</t>
  </si>
  <si>
    <t>Jiangsu Yicheng South Cement</t>
  </si>
  <si>
    <t>Yuanqiao, Yicheng, Yixing, Wuxi, Jiangsu</t>
  </si>
  <si>
    <t>Jiangsu Xinjie South Cement</t>
  </si>
  <si>
    <t>Pushu Guijing, Xinjie, Yixing, Wuxi, Jiangsu</t>
  </si>
  <si>
    <t>Jiangsu Xusu South Cement</t>
  </si>
  <si>
    <t>Niantou, Wuxi, Jiangsu</t>
  </si>
  <si>
    <t>Linyi China Station</t>
  </si>
  <si>
    <t>Chewang, Cangshan, Linyi, Shandong</t>
  </si>
  <si>
    <t>No. 128 Longquan Road, Jiawang, Xuzhou, Jiangsu</t>
  </si>
  <si>
    <t>Fanqiao, Yaopu, Nanqiao, Chuzhou, Anhui</t>
  </si>
  <si>
    <t>Guangde Dushan South Cement</t>
  </si>
  <si>
    <t>Xinhang, Guangde, Xuancheng, Anhui</t>
  </si>
  <si>
    <t>Guangde Xinhang South Cement</t>
  </si>
  <si>
    <t>Jianchuan, Xinhang, Guangde, Xuancheng, Anhui</t>
  </si>
  <si>
    <t>Guangde Hongshan South Cement</t>
  </si>
  <si>
    <t>Dezhou China United Daba Cement</t>
  </si>
  <si>
    <t>Deheng Road, Yunhe Economic Development Zone, Dezhou, Shandong</t>
  </si>
  <si>
    <t>Qingzhou China United Cement</t>
  </si>
  <si>
    <t>Totong, Qingzhou, Shandong</t>
  </si>
  <si>
    <t>Taishan China United Cement</t>
  </si>
  <si>
    <t>Huafeng, Taian, Shandong</t>
  </si>
  <si>
    <t>Dongping China United Meijing Cement</t>
  </si>
  <si>
    <t>Timen, Dongping, Taian, Shandong</t>
  </si>
  <si>
    <t>Qufu China United Cement</t>
  </si>
  <si>
    <t>Babaoshan, Qufu, Jining, Shandong</t>
  </si>
  <si>
    <t>Pingyi China United Cement</t>
  </si>
  <si>
    <t>Hongquan, Pingyi, Pingyi, Linyi, Shandong</t>
  </si>
  <si>
    <t>Lv County China United Cement</t>
  </si>
  <si>
    <t>Dongguan, Ju Xian, Rizhao, Shandong</t>
  </si>
  <si>
    <t>Rizhao China United Cement</t>
  </si>
  <si>
    <t>Yanzhuang, Ju Xian, Rizhao, Shandong</t>
  </si>
  <si>
    <t>Zaozhuang China United Cement</t>
  </si>
  <si>
    <t>Hanzhuang, Qicun, Shizhong District, Zaozhuang, Shandong</t>
  </si>
  <si>
    <t>Lunan China United Cement</t>
  </si>
  <si>
    <t>Jiehe, Tengzhou, Shandong</t>
  </si>
  <si>
    <t>Fuyang Sanshi Cement</t>
  </si>
  <si>
    <t>Xindian, Xintong, Fuyang, Hangzhou, Zhejiang</t>
  </si>
  <si>
    <t>Tonglu Sanshi Cement</t>
  </si>
  <si>
    <t>Tongju Street, Tonglu, Hangzhou, Zhejiang</t>
  </si>
  <si>
    <t>Jiande Sanshi Cement</t>
  </si>
  <si>
    <t>Huang’ao, Hiande, Hangzhou, Zhejiang</t>
  </si>
  <si>
    <t>Hangzhou South Cement</t>
  </si>
  <si>
    <t>Shaoxing Subsidiary, Yangjiang, Yangxunqiao, Shaoxing, Shaoxing, Zhejiang</t>
  </si>
  <si>
    <t>Huzhou Sanshi Cement</t>
  </si>
  <si>
    <t>Huanglongshan, Baique, Huzhou, Zhejiang</t>
  </si>
  <si>
    <t>Huzhou South Cement</t>
  </si>
  <si>
    <t>Shiquan, Lijiaxiang, Changxing, Huzhou, Zhejiang</t>
  </si>
  <si>
    <t>Zhejiang Shanying Cement</t>
  </si>
  <si>
    <t>Shimiao, Meishan, Changxing, Huzhou, Zhejiang</t>
  </si>
  <si>
    <t>Changxing Wutong Building Materials</t>
  </si>
  <si>
    <t>Wutong, Meishan, Changxing, Huzhou, Zhejiang</t>
  </si>
  <si>
    <t>Zhejiang Huzhou South Huaikan Cement</t>
  </si>
  <si>
    <t>Xinwei, Huaikan, Changxing, Huzhou, Zhejiang</t>
  </si>
  <si>
    <t>Deqing Xinshi South Cement</t>
  </si>
  <si>
    <t>Shao, Xinshi, Deqing, Huzhou, Zhejiang</t>
  </si>
  <si>
    <t>Nanhu South Cement</t>
  </si>
  <si>
    <t>Boshan, Qixing, Xiucheng, Jiaxing, Zhejiang</t>
  </si>
  <si>
    <t>Zhejiang Tongxing Cement</t>
  </si>
  <si>
    <t>Puyuan, Tongxiang, Zhejiang</t>
  </si>
  <si>
    <t>Zhejiang Shenhe Cement</t>
  </si>
  <si>
    <t>Heshan, Tongxiang, Jiaxing, Zhejiang</t>
  </si>
  <si>
    <t>Zhejiang Lanxi Lima Cement Building Materials</t>
  </si>
  <si>
    <t>Zhuge, Lanxi, Zhejiang</t>
  </si>
  <si>
    <t>Zhejiang Hushan Cement Group</t>
  </si>
  <si>
    <t>Shangpu, Jiangshan, Quzhou, Zhejiang</t>
  </si>
  <si>
    <t>Zhejiang Tianma Cement</t>
  </si>
  <si>
    <t>Huibu New Area, Changshan, Quzhou, Zhejiang</t>
  </si>
  <si>
    <t>Changshan South Cement</t>
  </si>
  <si>
    <t>Zhejiang Changshan Cement</t>
  </si>
  <si>
    <t>Jiangxi Jinxi Cement</t>
  </si>
  <si>
    <t>Yejia, Yongshan, Leping, Jingdezhou, Jiangxi</t>
  </si>
  <si>
    <t>Jiangxi Hushan Yanying Cement</t>
  </si>
  <si>
    <t>New Building Materials Industrial Park, Yanrui, Yushan, Shangrao, Jiangxi</t>
  </si>
  <si>
    <t>Jiangxi Shanggao South Cement</t>
  </si>
  <si>
    <t>Taxia Shanggao, Yichun, Jiangxi</t>
  </si>
  <si>
    <t>Jiangxi Rijiang Cement Manufacture</t>
  </si>
  <si>
    <t>Jiangxia, Luxi, Pingxiang, Jiangxi</t>
  </si>
  <si>
    <t>Jiangxi Ganzhou SouthWannianqing Cement</t>
  </si>
  <si>
    <t>Buqian, Luoao, Yudu, Ganzhou, Jiangxi</t>
  </si>
  <si>
    <t>Jiangxi Yudu South Wannianqing Cement</t>
  </si>
  <si>
    <t>Jinpen, Hefeng Town, Yudu, Ganzhou, Jiangxi</t>
  </si>
  <si>
    <t>Jiangxi Anfu South Cement</t>
  </si>
  <si>
    <t>Pengjia, Anfu, Ji’an, Jiangxi</t>
  </si>
  <si>
    <t>Hunan Changsh Pingtang South Cement</t>
  </si>
  <si>
    <t>No.25 Baitang, Pingtang, Wangcheng, Changsha, Hunan</t>
  </si>
  <si>
    <t>Hunan Liuyang South</t>
  </si>
  <si>
    <t>Guihua, Yong’an, Liuyang, Hunan</t>
  </si>
  <si>
    <t>Hunan Changde South Cement</t>
  </si>
  <si>
    <t>Guanxi, Dingcheng, Changde, Hunan</t>
  </si>
  <si>
    <t>Hunan Qidong South Cement</t>
  </si>
  <si>
    <t>Qinglin, Shuangqiao, Qidong, Hengyang, Hunan</t>
  </si>
  <si>
    <t>Hunan Leiyang South Cement</t>
  </si>
  <si>
    <t>Jiangbo, Xiaoshui, Leiyang, Hengyang, Hunan</t>
  </si>
  <si>
    <t>Hunan Longhui South Cement</t>
  </si>
  <si>
    <t>Yongxi, Beishan, Longhui, Shaoyang, Hunan</t>
  </si>
  <si>
    <t>Hunan Yushan Cement</t>
  </si>
  <si>
    <t>Liaojiawan, Chenzhou, Hunan</t>
  </si>
  <si>
    <t>Hunan Jinlei South Cement</t>
  </si>
  <si>
    <t>No.1 Fenghuang Road, Liyujiang, Zixing, Chenzhou, Hunan</t>
  </si>
  <si>
    <t>Guiyang South Jinlei Cement</t>
  </si>
  <si>
    <t>Yanshan Building Materials, Guiyang County Industrial Park, Chenzhou, Hunan</t>
  </si>
  <si>
    <t>China United Dengdian Cement</t>
  </si>
  <si>
    <t>No.288 Zhongyue Street, Dengfeng, Henan</t>
  </si>
  <si>
    <t>Anyang China United Cement</t>
  </si>
  <si>
    <t>Anshui Road, Anyang, Henan</t>
  </si>
  <si>
    <t>Luoyang China United Huanghe Cement</t>
  </si>
  <si>
    <t>18 Floor, Commercial Bank, Kaiyuan Road, New District, Luoyang, Henan</t>
  </si>
  <si>
    <t>Pushan, Wolong, Nanyang, Henan</t>
  </si>
  <si>
    <t>Henan Fangcheng Wanbei Cement</t>
  </si>
  <si>
    <t>No.2 Huating Road, Chengguan, Fangcheng, Nanyang, Henan</t>
  </si>
  <si>
    <t>Xichuan China United</t>
  </si>
  <si>
    <t>No.405 Guanhe Road, Xichuan, Nanyang, Henan</t>
  </si>
  <si>
    <t>Guilin South Cement</t>
  </si>
  <si>
    <t>Huwei Industrial Park, Xiling, Gongcheng, Guilin, Guangxi</t>
  </si>
  <si>
    <t>Hongshiqiao, Guihua, Pengzhou, Sichuan</t>
  </si>
  <si>
    <t>Anxian China United Cement</t>
  </si>
  <si>
    <t>Fushan Road, Sangzao, Anxian, Jiangyou, Mianyang, Sichuan</t>
  </si>
  <si>
    <t>Beichuan Cement</t>
  </si>
  <si>
    <t>Leigu, Beichuan, Mianyang, Sichuan</t>
  </si>
  <si>
    <t>China Resources Cement</t>
  </si>
  <si>
    <t>China Resources Cement (Longyan)</t>
  </si>
  <si>
    <t>Multipleuse Building Industrial Concentration, No.339 Dongbao Road, Xinluo, Longyan, Fujian</t>
  </si>
  <si>
    <t>China Resources Cement (Yongding)</t>
  </si>
  <si>
    <t>Longtan, Yongding, Longyan, Fujian</t>
  </si>
  <si>
    <t>Guangzhou Yuebao Cement Huadu, Guangzhou, Guangdong</t>
  </si>
  <si>
    <t>Guangzhou Yuebao Cement Maxi Industrial Park, Xinhua, Huadu, Guangzhou, Guangdong</t>
  </si>
  <si>
    <t>Changgang Industrial Park, Changgang, Fengkai, Zhaoqing, Guangdong</t>
  </si>
  <si>
    <t>No. 268 Yong’an East Road, Litang, Binyang, Nanning, Guangxi</t>
  </si>
  <si>
    <t>No.108 Zhifu Road, Shuangding, Xixiangtang, Nanning, Guangxi</t>
  </si>
  <si>
    <t>Nayin, Napo, Tianyang, Baise, Guangxi</t>
  </si>
  <si>
    <t>Siyang, Shangsi, Fangchenggang, Guangxi</t>
  </si>
  <si>
    <t>Yantian, Gongguan, Hepu, Beihai, Guangxi</t>
  </si>
  <si>
    <t>No.11 Guangchang West Road, Yulin, Guangxi</t>
  </si>
  <si>
    <t>Houya, Zhangmao, Shan, Guigang, Guangxi</t>
  </si>
  <si>
    <t>China Resources Cement (Guipeng)</t>
  </si>
  <si>
    <t>Xishan Road, Guiping, Guigang, Guangxi</t>
  </si>
  <si>
    <t>Sanhe Industrial Park, Danzhu, Pingnan, Guigang, Guangxi</t>
  </si>
  <si>
    <t>Baihe, Fuchuany, Hezhou, Guangxi</t>
  </si>
  <si>
    <t>Tongling, Wuxuan, Laibin, Guangxi</t>
  </si>
  <si>
    <t>Industrial Park, Changjiang, Hainan</t>
  </si>
  <si>
    <t>Chongqing Fufeng Cement</t>
  </si>
  <si>
    <t>Sanhui, Hechuan, Chongqing</t>
  </si>
  <si>
    <t>Chongqing Jinjiu Cement</t>
  </si>
  <si>
    <t>Jianliang, Yanjing, Hechuan, Chongqing</t>
  </si>
  <si>
    <t>Chongqing Juli Cement</t>
  </si>
  <si>
    <t>Yanjing, Bishan, Chongqing</t>
  </si>
  <si>
    <t>Chongqing Kehua Holding Group</t>
  </si>
  <si>
    <t>Jiangxi Guixi Xinshiji Cement</t>
  </si>
  <si>
    <t>Luohe Industrial Park, Guixi, Yingtan, Jiangxi</t>
  </si>
  <si>
    <t>Wenquan, Yongcheng, Qijiang, Chongqing</t>
  </si>
  <si>
    <t>Chongqing Wanzhou Kehua Cement</t>
  </si>
  <si>
    <t>Xi’anba Street, Wanzhou, Chongqing</t>
  </si>
  <si>
    <t>Chongqing Qianjiang Honglong Cement</t>
  </si>
  <si>
    <t>Zhengyang Industrial Park, Qianjiang, Chongqing</t>
  </si>
  <si>
    <t>Chongqing Runjiang Cement</t>
  </si>
  <si>
    <t>G1 Region, Yanjia Industrial Park, Chongqing</t>
  </si>
  <si>
    <t>Chongqing Tianzhu Cement</t>
  </si>
  <si>
    <t>Luohuang Industrial Park, Jiangjin, Chongqing</t>
  </si>
  <si>
    <t>Chongqing Wuling Sanlei Cement</t>
  </si>
  <si>
    <t>Yuqing Shiye, Xiushan, Chongqing</t>
  </si>
  <si>
    <t>Chongqing Xiaonanhai Cement</t>
  </si>
  <si>
    <t>Xiaonanhai Dadukou, Chongqing</t>
  </si>
  <si>
    <t>Chongyang Hui’an Cement</t>
  </si>
  <si>
    <t>Tiancheng, Chongyang, Xianning, Hubei</t>
  </si>
  <si>
    <t>Chuzhou Pearl Cement</t>
  </si>
  <si>
    <t>Fanqiao, Yaopu Town, Nanqiao, Chuzhou, Anhui</t>
  </si>
  <si>
    <t>Conglin Group Longkou Conglin Cement</t>
  </si>
  <si>
    <t>Zhuyouguan, Longkou, Yantai, Shandong</t>
  </si>
  <si>
    <t>Daewoo International Corporation</t>
  </si>
  <si>
    <t>Sishui, Jining, Shandong</t>
  </si>
  <si>
    <t>Dalian Jinshan Cement Manufacture</t>
  </si>
  <si>
    <t>Dazhujia, Qidingshan Street, Jinzhou, Dalian, Liaoning</t>
  </si>
  <si>
    <t>Dalian Xinhu Cement Enterprise Group</t>
  </si>
  <si>
    <t>Laohutun, Wafangdian, Dalian, Liaoning</t>
  </si>
  <si>
    <t>Dalian Yongsheng Cement Manufacture</t>
  </si>
  <si>
    <t>Houyuantai, Yuantai Town, Pulandian, Dalian, Liaoning</t>
  </si>
  <si>
    <t>Dandong Saima Cement</t>
  </si>
  <si>
    <t>Changshan, Saima, Fengcheng, Dandong, Liaoning</t>
  </si>
  <si>
    <t>Danzhou Baoqiang Industrial</t>
  </si>
  <si>
    <t>Zhongxing Road, Danzhou, Hainan</t>
  </si>
  <si>
    <t>Dayian Xianming Xialing Cement</t>
  </si>
  <si>
    <t>Guanghua, Jinyuan, Dayi, Chengdu, Sichuan</t>
  </si>
  <si>
    <t>Dazhou Fuyuan Cement</t>
  </si>
  <si>
    <t>Tianjiaba, Shitang, Wanyuan, Dazhou, Sichuan</t>
  </si>
  <si>
    <t>Dazhu Guzhu Cement</t>
  </si>
  <si>
    <t>Zhuyuan, Chaoyang, Dazhu, Dazhou, Sichuan</t>
  </si>
  <si>
    <t>Dengfeng Hongchang Cement</t>
  </si>
  <si>
    <t>Songbiao Mineiral District, Dengfeng, Henan</t>
  </si>
  <si>
    <t>Dushan Cement</t>
  </si>
  <si>
    <t>Guicheng, Gangbei, Guigang, Guangxi</t>
  </si>
  <si>
    <t>Enshi Tenglong Cement</t>
  </si>
  <si>
    <t>Tianqiao, Bajiao, Enshi, Hubei</t>
  </si>
  <si>
    <t>Eshan Hongfeng Building Materials</t>
  </si>
  <si>
    <t>Xiaojie, Eshan, Yuxi, Yunnan</t>
  </si>
  <si>
    <t>Far East International Investment</t>
  </si>
  <si>
    <t>Suzhou Dongwu Cement</t>
  </si>
  <si>
    <t>Lili, Wujiang, Suzhou, Jiangsu</t>
  </si>
  <si>
    <t>Fenggang Guifeng Cemeng</t>
  </si>
  <si>
    <t>Longjing, Longquan, Fenggang, Zunyi, Guizhou</t>
  </si>
  <si>
    <t>Fengxian Sanlian Building Materials</t>
  </si>
  <si>
    <t>Qiliping, Fengxian, Baoji, Shaanxi</t>
  </si>
  <si>
    <t>Fengxiang Yongdong Cement</t>
  </si>
  <si>
    <t>Xicun Miganqiao, Fengxiang, Baoji, Shaanxi</t>
  </si>
  <si>
    <t>Fufeng Qinwei Cement</t>
  </si>
  <si>
    <t>Tiandu Street, Tiandu, Fufeng, Baoji, Shaanxi</t>
  </si>
  <si>
    <t>Fuhai Sanhai Cement</t>
  </si>
  <si>
    <t>Jianbei Road Industrial Park, Fuhai, Aletai, Xinjiang</t>
  </si>
  <si>
    <t>Fujian Anxi Sanyuanyan Cement</t>
  </si>
  <si>
    <t>Sanyuan, Jingu, Anxi, Quanzhou, Fujian</t>
  </si>
  <si>
    <t>Fujian Cement</t>
  </si>
  <si>
    <t>Fujian Lianshi Cement</t>
  </si>
  <si>
    <t>No.1 Chengnan Road, Shunchang, Nanping, Fujian</t>
  </si>
  <si>
    <t>﻿Fujian Cement</t>
  </si>
  <si>
    <t xml:space="preserve">Fujian Yong’an Jinyinhu Cement </t>
  </si>
  <si>
    <t>Jinyinhu Industrial Park, Dahu, Dahu, Yong'an, Sanming, Fujian</t>
  </si>
  <si>
    <t>Fujian Jinniu Cement</t>
  </si>
  <si>
    <t>Xinlu, Guyong, Jiangle, Sanming, Fujian</t>
  </si>
  <si>
    <t>Fujian Longlin Group</t>
  </si>
  <si>
    <t>Nanshanyu Zhongjia Road, Caoxi, Xinluo, Longyan, Fujian</t>
  </si>
  <si>
    <t>Fujian Longyan Chunchi Cement</t>
  </si>
  <si>
    <t>No.1 Xaikeng, Dongshan, Caoxi, Xinluo, Longyan, Fujian</t>
  </si>
  <si>
    <t>Fujian Longyan Hefeng Cement</t>
  </si>
  <si>
    <t>No.48 Nanhuan East Road, Longyan, Fujian</t>
  </si>
  <si>
    <t>Fumin Jintui Cement Building Materials</t>
  </si>
  <si>
    <t>Shaguo, Daying, Fumin, Kunming, Yunnan</t>
  </si>
  <si>
    <t>Fushun Cement</t>
  </si>
  <si>
    <t>No.2 Huashan Street, Xinfu, Fushun, Liaoning</t>
  </si>
  <si>
    <t>Fuyuan Cement</t>
  </si>
  <si>
    <t>Ganfeng Cement</t>
  </si>
  <si>
    <t>Shangtang, Fengcheng, Jiangxi</t>
  </si>
  <si>
    <t>Gansu Gulang Cement</t>
  </si>
  <si>
    <t>Gansu Jiuquan Qifeng Building Materials Chemical</t>
  </si>
  <si>
    <t>Gansu Liuxing Cement</t>
  </si>
  <si>
    <t>Luyang, Jingtai, Baiyin, Gansu</t>
  </si>
  <si>
    <t>Gansu Nongken Yinma Cement</t>
  </si>
  <si>
    <t>Gansu Qilianshan Shanhui Group (Sinoma)</t>
  </si>
  <si>
    <t>Yongdeng Cement</t>
  </si>
  <si>
    <t>Zhongpu, Yongdeng, Lanzhou, Gansu</t>
  </si>
  <si>
    <t>Gansu Wushan Cement</t>
  </si>
  <si>
    <t>Gansu Yongtong Group Cement</t>
  </si>
  <si>
    <t>Guangdong Guoying Lvzhou Cement</t>
  </si>
  <si>
    <t>Guangdong Guoying Sanma Cement</t>
  </si>
  <si>
    <t>Shuangfeng, Tanshui, Yangchun, Yangjiang, Guangdong</t>
  </si>
  <si>
    <t>Guangdong Tapai Group</t>
  </si>
  <si>
    <t xml:space="preserve">Fujian Tapai Cement
</t>
  </si>
  <si>
    <t xml:space="preserve">Meizhou Jinta Cement
</t>
  </si>
  <si>
    <t xml:space="preserve">Wenfu, Jiaoling, Meizhou, 
</t>
  </si>
  <si>
    <t>Wenfu, Jiaoling, Meizhou, Guangdong</t>
  </si>
  <si>
    <t>Meixian Hengta Rotary Cement</t>
  </si>
  <si>
    <t>Zhuyang, Meizhou, Guangdong</t>
  </si>
  <si>
    <t xml:space="preserve">Huizhou Longmen
</t>
  </si>
  <si>
    <t>Pingling, Longmen, Huizhou, Guangdong</t>
  </si>
  <si>
    <t>Guangdong Xingning Ningjiang Building Materials Industrial</t>
  </si>
  <si>
    <t>Guangxi Beiliu Shentong Cement</t>
  </si>
  <si>
    <t>Guangxi Dahua Jinhe Cement</t>
  </si>
  <si>
    <t>Gugan, Dahua, Dahua, Hechi, Guangxi</t>
  </si>
  <si>
    <t>Guangxi Dongni Tiandeng Cement</t>
  </si>
  <si>
    <t>Pingma, Tiandong, Baise, Guangxi</t>
  </si>
  <si>
    <t>Guangxi Hechi Dajincheng Cement</t>
  </si>
  <si>
    <t>Guangxi Huahong Cement</t>
  </si>
  <si>
    <t>Xinxing, Pumiao, Yongning,  Nanning, Guangxi</t>
  </si>
  <si>
    <t>Guangxi Xipu Nanyan Cement</t>
  </si>
  <si>
    <t>Guangxi Yufeng Group</t>
  </si>
  <si>
    <t>Guangxin Qingzhou Cement</t>
  </si>
  <si>
    <t>Yuncheng, Yunfu, Guangdong</t>
  </si>
  <si>
    <t>Guangzhou Zhujiang Cement Plant</t>
  </si>
  <si>
    <t>Shenxian, Baiyun, Guangzhou, Guangdong</t>
  </si>
  <si>
    <t>Guide Cement</t>
  </si>
  <si>
    <t>Mabao, Adong, Guide, Hainan, Qinghai</t>
  </si>
  <si>
    <t xml:space="preserve">﻿Guigang 
Shuangyan 
Special Cement
</t>
  </si>
  <si>
    <t>Nanjiang Gangnan, Guigang, Guangxi</t>
  </si>
  <si>
    <t xml:space="preserve">Guilin Tieshan 
Cement
</t>
  </si>
  <si>
    <t>Dayu Dayu, Lingchuan, Guilin, Guangxi</t>
  </si>
  <si>
    <t xml:space="preserve">Guiyang Cement
</t>
  </si>
  <si>
    <t>Xianggongbei Road, Baiyun, Guiyang, Guizhou</t>
  </si>
  <si>
    <t xml:space="preserve">Guiyang Huaxi Jinlong Cement
</t>
  </si>
  <si>
    <t>Yangniu, Huaxi, Guiyang, Guizhou</t>
  </si>
  <si>
    <t xml:space="preserve">Guiyang Wudang 
Yeya Cement
</t>
  </si>
  <si>
    <t xml:space="preserve">Guizhou Bohong 
Industrial
</t>
  </si>
  <si>
    <t>Laoyingshan, Zhongshan, Liupanshui, Guizhou</t>
  </si>
  <si>
    <t xml:space="preserve">Guizhou Duyun 
Cement
</t>
  </si>
  <si>
    <t xml:space="preserve">Guizhou Jiangdian Gezhouba Cement
</t>
  </si>
  <si>
    <t>Huangjiaba, Meitan, Zunyi, Guizhou</t>
  </si>
  <si>
    <t xml:space="preserve">Guizhou Lanhua 
Cement
</t>
  </si>
  <si>
    <t>Zhanjie, Qingzhen, Guiyang, Guizhou</t>
  </si>
  <si>
    <t xml:space="preserve">Guizhou Songtao 
Gaoli Cement
</t>
  </si>
  <si>
    <t xml:space="preserve">Hainan Bayi Cement
</t>
  </si>
  <si>
    <t xml:space="preserve">Hainan Bayi Jinling Cement
</t>
  </si>
  <si>
    <t xml:space="preserve">Hainan Tongshi Dajiangnan Cement
</t>
  </si>
  <si>
    <t xml:space="preserve">Hancheng Qiyuan Building Materials
</t>
  </si>
  <si>
    <t>Hangzhou Hucheng Cement</t>
  </si>
  <si>
    <t>Shujia, Lijia, Jiande, Hangzhou, Zhejiang</t>
  </si>
  <si>
    <t xml:space="preserve">Hanjiang Yangchun Building Materials
</t>
  </si>
  <si>
    <t xml:space="preserve">Hanyin Hanyuan 
Building Materials
</t>
  </si>
  <si>
    <t xml:space="preserve">Harbin Honggu Cement Plant </t>
  </si>
  <si>
    <t>No.32 Nanshu Road, Tiefeng, Qiqihar, Heilungkiang</t>
  </si>
  <si>
    <t xml:space="preserve">Harbin Quanxing 
Cement
</t>
  </si>
  <si>
    <t xml:space="preserve">Hebei Jinlong Cement Group
</t>
  </si>
  <si>
    <t xml:space="preserve">Hebei Quzhai 
Cement Group
</t>
  </si>
  <si>
    <t>Luquan, Shijiazhuang, Hebei</t>
  </si>
  <si>
    <t xml:space="preserve">Hebei Yanzhao 
Cement
</t>
  </si>
  <si>
    <t>Shijiazhuang, Hebei</t>
  </si>
  <si>
    <t xml:space="preserve">Hebei Yehe Cement
</t>
  </si>
  <si>
    <t xml:space="preserve">Hebukesair Xueshan 
Cement
</t>
  </si>
  <si>
    <t xml:space="preserve">Hebukesair Yili te Beitun 
Building Materials
</t>
  </si>
  <si>
    <t xml:space="preserve">Hechi Guangchi 
Cement
</t>
  </si>
  <si>
    <t>Jianshe, Jinchengjiang, Hechi, Guangxi</t>
  </si>
  <si>
    <t xml:space="preserve">Hechuan Duhui 
Cement Manufacture
</t>
  </si>
  <si>
    <t xml:space="preserve">Heilungkiang Haolianghe Cement
</t>
  </si>
  <si>
    <t xml:space="preserve">Heilungkiang Huanan Xinglong Cement
</t>
  </si>
  <si>
    <t xml:space="preserve">Heilungkiang Xiaoling Cement
</t>
  </si>
  <si>
    <t xml:space="preserve">Heishan County 
Changhe Cement
</t>
  </si>
  <si>
    <t xml:space="preserve">Henan Anyang 
Yimin Cement
</t>
  </si>
  <si>
    <t xml:space="preserve">Henan Mengdian 
Electricity Group
</t>
  </si>
  <si>
    <t>Mengzhuang, Huixian, Xinxiang, Henan</t>
  </si>
  <si>
    <t xml:space="preserve">Henan Nanyang 
Hangtian Cement
</t>
  </si>
  <si>
    <t xml:space="preserve">Henan 
Tongli 
Cement
</t>
  </si>
  <si>
    <t xml:space="preserve">Xinxiang Pingyuan Tongli 
Cement
</t>
  </si>
  <si>
    <t xml:space="preserve">Henan Tongli 
Cement
</t>
  </si>
  <si>
    <t xml:space="preserve">Henan Yuhe Tongli Cement
</t>
  </si>
  <si>
    <t>Chunlei South Road, Hebi, Henan</t>
  </si>
  <si>
    <t xml:space="preserve">Zhumadian Yulong Tongli 
Cement
</t>
  </si>
  <si>
    <t>Tongli Road, Queshan, Zhumadian, Henan</t>
  </si>
  <si>
    <t xml:space="preserve">Luoyang Huanghe Tongli 
Cement
</t>
  </si>
  <si>
    <t>Chengdong Industrial Park, Yiyang, Luoyang, Henan</t>
  </si>
  <si>
    <t xml:space="preserve">Henan Xiaoshan 
Cement Group
</t>
  </si>
  <si>
    <t>Houya, Zhangmao, Shan, Sanmenxia, Henan</t>
  </si>
  <si>
    <t xml:space="preserve">Henan Xinshiji 
Xinfeng Cement
</t>
  </si>
  <si>
    <t>Gongnong West Street, Jishui, Weihui, Xinxiang, Henan</t>
  </si>
  <si>
    <t xml:space="preserve">Henan Yanshi 
Cement Plant
</t>
  </si>
  <si>
    <t>Zhuge, Zhuge, Yanshi, Luoyang, Henan</t>
  </si>
  <si>
    <t xml:space="preserve">Henan Yunan 
Cement
</t>
  </si>
  <si>
    <t xml:space="preserve">Henan Zhongjing Group
Jiaozuo Cement
</t>
  </si>
  <si>
    <t>Xunfan Economic Zone, Shanyang, Jiaozuo, Henan</t>
  </si>
  <si>
    <t xml:space="preserve">Hengyang Xiangjiang 
Cement Industrial
</t>
  </si>
  <si>
    <t>No.58 Xingfu Road, Zhengxiang, Hengyang, Hunan</t>
  </si>
  <si>
    <t xml:space="preserve">Hinggan League 
Quanxing Cement 
Manufacture
</t>
  </si>
  <si>
    <t>Chuole, Jalaid Banner, Hinggan League, Inner Mongolia</t>
  </si>
  <si>
    <t xml:space="preserve">Honghe Ziyan 
Cement
</t>
  </si>
  <si>
    <t>Dongcun, Chenguan, Jianshui, Honghe, Yunnan</t>
  </si>
  <si>
    <t xml:space="preserve">Hongshi Holding 
Group
</t>
  </si>
  <si>
    <t xml:space="preserve">Zhejiang Tonglu Hongshi 
Cement
</t>
  </si>
  <si>
    <t>Wunikou, Tonglu Street, Tonglu, Hangzhou, Zhejiang</t>
  </si>
  <si>
    <t xml:space="preserve">Zhejiang Jiande Hongshi Cement
</t>
  </si>
  <si>
    <t xml:space="preserve">Huaibei Mining 
Industry Group
</t>
  </si>
  <si>
    <t xml:space="preserve">Gaoyue, Duji, Huaibei, Anhui
1 Dry - 0.78Mt/yr
</t>
  </si>
  <si>
    <t xml:space="preserve">Huaibei Zhongzhi Cement
</t>
  </si>
  <si>
    <t>Huaihua Jindadi Cement</t>
  </si>
  <si>
    <t xml:space="preserve">Huainan Mining Industry Group
</t>
  </si>
  <si>
    <t xml:space="preserve">Huainan Shunyue Cement
</t>
  </si>
  <si>
    <t xml:space="preserve">Huangshi Chengmei Building Materials
</t>
  </si>
  <si>
    <t>Jinhu Street, Daye, Huangshi, Hubei</t>
  </si>
  <si>
    <t xml:space="preserve">Huaping Gaoyuan Building Materials
</t>
  </si>
  <si>
    <t>Daixng, Huaping, Lijiang, Yunnan</t>
  </si>
  <si>
    <t xml:space="preserve">Huating Longdong 
Building Materials 
</t>
  </si>
  <si>
    <t>Cedi, Huating, Pingliang, Gansu</t>
  </si>
  <si>
    <t xml:space="preserve">Huaxin Cement (41.9% LafargeHolcim)
</t>
  </si>
  <si>
    <t>Sanmenzi, Fuling, Chongqing</t>
  </si>
  <si>
    <t>No.503 Yanhu Road, Huangshi, Hubei</t>
  </si>
  <si>
    <t>No.1 Huaxing Road, Wuxue, Hubei</t>
  </si>
  <si>
    <t>Weiyuankou, Yangxin, Huangshi, Hubei</t>
  </si>
  <si>
    <t>Guojiaba, Guojiaba, Zigui, Yichang, Hubei</t>
  </si>
  <si>
    <t>Liulin, Shihe, Xinyang, Henan</t>
  </si>
  <si>
    <t xml:space="preserve">Huaying Yongyi 
Cement
</t>
  </si>
  <si>
    <t xml:space="preserve">Hubei Baizhaoshan 
Cement
</t>
  </si>
  <si>
    <t>Erling, Beifan, Anlu, Hubei</t>
  </si>
  <si>
    <t xml:space="preserve">Hubei Huayang 
Cement
</t>
  </si>
  <si>
    <t xml:space="preserve">Hubei 
Jinglan Group
</t>
  </si>
  <si>
    <t xml:space="preserve">Jinglan Cement
</t>
  </si>
  <si>
    <t>Qianyang, Jingshan, Jingmen, Hubei</t>
  </si>
  <si>
    <t xml:space="preserve">Hubei Jinglan Group
</t>
  </si>
  <si>
    <t>Yaopo, Xiaokangying, Yuzhong, Lanzhou, Gansu</t>
  </si>
  <si>
    <t xml:space="preserve">Hubei Jingshan Xinsheng Cement Plant
</t>
  </si>
  <si>
    <t>Taihe, Yanmenkou, Jingshan, Jingmen, Hubei</t>
  </si>
  <si>
    <t xml:space="preserve">Hubei Wudang 
Cement
</t>
  </si>
  <si>
    <t xml:space="preserve">Hubei Zhuxi Ruicheng Cement
</t>
  </si>
  <si>
    <t>Shuiping, Zhuxi, Shiyan, Hubei</t>
  </si>
  <si>
    <t xml:space="preserve">Huiyang Shuangxin 
Cement
</t>
  </si>
  <si>
    <t xml:space="preserve">Hunan Chenxi Huazhong Cement
</t>
  </si>
  <si>
    <t>Jinbin, Chenxi, Huaihua, Hunan</t>
  </si>
  <si>
    <t xml:space="preserve">Hunan Shimen Qiangsheng Cement
</t>
  </si>
  <si>
    <t xml:space="preserve">Hunan Shimen Special Cement
</t>
  </si>
  <si>
    <t>Changde, Hunan</t>
  </si>
  <si>
    <t>Hunan Xiangwei</t>
  </si>
  <si>
    <t xml:space="preserve">Hunan Yinshan Industrial Group
</t>
  </si>
  <si>
    <t>Yinshan, Changsha, Changsha, Hunan</t>
  </si>
  <si>
    <t xml:space="preserve">Hunan Yiyang Dongfang Cement
</t>
  </si>
  <si>
    <t>Huishangang, Taojiang, Yiyang, Hunan</t>
  </si>
  <si>
    <t xml:space="preserve">Hunan Yongzhou Jiuhu Jiaoyang Cement
</t>
  </si>
  <si>
    <t xml:space="preserve">Huocheng Sanshui 
Cement
</t>
  </si>
  <si>
    <t>Huzhou Ansheng</t>
  </si>
  <si>
    <t>Ancheng, Dipu, Anji, Huzhou, Zhejiang</t>
  </si>
  <si>
    <t>Inner Mongolia Chifeng Yuanhang Cement</t>
  </si>
  <si>
    <t xml:space="preserve">Chenyingzi, Niuyingzi, Harqin Banner, Chifeng, Inner Mongolia </t>
  </si>
  <si>
    <t xml:space="preserve">Inner Mongolia 
Hengzhou Cement
</t>
  </si>
  <si>
    <t>Inner Mongolia Linxi Town Yiwande Industry</t>
  </si>
  <si>
    <t xml:space="preserve">Inner Mongolia 
Mengxi Cement
</t>
  </si>
  <si>
    <t xml:space="preserve">Hailar Mengxi Cement
</t>
  </si>
  <si>
    <t xml:space="preserve">Qingshuihe County Mengxi 
</t>
  </si>
  <si>
    <t>Chengguan, Qingshuihe, Hohot, Inner Mongolia</t>
  </si>
  <si>
    <t xml:space="preserve">Wuhai Mengxi Cement
</t>
  </si>
  <si>
    <t xml:space="preserve">Rrdos Mengxi Building 
Materials
</t>
  </si>
  <si>
    <t xml:space="preserve">Yakeshi Mengxi Cement
</t>
  </si>
  <si>
    <t xml:space="preserve">Arun Banner Mengxi Cement
</t>
  </si>
  <si>
    <t>Zhangtar Industrial Park, Naji, Arun Banner, Hulun Buir, Inner Mongolia</t>
  </si>
  <si>
    <t xml:space="preserve">Inner Mongolia 
Xishui Strong Year
</t>
  </si>
  <si>
    <t>Jiangle Jinniu Cement</t>
  </si>
  <si>
    <t xml:space="preserve">Jiangnan Onoda Cement Company (Taiheiyo Group) </t>
  </si>
  <si>
    <t>Nanjing, Jiangsu</t>
  </si>
  <si>
    <t>Jiangshanhu Group</t>
  </si>
  <si>
    <t xml:space="preserve">Jiangshan Hejiashan Cement
</t>
  </si>
  <si>
    <t xml:space="preserve">Changshan Jiangshanhu Cement
</t>
  </si>
  <si>
    <t xml:space="preserve">Jiangsu Far East Cement
</t>
  </si>
  <si>
    <t xml:space="preserve">Jiangsu Henglai Building Materials
</t>
  </si>
  <si>
    <t xml:space="preserve">Jiangsu Jinfeng Cement Group
</t>
  </si>
  <si>
    <t>Shezhu, Liyang, Changzhou, Jiangsu</t>
  </si>
  <si>
    <t>Jiangsu Leida</t>
  </si>
  <si>
    <t>No.118 Nanjiao, Dongtai, Jiangsu</t>
  </si>
  <si>
    <t xml:space="preserve">Jiangsu Tianshan Hantian Cement
</t>
  </si>
  <si>
    <t>Jingqiao, Lishui, Nanjing, Jiangsu</t>
  </si>
  <si>
    <t xml:space="preserve">Jiangxi Sanhuan Cement
</t>
  </si>
  <si>
    <t xml:space="preserve">Jiangxi Shengta Industrial Group
</t>
  </si>
  <si>
    <t xml:space="preserve">Jiangxi Taihe Yuhua 
Cement
</t>
  </si>
  <si>
    <t xml:space="preserve">Jiangxi Tianfeng Building Materials
</t>
  </si>
  <si>
    <t xml:space="preserve">Jiangxi Wanji Cement
</t>
  </si>
  <si>
    <t>Jiangxi Wannianqing Cement</t>
  </si>
  <si>
    <t xml:space="preserve">Jiangxi Yushan Wannianqing 
Cement
</t>
  </si>
  <si>
    <t>Yanrui, Yushan, Shangrao, Jiangxi</t>
  </si>
  <si>
    <t xml:space="preserve">Jiangxi Ruijin Wannianqing 
Cement
</t>
  </si>
  <si>
    <t xml:space="preserve">Jiangxi Yutu Cement
</t>
  </si>
  <si>
    <t xml:space="preserve">Jiaoling Longteng Rotary Cement
</t>
  </si>
  <si>
    <t xml:space="preserve">Jiaozuo Jiangu Cement
</t>
  </si>
  <si>
    <t xml:space="preserve">Jiaozuo Qianye 
Cement
</t>
  </si>
  <si>
    <t>Jidong Development Group</t>
  </si>
  <si>
    <t xml:space="preserve">Datong Jidong Cement
</t>
  </si>
  <si>
    <t>Lincheng, Industrial Park, Xingtai, Hebei</t>
  </si>
  <si>
    <t xml:space="preserve">Jidong Cement Fengrun
</t>
  </si>
  <si>
    <t xml:space="preserve">Jidong Liaoyang
</t>
  </si>
  <si>
    <t xml:space="preserve">Anshan Jidong Cement
</t>
  </si>
  <si>
    <t>No.18 Hongta Street, Lishan, \Anshan, Liaoning</t>
  </si>
  <si>
    <t>Danfeng, Youxi, Jiangjin, Chongqing</t>
  </si>
  <si>
    <t xml:space="preserve">Shaanxi Fengxiang Cement
</t>
  </si>
  <si>
    <t>Jidong HeidelbergCement</t>
  </si>
  <si>
    <t>Xianyang, Shaanxi</t>
  </si>
  <si>
    <t>Yanma, Tiandu, Fufeng, Baoji, Shaanxi</t>
  </si>
  <si>
    <t xml:space="preserve">Jilin Dequan Cement </t>
  </si>
  <si>
    <t xml:space="preserve">Group Wangqing
</t>
  </si>
  <si>
    <t>Jilin Dequan Jingang Cement Group</t>
  </si>
  <si>
    <t>Xicheng, Helong, Yanbian, Jilin</t>
  </si>
  <si>
    <t xml:space="preserve">Jilin Shiling Cement
</t>
  </si>
  <si>
    <t>Shiling Town, Lishu, Siping, Jilin</t>
  </si>
  <si>
    <t xml:space="preserve">Jilin Yatai Group
</t>
  </si>
  <si>
    <t xml:space="preserve">Jlin Yatai Shuangyang 
Cement
</t>
  </si>
  <si>
    <t xml:space="preserve">Yatai Croup Yitong
</t>
  </si>
  <si>
    <t xml:space="preserve">Jilin Yatai Mingcheng Cement
</t>
  </si>
  <si>
    <t xml:space="preserve">Yarai Group Tumen Cement
</t>
  </si>
  <si>
    <t xml:space="preserve">Jilin Tonghua Special Cement 
</t>
  </si>
  <si>
    <t>Shuidong, Erdaojiang, Yonghua, Jilin</t>
  </si>
  <si>
    <t xml:space="preserve">No.102  Road, Daowai, Harbin, Heilungkiang </t>
  </si>
  <si>
    <t xml:space="preserve">Jinchang Jinni Group Cement
</t>
  </si>
  <si>
    <t xml:space="preserve">Jinfeng Building Materials
</t>
  </si>
  <si>
    <t xml:space="preserve">Jingtai Xingquan Cement
</t>
  </si>
  <si>
    <t xml:space="preserve">Jinshui GroupShanxi Jinpai Cement Group
</t>
  </si>
  <si>
    <t xml:space="preserve">Jinyuan Holding 
Group
</t>
  </si>
  <si>
    <t xml:space="preserve">Taiyuan Jinyuan Cement
</t>
  </si>
  <si>
    <t>Guxian, Yangqu, Taiyuan, Shanxi</t>
  </si>
  <si>
    <t xml:space="preserve">Suozhou Jinyuan Cement
</t>
  </si>
  <si>
    <t>Xishentou, Shentou, Suocheng, Suozhou, Shanxi</t>
  </si>
  <si>
    <t xml:space="preserve">Jinyuan 
Holding 
Group
</t>
  </si>
  <si>
    <t xml:space="preserve">Zhejiang Jinyuan Cement
</t>
  </si>
  <si>
    <t>Zhuma, Wucheng, Jinhua, Zhejiang</t>
  </si>
  <si>
    <t xml:space="preserve">Jiujiang Lanfeng Cement
</t>
  </si>
  <si>
    <t xml:space="preserve">Jiujiang Xinshan Cement
</t>
  </si>
  <si>
    <t>Jiuzhaigou Cement</t>
  </si>
  <si>
    <t xml:space="preserve">Jixi Sailong Cement 
Manufacture
</t>
  </si>
  <si>
    <t>Ertaipu Chengzihe, Jixi, Heilungkiang</t>
  </si>
  <si>
    <t xml:space="preserve">Jiyuan Taihang Cement
</t>
  </si>
  <si>
    <t>Jiyuan, Henan</t>
  </si>
  <si>
    <t xml:space="preserve">Kehua Group
</t>
  </si>
  <si>
    <t>Zhejiang Kehua Group</t>
  </si>
  <si>
    <t>Bashixi, Lingdong, Lanxi, Jinhua, Zhejiang</t>
  </si>
  <si>
    <t xml:space="preserve">Kiamusze Hongji 
Cement
</t>
  </si>
  <si>
    <t xml:space="preserve">Kunming Anning 
Guangming Cement
</t>
  </si>
  <si>
    <t xml:space="preserve">Kunming Dianbei 
Building Materials
</t>
  </si>
  <si>
    <t xml:space="preserve">Kunming Hongli 
Cement
</t>
  </si>
  <si>
    <t xml:space="preserve">Kunming Liyu Building Materials
</t>
  </si>
  <si>
    <t xml:space="preserve">Kunming Steel 
Holding
</t>
  </si>
  <si>
    <t xml:space="preserve">Yunnan Anning Kungang 
Cement Building Materials
</t>
  </si>
  <si>
    <t xml:space="preserve">Yunnan Baoshan Kun Steel 
Jiahua Cement Building 
Materials
</t>
  </si>
  <si>
    <t xml:space="preserve">Lafarge Shui On Cement 
(LafargeHocim)
</t>
  </si>
  <si>
    <t xml:space="preserve">Guizhou Shuicheng Cement
</t>
  </si>
  <si>
    <t>No.40 Daqiao Road, Kaili, Guizhou</t>
  </si>
  <si>
    <t xml:space="preserve">Zunyi Sancha Cement
</t>
  </si>
  <si>
    <t>Yingtaogou, Xinpu, Honghuagang, Zunyi, Guizhou</t>
  </si>
  <si>
    <t>Dujiangyan, Chengdu, Sichuan</t>
  </si>
  <si>
    <t xml:space="preserve">Shuangma Jiangyou Cement
</t>
  </si>
  <si>
    <t>Erlangmiao, Jiangyou, Sichuan</t>
  </si>
  <si>
    <t xml:space="preserve">Tangba Industrial 
</t>
  </si>
  <si>
    <t xml:space="preserve">Yunnan Guozi Cement 
Haikou
</t>
  </si>
  <si>
    <t xml:space="preserve">Yunnan Guozi Cement
</t>
  </si>
  <si>
    <t xml:space="preserve">Guozi Cement Fumin
</t>
  </si>
  <si>
    <t>Yunnan Guozi Cement Kunming</t>
  </si>
  <si>
    <t>No.1356 Chunyu Road, Xishan, Kunming, Yunnan</t>
  </si>
  <si>
    <t xml:space="preserve">Kunming Junfeng Cement
</t>
  </si>
  <si>
    <t>Yunnan Guozi Cement Honghe</t>
  </si>
  <si>
    <t xml:space="preserve">Yunnan Guozi Cement 
JianchuanMeiyuan Building Materials 
</t>
  </si>
  <si>
    <t xml:space="preserve">Yunnan Sanjiang Cement
</t>
  </si>
  <si>
    <t xml:space="preserve">Yunnan Guozi Lijiang Cement
</t>
  </si>
  <si>
    <t xml:space="preserve">Lafarge Shui 
On Cement 
(LafargeHocim)
</t>
  </si>
  <si>
    <t xml:space="preserve">Yunnan Guozi Cement 
</t>
  </si>
  <si>
    <t xml:space="preserve">Lafarge Shui On Cement 
(LafargeHolcim)
</t>
  </si>
  <si>
    <t xml:space="preserve">Chongqing Lafarge Nanshan
</t>
  </si>
  <si>
    <t xml:space="preserve">Lafarge Shui On Chongqing 
Tenghui Special Cement 
</t>
  </si>
  <si>
    <t>Chongqing Lafarge Tenghui Diwei Cement</t>
  </si>
  <si>
    <t>Mafutuo Luohuang, Jiangjin, Chongqing</t>
  </si>
  <si>
    <t xml:space="preserve">Chongqing Lafarge Tenghui Fuling Cement
</t>
  </si>
  <si>
    <t xml:space="preserve">Langao Kaiyuan Building Materials
</t>
  </si>
  <si>
    <t xml:space="preserve">Lanzhou Gancao 
Environmental Building 
Materials
</t>
  </si>
  <si>
    <t xml:space="preserve">Materials
</t>
  </si>
  <si>
    <t xml:space="preserve">LanzhouDatonghe 
Cement
</t>
  </si>
  <si>
    <t xml:space="preserve">Leshan Fuxiang 
Building Materials
</t>
  </si>
  <si>
    <t xml:space="preserve">Leshan Shawan 
Haitian Building Materials
</t>
  </si>
  <si>
    <t xml:space="preserve">Lhasa Yuanda Building Materials
</t>
  </si>
  <si>
    <t>Liangzhou Naituo Cement</t>
  </si>
  <si>
    <t xml:space="preserve">Liaoning Bohai Cement Group
</t>
  </si>
  <si>
    <t>Liaoning Dongli Industry Group</t>
  </si>
  <si>
    <t xml:space="preserve">Fushun Dahuofang Cement
</t>
  </si>
  <si>
    <t xml:space="preserve">Liaoning Liaodong Cement Group
</t>
  </si>
  <si>
    <t>Liaoning Road Cement</t>
  </si>
  <si>
    <t xml:space="preserve">Liaoning Tieling Tiexin Cement
</t>
  </si>
  <si>
    <t xml:space="preserve">Linjiang Hongda Cement
</t>
  </si>
  <si>
    <t xml:space="preserve">Liyang East Cement 
Votorantim
</t>
  </si>
  <si>
    <t xml:space="preserve">Longde Longfeng 
Cement
</t>
  </si>
  <si>
    <t xml:space="preserve">Longnan Wudu 
Cement
</t>
  </si>
  <si>
    <t xml:space="preserve">Longyuan Construction Anhui 
Cement
</t>
  </si>
  <si>
    <t xml:space="preserve">Loudi Louxing 
Cement Manufacture
</t>
  </si>
  <si>
    <t xml:space="preserve">Lueyang County 
Cement
</t>
  </si>
  <si>
    <t xml:space="preserve">Luliang Sanchahe 
Cement
</t>
  </si>
  <si>
    <t xml:space="preserve">Luohe Fengyuan 
Cement
</t>
  </si>
  <si>
    <t xml:space="preserve">Luoping Yuma 
Cement
</t>
  </si>
  <si>
    <t xml:space="preserve">Luoyang Zhonghexiang Cement
</t>
  </si>
  <si>
    <t xml:space="preserve">Luoyang Ziluoshan Cement
</t>
  </si>
  <si>
    <t xml:space="preserve">Luxi Building Materials Industrial
</t>
  </si>
  <si>
    <t xml:space="preserve">Maoming Shihua 
Shengli Cement
</t>
  </si>
  <si>
    <t xml:space="preserve">Meixian Dongxing Cement
</t>
  </si>
  <si>
    <t xml:space="preserve">Meixian Kaisheng Rotary Cement
</t>
  </si>
  <si>
    <t xml:space="preserve">Meixian 
Meiyan 
Rotary Cement
</t>
  </si>
  <si>
    <t xml:space="preserve">Meizhou Ningjiang 
Building Materials 
</t>
  </si>
  <si>
    <t xml:space="preserve">Mengzi Yingzhou 
Cement
</t>
  </si>
  <si>
    <t>Mianzhu Panlong 
Huajian</t>
  </si>
  <si>
    <t xml:space="preserve">Minhe Datong 
Cement
</t>
  </si>
  <si>
    <t xml:space="preserve">Mitsubishi Materials 
Corporation
</t>
  </si>
  <si>
    <t xml:space="preserve">Yantai Mitsubishi Cement
</t>
  </si>
  <si>
    <t xml:space="preserve">Mutankiang Jianxin Cement Production
</t>
  </si>
  <si>
    <t xml:space="preserve">Nanchong Chuanbei Cement
</t>
  </si>
  <si>
    <t>Nandan Cement</t>
  </si>
  <si>
    <t xml:space="preserve">Nanjiang Cement Group
</t>
  </si>
  <si>
    <t>Nanjing Jinjiang Cement Plant</t>
  </si>
  <si>
    <t>Nanning Jingang Cement</t>
  </si>
  <si>
    <t>Nanning Zhengda Building Materials</t>
  </si>
  <si>
    <t xml:space="preserve">Neimeng Tianhao 
Cement
</t>
  </si>
  <si>
    <t xml:space="preserve">Ningbo Shunjiang 
Cement
</t>
  </si>
  <si>
    <t xml:space="preserve">Ningxia Building Materials (Sinoma)
</t>
  </si>
  <si>
    <t xml:space="preserve">Ningxia Qintongxia Cement
</t>
  </si>
  <si>
    <t xml:space="preserve">Ningxia Zhongning Saima 
Cement
</t>
  </si>
  <si>
    <t xml:space="preserve">Ningxia Building Materials Group
</t>
  </si>
  <si>
    <t xml:space="preserve">Ningxia Saima Industrical
</t>
  </si>
  <si>
    <t xml:space="preserve">Ningxia Building Materials Group 
</t>
  </si>
  <si>
    <t xml:space="preserve">Ningxia Building Materials Group (Sinoma)
</t>
  </si>
  <si>
    <t xml:space="preserve">Tianshui Qilianshan Cement
</t>
  </si>
  <si>
    <t xml:space="preserve">Ningxia Helan 
Jinshan Cement
</t>
  </si>
  <si>
    <t xml:space="preserve">Ningxia Huatai New 
Cement Group
</t>
  </si>
  <si>
    <t xml:space="preserve">Ningxia Jiancheng Building Materials
</t>
  </si>
  <si>
    <t xml:space="preserve">Wangyuan Economic 
</t>
  </si>
  <si>
    <t xml:space="preserve">Ningxia Mingfeng 
Mengcheng Cement
</t>
  </si>
  <si>
    <t xml:space="preserve">Ningxia Shengjin 
Cement
</t>
  </si>
  <si>
    <t xml:space="preserve">Ningxia Shizuishan 
Jinli Building Materials
</t>
  </si>
  <si>
    <t xml:space="preserve">Ningxia Wuzhong 
Cement Industrial
</t>
  </si>
  <si>
    <t xml:space="preserve">Ningxia Xixia 
Cement
</t>
  </si>
  <si>
    <t xml:space="preserve">Ningxia Yinghai 
Lingwu Special Cement
</t>
  </si>
  <si>
    <t xml:space="preserve">Ningxia Yinghai 
Yinchuan Building 
Materials
</t>
  </si>
  <si>
    <t xml:space="preserve">Ningyuan Lianhuatang 
Cement
</t>
  </si>
  <si>
    <t xml:space="preserve">Pangu Cement 
Group
</t>
  </si>
  <si>
    <t xml:space="preserve">Panshi Cement
</t>
  </si>
  <si>
    <t xml:space="preserve">Panjing Cement
</t>
  </si>
  <si>
    <t xml:space="preserve">Panzhihua 
Hongguo 
Cement
</t>
  </si>
  <si>
    <t xml:space="preserve">ingdingshan Xingfeng Group
</t>
  </si>
  <si>
    <t xml:space="preserve">Pingli Kanghua Building Materials
</t>
  </si>
  <si>
    <t xml:space="preserve">Pingnan Yanfeng 
Cement
</t>
  </si>
  <si>
    <t xml:space="preserve">Pingshan County 
Baiyun Cement
</t>
  </si>
  <si>
    <t xml:space="preserve">Pingshan Jinsha Cement
</t>
  </si>
  <si>
    <t xml:space="preserve">Pishan Duwa 
Yushan Cement
</t>
  </si>
  <si>
    <t>Duwa, Pishan, Hetian, Xinjiang2</t>
  </si>
  <si>
    <t xml:space="preserve">Prosperity Minerals 
Holdings
</t>
  </si>
  <si>
    <t xml:space="preserve">Hong Kong Liaoning 
Prosperity Cement
</t>
  </si>
  <si>
    <t xml:space="preserve">Prosperity Minerals 
Holdings Limited Hong 
Kong
</t>
  </si>
  <si>
    <t xml:space="preserve">Chongqing Prosperity 
Cement
</t>
  </si>
  <si>
    <t>Prosperity Minerals 
Holdings Limited Hong 
Kong</t>
  </si>
  <si>
    <t xml:space="preserve">Pubei Lubaoshi 
Cement
</t>
  </si>
  <si>
    <t xml:space="preserve">Pucheng Dakongxiang Pubei 
Cement
</t>
  </si>
  <si>
    <t xml:space="preserve">Pucheng Jielin Cement
</t>
  </si>
  <si>
    <t xml:space="preserve">Pucheng Qianxing 
Cement
</t>
  </si>
  <si>
    <t xml:space="preserve">Pucheng Yongfeng 
Cement
</t>
  </si>
  <si>
    <t xml:space="preserve">Qianyang Qianling 
Cement
</t>
  </si>
  <si>
    <t xml:space="preserve">Qianyang Xueshan 
Cement
</t>
  </si>
  <si>
    <t xml:space="preserve">Qinghai Cement
</t>
  </si>
  <si>
    <t xml:space="preserve">Qinghai Datong 
Cement
</t>
  </si>
  <si>
    <t xml:space="preserve">Qinghai Datong 
Yuanshuo Cement
</t>
  </si>
  <si>
    <t xml:space="preserve">Qinghai Haixi Chemical Building 
Materials
</t>
  </si>
  <si>
    <t xml:space="preserve">Qinghai Ledu Huaxia 
Cement
</t>
  </si>
  <si>
    <t xml:space="preserve">Qinghai New Building Industrial and Trading
</t>
  </si>
  <si>
    <t xml:space="preserve">Qinghai Taining 
Cement
</t>
  </si>
  <si>
    <t xml:space="preserve">Qujing Cement
</t>
  </si>
  <si>
    <t xml:space="preserve">Qushui Xintong 
Cement
</t>
  </si>
  <si>
    <t xml:space="preserve">Rongshui Beijiang Cement
</t>
  </si>
  <si>
    <t>Rongxian Zili Cement</t>
  </si>
  <si>
    <t xml:space="preserve">Sahngfeng Cement 
Group
</t>
  </si>
  <si>
    <t xml:space="preserve">San Teh Quanzhou 
San Teh Building 
Materials
</t>
  </si>
  <si>
    <t xml:space="preserve">Sanshui Beijiang 
Industrial
</t>
  </si>
  <si>
    <t xml:space="preserve">Santeh Cement 
China
</t>
  </si>
  <si>
    <t xml:space="preserve">Santeh 
Cement 
China Holdings
</t>
  </si>
  <si>
    <t xml:space="preserve">Sanya Huasheng Tianya Cement
</t>
  </si>
  <si>
    <t xml:space="preserve">SCITUS Cement China Holdings
</t>
  </si>
  <si>
    <t xml:space="preserve">Shaanxi Baoji  
Zhongxi Jinlinghe Cement
</t>
  </si>
  <si>
    <t xml:space="preserve">Shaanxi Coal Construction
</t>
  </si>
  <si>
    <t xml:space="preserve">Tongchuan Huashan Cement
</t>
  </si>
  <si>
    <t xml:space="preserve">Shaanxi Fengxiang 
Yongchuan Cement
</t>
  </si>
  <si>
    <t xml:space="preserve">Shaanxi Longzhou 
Cement
</t>
  </si>
  <si>
    <t xml:space="preserve">Shaanxi Manyi 
Cement
</t>
  </si>
  <si>
    <t xml:space="preserve">Shaanxi Mianxian 
Dingjunshan Building 
Materials
</t>
  </si>
  <si>
    <t xml:space="preserve">Shaanxi Pucheng 
Chenglong Cement
</t>
  </si>
  <si>
    <t xml:space="preserve">Shaanxi Sanxing 
Building Materials
</t>
  </si>
  <si>
    <t xml:space="preserve">Shaanxi Shehui 
Cement
</t>
  </si>
  <si>
    <t xml:space="preserve">Shaanxi Tianzhu 
Cement Manufacture
</t>
  </si>
  <si>
    <t xml:space="preserve">Shaanxi Tongchuan 
Shengwei Building 
Materials
</t>
  </si>
  <si>
    <t xml:space="preserve">Shaanxi Xinchuan 
Cement
</t>
  </si>
  <si>
    <t xml:space="preserve">Shaanxi Yaozhou 
Cement
</t>
  </si>
  <si>
    <t xml:space="preserve">Shandan Cement 
Group
</t>
  </si>
  <si>
    <t xml:space="preserve">Shandan Qingquan 
Cement
</t>
  </si>
  <si>
    <t xml:space="preserve">Shandong Baoshan 
Shengtai Building 
Materials
</t>
  </si>
  <si>
    <t xml:space="preserve">Shandong Cement 
(Votorantim)
</t>
  </si>
  <si>
    <t xml:space="preserve">Shandong Chongzheng 
Cement Group
</t>
  </si>
  <si>
    <t xml:space="preserve">Shandong Jinlucheng Group
</t>
  </si>
  <si>
    <t xml:space="preserve">Shandong Jinlucheng Cement
</t>
  </si>
  <si>
    <t xml:space="preserve">Shandong Jintwang
</t>
  </si>
  <si>
    <t xml:space="preserve">Shandong Qiyin 
Cement Group
</t>
  </si>
  <si>
    <t xml:space="preserve">Shandong Quanxing 
Cement
</t>
  </si>
  <si>
    <t xml:space="preserve">Shandong Shanlv 
Cement
</t>
  </si>
  <si>
    <t xml:space="preserve">Shandong Zibo 
Luzhong Cement
</t>
  </si>
  <si>
    <t xml:space="preserve">Shangfeng Cement 
Group
</t>
  </si>
  <si>
    <t xml:space="preserve">Tongling Shangfeng Cement
</t>
  </si>
  <si>
    <t xml:space="preserve">Zhejiang Shangfeng Cement 
</t>
  </si>
  <si>
    <t xml:space="preserve">Shanghai Building Material Group
</t>
  </si>
  <si>
    <t xml:space="preserve">Shandong Unite Wangchao 
Cement
</t>
  </si>
  <si>
    <t xml:space="preserve">Shanghai Building Material Group General 
Company
</t>
  </si>
  <si>
    <t xml:space="preserve">Shanghai Allied Cement
</t>
  </si>
  <si>
    <t xml:space="preserve">Shanghai 
Building Material Group General 
Company
</t>
  </si>
  <si>
    <t xml:space="preserve">Pudong Plant
</t>
  </si>
  <si>
    <t xml:space="preserve">Shangluo Shangshan 
Group Cement
</t>
  </si>
  <si>
    <t xml:space="preserve">Shangnan Qingdong 
Group
</t>
  </si>
  <si>
    <t xml:space="preserve">Donggang Cement
</t>
  </si>
  <si>
    <t xml:space="preserve">Shangzhou Beiliu 
Cement
</t>
  </si>
  <si>
    <t xml:space="preserve">Shannan Xingye 
Cement
</t>
  </si>
  <si>
    <t xml:space="preserve">Shannan Yalong 
Cement
</t>
  </si>
  <si>
    <t xml:space="preserve">Shanxi Aluminium 
Manufacturer Jinshui 
Cement
</t>
  </si>
  <si>
    <t xml:space="preserve">Shanxi Ankung 
Jianhuan Group 
Cement
</t>
  </si>
  <si>
    <t xml:space="preserve">Shanxi Chuandong 
Cement
</t>
  </si>
  <si>
    <t xml:space="preserve">Shanxi Hanzhong Jiaodong Cement
</t>
  </si>
  <si>
    <t xml:space="preserve">Shanxi Liquan Cement
</t>
  </si>
  <si>
    <t xml:space="preserve">Shanxi Pubai 
Raofeng Cement
</t>
  </si>
  <si>
    <t xml:space="preserve">Shanxi Pucheng 
Potou Cement
</t>
  </si>
  <si>
    <t xml:space="preserve">Shanxi Tianji Coal 
Chemical Industry 
</t>
  </si>
  <si>
    <t xml:space="preserve">Tianji Group Cement
</t>
  </si>
  <si>
    <t xml:space="preserve">Shanxi Weihe 
Cement
</t>
  </si>
  <si>
    <t xml:space="preserve">Shanxi Yaobai 
Special Cement
</t>
  </si>
  <si>
    <t xml:space="preserve">Shangluo Yaobai Xiushan 
Cement
</t>
  </si>
  <si>
    <t xml:space="preserve">Hanzhong Cement
</t>
  </si>
  <si>
    <t xml:space="preserve">Hanzhong Mianxian Yaobai 
Cement
</t>
  </si>
  <si>
    <t xml:space="preserve">Ankang Cement
</t>
  </si>
  <si>
    <t xml:space="preserve">Shangluo Longqiao Cement
</t>
  </si>
  <si>
    <t xml:space="preserve">Shenhua Group Fugu 
Tianqiao Cement
</t>
  </si>
  <si>
    <t xml:space="preserve">Shenmu Meijian 
Cement
</t>
  </si>
  <si>
    <t xml:space="preserve">Shihezi Nanshan Cement
</t>
  </si>
  <si>
    <t xml:space="preserve">Shihezi Xinlan 
Cement Building 
Materials
</t>
  </si>
  <si>
    <t xml:space="preserve">Shuangyashan Xinshidai Cement
</t>
  </si>
  <si>
    <t xml:space="preserve">Shule Yuda Cement
</t>
  </si>
  <si>
    <t xml:space="preserve">Sichuan Anxian Fushan Cement
</t>
  </si>
  <si>
    <t xml:space="preserve">Sichuan Chuanwei Group
</t>
  </si>
  <si>
    <t xml:space="preserve">Sichuan Coal Industrial 
Group
</t>
  </si>
  <si>
    <t xml:space="preserve">Sichuan Yingfeng Cement
</t>
  </si>
  <si>
    <t xml:space="preserve">Sichuan Deyang Bajiao Cement
</t>
  </si>
  <si>
    <t xml:space="preserve">Sichuan Deyang 
Chuanxiong Building 
Materials
</t>
  </si>
  <si>
    <t xml:space="preserve">Sichuan Esheng Cement
</t>
  </si>
  <si>
    <t>Jiuli, Emeishan, Sichuan</t>
  </si>
  <si>
    <t xml:space="preserve">Sichuan Gaoyu Special Cement
</t>
  </si>
  <si>
    <t xml:space="preserve">Sichuan GuangBuilding Materials 
Group Xikou Cement
</t>
  </si>
  <si>
    <t xml:space="preserve">Sichuan GuangGuixing Cement
</t>
  </si>
  <si>
    <t xml:space="preserve">Sichuan Gulin Tieqiao Cement
</t>
  </si>
  <si>
    <t xml:space="preserve">Sichuan Guoda Cement
</t>
  </si>
  <si>
    <t xml:space="preserve">Sichuan Hongya Yasen Cement
</t>
  </si>
  <si>
    <t xml:space="preserve">Sichuan Hongyun Building Materials
</t>
  </si>
  <si>
    <t xml:space="preserve">Sichuan Jiangyou Shenlong Cement 
Manufacture
</t>
  </si>
  <si>
    <t xml:space="preserve">Sichuan Jianwei Baoma Cement
</t>
  </si>
  <si>
    <t>Sichuan Jinding Group</t>
  </si>
  <si>
    <t>Sichuan Liangzhong Jinqi Cement</t>
  </si>
  <si>
    <t>Sichuan Lisen Building Materials</t>
  </si>
  <si>
    <t xml:space="preserve">Busen Cement
</t>
  </si>
  <si>
    <t xml:space="preserve">Sichuan Lisen Building Materials Group
</t>
  </si>
  <si>
    <t xml:space="preserve">Sichuan Lisen Building Materials Group
Huidong Cement
</t>
  </si>
  <si>
    <t xml:space="preserve">Huidong Cement
</t>
  </si>
  <si>
    <t xml:space="preserve">Sichuan Lisen Building Materials Group
Luojiang Cement
</t>
  </si>
  <si>
    <t xml:space="preserve">Luojiang Cement
</t>
  </si>
  <si>
    <t xml:space="preserve">Sichuan Lisen Building Materials Group
Dazhou Cement
</t>
  </si>
  <si>
    <t xml:space="preserve">Dazhou Cement
</t>
  </si>
  <si>
    <t xml:space="preserve">Sichuan Luding Shansheng Cement
</t>
  </si>
  <si>
    <t xml:space="preserve">Sichuan Luzhou Tuojiang Cement
</t>
  </si>
  <si>
    <t xml:space="preserve">Sichuan Mianzhu Guilan Cement
</t>
  </si>
  <si>
    <t xml:space="preserve">Sichuan Pengshan Dongsheng Cement
</t>
  </si>
  <si>
    <t xml:space="preserve">Sichuan Quxian Yunfeng Cement
</t>
  </si>
  <si>
    <t>Sichuan Renshou Xianming Cement</t>
  </si>
  <si>
    <t xml:space="preserve">Sichuan Tianquan Tianlong Cement
</t>
  </si>
  <si>
    <t xml:space="preserve">Sichuan Tianying Cement
</t>
  </si>
  <si>
    <t xml:space="preserve">Sichuan Wangcang Jinqi Cement Industrial
</t>
  </si>
  <si>
    <t xml:space="preserve">Sichuan Xinte Cement
</t>
  </si>
  <si>
    <t xml:space="preserve">Sichuan Yanyuan Jinguan Cement
</t>
  </si>
  <si>
    <t xml:space="preserve">Sichuan Yibin Hengchang Building 
Materials
</t>
  </si>
  <si>
    <t xml:space="preserve">Sichuan Yingshan Fengfa Cement
</t>
  </si>
  <si>
    <t xml:space="preserve">Baita Subsidiary
</t>
  </si>
  <si>
    <t xml:space="preserve">Sichuan Yuanwei Cement
</t>
  </si>
  <si>
    <t>Sichuan Zhiquan Group Special Cement</t>
  </si>
  <si>
    <t xml:space="preserve">Sichuan Ziyang 
Tianwang Cement
</t>
  </si>
  <si>
    <t>Sichuan Zizhong Dongfanghong Cement</t>
  </si>
  <si>
    <t>Sihui Junma Cement</t>
  </si>
  <si>
    <t xml:space="preserve">Simao Jianfeng Cement
</t>
  </si>
  <si>
    <t>Sinoma</t>
  </si>
  <si>
    <t xml:space="preserve">Jiangsu Tianshan Cement Group Liyang Subsidiary
</t>
  </si>
  <si>
    <t xml:space="preserve">YinxingTianshan Cement
</t>
  </si>
  <si>
    <t xml:space="preserve">Anhui Yingpu Jinlong Cement
</t>
  </si>
  <si>
    <t>Sinoma Pingxiang Cement</t>
  </si>
  <si>
    <t>Zhuzhou Cement</t>
  </si>
  <si>
    <t>Xiangtan Sinoma Niuli Cement</t>
  </si>
  <si>
    <t>Changde Cement</t>
  </si>
  <si>
    <t xml:space="preserve">Tianshan Yunfu Cement
</t>
  </si>
  <si>
    <t xml:space="preserve">Nanfeng </t>
  </si>
  <si>
    <t>Hanjiang Cement</t>
  </si>
  <si>
    <t>Lanzhou Honggu Qilianshan Cement</t>
  </si>
  <si>
    <t xml:space="preserve">Tianshui Cement
</t>
  </si>
  <si>
    <t xml:space="preserve">Pingliang Qilianshan Cement
</t>
  </si>
  <si>
    <t>Qinghai Qilianshan Cement</t>
  </si>
  <si>
    <t>Xinjiang Tianshan Cement</t>
  </si>
  <si>
    <t>Xinjiang Midong Tianshan Cement</t>
  </si>
  <si>
    <t xml:space="preserve">Xinjiang Tunhe Cement
</t>
  </si>
  <si>
    <t>Hami Xintianshan Cement</t>
  </si>
  <si>
    <t>Xinjiang Hejing Tianshan Cement</t>
  </si>
  <si>
    <t xml:space="preserve">Siping Hongzui Cement
</t>
  </si>
  <si>
    <t xml:space="preserve">Sixhuan Huaying Tianchi Cement
</t>
  </si>
  <si>
    <t xml:space="preserve">Songxi Shuangqi 
Cement
</t>
  </si>
  <si>
    <t xml:space="preserve">State Development 
&amp; Investment 
Corporation
</t>
  </si>
  <si>
    <t xml:space="preserve">SDIC Zhengzhou Xindeng Cement
</t>
  </si>
  <si>
    <t>Qingshigou, Xuanhua, Dengfeng, Henan</t>
  </si>
  <si>
    <t xml:space="preserve">SDIC Hainan Cement
</t>
  </si>
  <si>
    <t xml:space="preserve">Chahe, Changjiang, Hainan </t>
  </si>
  <si>
    <t xml:space="preserve">Suijiang Yancongba Zhepu Cement
</t>
  </si>
  <si>
    <t>Sunnsy Group</t>
  </si>
  <si>
    <t xml:space="preserve">Liaoyang qianshan Cement
</t>
  </si>
  <si>
    <t xml:space="preserve">Dalian Shanshui Cement
</t>
  </si>
  <si>
    <t xml:space="preserve">Lioaning Shanshui Gongyuan  
</t>
  </si>
  <si>
    <t xml:space="preserve">Shandong Cement Plant
</t>
  </si>
  <si>
    <t xml:space="preserve">Jinan Shiji Chuangxin Cement
</t>
  </si>
  <si>
    <t xml:space="preserve">Pingyin Shanshui Cement
</t>
  </si>
  <si>
    <t xml:space="preserve">Sunnsy Group
</t>
  </si>
  <si>
    <t xml:space="preserve">Sunnsy Group Zibo Shanshui Cement
</t>
  </si>
  <si>
    <t xml:space="preserve">Taiwan Cement
</t>
  </si>
  <si>
    <t xml:space="preserve">Jiangsu Jurong Taiwan 
Cement
</t>
  </si>
  <si>
    <t xml:space="preserve">Taiyuan Guangsha 
Cement
</t>
  </si>
  <si>
    <t xml:space="preserve">TaiyuanZhihai Group
</t>
  </si>
  <si>
    <t xml:space="preserve">Taiyuan Zhihai Group Yuci 
Cement Controlled Company
</t>
  </si>
  <si>
    <t xml:space="preserve">Tanghe Chenguang 
Cement Group
</t>
  </si>
  <si>
    <t xml:space="preserve">Tangshan Feilong 
Cement
</t>
  </si>
  <si>
    <t xml:space="preserve">Tangshan Liujiu Cement
</t>
  </si>
  <si>
    <t xml:space="preserve">Tianquan Erlangshan 
Cement
</t>
  </si>
  <si>
    <t xml:space="preserve">Tianrui Group
</t>
  </si>
  <si>
    <t xml:space="preserve">Liaoyang Tianrui Cement
</t>
  </si>
  <si>
    <t xml:space="preserve">Dalian Tianrui Cement
</t>
  </si>
  <si>
    <t xml:space="preserve">Xiao County Cement
</t>
  </si>
  <si>
    <t xml:space="preserve">Xingyang Cement
</t>
  </si>
  <si>
    <t xml:space="preserve">Weihui Cement
</t>
  </si>
  <si>
    <t xml:space="preserve">Yuzhou Zhongjin Cement
</t>
  </si>
  <si>
    <t xml:space="preserve">Tianrui Group Guangshan 
Cement
</t>
  </si>
  <si>
    <t xml:space="preserve">Pingdingshan Ruiping 
Shilong Cement
</t>
  </si>
  <si>
    <t xml:space="preserve">Ruzhou Cement
</t>
  </si>
  <si>
    <t xml:space="preserve">Tianrui Group Nanzhao 
Qingshan Cement
</t>
  </si>
  <si>
    <t xml:space="preserve">Tianshui Tianxiang 
Cement
</t>
  </si>
  <si>
    <t xml:space="preserve">Tibet Changdu 
Cement
</t>
  </si>
  <si>
    <t xml:space="preserve">Tibet Duilong 
Dongga Cement
</t>
  </si>
  <si>
    <t xml:space="preserve">Tibet Gaozheng 
Building Materials
</t>
  </si>
  <si>
    <t xml:space="preserve">Tibet Rikaze Jiaotong 
Industrial
</t>
  </si>
  <si>
    <t xml:space="preserve">Tongchuan Yaozhou 
Biyan Cement
</t>
  </si>
  <si>
    <t xml:space="preserve">Urumqi 
Yanrwo 
Cement
</t>
  </si>
  <si>
    <t xml:space="preserve">Wafangdian Laohu 
Cement
</t>
  </si>
  <si>
    <t xml:space="preserve">Wanyuan Baisha 
Cement Group
</t>
  </si>
  <si>
    <t xml:space="preserve">Weihui Chunjiang 
Cement
</t>
  </si>
  <si>
    <t xml:space="preserve">Weiyuan Gonghua 
Cement
</t>
  </si>
  <si>
    <t xml:space="preserve">Weiyuan Huangjinggou Cement
</t>
  </si>
  <si>
    <t xml:space="preserve">Wuhai Huanghe Industrial and Trading 
Group 
</t>
  </si>
  <si>
    <t xml:space="preserve">Qianfeng Cement Subsidiary
</t>
  </si>
  <si>
    <t xml:space="preserve">Wuhu Exi Cement
</t>
  </si>
  <si>
    <t xml:space="preserve">Wuhu Hualong Cement
</t>
  </si>
  <si>
    <t xml:space="preserve">Wuhu Ruixin Cement
</t>
  </si>
  <si>
    <t xml:space="preserve">WuweiXiliang 
Cement
</t>
  </si>
  <si>
    <t xml:space="preserve">XiXinzhu 
Xinxing Cement
</t>
  </si>
  <si>
    <t xml:space="preserve">XiShunyu 
Cement
</t>
  </si>
  <si>
    <t xml:space="preserve">XiFengyang 
Cement
</t>
  </si>
  <si>
    <t xml:space="preserve">XiCement
</t>
  </si>
  <si>
    <t xml:space="preserve">Xindu Guihu Cement
</t>
  </si>
  <si>
    <t xml:space="preserve">Xinjiang Hami Coal Group Building 
Materials
</t>
  </si>
  <si>
    <t xml:space="preserve">Xinjiang Tianlong 
Mineral
</t>
  </si>
  <si>
    <t xml:space="preserve">Xinxiang Huanghe Cement
</t>
  </si>
  <si>
    <t xml:space="preserve">Xinxiang Zhenxing Cement
</t>
  </si>
  <si>
    <t xml:space="preserve">Xiuwen Sanjiao 
Cement
</t>
  </si>
  <si>
    <t xml:space="preserve">Yangxian Cement
</t>
  </si>
  <si>
    <t xml:space="preserve">Yantai Anxing 
Cement
</t>
  </si>
  <si>
    <t xml:space="preserve">Yantai Haiyang 
Cement
</t>
  </si>
  <si>
    <t xml:space="preserve">Yaoxian Anjun 
Cement
</t>
  </si>
  <si>
    <t xml:space="preserve">Yibin Tianyuan 
Special Cement
</t>
  </si>
  <si>
    <t xml:space="preserve">Yichang Jianxin Industrial
</t>
  </si>
  <si>
    <t>Yimen Dongyuan Cement</t>
  </si>
  <si>
    <t>Dachunshu, Yimen, Yuxi,  Yunnan</t>
  </si>
  <si>
    <t xml:space="preserve">Yingde Deli Rotary 
Cement
</t>
  </si>
  <si>
    <t xml:space="preserve">Yingde Yingma 
Cement
</t>
  </si>
  <si>
    <t xml:space="preserve">Yingjisha Zhelan Cement
</t>
  </si>
  <si>
    <t xml:space="preserve">Yixing Jinshu Cement Co Ltd
</t>
  </si>
  <si>
    <t>Yixing Qinglongshan Cement</t>
  </si>
  <si>
    <t xml:space="preserve">Qiting Chemical Industrial </t>
  </si>
  <si>
    <t xml:space="preserve">Yixing Shuanglong 
Cement
</t>
  </si>
  <si>
    <t xml:space="preserve">Yongde Shihui 
Cement
</t>
  </si>
  <si>
    <t xml:space="preserve">Yongxing Cement
</t>
  </si>
  <si>
    <t xml:space="preserve">Yulin Beiliu 
Cement
</t>
  </si>
  <si>
    <t xml:space="preserve"> Yulin Zhongshun Cement
</t>
  </si>
  <si>
    <t xml:space="preserve">Yunlian Jinxin Cement
</t>
  </si>
  <si>
    <t xml:space="preserve">Yunnan Cement
</t>
  </si>
  <si>
    <t xml:space="preserve">Yunnan Dingyuan 
Energy Building 
Materials
</t>
  </si>
  <si>
    <t xml:space="preserve">Yunnan Hongta 
Industrial
</t>
  </si>
  <si>
    <t xml:space="preserve">Yunnan Hongta Dianxi 
Cement
</t>
  </si>
  <si>
    <t xml:space="preserve">Yunnan Jiangchuan Cuifeng Cement
</t>
  </si>
  <si>
    <t xml:space="preserve">Yunnan Shiping 
Yilong Cement
</t>
  </si>
  <si>
    <t xml:space="preserve">Yunnan Tonghai 
</t>
  </si>
  <si>
    <t xml:space="preserve">Yunnan Wuding 
Dianwu Cement
</t>
  </si>
  <si>
    <t xml:space="preserve">Yunnan Xuanfeng 
</t>
  </si>
  <si>
    <t xml:space="preserve">Yunnan Yingjiang 
Yunhan Cement
</t>
  </si>
  <si>
    <t xml:space="preserve">Yunnan Yongbao 
Cement
</t>
  </si>
  <si>
    <t xml:space="preserve">Yunnan Yuandong 
Cement
</t>
  </si>
  <si>
    <t xml:space="preserve">Yunnan Yuxi Baifeng 
Cement Manufacture
</t>
  </si>
  <si>
    <t xml:space="preserve">Yunnan Yuxi Lianchi 
</t>
  </si>
  <si>
    <t xml:space="preserve">Yunnan Zhuangshan Industrial
</t>
  </si>
  <si>
    <t>Yunwei</t>
  </si>
  <si>
    <t xml:space="preserve">Yuxi Daying Cement 
Manufacture
</t>
  </si>
  <si>
    <t xml:space="preserve">Yuxi Longtan 
</t>
  </si>
  <si>
    <t xml:space="preserve">Zaozhuang Cement 
(Votorantim)
</t>
  </si>
  <si>
    <t>Zhangqiu Huaming Cement</t>
  </si>
  <si>
    <t xml:space="preserve">Zhangye Sanqiang 
Chemical Building 
Materials
</t>
  </si>
  <si>
    <t xml:space="preserve">Zhanyi Cement
</t>
  </si>
  <si>
    <t xml:space="preserve">Zhaoshan Xinxing Group
</t>
  </si>
  <si>
    <t xml:space="preserve">Zhejiang Yunshi Cement
</t>
  </si>
  <si>
    <t xml:space="preserve">Zhaoshan Xinxing Group Hunan Liuyang 
Cement
</t>
  </si>
  <si>
    <t xml:space="preserve">Zhaoshan Xinxing Group Zhejiang Anji 
Cement
</t>
  </si>
  <si>
    <t xml:space="preserve">Zhejiang Baohuashan Group
</t>
  </si>
  <si>
    <t xml:space="preserve">Xingguo Ganxing Cement
</t>
  </si>
  <si>
    <t xml:space="preserve">Zhejiang Changguang Group
</t>
  </si>
  <si>
    <t>Zhejiang Deqing Zhongxinyuan Cement</t>
  </si>
  <si>
    <t xml:space="preserve">Zhejiang Haiyan Qinfeng Cement
</t>
  </si>
  <si>
    <t>Zhejiang Haolong Building Materials</t>
  </si>
  <si>
    <t xml:space="preserve">Zhejiang Honghuo Group Fujian Honghuo 
Cement
</t>
  </si>
  <si>
    <t xml:space="preserve">Zhejiang Honghuo Group Zhejiang 
Jiangshan Huqiu Cement
</t>
  </si>
  <si>
    <t xml:space="preserve">Zhejiang Hongshi 
Cement
</t>
  </si>
  <si>
    <t>Zhejiang Qinglongshan Building Materials</t>
  </si>
  <si>
    <t xml:space="preserve">Zhejiang Hongshi Cement
</t>
  </si>
  <si>
    <t xml:space="preserve">Jiangxi Gaoan Hongshi 
Cement
</t>
  </si>
  <si>
    <t xml:space="preserve">Fujian Zhangping Hongshi 
Cement
</t>
  </si>
  <si>
    <t xml:space="preserve">Fujian Datian Hongshi 
Cement
</t>
  </si>
  <si>
    <t xml:space="preserve">Guizhou Longli Hongshi 
Cement
</t>
  </si>
  <si>
    <t xml:space="preserve">Sichuan Jiangyou Hongshi 
Cement
</t>
  </si>
  <si>
    <t>Yunnan Yiliang Hongshi Cement</t>
  </si>
  <si>
    <t xml:space="preserve">Zhejiang Huaye Shaoyang Building 
Materials
</t>
  </si>
  <si>
    <t>Zhejiang Jinshou Cement</t>
  </si>
  <si>
    <t>Zhejiang Liudongshan Cement</t>
  </si>
  <si>
    <t xml:space="preserve">Zhejiang Mingfeng Cement
</t>
  </si>
  <si>
    <t xml:space="preserve">Zhejiang Qianchao Holding Group
</t>
  </si>
  <si>
    <t>Yuhang Qianchao Cement</t>
  </si>
  <si>
    <t xml:space="preserve">Hangzhou Fuyang Qianchao 
Cement
</t>
  </si>
  <si>
    <t>Zhejiang Qijia Cement</t>
  </si>
  <si>
    <t xml:space="preserve">Zhejiang Qingshi Group
</t>
  </si>
  <si>
    <t xml:space="preserve">Zhejiang Shengwei Group
</t>
  </si>
  <si>
    <t xml:space="preserve">Zhejiang Shuangying Enterprise Group
</t>
  </si>
  <si>
    <t xml:space="preserve">Zhejiang Xindu Cement
</t>
  </si>
  <si>
    <t xml:space="preserve">Zhejiang Xingbaolong Building Materials
</t>
  </si>
  <si>
    <t>Zhejiang Zhenda Cement</t>
  </si>
  <si>
    <t>Zhejiang Zhonglida Group</t>
  </si>
  <si>
    <t xml:space="preserve">ZhenXiushan 
Cement
</t>
  </si>
  <si>
    <t xml:space="preserve">Zhengmei Group Longli Cement
</t>
  </si>
  <si>
    <t xml:space="preserve">Zhenxiong Nantai Cement
</t>
  </si>
  <si>
    <t xml:space="preserve">Zhongyang County 
Taoyuan Cement Plant
</t>
  </si>
  <si>
    <t xml:space="preserve">Zibo Duoshan 
Cement
</t>
  </si>
  <si>
    <t xml:space="preserve">Zibo Mineral Industrial 
</t>
  </si>
  <si>
    <t>Zigong Cement</t>
  </si>
  <si>
    <t xml:space="preserve">Zigong Fushun Tongsi Cement
</t>
  </si>
  <si>
    <t xml:space="preserve">Ziyang Pengda 
Cement
</t>
  </si>
  <si>
    <t xml:space="preserve">Ziyang Zheshan Cement
</t>
  </si>
  <si>
    <t xml:space="preserve">Zunyi Huafeng 
Cement
</t>
  </si>
  <si>
    <t xml:space="preserve">Zunyi Jintang 
Cement
</t>
  </si>
  <si>
    <t>unidentified plants</t>
  </si>
  <si>
    <t>Data
Year</t>
  </si>
  <si>
    <t>Sector</t>
  </si>
  <si>
    <t>Region ID</t>
  </si>
  <si>
    <t>Country ID</t>
  </si>
  <si>
    <t>Plant No.</t>
  </si>
  <si>
    <t>Company Name1</t>
  </si>
  <si>
    <t>Plant Name1</t>
  </si>
  <si>
    <t>Plant Location</t>
  </si>
  <si>
    <t>Emission
Unit</t>
  </si>
  <si>
    <t>Process-based CO2 emission</t>
  </si>
  <si>
    <t>Fuel-based CO2 emission</t>
  </si>
  <si>
    <t>Total CO2 emission</t>
  </si>
  <si>
    <t>Guanbing</t>
  </si>
  <si>
    <t>Hualong</t>
  </si>
  <si>
    <t>Baimashan</t>
  </si>
  <si>
    <t>Yangwan</t>
  </si>
  <si>
    <t>Daichong</t>
  </si>
  <si>
    <t>Shuidong</t>
  </si>
  <si>
    <t>Gangkou</t>
  </si>
  <si>
    <t>Gusheng</t>
  </si>
  <si>
    <t>Ganlu</t>
  </si>
  <si>
    <t>Gushan</t>
  </si>
  <si>
    <t>Niutoushan</t>
  </si>
  <si>
    <t>Miaoguan</t>
  </si>
  <si>
    <t>Lijia</t>
  </si>
  <si>
    <t>Yaofan</t>
  </si>
  <si>
    <t>Huze</t>
  </si>
  <si>
    <t xml:space="preserve"> Xinyu</t>
  </si>
  <si>
    <t>Huishan</t>
  </si>
  <si>
    <t>Xinguan</t>
  </si>
  <si>
    <t>Santangpu</t>
  </si>
  <si>
    <t>Xihe</t>
  </si>
  <si>
    <t>Chaozhushan</t>
  </si>
  <si>
    <t>Zhongsuo</t>
  </si>
  <si>
    <t>Wangbu</t>
  </si>
  <si>
    <t>Xiangwan</t>
  </si>
  <si>
    <t>Xinning</t>
  </si>
  <si>
    <t>Min’an Industrial Park</t>
  </si>
  <si>
    <t>Kuiyang</t>
  </si>
  <si>
    <t>Xing’an</t>
  </si>
  <si>
    <t>Dexin</t>
  </si>
  <si>
    <t>Ganjingba</t>
  </si>
  <si>
    <t>Shihe</t>
  </si>
  <si>
    <t>Xinzhong</t>
  </si>
  <si>
    <t>Xiantai</t>
  </si>
  <si>
    <t>No.209 Beijing East Road</t>
  </si>
  <si>
    <t>Xiquan</t>
  </si>
  <si>
    <t>Hongshan</t>
  </si>
  <si>
    <t>No.56 Chaowei Road</t>
  </si>
  <si>
    <t>No.263 Jixian North Road</t>
  </si>
  <si>
    <t>Qilingzi</t>
  </si>
  <si>
    <t>Jiangcun</t>
  </si>
  <si>
    <t>Anshui Road</t>
  </si>
  <si>
    <t>No.13 Tianzhen New Street</t>
  </si>
  <si>
    <t>No.66 Anpeng Road</t>
  </si>
  <si>
    <t>No.6 Yatung Road</t>
  </si>
  <si>
    <t>Yangluo Development Zone</t>
  </si>
  <si>
    <t>No.27 Qianxi Road</t>
  </si>
  <si>
    <t>Dujiaolong</t>
  </si>
  <si>
    <t>Yian</t>
  </si>
  <si>
    <t>Xingguo Industrial Park</t>
  </si>
  <si>
    <t>Houbaijia</t>
  </si>
  <si>
    <t>Shentou</t>
  </si>
  <si>
    <t>Yebei</t>
  </si>
  <si>
    <t>Balizhuang</t>
  </si>
  <si>
    <t>No.147 Xingfu Street</t>
  </si>
  <si>
    <t>Zhulu</t>
  </si>
  <si>
    <t>No.13 Taiping East Road</t>
  </si>
  <si>
    <t>Beixiaoying Village East</t>
  </si>
  <si>
    <t>No.1 Tront of Chezhan Street</t>
  </si>
  <si>
    <t>No.318 Tuoli West Street</t>
  </si>
  <si>
    <t>No.936 Beimen Street</t>
  </si>
  <si>
    <t>No.138 Zhendong</t>
  </si>
  <si>
    <t>Yinheqiao North</t>
  </si>
  <si>
    <t>Haohua Industrial Park</t>
  </si>
  <si>
    <t>Dafengmen Beiliu</t>
  </si>
  <si>
    <t>No.6 Nanchang Road</t>
  </si>
  <si>
    <t>Changhong</t>
  </si>
  <si>
    <t>Jiangbei</t>
  </si>
  <si>
    <t>Hexi</t>
  </si>
  <si>
    <t>Shangpei</t>
  </si>
  <si>
    <t>Lintou</t>
  </si>
  <si>
    <t>Dongdadao</t>
  </si>
  <si>
    <t>Changbaoyingzi</t>
  </si>
  <si>
    <t>Laoyemiao</t>
  </si>
  <si>
    <t>Baiyang Luodai</t>
  </si>
  <si>
    <t>Shou’an</t>
  </si>
  <si>
    <t>Wenguang</t>
  </si>
  <si>
    <t>Longjie</t>
  </si>
  <si>
    <t>Weigang Jiangqiao</t>
  </si>
  <si>
    <t>Xiashu</t>
  </si>
  <si>
    <t>No.45 Yanhe Road</t>
  </si>
  <si>
    <t>Shiquan</t>
  </si>
  <si>
    <t>Banqiaodian</t>
  </si>
  <si>
    <t>Yuanchong</t>
  </si>
  <si>
    <t>Pingyi Xiakou</t>
  </si>
  <si>
    <t>Sanqiao</t>
  </si>
  <si>
    <t>Gongjiaya</t>
  </si>
  <si>
    <t>No.54 New Anxi Road</t>
  </si>
  <si>
    <t>No.19 Fuxin East Road</t>
  </si>
  <si>
    <t>No.1 Xinlei Road</t>
  </si>
  <si>
    <t>Weijin</t>
  </si>
  <si>
    <t>No.1248 Chang’an Road</t>
  </si>
  <si>
    <t>Zhoucheng</t>
  </si>
  <si>
    <t>Yuanqiao</t>
  </si>
  <si>
    <t>Pushu Guijing</t>
  </si>
  <si>
    <t>Niantou</t>
  </si>
  <si>
    <t>Chewang</t>
  </si>
  <si>
    <t>No. 128 Longquan Road</t>
  </si>
  <si>
    <t>Fanqiao</t>
  </si>
  <si>
    <t>Xinhang</t>
  </si>
  <si>
    <t>Jianchuan</t>
  </si>
  <si>
    <t>Deheng Road</t>
  </si>
  <si>
    <t>Totong</t>
  </si>
  <si>
    <t>Huafeng</t>
  </si>
  <si>
    <t>Timen</t>
  </si>
  <si>
    <t>Babaoshan</t>
  </si>
  <si>
    <t>Hongquan</t>
  </si>
  <si>
    <t>Dongguan</t>
  </si>
  <si>
    <t>Yanzhuang</t>
  </si>
  <si>
    <t>Hanzhuang</t>
  </si>
  <si>
    <t>Jiehe</t>
  </si>
  <si>
    <t>Xindian</t>
  </si>
  <si>
    <t>Tongju Street</t>
  </si>
  <si>
    <t>Huang’ao</t>
  </si>
  <si>
    <t>Shaoxing Subsidiary</t>
  </si>
  <si>
    <t>Huanglongshan</t>
  </si>
  <si>
    <t>Shimiao</t>
  </si>
  <si>
    <t>Wutong</t>
  </si>
  <si>
    <t>Xinwei</t>
  </si>
  <si>
    <t>Shao</t>
  </si>
  <si>
    <t>Boshan</t>
  </si>
  <si>
    <t>Puyuan</t>
  </si>
  <si>
    <t>Heshan</t>
  </si>
  <si>
    <t>Zhuge</t>
  </si>
  <si>
    <t>Shangpu</t>
  </si>
  <si>
    <t>Huibu New Area</t>
  </si>
  <si>
    <t>Yejia</t>
  </si>
  <si>
    <t>New Building Materials Industrial Park</t>
  </si>
  <si>
    <t>Taxia Shanggao</t>
  </si>
  <si>
    <t>Jiangxia</t>
  </si>
  <si>
    <t>Buqian</t>
  </si>
  <si>
    <t>Jinpen</t>
  </si>
  <si>
    <t>Pengjia</t>
  </si>
  <si>
    <t>No.25 Baitang</t>
  </si>
  <si>
    <t>Guihua</t>
  </si>
  <si>
    <t>Guanxi</t>
  </si>
  <si>
    <t>Qinglin</t>
  </si>
  <si>
    <t>Jiangbo</t>
  </si>
  <si>
    <t>Yongxi</t>
  </si>
  <si>
    <t>Liaojiawan</t>
  </si>
  <si>
    <t>No.1 Fenghuang Road</t>
  </si>
  <si>
    <t>Yanshan Building Materials</t>
  </si>
  <si>
    <t>No.288 Zhongyue Street</t>
  </si>
  <si>
    <t>18 Floor</t>
  </si>
  <si>
    <t>Pushan</t>
  </si>
  <si>
    <t>No.2 Huating Road</t>
  </si>
  <si>
    <t>No.405 Guanhe Road</t>
  </si>
  <si>
    <t>Huwei Industrial Park</t>
  </si>
  <si>
    <t>Hongshiqiao</t>
  </si>
  <si>
    <t>Fushan Road</t>
  </si>
  <si>
    <t>Leigu</t>
  </si>
  <si>
    <t>Multipleuse Building Industrial Concentration</t>
  </si>
  <si>
    <t>Longtan</t>
  </si>
  <si>
    <t>Guangzhou Yuebao Cement Maxi Industrial Park</t>
  </si>
  <si>
    <t>Changgang Industrial Park</t>
  </si>
  <si>
    <t>No. 268 Yong’an East Road</t>
  </si>
  <si>
    <t>No.108 Zhifu Road</t>
  </si>
  <si>
    <t>Nayin</t>
  </si>
  <si>
    <t>Siyang</t>
  </si>
  <si>
    <t>Yantian</t>
  </si>
  <si>
    <t>No.11 Guangchang West Road</t>
  </si>
  <si>
    <t>Houya</t>
  </si>
  <si>
    <t>Xishan Road</t>
  </si>
  <si>
    <t>Sanhe Industrial Park</t>
  </si>
  <si>
    <t>Baihe</t>
  </si>
  <si>
    <t>Tongling</t>
  </si>
  <si>
    <t>Industrial Park</t>
  </si>
  <si>
    <t>Sanhui</t>
  </si>
  <si>
    <t>Jianliang</t>
  </si>
  <si>
    <t>Yanjing</t>
  </si>
  <si>
    <t>Luohe Industrial Park</t>
  </si>
  <si>
    <t>Wenquan</t>
  </si>
  <si>
    <t>Xi’anba Street</t>
  </si>
  <si>
    <t>Zhengyang Industrial Park</t>
  </si>
  <si>
    <t>G1 Region</t>
  </si>
  <si>
    <t>Luohuang Industrial Park</t>
  </si>
  <si>
    <t>Yuqing Shiye</t>
  </si>
  <si>
    <t>Xiaonanhai Dadukou</t>
  </si>
  <si>
    <t>Tiancheng</t>
  </si>
  <si>
    <t>Zhuyouguan</t>
  </si>
  <si>
    <t>Sishui</t>
  </si>
  <si>
    <t>Dazhujia</t>
  </si>
  <si>
    <t>Laohutun</t>
  </si>
  <si>
    <t>Houyuantai</t>
  </si>
  <si>
    <t>Changshan</t>
  </si>
  <si>
    <t>Zhongxing Road</t>
  </si>
  <si>
    <t>Guanghua</t>
  </si>
  <si>
    <t>Tianjiaba</t>
  </si>
  <si>
    <t>Zhuyuan</t>
  </si>
  <si>
    <t>Songbiao Mineiral District</t>
  </si>
  <si>
    <t>Guicheng</t>
  </si>
  <si>
    <t>Tianqiao</t>
  </si>
  <si>
    <t>Xiaojie</t>
  </si>
  <si>
    <t>Lili</t>
  </si>
  <si>
    <t>Longjing</t>
  </si>
  <si>
    <t>Qiliping</t>
  </si>
  <si>
    <t>Xicun Miganqiao</t>
  </si>
  <si>
    <t>Tiandu Street</t>
  </si>
  <si>
    <t>Jianbei Road Industrial Park</t>
  </si>
  <si>
    <t>Sanyuan</t>
  </si>
  <si>
    <t>No.1 Chengnan Road</t>
  </si>
  <si>
    <t>Jinyinhu Industrial Park</t>
  </si>
  <si>
    <t>Caotian</t>
  </si>
  <si>
    <t>Xinlu</t>
  </si>
  <si>
    <t>Nanshanyu Zhongjia Road</t>
  </si>
  <si>
    <t>No.1 Xaikeng</t>
  </si>
  <si>
    <t>No.48 Nanhuan East Road</t>
  </si>
  <si>
    <t>Shaguo</t>
  </si>
  <si>
    <t>No.2 Huashan Street</t>
  </si>
  <si>
    <t>No.155 Mafangchong</t>
  </si>
  <si>
    <t>Shangtang</t>
  </si>
  <si>
    <t>Shibalipo</t>
  </si>
  <si>
    <t>Luyang</t>
  </si>
  <si>
    <t>Zhongpu</t>
  </si>
  <si>
    <t>Shuangfeng</t>
  </si>
  <si>
    <t>Shangshe Lingyan</t>
  </si>
  <si>
    <t>Tapai Edifice</t>
  </si>
  <si>
    <t>Wenfu</t>
  </si>
  <si>
    <t>Zhuyang</t>
  </si>
  <si>
    <t>Pingling</t>
  </si>
  <si>
    <t>Gugan</t>
  </si>
  <si>
    <t>Pingma</t>
  </si>
  <si>
    <t>Xinxing</t>
  </si>
  <si>
    <t>Shibanling</t>
  </si>
  <si>
    <t>Yuncheng</t>
  </si>
  <si>
    <t>Shenxian</t>
  </si>
  <si>
    <t>Mabao</t>
  </si>
  <si>
    <t>Nanjiang Gangnan</t>
  </si>
  <si>
    <t>Dayu Dayu</t>
  </si>
  <si>
    <t>Xianggongbei Road</t>
  </si>
  <si>
    <t>Yangniu</t>
  </si>
  <si>
    <t>Wudang</t>
  </si>
  <si>
    <t>Laoyingshan</t>
  </si>
  <si>
    <t>No.27 Yangchang Road</t>
  </si>
  <si>
    <t>Huangjiaba</t>
  </si>
  <si>
    <t>Zhanjie</t>
  </si>
  <si>
    <t>Dengpu</t>
  </si>
  <si>
    <t>Yushan</t>
  </si>
  <si>
    <t>Bayi Farm</t>
  </si>
  <si>
    <t>Maoyang</t>
  </si>
  <si>
    <t>Goubei Road</t>
  </si>
  <si>
    <t>Shujia</t>
  </si>
  <si>
    <t>Yangchunqiao</t>
  </si>
  <si>
    <t>Yuehe</t>
  </si>
  <si>
    <t>No.32 Nanshu Road</t>
  </si>
  <si>
    <t>No.278 South Street</t>
  </si>
  <si>
    <t>Shankou West</t>
  </si>
  <si>
    <t>Luquan</t>
  </si>
  <si>
    <t>Shijiazhuang</t>
  </si>
  <si>
    <t>Pinghsan</t>
  </si>
  <si>
    <t>Heshituoluogai</t>
  </si>
  <si>
    <t>Jianshe</t>
  </si>
  <si>
    <t>Wufenggou</t>
  </si>
  <si>
    <t>Haolianghe</t>
  </si>
  <si>
    <t>Jiaotong Street</t>
  </si>
  <si>
    <t>Xiaoling</t>
  </si>
  <si>
    <t>No.3 Kuangguang Road</t>
  </si>
  <si>
    <t>Mengzhuang</t>
  </si>
  <si>
    <t>No.10 Jiancai Road</t>
  </si>
  <si>
    <t>Chunlei South Road</t>
  </si>
  <si>
    <t>Tongli Road</t>
  </si>
  <si>
    <t>Chengdong Industrial Park</t>
  </si>
  <si>
    <t>Gongnong West Street</t>
  </si>
  <si>
    <t>No.1 Quezheng Road</t>
  </si>
  <si>
    <t>Xunfan Economic Zone</t>
  </si>
  <si>
    <t>No.58 Xingfu Road</t>
  </si>
  <si>
    <t>Chuole</t>
  </si>
  <si>
    <t>Dongcun</t>
  </si>
  <si>
    <t>Wunikou</t>
  </si>
  <si>
    <t>Xihua</t>
  </si>
  <si>
    <t>Gaoyue</t>
  </si>
  <si>
    <t>Tubazi Caixin Road</t>
  </si>
  <si>
    <t>Jinhu Street</t>
  </si>
  <si>
    <t>Daixng</t>
  </si>
  <si>
    <t>Cedi</t>
  </si>
  <si>
    <t>Sanmenzi</t>
  </si>
  <si>
    <t>No.503 Yanhu Road</t>
  </si>
  <si>
    <t>No.1 Huaxing Road</t>
  </si>
  <si>
    <t>Weiyuankou</t>
  </si>
  <si>
    <t>Zhonghuopu</t>
  </si>
  <si>
    <t>Gaochuan</t>
  </si>
  <si>
    <t>No.1 Huaxin Road</t>
  </si>
  <si>
    <t>Guojiaba</t>
  </si>
  <si>
    <t>Liulin</t>
  </si>
  <si>
    <t>Beizha</t>
  </si>
  <si>
    <t>Chongda</t>
  </si>
  <si>
    <t>Yucao</t>
  </si>
  <si>
    <t>Erling</t>
  </si>
  <si>
    <t>Qianyang</t>
  </si>
  <si>
    <t>Yaopo</t>
  </si>
  <si>
    <t>Taihe</t>
  </si>
  <si>
    <t>Hongmiao</t>
  </si>
  <si>
    <t>Shuiping</t>
  </si>
  <si>
    <t>Tangxia Industrial Park</t>
  </si>
  <si>
    <t>Jinbin</t>
  </si>
  <si>
    <t>Changde</t>
  </si>
  <si>
    <t>Dajiangkou</t>
  </si>
  <si>
    <t>Yinshan</t>
  </si>
  <si>
    <t>Huishangang</t>
  </si>
  <si>
    <t>Shuilangba Renwan</t>
  </si>
  <si>
    <t>Ancheng</t>
  </si>
  <si>
    <t>Chenyingzi</t>
  </si>
  <si>
    <t>Qipanjing Town</t>
  </si>
  <si>
    <t>North Street</t>
  </si>
  <si>
    <t>Chengguan</t>
  </si>
  <si>
    <t>Sangehe Wunur</t>
  </si>
  <si>
    <t>Zhangtar Industrial Park</t>
  </si>
  <si>
    <t>Xizhuozi Haibowan</t>
  </si>
  <si>
    <t>Yuhua</t>
  </si>
  <si>
    <t>Nanjing</t>
  </si>
  <si>
    <t>No.98 Pengli Hushan Street</t>
  </si>
  <si>
    <t>Biancheng</t>
  </si>
  <si>
    <t>Xizhuang</t>
  </si>
  <si>
    <t>Shezhu</t>
  </si>
  <si>
    <t>No.118 Nanjiao</t>
  </si>
  <si>
    <t>Jingqiao</t>
  </si>
  <si>
    <t>Putting</t>
  </si>
  <si>
    <t>Zhongduan Industrial Park</t>
  </si>
  <si>
    <t>Huanggang</t>
  </si>
  <si>
    <t>Huangyuan Fenglingtou</t>
  </si>
  <si>
    <t>Yanrui</t>
  </si>
  <si>
    <t>Chenying</t>
  </si>
  <si>
    <t>Yunshishan</t>
  </si>
  <si>
    <t>Chengxi Industrial Park</t>
  </si>
  <si>
    <t>Youkeng</t>
  </si>
  <si>
    <t>No.5 Gongzi Road</t>
  </si>
  <si>
    <t>Tianmen Business Park</t>
  </si>
  <si>
    <t>New East Street</t>
  </si>
  <si>
    <t>Lincheng</t>
  </si>
  <si>
    <t>Dougezhuang</t>
  </si>
  <si>
    <t>Qingfeng</t>
  </si>
  <si>
    <t>No.18 Hongta Street</t>
  </si>
  <si>
    <t>Danfeng</t>
  </si>
  <si>
    <t>Hebei</t>
  </si>
  <si>
    <t>Xianyang</t>
  </si>
  <si>
    <t>Yanma</t>
  </si>
  <si>
    <t>Miaoling</t>
  </si>
  <si>
    <t>Xicheng</t>
  </si>
  <si>
    <t>Shiling Town</t>
  </si>
  <si>
    <t>No.102  Road</t>
  </si>
  <si>
    <t>Hexipu</t>
  </si>
  <si>
    <t>Xiaoputou</t>
  </si>
  <si>
    <t>Xingquan</t>
  </si>
  <si>
    <t>Lucheng</t>
  </si>
  <si>
    <t>Guxian</t>
  </si>
  <si>
    <t>Xishentou</t>
  </si>
  <si>
    <t>Zhuma</t>
  </si>
  <si>
    <t>Maodian Longcheng</t>
  </si>
  <si>
    <t>Shahejie</t>
  </si>
  <si>
    <t>Chaoyang</t>
  </si>
  <si>
    <t>Ertaipu Chengzihe</t>
  </si>
  <si>
    <t>Jiyuan</t>
  </si>
  <si>
    <t>Bashixi</t>
  </si>
  <si>
    <t>Huanan</t>
  </si>
  <si>
    <t>Tangfang</t>
  </si>
  <si>
    <t>Dongchuan</t>
  </si>
  <si>
    <t>Beigucheng</t>
  </si>
  <si>
    <t>Shijiangjun</t>
  </si>
  <si>
    <t>Qilin</t>
  </si>
  <si>
    <t>Shuichang</t>
  </si>
  <si>
    <t>Xiangshuihe</t>
  </si>
  <si>
    <t>Mugang</t>
  </si>
  <si>
    <t>No.40 Daqiao Road</t>
  </si>
  <si>
    <t>Dingxiao</t>
  </si>
  <si>
    <t>Yingtaogou</t>
  </si>
  <si>
    <t>Xishui</t>
  </si>
  <si>
    <t>Dujiangyan</t>
  </si>
  <si>
    <t>Erlangmiao</t>
  </si>
  <si>
    <t>Haikou</t>
  </si>
  <si>
    <t>Kanglang</t>
  </si>
  <si>
    <t>No.1356 Chunyu Road</t>
  </si>
  <si>
    <t>Pingshan</t>
  </si>
  <si>
    <t>Caojian</t>
  </si>
  <si>
    <t>HedigangHedigang</t>
  </si>
  <si>
    <t>Quanshan</t>
  </si>
  <si>
    <t>Caijiawan Caojie</t>
  </si>
  <si>
    <t>Mafutuo Luohuang</t>
  </si>
  <si>
    <t>No.88 Wujiang Road</t>
  </si>
  <si>
    <t>Linhekou</t>
  </si>
  <si>
    <t>No.98 Gancaodian</t>
  </si>
  <si>
    <t>Shawo</t>
  </si>
  <si>
    <t>No.53 Nanling Street</t>
  </si>
  <si>
    <t>Nanling Shawan</t>
  </si>
  <si>
    <t>No.133 Beijing West Road</t>
  </si>
  <si>
    <t>Naituo</t>
  </si>
  <si>
    <t>No.28 Xinggong Street</t>
  </si>
  <si>
    <t>No.5 Funing North</t>
  </si>
  <si>
    <t>Datai</t>
  </si>
  <si>
    <t>No.22 Zhaixi Road</t>
  </si>
  <si>
    <t>Xintaizi Industrial Park</t>
  </si>
  <si>
    <t>Taixing</t>
  </si>
  <si>
    <t>Zhoushan Shanghuang</t>
  </si>
  <si>
    <t>No.1 Jiefang Road</t>
  </si>
  <si>
    <t>No.3 Huiyazi</t>
  </si>
  <si>
    <t>Digang</t>
  </si>
  <si>
    <t>Baishi Street</t>
  </si>
  <si>
    <t>Queyang</t>
  </si>
  <si>
    <t>Xiaoluoyi</t>
  </si>
  <si>
    <t>Mengmiao</t>
  </si>
  <si>
    <t>Zhangkoudong</t>
  </si>
  <si>
    <t>Liang</t>
  </si>
  <si>
    <t>Xiaodian</t>
  </si>
  <si>
    <t>Jiangtou</t>
  </si>
  <si>
    <t>No.1 Kuangxi Road</t>
  </si>
  <si>
    <t>Dongliangge</t>
  </si>
  <si>
    <t>Guangdong</t>
  </si>
  <si>
    <t>Shugu</t>
  </si>
  <si>
    <t>Tianxin</t>
  </si>
  <si>
    <t>Hongzhao Street</t>
  </si>
  <si>
    <t>Aodong B Area</t>
  </si>
  <si>
    <t>Chuankou</t>
  </si>
  <si>
    <t>Zhongqiao</t>
  </si>
  <si>
    <t>Wenchun</t>
  </si>
  <si>
    <t>Zhaojiagou</t>
  </si>
  <si>
    <t>Jiaoyu Road</t>
  </si>
  <si>
    <t>Yuejiahe</t>
  </si>
  <si>
    <t>Jiangning</t>
  </si>
  <si>
    <t>No.98 Bailing Road</t>
  </si>
  <si>
    <t>Wuyu</t>
  </si>
  <si>
    <t>Shengguishan</t>
  </si>
  <si>
    <t>Xixia</t>
  </si>
  <si>
    <t>Daba Town</t>
  </si>
  <si>
    <t>Ningxin Industrial Zone</t>
  </si>
  <si>
    <t>Jingyuan</t>
  </si>
  <si>
    <t>No.88 Xinjian West Road</t>
  </si>
  <si>
    <t>Yuanyang</t>
  </si>
  <si>
    <t>Hongguang</t>
  </si>
  <si>
    <t>Zhenluo</t>
  </si>
  <si>
    <t>Development Zone</t>
  </si>
  <si>
    <t>Yinghai Area</t>
  </si>
  <si>
    <t>Shengjin</t>
  </si>
  <si>
    <t>Hebin Street</t>
  </si>
  <si>
    <t>Houjiawan</t>
  </si>
  <si>
    <t>Aishan Street</t>
  </si>
  <si>
    <t>Dongta</t>
  </si>
  <si>
    <t>Wenchang South Road</t>
  </si>
  <si>
    <t>Lianhuatang</t>
  </si>
  <si>
    <t>Xiaxiao Industrial Park</t>
  </si>
  <si>
    <t>He</t>
  </si>
  <si>
    <t>Hongguo</t>
  </si>
  <si>
    <t>Xinhua</t>
  </si>
  <si>
    <t>Laoxian</t>
  </si>
  <si>
    <t>Luohe</t>
  </si>
  <si>
    <t>Guanglushan</t>
  </si>
  <si>
    <t>Jinsha</t>
  </si>
  <si>
    <t>Duwa</t>
  </si>
  <si>
    <t>Xidayao</t>
  </si>
  <si>
    <t>Tangba</t>
  </si>
  <si>
    <t>Matian</t>
  </si>
  <si>
    <t>Qianfeng</t>
  </si>
  <si>
    <t>Zhaiyu</t>
  </si>
  <si>
    <t>Riguang</t>
  </si>
  <si>
    <t>Sunzhen Pucheng</t>
  </si>
  <si>
    <t>Shima</t>
  </si>
  <si>
    <t>No.1 Guishankou</t>
  </si>
  <si>
    <t>Maojiazhai</t>
  </si>
  <si>
    <t>No.98 Ningzhang Road</t>
  </si>
  <si>
    <t>No.13 Yingbin Road</t>
  </si>
  <si>
    <t>Wanshi</t>
  </si>
  <si>
    <t>No.88 Liming Road</t>
  </si>
  <si>
    <t>Daxia</t>
  </si>
  <si>
    <t>Zhangjiaying</t>
  </si>
  <si>
    <t>Apusa Induareial Park</t>
  </si>
  <si>
    <t>Xikuoling</t>
  </si>
  <si>
    <t>Rongxian</t>
  </si>
  <si>
    <t>Yueshan</t>
  </si>
  <si>
    <t>Liuhe</t>
  </si>
  <si>
    <t>Xintun</t>
  </si>
  <si>
    <t>Hexikou</t>
  </si>
  <si>
    <t>Tiandu</t>
  </si>
  <si>
    <t>Xiaba</t>
  </si>
  <si>
    <t>Shenxi</t>
  </si>
  <si>
    <t>Tushu</t>
  </si>
  <si>
    <t>No.136 Heping Road</t>
  </si>
  <si>
    <t>Zhangjiagou Antai</t>
  </si>
  <si>
    <t>Wangjiabian</t>
  </si>
  <si>
    <t>Xibai</t>
  </si>
  <si>
    <t>Shenquan</t>
  </si>
  <si>
    <t>Qinling Industrial Park</t>
  </si>
  <si>
    <t>Jinquan</t>
  </si>
  <si>
    <t>Laozhuang</t>
  </si>
  <si>
    <t>No.001 Heying Road</t>
  </si>
  <si>
    <t>Hejiadao</t>
  </si>
  <si>
    <t>Lijiagou</t>
  </si>
  <si>
    <t>No.11 Xinchuan Road</t>
  </si>
  <si>
    <t>Wenchang</t>
  </si>
  <si>
    <t>No.47 Donghuan Road</t>
  </si>
  <si>
    <t>Pannan Road</t>
  </si>
  <si>
    <t>No.300 Zhongxing Road</t>
  </si>
  <si>
    <t>Shuyuan</t>
  </si>
  <si>
    <t>No.419 Niushan Road</t>
  </si>
  <si>
    <t>Zhangshanzi</t>
  </si>
  <si>
    <t>South Korea Industrial Park</t>
  </si>
  <si>
    <t>Tianmen</t>
  </si>
  <si>
    <t>Dunzhuang</t>
  </si>
  <si>
    <t>No.1388 Zhangdong Road</t>
  </si>
  <si>
    <t>No.1 Lane</t>
  </si>
  <si>
    <t>Dongjiao</t>
  </si>
  <si>
    <t>Guojia</t>
  </si>
  <si>
    <t>Yancun</t>
  </si>
  <si>
    <t>No.30 Songzan Road</t>
  </si>
  <si>
    <t>No.24 Gongbu Road</t>
  </si>
  <si>
    <t>Qingjian Fourth</t>
  </si>
  <si>
    <t>No.6 Jiangbei Road Ankang</t>
  </si>
  <si>
    <t>Yiju</t>
  </si>
  <si>
    <t>Liangshan</t>
  </si>
  <si>
    <t>Zhao</t>
  </si>
  <si>
    <t>Hanjing</t>
  </si>
  <si>
    <t>Potou Street</t>
  </si>
  <si>
    <t>Zhonghua East Street</t>
  </si>
  <si>
    <t>Pucheng</t>
  </si>
  <si>
    <t>Guanmiao</t>
  </si>
  <si>
    <t>Qinghe</t>
  </si>
  <si>
    <t>Xiecun</t>
  </si>
  <si>
    <t>Bailiu</t>
  </si>
  <si>
    <t>Youfangjie</t>
  </si>
  <si>
    <t>Heishan</t>
  </si>
  <si>
    <t>Qianliuta</t>
  </si>
  <si>
    <t>Shichang</t>
  </si>
  <si>
    <t>Shihong</t>
  </si>
  <si>
    <t>Fulitun</t>
  </si>
  <si>
    <t>Shisi</t>
  </si>
  <si>
    <t>Sangzao</t>
  </si>
  <si>
    <t>Dashaba</t>
  </si>
  <si>
    <t>Zizhong</t>
  </si>
  <si>
    <t>Huaying</t>
  </si>
  <si>
    <t>Jingyang</t>
  </si>
  <si>
    <t>Yufei Road</t>
  </si>
  <si>
    <t>Jiuli</t>
  </si>
  <si>
    <t>Shengli</t>
  </si>
  <si>
    <t>Yangchang</t>
  </si>
  <si>
    <t>No.20 North Road</t>
  </si>
  <si>
    <t>No.2 Guinan Road</t>
  </si>
  <si>
    <t>Shaba</t>
  </si>
  <si>
    <t>Jiechi</t>
  </si>
  <si>
    <t>Hongya</t>
  </si>
  <si>
    <t>Guqiao</t>
  </si>
  <si>
    <t>Xiangping</t>
  </si>
  <si>
    <t>Ledu</t>
  </si>
  <si>
    <t>Xianyu</t>
  </si>
  <si>
    <t>Gaotan</t>
  </si>
  <si>
    <t>Ganbashao Machangping</t>
  </si>
  <si>
    <t>Xiaochahe</t>
  </si>
  <si>
    <t>Luojiang</t>
  </si>
  <si>
    <t>Dazhu</t>
  </si>
  <si>
    <t>Xinglong</t>
  </si>
  <si>
    <t>Dalin</t>
  </si>
  <si>
    <t>Gaoxing</t>
  </si>
  <si>
    <t>Caishan Pengxi</t>
  </si>
  <si>
    <t>Heli</t>
  </si>
  <si>
    <t>Xiaogou Renshou</t>
  </si>
  <si>
    <t>Meicen</t>
  </si>
  <si>
    <t>Qiuxi</t>
  </si>
  <si>
    <t>Jinxi</t>
  </si>
  <si>
    <t>Dengguan</t>
  </si>
  <si>
    <t>No.706 Yandong Street</t>
  </si>
  <si>
    <t>Minxing Village</t>
  </si>
  <si>
    <t>Baita Road</t>
  </si>
  <si>
    <t>Puziwan</t>
  </si>
  <si>
    <t>Linqiong</t>
  </si>
  <si>
    <t>Wuxian</t>
  </si>
  <si>
    <t>No.2 Xingwang Road</t>
  </si>
  <si>
    <t>Zhengwan</t>
  </si>
  <si>
    <t>Xixi</t>
  </si>
  <si>
    <t>Sanbing</t>
  </si>
  <si>
    <t>Futian</t>
  </si>
  <si>
    <t>Shuangquan</t>
  </si>
  <si>
    <t>Xiangtang</t>
  </si>
  <si>
    <t>Shujiaying</t>
  </si>
  <si>
    <t>Yanjie</t>
  </si>
  <si>
    <t>Guanzi</t>
  </si>
  <si>
    <t>Hongyue</t>
  </si>
  <si>
    <t>Shangxinzhuang</t>
  </si>
  <si>
    <t>No.55 Cangfanggou Road</t>
  </si>
  <si>
    <t>Huatai Industrial Park</t>
  </si>
  <si>
    <t>No.33 Wuyi East Road</t>
  </si>
  <si>
    <t>Heavy Industrial Park</t>
  </si>
  <si>
    <t>Hejing</t>
  </si>
  <si>
    <t>Sili Road</t>
  </si>
  <si>
    <t>Daluowan</t>
  </si>
  <si>
    <t>No.53 Luohe Road</t>
  </si>
  <si>
    <t>Qingshigou</t>
  </si>
  <si>
    <t>Chahe</t>
  </si>
  <si>
    <t>Xintan</t>
  </si>
  <si>
    <t>Xiaotun</t>
  </si>
  <si>
    <t>Wafangdian</t>
  </si>
  <si>
    <t>Tuanshanzi</t>
  </si>
  <si>
    <t>Dangjiazhuang</t>
  </si>
  <si>
    <t>Gushan Changqing</t>
  </si>
  <si>
    <t>Maopu</t>
  </si>
  <si>
    <t>Fushan</t>
  </si>
  <si>
    <t>Zhaohu</t>
  </si>
  <si>
    <t>Daqiao</t>
  </si>
  <si>
    <t>Longshandian</t>
  </si>
  <si>
    <t>Songjiazhuang</t>
  </si>
  <si>
    <t>Qiaotou</t>
  </si>
  <si>
    <t>Guanyinshan</t>
  </si>
  <si>
    <t>Huanglianxia</t>
  </si>
  <si>
    <t>Xinzhuang</t>
  </si>
  <si>
    <t>No.1 Kaicheng Street</t>
  </si>
  <si>
    <t>Xiaoyukou Wujinshan</t>
  </si>
  <si>
    <t>Heilong</t>
  </si>
  <si>
    <t>Panyizhai</t>
  </si>
  <si>
    <t>Beijiadian</t>
  </si>
  <si>
    <t>Shiyang</t>
  </si>
  <si>
    <t>No.9 Gaoshan Street</t>
  </si>
  <si>
    <t>Santang</t>
  </si>
  <si>
    <t>Shaozhai</t>
  </si>
  <si>
    <t>Tiexi Industrial Zone</t>
  </si>
  <si>
    <t>Qianjing</t>
  </si>
  <si>
    <t>Sunling Shilong</t>
  </si>
  <si>
    <t>Ronggong Road</t>
  </si>
  <si>
    <t>Rencun</t>
  </si>
  <si>
    <t>Baitugang</t>
  </si>
  <si>
    <t>Zhangjiahe</t>
  </si>
  <si>
    <t>Dukaruo</t>
  </si>
  <si>
    <t>No.010 Qingzang Road</t>
  </si>
  <si>
    <t>No.134 Beijing West Road</t>
  </si>
  <si>
    <t>No.1 Yeku Road</t>
  </si>
  <si>
    <t>Yanhe Road</t>
  </si>
  <si>
    <t>No.40 Yanr Road</t>
  </si>
  <si>
    <t>Housanshilipu</t>
  </si>
  <si>
    <t>No.68 Gongnong Street</t>
  </si>
  <si>
    <t>Tangzhuang</t>
  </si>
  <si>
    <t>Qingwei</t>
  </si>
  <si>
    <t>No.32 Qianlishan Street</t>
  </si>
  <si>
    <t>Fanyang</t>
  </si>
  <si>
    <t>Quejiang</t>
  </si>
  <si>
    <t>Yongfeng</t>
  </si>
  <si>
    <t>Xinzhu</t>
  </si>
  <si>
    <t>Hujia</t>
  </si>
  <si>
    <t>Fengyang</t>
  </si>
  <si>
    <t>No.17 Tuanjie West Road</t>
  </si>
  <si>
    <t>No.265 Tongzhan Road</t>
  </si>
  <si>
    <t>No.2 Mianfang Road</t>
  </si>
  <si>
    <t>Ganzihe</t>
  </si>
  <si>
    <t>Jiantou</t>
  </si>
  <si>
    <t>Mengfen</t>
  </si>
  <si>
    <t>Xinzhai</t>
  </si>
  <si>
    <t>Qishi</t>
  </si>
  <si>
    <t>Zhanggezhuang</t>
  </si>
  <si>
    <t>Xujiadian</t>
  </si>
  <si>
    <t>Sungu</t>
  </si>
  <si>
    <t>Moziwan</t>
  </si>
  <si>
    <t>Huayan Industrial Park</t>
  </si>
  <si>
    <t>Dachunshu</t>
  </si>
  <si>
    <t>Shakou</t>
  </si>
  <si>
    <t>Zhenyang Second Road</t>
  </si>
  <si>
    <t>Yingjisha</t>
  </si>
  <si>
    <t>Xinjie</t>
  </si>
  <si>
    <t>Park</t>
  </si>
  <si>
    <t>Tangtuwan</t>
  </si>
  <si>
    <t>Yongxing</t>
  </si>
  <si>
    <t>Yintang</t>
  </si>
  <si>
    <t>Henan Development Zone</t>
  </si>
  <si>
    <t>Yunlian</t>
  </si>
  <si>
    <t>Sahngdeng Industrial Park</t>
  </si>
  <si>
    <t>Citongpu</t>
  </si>
  <si>
    <t>Jincheng</t>
  </si>
  <si>
    <t>Yunhanxiang</t>
  </si>
  <si>
    <t>Qina</t>
  </si>
  <si>
    <t>Yeyatang Xiqiao</t>
  </si>
  <si>
    <t>Liqi</t>
  </si>
  <si>
    <t>Beicheng</t>
  </si>
  <si>
    <t>Luofeng Road</t>
  </si>
  <si>
    <t>Huashan</t>
  </si>
  <si>
    <t>Dayingjie</t>
  </si>
  <si>
    <t>Fucheng</t>
  </si>
  <si>
    <t>Zhangqiu</t>
  </si>
  <si>
    <t>No.281 Dongyuan</t>
  </si>
  <si>
    <t>No.3 Tiansheng Road</t>
  </si>
  <si>
    <t>Yongxin</t>
  </si>
  <si>
    <t>Dipu</t>
  </si>
  <si>
    <t>Meijiao</t>
  </si>
  <si>
    <t>Changxing</t>
  </si>
  <si>
    <t>Deqing</t>
  </si>
  <si>
    <t>Fengshan</t>
  </si>
  <si>
    <t>Yunxi</t>
  </si>
  <si>
    <t>Songxi</t>
  </si>
  <si>
    <t>No.16 Shilipai Hecun</t>
  </si>
  <si>
    <t>Xiazhai</t>
  </si>
  <si>
    <t>Bajing</t>
  </si>
  <si>
    <t>Suilin</t>
  </si>
  <si>
    <t>Xiaohua</t>
  </si>
  <si>
    <t>Yanhou</t>
  </si>
  <si>
    <t>Shuangnian</t>
  </si>
  <si>
    <t>Datang</t>
  </si>
  <si>
    <t>Xianjue</t>
  </si>
  <si>
    <t>Hongshan Farm</t>
  </si>
  <si>
    <t>Yangqingqiao</t>
  </si>
  <si>
    <t>Zhengxiang Ditang Street</t>
  </si>
  <si>
    <t>Xianlin</t>
  </si>
  <si>
    <t>Bangkan</t>
  </si>
  <si>
    <t>Shendang</t>
  </si>
  <si>
    <t>Yanxi Lingdong</t>
  </si>
  <si>
    <t>Wupuban</t>
  </si>
  <si>
    <t>Chongfu</t>
  </si>
  <si>
    <t>Lijiaxiang</t>
  </si>
  <si>
    <t>No.23 Beijiao Road</t>
  </si>
  <si>
    <t>Yongle</t>
  </si>
  <si>
    <t>No.1 Xiangshan Road</t>
  </si>
  <si>
    <t>Wufeng</t>
  </si>
  <si>
    <t>Koutouping Ningxiang</t>
  </si>
  <si>
    <t>Bianhe Industrial Park</t>
  </si>
  <si>
    <t>No.238 Jiaotong Road</t>
  </si>
  <si>
    <t>No.458 Lianhua Road</t>
  </si>
  <si>
    <t>Maliu Ziyang</t>
  </si>
  <si>
    <t>Minjian</t>
  </si>
  <si>
    <t>Jiangtai</t>
  </si>
  <si>
    <t>Lung Yiu Street</t>
  </si>
  <si>
    <t>plantloc1</t>
  </si>
  <si>
    <t>plantloc2</t>
  </si>
  <si>
    <t>plantloc3</t>
  </si>
  <si>
    <t>plantloc4</t>
  </si>
  <si>
    <t>plantloc5</t>
  </si>
  <si>
    <t>Caotian, Anshan, Yong'an, Fujian</t>
  </si>
  <si>
    <t>No.155 Mafangchong, Zhong'an, Fuyuan, Qujing, Yunnan</t>
  </si>
  <si>
    <t xml:space="preserve">Guizhou Weng'an 
Yushan Cement
</t>
  </si>
  <si>
    <t>Yushan, Weng'an, Qiannan, Guizhou</t>
  </si>
  <si>
    <t>No.10 Chang'an Road</t>
  </si>
  <si>
    <t>HongheX'inan Road</t>
  </si>
  <si>
    <t>Hong'e Road</t>
  </si>
  <si>
    <t xml:space="preserve">Xi'an Lantian Yaobai Cement
</t>
  </si>
  <si>
    <t xml:space="preserve">Taiyuan Lion's Head 
Cement
</t>
  </si>
  <si>
    <t>Jiang'ao</t>
  </si>
  <si>
    <t>Datang, Sihai, Linshui, Guang'an, Sichuan</t>
  </si>
  <si>
    <t>Liangshuijing Da'an</t>
  </si>
  <si>
    <t>offset</t>
  </si>
  <si>
    <t>plantloc6</t>
  </si>
  <si>
    <t xml:space="preserve">Shibalipo, Gulang, Wuwei,  Gansu </t>
  </si>
  <si>
    <t xml:space="preserve"> Jiayuguan, Jiuquan, Gansu 4 Shaft - 0.25Mt/yr </t>
  </si>
  <si>
    <t xml:space="preserve"> Guanzhuang, Yumen,  Jiuquan, Gansu </t>
  </si>
  <si>
    <t xml:space="preserve"> Yuanyang, Wushan, Tianshui,  Gansu </t>
  </si>
  <si>
    <t xml:space="preserve"> Tungouwan, Wusheng,  Yongdeng, Lanzhou, Gansu </t>
  </si>
  <si>
    <t xml:space="preserve"> Xincun Liancheng, Lianjiang,  Zhanjiang, Guangdong </t>
  </si>
  <si>
    <t xml:space="preserve">Shangshe Lingyan, Yanqian,  Wuping, Longyan, Fujian </t>
  </si>
  <si>
    <t xml:space="preserve">Tapai Edifice, Jiaoling,  Meizhou, Guangdong </t>
  </si>
  <si>
    <t xml:space="preserve"> No.38 Guanshan, Third Road, Xingcheng, Xingning,</t>
  </si>
  <si>
    <t xml:space="preserve"> Xinyu, Beiliu, Yulin, Guangxi 2 Shaft - 0.20Mt/yr </t>
  </si>
  <si>
    <t xml:space="preserve"> No.901 Jianshe Road, Jinchengjiang, Hechi, Guangxi</t>
  </si>
  <si>
    <t xml:space="preserve">Shibanling, Mengshan,  Mengshan, Wuzhou, Guangxi </t>
  </si>
  <si>
    <t xml:space="preserve"> No.62 Liutai Road, Liuzhou, Guangxi</t>
  </si>
  <si>
    <t xml:space="preserve">Wudang, Guiyang, Guizhou </t>
  </si>
  <si>
    <t xml:space="preserve">No.27 Yangchang Road,  Dyun, Qiannan, Guizhou </t>
  </si>
  <si>
    <t xml:space="preserve">Dengpu, Zhaiying, Songtao,  Tongren, Guizhou </t>
  </si>
  <si>
    <t xml:space="preserve">Bayi Farm, Danzhou, Hainan </t>
  </si>
  <si>
    <t xml:space="preserve">Maoyang, Wuzhishan, Hainan </t>
  </si>
  <si>
    <t xml:space="preserve">Goubei Road, Xizhuang,  Hancheng, Shaanxi </t>
  </si>
  <si>
    <t xml:space="preserve">Yangchunqiao, Nanzheng,  Hanzhong, Shaanxi </t>
  </si>
  <si>
    <t xml:space="preserve">Yuehe, Chengguan, Hanyin,  Ankang, Shaanxi </t>
  </si>
  <si>
    <t xml:space="preserve">No.278 South Street,  Yuquan, Acheng, Harbin,  </t>
  </si>
  <si>
    <t xml:space="preserve">Shankou West, Shankou,  Longrao, Xingtai, Hebei </t>
  </si>
  <si>
    <t xml:space="preserve">Pinghsan, Industrial Park,  Shijiazhuang, Hebei </t>
  </si>
  <si>
    <t xml:space="preserve">Heshituoluogai, Hefeng,  Tacheng, Xinjiang </t>
  </si>
  <si>
    <t xml:space="preserve">Wufenggou, Didian Town,  Heyang, Weinan, Shaanxi </t>
  </si>
  <si>
    <t xml:space="preserve">Haolianghe, Haolianghe,  Nancha, Yichun, Heilungkiang </t>
  </si>
  <si>
    <t xml:space="preserve">Jiaotong Street, Huanan,  Kiamusze, Heilungkiang </t>
  </si>
  <si>
    <t xml:space="preserve">Xiaoling, Achengt, Harbin,  Heilungkiang </t>
  </si>
  <si>
    <t xml:space="preserve">No.3 Kuangguang Road,  Badaohao, Heishan, Jinzhou,  </t>
  </si>
  <si>
    <t xml:space="preserve">Hexi, Xujiagou, Anyang,  Anyang, Henan </t>
  </si>
  <si>
    <t xml:space="preserve">Pushan, Wolong, Nanyang,  Henan </t>
  </si>
  <si>
    <t xml:space="preserve">No.10 Jiancai Road,  Fengquan, Xinxiang, Henan </t>
  </si>
  <si>
    <t xml:space="preserve">No.1 Quezheng Road, Queshan, Zhumadian, Henan  </t>
  </si>
  <si>
    <t xml:space="preserve">Xihua, Shouchang, Jiande,  Hangzhou, Zhejiang  </t>
  </si>
  <si>
    <t xml:space="preserve">Gaoyue, Duji, Huaibei, Anhui </t>
  </si>
  <si>
    <t xml:space="preserve">Luyang, Zhongfang, Huaihua, Hunan </t>
  </si>
  <si>
    <t xml:space="preserve">Tubazi Caixin Road,  Bagongshan, Huainan, Anhui </t>
  </si>
  <si>
    <t xml:space="preserve">Zhonghuopu, Chibi,  Xianning, Hubei </t>
  </si>
  <si>
    <t xml:space="preserve">Gaochuan, Hualongyan,  Fang, Shiyan, Hubei </t>
  </si>
  <si>
    <t xml:space="preserve">No.1 Huaxin Road, Zhicheng,  Yidu, Yichang, Hubei </t>
  </si>
  <si>
    <t xml:space="preserve">Beizha, Zhaoyang, Zhaotong,  Yunnan </t>
  </si>
  <si>
    <t xml:space="preserve">Chongda, Rongxiang Sangri,  Shannan, Tibet </t>
  </si>
  <si>
    <t xml:space="preserve">Yucao, Xikou, Huaying,  Guang'an, Sichuan </t>
  </si>
  <si>
    <t xml:space="preserve">No.24 Huaxiang Industrial  Park, Huarong, Ezhou, Hubei </t>
  </si>
  <si>
    <t xml:space="preserve">Hongmiao, Chengguan,  Yunxi, Shiyan, Hubei </t>
  </si>
  <si>
    <t xml:space="preserve">Tangxia Industrial Park, Xinyu,  Huiyang, Guangdong </t>
  </si>
  <si>
    <t>Dajiangkou, Xupu, Huaihua,  Hunan</t>
  </si>
  <si>
    <t xml:space="preserve">Shuilangba Renwan,  Lengshuitan, Yongzhou,  Hunan </t>
  </si>
  <si>
    <t xml:space="preserve">No.10 Chang'an Road,  Qingshui,Huocheng, Yili, Xinjiang </t>
  </si>
  <si>
    <t xml:space="preserve">Qipanjing Town, Erdos, Inner  Mongolia  </t>
  </si>
  <si>
    <t xml:space="preserve">North Street, Linxi, Linxi,  Chifeng, Inner Mongolia </t>
  </si>
  <si>
    <t xml:space="preserve">Hailar Mengxi Cement Jin qiao Development Area,  Hohot, Inner Mongolia </t>
  </si>
  <si>
    <t xml:space="preserve">Wuhai Mengxi Cement Laoshidan, Wuhai, Inner  </t>
  </si>
  <si>
    <t xml:space="preserve">Rrdos Mengxi Building  Materials </t>
  </si>
  <si>
    <t xml:space="preserve">Sangehe Wunur, Yakeshi,  </t>
  </si>
  <si>
    <t xml:space="preserve">Xizhuozi Haibowan, Wuhai,  Inner Mongolia  </t>
  </si>
  <si>
    <t xml:space="preserve">Yuhua, Guyong, Jiangle,  Sanming, Fujian </t>
  </si>
  <si>
    <t xml:space="preserve">No.98 Pengli Hushan Street,  Jiangshan, Quzhou, Zhejiang </t>
  </si>
  <si>
    <t xml:space="preserve">Huibu New Area, Changshan,  Quzhou, Zhejiang </t>
  </si>
  <si>
    <t xml:space="preserve">Biancheng, Jurong,  Zhenjiang, Jiangsu </t>
  </si>
  <si>
    <t xml:space="preserve">Xizhuang, Yangxiang, Yixing,  Wuxi, Jiangsu </t>
  </si>
  <si>
    <t xml:space="preserve">Putting, Industrial Park Dean,  Jiujiang, Jiangxi </t>
  </si>
  <si>
    <t xml:space="preserve">Zhongduan Industrial Park,  Xinfeng, Ganzhou, Jiangxi </t>
  </si>
  <si>
    <t xml:space="preserve">Huanggang, Chengjiang,  Taihe, Ji'an, Jiangxi </t>
  </si>
  <si>
    <t xml:space="preserve">Huangyuan Fenglingtou,  Shangrao, Shangrao, Jiangxi </t>
  </si>
  <si>
    <t xml:space="preserve">Chenying, Wannian,  Shangrao, Jiangxi </t>
  </si>
  <si>
    <t xml:space="preserve">Yunshishan, Ruijin, Jiangxi </t>
  </si>
  <si>
    <t xml:space="preserve">Buqian, Luoao, Yudu,  Ganzhou, Jiangxi </t>
  </si>
  <si>
    <t xml:space="preserve">Chengxi Industrial Park,  Xinyu, Jiangxi </t>
  </si>
  <si>
    <t xml:space="preserve">Youkeng, Xinpu, Jiaoling,  Meizhou, Guangdong </t>
  </si>
  <si>
    <t xml:space="preserve">No.5 Gongzi Road, Shanyang,  Jiaozuo, Henan </t>
  </si>
  <si>
    <t xml:space="preserve">Tianmen Business Park,  Macun, Jiaozuo, Henan </t>
  </si>
  <si>
    <t xml:space="preserve">New East Street, Kouquan,  Datong, Shanxi </t>
  </si>
  <si>
    <t xml:space="preserve">Dougezhuang, East Fengrun,  Tangshan, Hebei </t>
  </si>
  <si>
    <t xml:space="preserve">Qingfeng, Luodatai, Dengta,  Liaoyang, Liaoning </t>
  </si>
  <si>
    <t xml:space="preserve">Hebei, Tianjiazhuang,  Fengxiang, Baoji, Shaanxi </t>
  </si>
  <si>
    <t xml:space="preserve">Miaoling, Daxinggou,  Wangqing, Yanbian, Jilin </t>
  </si>
  <si>
    <t xml:space="preserve">Jlin Yatai Shuangyang  Cement </t>
  </si>
  <si>
    <t xml:space="preserve">Yatai Croup Yitong Yitong, Yitong, Siping, Jilin </t>
  </si>
  <si>
    <t xml:space="preserve">Jilin Yatai Mingcheng Cement Kuangshan Street,  </t>
  </si>
  <si>
    <t xml:space="preserve">Yarai Group Tumen Cement Changan, Tumen, Jilin </t>
  </si>
  <si>
    <t xml:space="preserve">Hexipu, Yongchang,  Jinchang, Gansu </t>
  </si>
  <si>
    <t xml:space="preserve">Xiaoputou, Xiangfeng,  Laifeng, Enshi, Hubei </t>
  </si>
  <si>
    <t xml:space="preserve">Xingquan, Xiquan, Jingtai, Baiyin, Gansu </t>
  </si>
  <si>
    <t xml:space="preserve">Lucheng, Changzhi, Shanxi </t>
  </si>
  <si>
    <t xml:space="preserve">Maodian Longcheng, Hukou,  Jiujiang, Jiangxi </t>
  </si>
  <si>
    <t>Shahejie, Jiujiang, Jiujiang,  Jiangxi</t>
  </si>
  <si>
    <t xml:space="preserve">Chaoyang, Shuanghe,  Jiuzhaigou, Aba, Sichuan </t>
  </si>
  <si>
    <t xml:space="preserve">Huanan, Huanan, Kiamusze,  Heilungkiang </t>
  </si>
  <si>
    <t xml:space="preserve">Tangfang, Taiping, Anning,  Kunming, Yunnan </t>
  </si>
  <si>
    <t xml:space="preserve">Dongchuan, Kunming,  Yunnan </t>
  </si>
  <si>
    <t xml:space="preserve">Beigucheng, Yiliang,  Kunming, Yunnan </t>
  </si>
  <si>
    <t xml:space="preserve">Shijiangjun, Shangsuan, Jinning, Kunming, Yunnan </t>
  </si>
  <si>
    <t xml:space="preserve">Qilin, Caopu, Anning,  Kunming, Yunnan </t>
  </si>
  <si>
    <t xml:space="preserve">Shuichang, Shidian, Baoshan,  </t>
  </si>
  <si>
    <t>Xiangshuihe, Zhongshan,  Liupanshui, Guizhou</t>
  </si>
  <si>
    <t xml:space="preserve">Mugang, Liuzhi Special  Region, Liupanshui, Guizhou </t>
  </si>
  <si>
    <t xml:space="preserve">Dingxiao, Xingyi, Guizhou </t>
  </si>
  <si>
    <t xml:space="preserve">Zunyi Sancha Cement Sancha, Zunyi, Guizhou </t>
  </si>
  <si>
    <t xml:space="preserve">Xishui, Zunyi, Guizhou </t>
  </si>
  <si>
    <t xml:space="preserve">Tangba Industrial  Concerntration Zone,  Gongxian, Yibin, Sichuan </t>
  </si>
  <si>
    <t xml:space="preserve">Haikou, Xishan, Kunming,  </t>
  </si>
  <si>
    <t xml:space="preserve">Kanglang, Dabanqiao,  Quandu, Kunming, Yunnan </t>
  </si>
  <si>
    <t xml:space="preserve">Shaguo, Daying, Fumin,  Kunming, Yunnan </t>
  </si>
  <si>
    <t xml:space="preserve">Pingshan, Chongde, Luquan,  Kunming, Yunnan </t>
  </si>
  <si>
    <t xml:space="preserve">HongheX'inan Road, Kaiyuan, Yunnan </t>
  </si>
  <si>
    <t xml:space="preserve">JianchuanMeiyuan Building Materials  Industrial Park, Jianchuan,  </t>
  </si>
  <si>
    <t xml:space="preserve">Caojian, Yunlong, Dali,  Yunnan </t>
  </si>
  <si>
    <t xml:space="preserve">Xingquan, Huaping, Lijiang,  Yunnan </t>
  </si>
  <si>
    <t xml:space="preserve">HedigangHedigang, Mengyong,  Gengma, Lincang, Yunnan </t>
  </si>
  <si>
    <t xml:space="preserve">Quanshan, Huangjiaoya,  Nan'an, Chongqing </t>
  </si>
  <si>
    <t xml:space="preserve">Caijiawan Caojie, Hechuan,  </t>
  </si>
  <si>
    <t xml:space="preserve">No.88 Wujiang Road, Fuling,  Chongqing </t>
  </si>
  <si>
    <t>Linhekou, Langao, Ankang,  Shaanxi</t>
  </si>
  <si>
    <t xml:space="preserve">No.98 Gancaodian, Yuzhong,  Lanzhou, Gansu </t>
  </si>
  <si>
    <t xml:space="preserve">Shawo, Yaojie, Honggu,  Lanzhou, Gansu </t>
  </si>
  <si>
    <t xml:space="preserve">No.53 Nanling Street,  Shawan, Leshan, Sichuan </t>
  </si>
  <si>
    <t xml:space="preserve">Nanling Shawan, Shawan,  Leshan, Sichuan </t>
  </si>
  <si>
    <t xml:space="preserve">No.133 Beijing West Road,  Lhasa, Tibet </t>
  </si>
  <si>
    <t xml:space="preserve">Naituo, Yuexi, Liangshan,  Sichuan </t>
  </si>
  <si>
    <t xml:space="preserve">No.28 Xinggong Street,  Lianshan, Huludao, Liaoning </t>
  </si>
  <si>
    <t>No.5 Funing North, Fourth  Street, Zhangdang, Fushun,  Liaoning</t>
  </si>
  <si>
    <t xml:space="preserve">Datai, Dengta, Liaoyang,  Liaoning </t>
  </si>
  <si>
    <t xml:space="preserve">No.22 Zhaixi Road,  Huolianzhai, Xihu, Benxi,  Liaoning </t>
  </si>
  <si>
    <t xml:space="preserve">Xintaizi Industrial Park, Tiexin,  Tieling, Liaoning </t>
  </si>
  <si>
    <t xml:space="preserve">Taixing, Jianguo Street,  Linjiang, Baishan, Jilin </t>
  </si>
  <si>
    <t xml:space="preserve">Zhoushan Shanghuang,  Liyang, Changzhou, Jiangsu </t>
  </si>
  <si>
    <t xml:space="preserve">No.1 Jiefang Road, Longde,  Guyuan, Ningxia </t>
  </si>
  <si>
    <t xml:space="preserve">No.3 Huiyazi, Longnan, Gansu </t>
  </si>
  <si>
    <t xml:space="preserve">Digang, Fanchang, Wuhu,  Anhui </t>
  </si>
  <si>
    <t>Baishi Street, Louxing, Loudi,  Hunan</t>
  </si>
  <si>
    <t xml:space="preserve">Queyang, Hanzhong, Shaanxi </t>
  </si>
  <si>
    <t xml:space="preserve">Xiaoluoyi, Sanchahe, Luliang,  Qujing, Yunnan </t>
  </si>
  <si>
    <t xml:space="preserve">Mengmiao, Yancheng, Luohe,  Henan </t>
  </si>
  <si>
    <t xml:space="preserve">Zhangkoudong, Banqiao,  Luoping, Qujing, Yunnan </t>
  </si>
  <si>
    <t xml:space="preserve">Liang, Zhuge, Luoyang,  Henan </t>
  </si>
  <si>
    <t xml:space="preserve">Xiaodian, Ruyang, Luoyang,  Henan </t>
  </si>
  <si>
    <t xml:space="preserve">Jiangtou, Zhongshu, Luxi,  Honghe, Yunnan </t>
  </si>
  <si>
    <t xml:space="preserve">No.1 Kuangxi Road, Maonan,  Maoming, Guangdong </t>
  </si>
  <si>
    <t xml:space="preserve">Dongliangge, Qijia, Meixian,  Baoji, Shaanxi </t>
  </si>
  <si>
    <t xml:space="preserve">Guangdong </t>
  </si>
  <si>
    <t xml:space="preserve">Shugu, Yanyang, Mei,  Meizhou, Guangdong </t>
  </si>
  <si>
    <t xml:space="preserve">Tianxin, Dazhe, Pingyuan,  Meizhou, Guangdong </t>
  </si>
  <si>
    <t xml:space="preserve">Hongzhao Street, Jinhua  Road, Mengzi, Honghe,  Yunnan </t>
  </si>
  <si>
    <t xml:space="preserve">Aodong B Area, Gongxing, Industrial Park, Mianzhu,  Deyang, Sichuan </t>
  </si>
  <si>
    <t>Chuankou, Minhe, Haidong,  Qinghai</t>
  </si>
  <si>
    <t xml:space="preserve">Zhongqiao, Yantai, Shandong </t>
  </si>
  <si>
    <t xml:space="preserve">Wenchun, Xi'an, Mutankiang,  Heilungkiang </t>
  </si>
  <si>
    <t xml:space="preserve">Zhaojiagou, Yingxi, Shunqing,  Nanchong, Sichuan </t>
  </si>
  <si>
    <t xml:space="preserve">Jiaoyu Road, Chengguan,  Nandan, Hechi, Guangxi </t>
  </si>
  <si>
    <t xml:space="preserve">Yuejiahe, Xiaohe, Nanjiang,  Bazhong, Sichuan </t>
  </si>
  <si>
    <t xml:space="preserve">Jiangning, Jiangning, Nanjing,  Jiangsu </t>
  </si>
  <si>
    <t xml:space="preserve">No.98 Bailing Road,  Liangqing, Nanning, Guangxi </t>
  </si>
  <si>
    <t>Wuyu, Jiangnan, Nanning,  Guangxi</t>
  </si>
  <si>
    <t xml:space="preserve">Chengguan, Qingshuihe,  Hohhot, Inner Mongolia </t>
  </si>
  <si>
    <t xml:space="preserve">Shengguishan, Yuyao,  Ningbo, Zhejiang </t>
  </si>
  <si>
    <t xml:space="preserve">Xixia, Yinchuan, Ningxia </t>
  </si>
  <si>
    <t xml:space="preserve">Daba Town, Qintongxia,  Ningxia </t>
  </si>
  <si>
    <t xml:space="preserve">Ningxin Industrial Zone,  Zhongning, Zhongwei,  </t>
  </si>
  <si>
    <t xml:space="preserve">Jingyuan, Guyuan, Ningxia </t>
  </si>
  <si>
    <t xml:space="preserve">Xixia, Yinchuan, Ningxia hui </t>
  </si>
  <si>
    <t xml:space="preserve">No.88 Xinjian West Road, Baiyin, Baiyin, Gansu </t>
  </si>
  <si>
    <t xml:space="preserve">Yuanyang, Wushan, Tianshui,  Gansu </t>
  </si>
  <si>
    <t xml:space="preserve">Hongguang, Helan, Yinchuan,  Ningxia </t>
  </si>
  <si>
    <t xml:space="preserve">Zhenluo, Zhongwei,  Yinchuan, Ningxia </t>
  </si>
  <si>
    <t xml:space="preserve">Development Zone,  Yongning, Yinchuan, Ningxia </t>
  </si>
  <si>
    <t xml:space="preserve">Yinghai Area, Zhongning,  Industrial Park, Wuzhong,  </t>
  </si>
  <si>
    <t xml:space="preserve">Shengjin, Zhenluo,  Zhongwei, Wuzhong, Ningxia </t>
  </si>
  <si>
    <t xml:space="preserve">Hebin Street, Shizuishan,  Shizuishan, Ningxia </t>
  </si>
  <si>
    <t xml:space="preserve">Houjiawan, Wuzhong,  Ningxia </t>
  </si>
  <si>
    <t xml:space="preserve">Aishan Street, Dana,  Qintongxia, Ningxia </t>
  </si>
  <si>
    <t xml:space="preserve">Dongta, Lingwu, Yinchuan,  Ningxia </t>
  </si>
  <si>
    <t xml:space="preserve">Wenchang South Road, Xixia,  Yinchuan, Ningxia </t>
  </si>
  <si>
    <t xml:space="preserve">Lianhuatang, Shunling,  Ningyuan, Yongzhou, Hunan </t>
  </si>
  <si>
    <t xml:space="preserve">Xiaxiao Industrial Park, Xuebu,  Jintan, Changzhou, Jiangsu </t>
  </si>
  <si>
    <t xml:space="preserve">He, Chaohu, Anhui </t>
  </si>
  <si>
    <t xml:space="preserve">Hongguo, Hongni, Yanbian,  Panzhihua, Sichuan </t>
  </si>
  <si>
    <t xml:space="preserve">Xinhua, Pingdingshan, Henan </t>
  </si>
  <si>
    <t>Laoxian, Pingli, Ankang,  Shaanxi</t>
  </si>
  <si>
    <t xml:space="preserve">Luohe, Pingnan, Pingnan,  Guigang, Guangxi </t>
  </si>
  <si>
    <t xml:space="preserve">Guanglushan, Pingshan,  Shijiazhuang, Hebei </t>
  </si>
  <si>
    <t>Jinsha, Pingshan, Yibin,  Sichuan</t>
  </si>
  <si>
    <t>Xidayao, Dengta, Liaoyang,  Liaoning</t>
  </si>
  <si>
    <t>Tangba, Hechuan,  Chongqing</t>
  </si>
  <si>
    <t xml:space="preserve">Matian, Chengguan, Pingba,  Anshun, Guizhou </t>
  </si>
  <si>
    <t xml:space="preserve">Qianfeng, Guang'an, Sichuan </t>
  </si>
  <si>
    <t xml:space="preserve">Zhaiyu, Pubei, Qinzhou,  Guangxi </t>
  </si>
  <si>
    <t xml:space="preserve">Riguang, Dakong, Pucheng,  Weinan, Shaanxi </t>
  </si>
  <si>
    <t xml:space="preserve">Sunzhen Pucheng, Weinan,  Shaanxi </t>
  </si>
  <si>
    <t xml:space="preserve">Shima, Yongfeng, Pucheng,  Weinan, Shaanxi </t>
  </si>
  <si>
    <t xml:space="preserve">No.1 Guishankou, Qianqiao  South, Qianyang, Baoji,  </t>
  </si>
  <si>
    <t xml:space="preserve">Yuhua, Shuigou, Qianyang,  Baoji, Shaanxi </t>
  </si>
  <si>
    <t xml:space="preserve">Maojiazhai, Datong, Xining,  Qinghai </t>
  </si>
  <si>
    <t xml:space="preserve">No.98 Ningzhang Road,  Datong, Xining, Qinghai </t>
  </si>
  <si>
    <t xml:space="preserve">Maojiazhai, Yuanshuo,  Datong, Xining, Qinghai </t>
  </si>
  <si>
    <t xml:space="preserve">No.13 Yingbin Road, East  Delingha, Qinghai </t>
  </si>
  <si>
    <t xml:space="preserve">Wanshi, Gaodian, Lede,  Haidong, Qinghai </t>
  </si>
  <si>
    <t xml:space="preserve">No.88 Liming Road,  Yuanshuo, Datong, Xining,  Qinghai </t>
  </si>
  <si>
    <t xml:space="preserve">Daxia, Yurun, Ledu, Haidong,  Qinghai </t>
  </si>
  <si>
    <t xml:space="preserve">Zhangjiaying, Sanbao, Qilin,  Qujing, Yunnan </t>
  </si>
  <si>
    <t xml:space="preserve">Apusa Induareial Park, Qushui  County, Lhasa, Tibet </t>
  </si>
  <si>
    <t xml:space="preserve">Xikuoling, Rongshui,  Rongshui, Liuzhou, Guangxi </t>
  </si>
  <si>
    <t xml:space="preserve">Rongxian, Zigong, Sichuan </t>
  </si>
  <si>
    <t>Yueshan, Huaining, Anqing,  Anhui</t>
  </si>
  <si>
    <t xml:space="preserve">Chengnan Development  Zone, Huian, Quanzhou,  Fujian </t>
  </si>
  <si>
    <t xml:space="preserve">Liuhe, Sanshui, Guangdong </t>
  </si>
  <si>
    <t xml:space="preserve">Xintun, Heqing, Dali, Yunnan </t>
  </si>
  <si>
    <t xml:space="preserve">Hexikou, Dongbang, Xinluo,  Longyan, Fujian </t>
  </si>
  <si>
    <t xml:space="preserve">Tiandu, Sanya, Hainan </t>
  </si>
  <si>
    <t xml:space="preserve">Xiaba, Yachi, Bijie, Guizhou </t>
  </si>
  <si>
    <t>Shenxi, Honghuagang, Zunyi,  Guizhou</t>
  </si>
  <si>
    <t xml:space="preserve">Tushu, Donghuang, Xishui,  Zunyi, Guizhou </t>
  </si>
  <si>
    <t xml:space="preserve">No.136 Heping Road,  Yongning New, Luzhou,  Sichuan </t>
  </si>
  <si>
    <t xml:space="preserve">Zhangjiagou Antai, Xiangong,  Chencang, Baoji, Shaanxi </t>
  </si>
  <si>
    <t xml:space="preserve">Wangjiabian, Dongjiahe,  Yaozhou, Tongchuan, Shaanxi </t>
  </si>
  <si>
    <t xml:space="preserve">Xibai, Miganqiao, Fengxiang,  Baoji, Shaanxi </t>
  </si>
  <si>
    <t xml:space="preserve">Shenquan, Chengguan, Longxian, Baoji, Shaanxi </t>
  </si>
  <si>
    <t xml:space="preserve">Qinling Industrial Park,  Yaozhou, Tongchuan, Shaanxi </t>
  </si>
  <si>
    <t xml:space="preserve">Jinquan, Mianxian Hanzhong,  Shaanxi </t>
  </si>
  <si>
    <t>Sunzhen Pucheng, Weinan,  Shaanxi</t>
  </si>
  <si>
    <t xml:space="preserve">Laozhuang, Chenggu,  Hanzhong, Shaanxi </t>
  </si>
  <si>
    <t xml:space="preserve">No.001 Heying Road, Jinquhe,  Meixian, Baoji, Shaanxi </t>
  </si>
  <si>
    <t xml:space="preserve">Hejiadao, Fengming, Qishan,  Baoji, Shaanxi4 </t>
  </si>
  <si>
    <t xml:space="preserve">Lijiagou, Huangpu,  Tongchuan, Shaanxi </t>
  </si>
  <si>
    <t xml:space="preserve">No.11 Xinchuan Road,  Wangyi, Tongchuan, Shaanxi </t>
  </si>
  <si>
    <t xml:space="preserve">Wenchang, Sunyuan,  Yaozhou, Tongchuan, Shaanxi </t>
  </si>
  <si>
    <t xml:space="preserve">Jiaotong Street, Shandan,  Zhangye, Gansu </t>
  </si>
  <si>
    <t xml:space="preserve">No.47 Donghuan Road,  Shandan, Zhangye, Gansu </t>
  </si>
  <si>
    <t xml:space="preserve">Pannan Road, Zhangdian,  Zibo, Shandong </t>
  </si>
  <si>
    <t xml:space="preserve">No.300 Zhongxing Road,  Yicheng, Zaozhuang,  Shandong </t>
  </si>
  <si>
    <t xml:space="preserve">Hong'e Road, Honhshan,  Zichuan, Zibo, Shandong </t>
  </si>
  <si>
    <t>Babaoshan, Qufu, Jining,  Shandong</t>
  </si>
  <si>
    <t xml:space="preserve">Shuyuan, Qufu, Jining,  Shandong </t>
  </si>
  <si>
    <t xml:space="preserve">No.419 Niushan Road, Linzi,  Zibo, Shandong </t>
  </si>
  <si>
    <t xml:space="preserve">Zhangshanzi, Tairzhuang,  Zaozhuang, Shandong </t>
  </si>
  <si>
    <t xml:space="preserve">Fengshui Building Materials  Industrial Park Zhangdian, Zibo, Shandong </t>
  </si>
  <si>
    <t xml:space="preserve">South Korea Industrial Park,  Zichuan, Zibo, Shandong </t>
  </si>
  <si>
    <t xml:space="preserve">Tianmen, Tongling, Anhui </t>
  </si>
  <si>
    <t xml:space="preserve">Group Ciwu, Zhuji, Shaoxing,  </t>
  </si>
  <si>
    <t xml:space="preserve">Dunzhuang, Jiantou,  Tairzhuang, Zaozhuang,  </t>
  </si>
  <si>
    <t xml:space="preserve">No.1388 Zhangdong Road,  Pudong New Area, Shanghai </t>
  </si>
  <si>
    <t xml:space="preserve">No.1 Lane, 1406 Zhangjiang  Road, Pudong New Area,  Shanghai </t>
  </si>
  <si>
    <t xml:space="preserve">Shanghai Wan'an  Head Office, No.4338  Tingfeng Road, Jinshan,  Shanghai </t>
  </si>
  <si>
    <t xml:space="preserve">Dongjiao, Shangluo, Shaanxi </t>
  </si>
  <si>
    <t xml:space="preserve">Guojia, Dangma, Shangnan,  Shangluo, Shaanxi  </t>
  </si>
  <si>
    <t xml:space="preserve">Yancun, Jinlingsi, Shangzhou,  Shangluo, Shaanxi </t>
  </si>
  <si>
    <t xml:space="preserve">No.30 Songzan Road,  Zedang, Naidong, Shannan,  Tibet </t>
  </si>
  <si>
    <t xml:space="preserve">No.24 Gongbu Road, Zedang,  Naidong, Shannan, Tibet </t>
  </si>
  <si>
    <t xml:space="preserve">Qingjian Fourth, Hejin,  Yuncheng, Shanxi </t>
  </si>
  <si>
    <t>No.6 Jiangbei Road Ankang,  Shaanxi</t>
  </si>
  <si>
    <t xml:space="preserve">Yiju, Tianjiahui, Lishi, Luliang,  Shanxi </t>
  </si>
  <si>
    <t xml:space="preserve">Liangshan, Nanzheng,  Hanzhong, Shaanxi </t>
  </si>
  <si>
    <t xml:space="preserve">Zhao, Liquan, Xianyang,  Shaanxi </t>
  </si>
  <si>
    <t xml:space="preserve">Hanjing, Pucheng, Weinan,  Shaanxi </t>
  </si>
  <si>
    <t xml:space="preserve">Potou Street, Pucheng,  Weinan, Shaanxi </t>
  </si>
  <si>
    <t xml:space="preserve">Zhonghua East Street,  Lucheng, Changzhi, Shanxi </t>
  </si>
  <si>
    <t xml:space="preserve">Pucheng, Weinan, Shaanxi </t>
  </si>
  <si>
    <t xml:space="preserve">Guanmiao, Xiaozhai, Lantian,  Xi'an, Shaanxi </t>
  </si>
  <si>
    <t xml:space="preserve">Qinghe, Yongle, Zhen'an,  Ankang, Shaanxi </t>
  </si>
  <si>
    <t xml:space="preserve">Xiecun, Yangxian, Hanzhong,  Shaanxi </t>
  </si>
  <si>
    <t xml:space="preserve">Cement Jinquan, Mianxian,  Hanzhong, Shaanxi </t>
  </si>
  <si>
    <t xml:space="preserve">Bailiu, Xunyang, Ankang,  Shaanxi </t>
  </si>
  <si>
    <t xml:space="preserve">Youfangjie, Liuxianping,  Danfeng, Shangluo, Shaanxi  </t>
  </si>
  <si>
    <t>Heishan, Fugu, Fugu, Yulin,  Shaanxi</t>
  </si>
  <si>
    <t xml:space="preserve">Qianliuta, Daliuta, Shenmu,  Yulin, Shaanxi </t>
  </si>
  <si>
    <t xml:space="preserve">Shichang, Nanshan, Shihezi,   Xinjiang </t>
  </si>
  <si>
    <t xml:space="preserve">Shihong, Shihezi, Xinjiang </t>
  </si>
  <si>
    <t xml:space="preserve">Fulitun, Jixian, Shuangyashan,  Kiamusze, Heilungkiang </t>
  </si>
  <si>
    <t xml:space="preserve">Shisi, Baren, Shule, Kashi,  Xinjiang </t>
  </si>
  <si>
    <t xml:space="preserve">Sangzao, Anxian, Jiangyou,  Mianyang, Sichuan </t>
  </si>
  <si>
    <t xml:space="preserve">Dashaba, Dongyu, Nanjiang,  Bazhong, Sichuan </t>
  </si>
  <si>
    <t xml:space="preserve">Zizhong, Neijiang, Sichuan </t>
  </si>
  <si>
    <t xml:space="preserve">Huaying, Guang'an, Sichuan </t>
  </si>
  <si>
    <t xml:space="preserve">Jingyang, Deyang, Sichuan </t>
  </si>
  <si>
    <t xml:space="preserve">Yufei Road, Dongbei,  Mianzhu, Deyang, Sichuan </t>
  </si>
  <si>
    <t xml:space="preserve">Shengli, Emeishan, Sichuan </t>
  </si>
  <si>
    <t xml:space="preserve">Yangchang, Yang'an, Qionglai, Chengdu, Sichuan </t>
  </si>
  <si>
    <t xml:space="preserve">No.20 North Road, Xikou,  Guang'an, Sichuan </t>
  </si>
  <si>
    <t xml:space="preserve">No.2 Guinan Road, Guixing,  Guang'an, Guang'an, Sichuan </t>
  </si>
  <si>
    <t xml:space="preserve">Shaba, Gulin, Luzhou,  Sichuan </t>
  </si>
  <si>
    <t xml:space="preserve">Jiechi, Hanzeng, Jiangyou,  Sichuan </t>
  </si>
  <si>
    <t xml:space="preserve">Hongya, Meishan, Sichuan  </t>
  </si>
  <si>
    <t xml:space="preserve">Guqiao, Huayingy, Guang'an,  Sichuan </t>
  </si>
  <si>
    <t xml:space="preserve">Manufacture Xiaoxiba, Jiangyou, Mianyang,  </t>
  </si>
  <si>
    <t xml:space="preserve">Xiangping, Tangba, Jianwei,  Leshan, Sichuan </t>
  </si>
  <si>
    <t xml:space="preserve">Ledu, Emeishan, Sichuan  </t>
  </si>
  <si>
    <t xml:space="preserve">Xianyu, Qili, Langzhong,  Sichuan </t>
  </si>
  <si>
    <t xml:space="preserve">Gaotan, Linshui, Guang'an,  Sichuan </t>
  </si>
  <si>
    <t xml:space="preserve">Ganbashao Machangping,  Fuquan, Guizhou </t>
  </si>
  <si>
    <t xml:space="preserve">Xiaochahe, Huidong,  Liangshan, Sichuan </t>
  </si>
  <si>
    <t xml:space="preserve">Luojiang, Deyang, Sichuan  </t>
  </si>
  <si>
    <t xml:space="preserve">Dazhu, Dazhou, Sichuan  </t>
  </si>
  <si>
    <t xml:space="preserve">Xinglong, Xinglong, Luding,  Ganzi, Sichuan </t>
  </si>
  <si>
    <t xml:space="preserve">Dalin, Shizhai, Jiangyang,  Luzhou, Sichuan </t>
  </si>
  <si>
    <t xml:space="preserve">Gaoxing, Xiaode, Mianzhu,  Deyang, Sichuan </t>
  </si>
  <si>
    <t xml:space="preserve">Caishan Pengxi, Pengshan,  Meishan, Sichuan </t>
  </si>
  <si>
    <t xml:space="preserve">Heli, Tianxing, Quxian,  Dazhou, Sichuan </t>
  </si>
  <si>
    <t xml:space="preserve">Xiaogou Renshou, Sichuan </t>
  </si>
  <si>
    <t xml:space="preserve">Meicen, Tianquan, Ya'an,  Sichuan </t>
  </si>
  <si>
    <t xml:space="preserve">Qiuxi, Zizhong, Neijiang,  Sichuan </t>
  </si>
  <si>
    <t xml:space="preserve">Jinxi, Wangcang, Guangyuan,  Sichuan </t>
  </si>
  <si>
    <t xml:space="preserve">Dengguan, Yantan, Zigong,  Sichuan </t>
  </si>
  <si>
    <t xml:space="preserve">No.706 Yandong Street,  Yanyuan, Liangshan, Sichuan </t>
  </si>
  <si>
    <t xml:space="preserve">Minxing Village, Tonggu,  Changning, Yibin, Sichuan </t>
  </si>
  <si>
    <t xml:space="preserve">Baita Road, Yingshan,  Dazhou, Sichuan </t>
  </si>
  <si>
    <t xml:space="preserve">Puziwan, Weiyuan, Neijiang,  Sichuan </t>
  </si>
  <si>
    <t xml:space="preserve">Linqiong, Qionglai, Chengdu,  Sichuan </t>
  </si>
  <si>
    <t xml:space="preserve">Wuxian, Songtao, Yanjiang,  Ziyang, Sichuan </t>
  </si>
  <si>
    <t xml:space="preserve">Zizhong, Neijiang, Sichuan  </t>
  </si>
  <si>
    <t xml:space="preserve">No.2 Xingwang Road,   Nanjiang Industrial Park,  Dasha, Sihui, Zhaoqing,  Guangdong </t>
  </si>
  <si>
    <t xml:space="preserve">Zhengwan, Simao, Pu'er,  Yunnan </t>
  </si>
  <si>
    <t xml:space="preserve">Shangpei, Liyang,  Changzhou, Jiangsu </t>
  </si>
  <si>
    <t xml:space="preserve">Xixi, Yangxiang, Yixing, Wuxi,  Jiangsu </t>
  </si>
  <si>
    <t xml:space="preserve">Sanbing, Juchao, Chaohu,  Anhui </t>
  </si>
  <si>
    <t xml:space="preserve">Futian, Pingxiang, Jiangxi  </t>
  </si>
  <si>
    <t xml:space="preserve">Shuangquan, Xianyu, Hetang,  Zhuzhou, Hunan </t>
  </si>
  <si>
    <t xml:space="preserve">Xiangtang, Xiangtan, Hunan  </t>
  </si>
  <si>
    <t xml:space="preserve">Wenquan, Reshi, Taoyuan,  Changde, Hunan </t>
  </si>
  <si>
    <t xml:space="preserve">Baishatang Industrial  Park, Liudu, Yun'an, Yunfu,  Guangdong </t>
  </si>
  <si>
    <t xml:space="preserve">Industrial Park, Yun'an, Yunfu,  Guangdong </t>
  </si>
  <si>
    <t xml:space="preserve">Shujiaying, Hantai, Hanzhong,  Shaanxi </t>
  </si>
  <si>
    <t xml:space="preserve">Yanjie, Lanzhou, Gansu  </t>
  </si>
  <si>
    <t xml:space="preserve">Guanzi, Qinzhou, Tianshui,   Gansu </t>
  </si>
  <si>
    <t xml:space="preserve">Hongyue, Sishilipu,  Kongtong, Pingliang, Gansu </t>
  </si>
  <si>
    <t xml:space="preserve">Shangxinzhuang,  Huangzhong, Xining, Qinghai </t>
  </si>
  <si>
    <t xml:space="preserve">No.55 Cangfanggou Road,  Urumqi, Xinjiang </t>
  </si>
  <si>
    <t xml:space="preserve">Huatai Industrial Park,  Lucaogou, Midong New,  Urumqi, Xinjiang </t>
  </si>
  <si>
    <t xml:space="preserve">No.33 Wuyi East Road,  Changji, Urumqi, Xinjiang </t>
  </si>
  <si>
    <t xml:space="preserve">Heavy Industrial Park, Hami,  Xinjiang </t>
  </si>
  <si>
    <t xml:space="preserve">Hejing, Bazhou, Xinjiang  </t>
  </si>
  <si>
    <t xml:space="preserve">Sili Road, Siping, Jilin  </t>
  </si>
  <si>
    <t xml:space="preserve">Daluowan, Tianchi, Huaying,  Guang'an, Sichuan </t>
  </si>
  <si>
    <t xml:space="preserve">No.53 Luohe Road,  Liujiachang, Zisong, Jingzhou,  </t>
  </si>
  <si>
    <t xml:space="preserve">Xintan, Suijiang, Zhaotong,  Yunnan </t>
  </si>
  <si>
    <t xml:space="preserve">Xiaotun, Xiaotun, Liaoyang,  Liaoyang, Liaoning </t>
  </si>
  <si>
    <t xml:space="preserve">Wafangdian, Dalian, Liaoning  </t>
  </si>
  <si>
    <t xml:space="preserve">Tuanshanzi, Pingshan, Benxi,  Liaoning </t>
  </si>
  <si>
    <t xml:space="preserve">Dangjiazhuang, Shizhong,  Jinan, Shandong </t>
  </si>
  <si>
    <t xml:space="preserve">Gushan Changqing, Jinan,  Shandong </t>
  </si>
  <si>
    <t xml:space="preserve">Maopu, Ancheng, Pingyin,  Jinan, Shandong </t>
  </si>
  <si>
    <t xml:space="preserve">Fushan, Weicheng, Weifang,  Shandong </t>
  </si>
  <si>
    <t xml:space="preserve">Zhaohu, Shibuzi, Anqiu,  Weifang, Shandong </t>
  </si>
  <si>
    <t xml:space="preserve">Daqiao, Changle, Weifang,  Shandong </t>
  </si>
  <si>
    <t xml:space="preserve">Yantai Shanshui Cement Qixia Economic  Development Zone, Yantai,  Shandong </t>
  </si>
  <si>
    <t xml:space="preserve">Longshandian, Daxindian,  Penglai, Yantai, Shandong  </t>
  </si>
  <si>
    <t xml:space="preserve">Jining Shanshui Cement Jiaxiang, Jining, Shandong  </t>
  </si>
  <si>
    <t xml:space="preserve">Yishui Shanshui Cement Fuguanzhuang, Yishui, Linyi,  Shandong </t>
  </si>
  <si>
    <t xml:space="preserve">Zaozhuang Shanshui Cement Xuezhuang, Jiantou,  Tairzhuang, Zaozhuang,  Shandong </t>
  </si>
  <si>
    <t xml:space="preserve">Songjiazhuang, Lingzi,  Zichuan, Zibo, Shandong  </t>
  </si>
  <si>
    <t xml:space="preserve">Qiaotou, Jurong, Zhenjiang,  Jiangsu </t>
  </si>
  <si>
    <t xml:space="preserve">Guanyinshan, Yingde,  Qingyuan, Guangdong </t>
  </si>
  <si>
    <t xml:space="preserve">Huanglianxia, Huanglian, Qintang, Guigang, Guangxi  </t>
  </si>
  <si>
    <t xml:space="preserve">Xinzhuang, Gaocun, Yangqu,  Taiyuan, Shanxi  </t>
  </si>
  <si>
    <t xml:space="preserve">No.1 Kaicheng Street,  Wanbolin, Taiyuan, Shanxi  </t>
  </si>
  <si>
    <t xml:space="preserve">Xiaoyukou Wujinshan, Yuci,  Jinzhong, Shanxi </t>
  </si>
  <si>
    <t xml:space="preserve">Heilong, Tanghe, Nanyang,  Henan </t>
  </si>
  <si>
    <t xml:space="preserve">Fengrun District Equipment  Manufacturing Park,  Tangshan, Hebei </t>
  </si>
  <si>
    <t xml:space="preserve">Panyizhai, Wangguanying,  Fengrun, Tangshan, Hebei  </t>
  </si>
  <si>
    <t xml:space="preserve">Beijiadian, Guye, Tangshan,  Hebei </t>
  </si>
  <si>
    <t xml:space="preserve">Shiyang, Tianquan, Ya'an,  Sichuan </t>
  </si>
  <si>
    <t xml:space="preserve">No.9 Gaoshan Street,  Wensheng, Liaoyang,  Liaoning </t>
  </si>
  <si>
    <t xml:space="preserve">Santang, Lingang Industrial  Park, Changxing Island,  Dalian, Liaoning </t>
  </si>
  <si>
    <t xml:space="preserve">Xiao County Economic  Technical Development Area,  Baitu, Suzhou, Anhui </t>
  </si>
  <si>
    <t xml:space="preserve">Shaozhai, Cuimiao,  Zhengzhou, Henan  </t>
  </si>
  <si>
    <t xml:space="preserve">Tiexi Industrial Zone, Weihui,  Xinxiang, Henan  </t>
  </si>
  <si>
    <t xml:space="preserve">Qianjing, Yuzhou, Xuchang,  Henan </t>
  </si>
  <si>
    <t xml:space="preserve">Cement Mafan, Guangshan, Xinyang,  Henan </t>
  </si>
  <si>
    <t xml:space="preserve">Sunling Shilong,  Pingdingshan, Henan </t>
  </si>
  <si>
    <t xml:space="preserve">Ronggong Road, Runan  Industrial Park, Ruzhou,  Henan </t>
  </si>
  <si>
    <t xml:space="preserve">Rencun, Mianchi, Sanmenxia,  Henan </t>
  </si>
  <si>
    <t xml:space="preserve">Baitugang, Nanzhao,  Nanyang, Henan </t>
  </si>
  <si>
    <t xml:space="preserve">Zhangjiahe, Ershipu, Beidao,  Tianshui, Gansu  </t>
  </si>
  <si>
    <t xml:space="preserve">Dukaruo, Changdu, Tibet  </t>
  </si>
  <si>
    <t xml:space="preserve">No.010 Qingzang Road,  Deqing, Lhasa, Tibet  </t>
  </si>
  <si>
    <t xml:space="preserve">No.134 Beijing West Road,  Lhasa, Tibet  </t>
  </si>
  <si>
    <t xml:space="preserve">No.1 Yeku Road, Nanjiao,  Rikaze, Tibet  </t>
  </si>
  <si>
    <t xml:space="preserve">Yanhe Road, Yaozhou,  Tongchuan, Shaanxi  </t>
  </si>
  <si>
    <t xml:space="preserve">No.40 Yanr Road, Tianshan,  Turfan, Xinjiang  </t>
  </si>
  <si>
    <t xml:space="preserve">Housanshilipu, Laohutun,  Wafangdian, Dalian, Liaoning  </t>
  </si>
  <si>
    <t xml:space="preserve">No.68 Gongnong Street,  Baisha, Wanyuan, Dazhou,  Sichuan </t>
  </si>
  <si>
    <t xml:space="preserve">Tangzhuang, Weihui,  Xinxiang, Henan  </t>
  </si>
  <si>
    <t xml:space="preserve">Qingwei, Weiyuan, Neijiang,  Sichuan </t>
  </si>
  <si>
    <t xml:space="preserve">Jiuli, Gaoshi, Weiyuan, Ziyang,  Sichuan </t>
  </si>
  <si>
    <t xml:space="preserve">No.32 Qianlishan Street,  Haibowan, Wuhai, Inner  Mongolia </t>
  </si>
  <si>
    <t xml:space="preserve">Fanyang, Fanchang, Wuhu,  Anhui </t>
  </si>
  <si>
    <t xml:space="preserve">Quejiang, Digang, Fanchangy,  Wuhu, Anhui  </t>
  </si>
  <si>
    <t xml:space="preserve">Yongfeng, Liangzhou, Wuwei,  Gansu  </t>
  </si>
  <si>
    <t xml:space="preserve">Xinzhu, Baqiao, Xi'an, Shaanxi  </t>
  </si>
  <si>
    <t xml:space="preserve">Hujia, Xiaozhai, Lantian, Xi'an,  Shaanxi </t>
  </si>
  <si>
    <t xml:space="preserve">Fengyang, Qianxian,  Xianyang, Shaanxi  </t>
  </si>
  <si>
    <t xml:space="preserve">No.17 Tuanjie West Road,  Yanta, Xi'an, Shaanxi  </t>
  </si>
  <si>
    <t xml:space="preserve">No.265 Tongzhan Road,  Xindu, Chengdu, Sichuan  </t>
  </si>
  <si>
    <t xml:space="preserve">No.2 Mianfang Road, Hami,  Xinjiang </t>
  </si>
  <si>
    <t xml:space="preserve">Ganzihe, Fukang, Changji,  Xinjiang </t>
  </si>
  <si>
    <t xml:space="preserve">Jiantou, Mengzhuang,  Huixian, Xinxiang, Henan  </t>
  </si>
  <si>
    <t xml:space="preserve">Mengfen, Mengzhuan,  Huixian, Xinxiang, Henan  </t>
  </si>
  <si>
    <t xml:space="preserve">Xinzhai, Longchang, Xiuwen,  Guiyang, Guizhou  </t>
  </si>
  <si>
    <t xml:space="preserve">Qishi, Yangxian, Hanzhong,  Shaanxi </t>
  </si>
  <si>
    <t xml:space="preserve">Zhanggezhuang, Fushan,  Yantai, Shandong  </t>
  </si>
  <si>
    <t xml:space="preserve">Xujiadian, Xujiadian,  Haoyang, Yantai, Shandong  </t>
  </si>
  <si>
    <t xml:space="preserve">Sungu, Sunyan, Yaoxian,  Tongchuan, Shaanxi  </t>
  </si>
  <si>
    <t xml:space="preserve">Moziwan, Yibin, Sichuan  </t>
  </si>
  <si>
    <t xml:space="preserve">Huayan Industrial Park,  Wujiagang, Yichang, Hubei  </t>
  </si>
  <si>
    <t xml:space="preserve">Shakou, Yingde, Qingyuan,  Guangdong </t>
  </si>
  <si>
    <t xml:space="preserve">Zhenyang Second Road,  Yingde, Qingyuan,  Guangdong </t>
  </si>
  <si>
    <t xml:space="preserve">Yingjisha, Industrial Park,  Kashi, Xinjiang  </t>
  </si>
  <si>
    <t xml:space="preserve">Xinjie, Yixing, Wuxi, Jiangsu  </t>
  </si>
  <si>
    <t xml:space="preserve">Park, Yixing, Wuxi, Jiangsu  </t>
  </si>
  <si>
    <t xml:space="preserve">Tangtuwan, Zhongpu,  Yongdeng, Lanzhou, Gansu  </t>
  </si>
  <si>
    <t xml:space="preserve">Yongxing, Jingshan, Jingmen,  Hubei </t>
  </si>
  <si>
    <t xml:space="preserve">Yintang, Beiliu, Beiliu, Yulin,  Guangxi </t>
  </si>
  <si>
    <t xml:space="preserve">Henan Development Zone,  Guiping, Guigang, Guangxi  </t>
  </si>
  <si>
    <t xml:space="preserve">Yunlian, Yunlian, Yibin,  Sichuan </t>
  </si>
  <si>
    <t xml:space="preserve">Jiang'ao, Haikou, Xishan,  Kunming, Yunnan  </t>
  </si>
  <si>
    <t xml:space="preserve">Sahngdeng Industrial Park,  Dali, Yunnan </t>
  </si>
  <si>
    <t xml:space="preserve">Citongpu, Jiangcheng,  Jiangchuan, Yuxi, Yunnan  </t>
  </si>
  <si>
    <t xml:space="preserve">No.155 Mafangchong,  Zhong'an, Fuyuan, Qujing,  Yunnan </t>
  </si>
  <si>
    <t xml:space="preserve">Xiushan Cement Tonghai, Yuxi, Yunnan  </t>
  </si>
  <si>
    <t xml:space="preserve">Jincheng, Wuding, Chuxiong,  Yunnan  </t>
  </si>
  <si>
    <t xml:space="preserve">Cement Xinwen, Xuanwei, Qujing,  Yunnan  </t>
  </si>
  <si>
    <t xml:space="preserve">Yunhanxiang, Pingyuan,  Yingjiang, Dehong, Yunnan  </t>
  </si>
  <si>
    <t xml:space="preserve">Qina, Yongsheng, Lijiang,  Yunnan  </t>
  </si>
  <si>
    <t xml:space="preserve">Yeyatang Xiqiao, Luliang,  Qujing, Yunnan  </t>
  </si>
  <si>
    <t xml:space="preserve">Liqi, Yuxi, Yunnan  </t>
  </si>
  <si>
    <t xml:space="preserve">Beicheng, Hongta, Yuxi,  Yunnan  </t>
  </si>
  <si>
    <t xml:space="preserve">Luofeng Road, Kaihua,  Wenshan, Wenshan, Yunnan  </t>
  </si>
  <si>
    <t xml:space="preserve">Huashan, Zhanyi, Qujing, Yunnan  </t>
  </si>
  <si>
    <t xml:space="preserve">Dayingjie, Hongta, Yuxi,  Yunnan  </t>
  </si>
  <si>
    <t xml:space="preserve">Fucheng, Shanting,  Zaozhuang, Shandong  </t>
  </si>
  <si>
    <t xml:space="preserve">Zhangqiu, Jinan, Shandong  </t>
  </si>
  <si>
    <t xml:space="preserve">No.281 Dongyuan, Zhangye,   Gansu </t>
  </si>
  <si>
    <t xml:space="preserve">No.3 Tiansheng Road, Xiping,  Zhanyi, Qujing, Yunnan  </t>
  </si>
  <si>
    <t xml:space="preserve">Zhejiang Yunshi Cement Yangjiawu, Yingdianjie, Zhuji,  Shaoxing, Zhejiang  </t>
  </si>
  <si>
    <t xml:space="preserve">Yongxin, Tong'an, Liuyang,  Hunan </t>
  </si>
  <si>
    <t xml:space="preserve">Dipu, Anji, Huzhou, Zhejiang  </t>
  </si>
  <si>
    <t xml:space="preserve">Meijiao, Meijiao, Xingguo,  Ganzhou, Jiangxi  </t>
  </si>
  <si>
    <t xml:space="preserve">Changxing, Huzhou, Zhejiang  </t>
  </si>
  <si>
    <t xml:space="preserve">Deqing, Huzhou, Zhejiang  </t>
  </si>
  <si>
    <t xml:space="preserve">Fengshan, Qinshan, Haiyan,  Jiaxing, Zhejiang  </t>
  </si>
  <si>
    <t xml:space="preserve">Yunxi, Yunxi, Qujiang,  Quzhou, Zhejiang  </t>
  </si>
  <si>
    <t xml:space="preserve">Songxi, Qingliu, Sanming,  Fujian  </t>
  </si>
  <si>
    <t xml:space="preserve">No.16 Shilipai Hecun,  Jiangshan, Quzhou, Zhejiang  </t>
  </si>
  <si>
    <t xml:space="preserve">Xiazhai, Hengshan, Longyou,  Quzhou, Zhejiang </t>
  </si>
  <si>
    <t xml:space="preserve">Bajing, Gaoan, Jiangxi </t>
  </si>
  <si>
    <t xml:space="preserve">Suilin, Xiyuan, Zhangping,  Longyan, Fujian </t>
  </si>
  <si>
    <t xml:space="preserve">Xiaohua, Dahua, Datian, Sanming, Fujian </t>
  </si>
  <si>
    <t xml:space="preserve">Yanhou, Gujiao, Longli,  Qiannan, Guizhou </t>
  </si>
  <si>
    <t xml:space="preserve">Shuangnian, Wudu, Jiangyou, Sichuan </t>
  </si>
  <si>
    <t xml:space="preserve">Xianjue, Beigucheng, Yiliang y, Kunming, Yunnan </t>
  </si>
  <si>
    <t xml:space="preserve">Shao, Xinshi, Deqing, Huzhou, Zhejiang </t>
  </si>
  <si>
    <t xml:space="preserve">Hongshan Farm, Xiaoshan,  Hangzhou, Zhejiang </t>
  </si>
  <si>
    <t xml:space="preserve">Yangqingqiao, Lingdong,  Lanxi, Jinhua, Zhejiang </t>
  </si>
  <si>
    <t xml:space="preserve">Zhengxiang Ditang Street,  Yuyao, Zhejiang </t>
  </si>
  <si>
    <t xml:space="preserve">Xianlin, Yuhang, Hangzhou,  Zhejiang </t>
  </si>
  <si>
    <t xml:space="preserve">Bangkan, Xukou, Fuyang,  Hangzhou, Zhejiang </t>
  </si>
  <si>
    <t xml:space="preserve">Shendang, Haiyan, Jiaxing,  Zhejiang </t>
  </si>
  <si>
    <t xml:space="preserve">Shiquan, Lin'an, Hangzhou,  Zhejiang </t>
  </si>
  <si>
    <t xml:space="preserve">Yanxi Lingdong, Lanxi, Jinhua,  Zhejiang </t>
  </si>
  <si>
    <t xml:space="preserve">Wupuban, Yingdianjie, Zhuji,  Shaoxing, Zhejiang </t>
  </si>
  <si>
    <t xml:space="preserve">Chongfu, Tongxiang, Jiaxing,  Zhejiang </t>
  </si>
  <si>
    <t xml:space="preserve">Lijiaxiang, Changxing,  Huzhou, Zhejiang </t>
  </si>
  <si>
    <t xml:space="preserve">Jianshe, Hongxi, Jiashan,  Jiaxing, Zhejiang </t>
  </si>
  <si>
    <t xml:space="preserve">No.23 Beijiao Road, Qianyuan,  Deqing, Huzhou, Zhejiang </t>
  </si>
  <si>
    <t xml:space="preserve">Yongle, Zhen'an, Shangluo,  Shaanxi </t>
  </si>
  <si>
    <t xml:space="preserve">No.1 Xiangshan Road, Xinmi,  Henan </t>
  </si>
  <si>
    <t xml:space="preserve">Wufeng, Zhenxiang,  Zhaotong, Yunnan </t>
  </si>
  <si>
    <t xml:space="preserve">Koutouping Ningxiang,  Zhongyang, Luliang, Shanxi </t>
  </si>
  <si>
    <t xml:space="preserve">Bianhe Industrial Park, Zibo,  Shandong </t>
  </si>
  <si>
    <t xml:space="preserve">Industrial  Group Corporation </t>
  </si>
  <si>
    <t>Liangshuijing Da'an, Zigong,  Sichuan</t>
  </si>
  <si>
    <t xml:space="preserve">No.238 Jiaotong Road, Tongsi,  Fushun, Zigong, Sichuan </t>
  </si>
  <si>
    <t xml:space="preserve">No.458 Lianhua Road,  Yanjiang, Ziyang, Sichuan </t>
  </si>
  <si>
    <t xml:space="preserve">Maliu Ziyang, Ankang,  Shaanxi </t>
  </si>
  <si>
    <t xml:space="preserve">Minjian, Huangjiaba, Meitan,  Zunyi, Guizhou </t>
  </si>
  <si>
    <t xml:space="preserve">Jiangtai, Gaoping, Zunyi,  Zunyi, Guizhou </t>
  </si>
  <si>
    <t xml:space="preserve"> Jiayuguan</t>
  </si>
  <si>
    <t xml:space="preserve"> Guanzhuang</t>
  </si>
  <si>
    <t xml:space="preserve"> Yuanyang</t>
  </si>
  <si>
    <t xml:space="preserve"> Tungouwan</t>
  </si>
  <si>
    <t xml:space="preserve"> Xincun Liancheng</t>
  </si>
  <si>
    <t xml:space="preserve"> No.38 Guanshan</t>
  </si>
  <si>
    <t xml:space="preserve"> No.901 Jianshe Road</t>
  </si>
  <si>
    <t xml:space="preserve"> No.62 Liutai Road</t>
  </si>
  <si>
    <t>No.24 Huaxiang Industrial  Park</t>
  </si>
  <si>
    <t>Huocheng</t>
  </si>
  <si>
    <t>Hailar Mengxi Cement Jin qiao Development Area</t>
  </si>
  <si>
    <t>Wuhai Mengxi Cement Laoshidan</t>
  </si>
  <si>
    <t>Yatai Croup Yitong Yitong</t>
  </si>
  <si>
    <t>Jilin Yatai Mingcheng Cement Kuangshan Street</t>
  </si>
  <si>
    <t>Yarai Group Tumen Cement Changan</t>
  </si>
  <si>
    <t>Zunyi Sancha Cement Sancha</t>
  </si>
  <si>
    <t>Tangba Industrial  Concerntration Zone</t>
  </si>
  <si>
    <t>JianchuanMeiyuan Building Materials  Industrial Park</t>
  </si>
  <si>
    <t>Chengnan Development  Zone</t>
  </si>
  <si>
    <t>Fengshui Building Materials  Industrial Park Zhangdian</t>
  </si>
  <si>
    <t>Group Ciwu</t>
  </si>
  <si>
    <t>Shanghai Wan'an  Head Office</t>
  </si>
  <si>
    <t>Cement Jinquan</t>
  </si>
  <si>
    <t>Manufacture Xiaoxiba</t>
  </si>
  <si>
    <t>Baishatang Industrial  Park</t>
  </si>
  <si>
    <t>Yantai Shanshui Cement Qixia Economic  Development Zone</t>
  </si>
  <si>
    <t>Jining Shanshui Cement Jiaxiang</t>
  </si>
  <si>
    <t>Yishui Shanshui Cement Fuguanzhuang</t>
  </si>
  <si>
    <t>Zaozhuang Shanshui Cement Xuezhuang</t>
  </si>
  <si>
    <t>Fengrun District Equipment  Manufacturing Park</t>
  </si>
  <si>
    <t>Xiao County Economic  Technical Development Area</t>
  </si>
  <si>
    <t>Cement Mafan</t>
  </si>
  <si>
    <t>Xiushan Cement Tonghai</t>
  </si>
  <si>
    <t>Cement Xinwen</t>
  </si>
  <si>
    <t>Zhejiang Yunshi Cement Yangjiawu</t>
  </si>
  <si>
    <t>prov</t>
  </si>
  <si>
    <t>city</t>
  </si>
  <si>
    <t>Yangjiang</t>
  </si>
  <si>
    <t>Yangxunqiao</t>
  </si>
  <si>
    <t>Shaoxing</t>
  </si>
  <si>
    <t>Zhejiang</t>
  </si>
  <si>
    <t>CommercialBank</t>
  </si>
  <si>
    <t>KaiyuanRoad</t>
  </si>
  <si>
    <t>NewDistrict</t>
  </si>
  <si>
    <t>Luoyang</t>
  </si>
  <si>
    <t>Henan</t>
  </si>
  <si>
    <t>Anxian</t>
  </si>
  <si>
    <t>Jiangyou</t>
  </si>
  <si>
    <t>Mianyang</t>
  </si>
  <si>
    <t>Sichuan</t>
  </si>
  <si>
    <t>Dahu</t>
  </si>
  <si>
    <t>Yong'an</t>
  </si>
  <si>
    <t>Sanming</t>
  </si>
  <si>
    <t>Fujian</t>
  </si>
  <si>
    <t>Dongshan</t>
  </si>
  <si>
    <t>Caoxi</t>
  </si>
  <si>
    <t>Xinluo</t>
  </si>
  <si>
    <t>Longyan</t>
  </si>
  <si>
    <t>Gongxing</t>
  </si>
  <si>
    <t>IndustrialPark</t>
  </si>
  <si>
    <t>Mianzhu</t>
  </si>
  <si>
    <t>Deyang</t>
  </si>
  <si>
    <t>NanjiangIndustrialPark</t>
  </si>
  <si>
    <t>Dasha</t>
  </si>
  <si>
    <t>Sihui</t>
  </si>
  <si>
    <t>Zhaoqing</t>
  </si>
  <si>
    <t>Shizi</t>
  </si>
  <si>
    <t>Quanjiao</t>
  </si>
  <si>
    <t>Chuzhou</t>
  </si>
  <si>
    <t>Anhui</t>
  </si>
  <si>
    <t>Huolonggang</t>
  </si>
  <si>
    <t>Wuhu</t>
  </si>
  <si>
    <t>Fanchang</t>
  </si>
  <si>
    <t>Shijing</t>
  </si>
  <si>
    <t>Huaining</t>
  </si>
  <si>
    <t>Anqing</t>
  </si>
  <si>
    <t>Sanxianling</t>
  </si>
  <si>
    <t>Yiyang</t>
  </si>
  <si>
    <t>Shangrao</t>
  </si>
  <si>
    <t>Jiangxi</t>
  </si>
  <si>
    <t>Baiyun</t>
  </si>
  <si>
    <t>Linxiang</t>
  </si>
  <si>
    <t>Yueyang</t>
  </si>
  <si>
    <t>Hunan</t>
  </si>
  <si>
    <t>LijiapingTown</t>
  </si>
  <si>
    <t>Qiyang</t>
  </si>
  <si>
    <t>Yongzhou</t>
  </si>
  <si>
    <t>Shitan</t>
  </si>
  <si>
    <t>Qingxin</t>
  </si>
  <si>
    <t>Qingyuan</t>
  </si>
  <si>
    <t>Qingzhen</t>
  </si>
  <si>
    <t>Guiyang</t>
  </si>
  <si>
    <t>Guizhou</t>
  </si>
  <si>
    <t>Shuigou</t>
  </si>
  <si>
    <t>Baoji</t>
  </si>
  <si>
    <t>Shaanxi</t>
  </si>
  <si>
    <t>Xiamen</t>
  </si>
  <si>
    <t>Kongtong</t>
  </si>
  <si>
    <t>Pingliang</t>
  </si>
  <si>
    <t>Gansu</t>
  </si>
  <si>
    <t>Liudong</t>
  </si>
  <si>
    <t>Guangde</t>
  </si>
  <si>
    <t>Xuancheng</t>
  </si>
  <si>
    <t>Qugou</t>
  </si>
  <si>
    <t>Anyang</t>
  </si>
  <si>
    <t>Xiaqiong</t>
  </si>
  <si>
    <t>Batang</t>
  </si>
  <si>
    <t>Ganzi</t>
  </si>
  <si>
    <t>Lingshan</t>
  </si>
  <si>
    <t>Quyang</t>
  </si>
  <si>
    <t>Baoding</t>
  </si>
  <si>
    <t>Gaocun</t>
  </si>
  <si>
    <t>Yi</t>
  </si>
  <si>
    <t>Bayan</t>
  </si>
  <si>
    <t>Harbin</t>
  </si>
  <si>
    <t>Heilungkiang</t>
  </si>
  <si>
    <t>Wangjiangjing</t>
  </si>
  <si>
    <t>Xiuzhou</t>
  </si>
  <si>
    <t>Jiaxing</t>
  </si>
  <si>
    <t>Xiaopu</t>
  </si>
  <si>
    <t>Huzhou</t>
  </si>
  <si>
    <t>Liaoning</t>
  </si>
  <si>
    <t>Longcheng</t>
  </si>
  <si>
    <t>Wenchuan</t>
  </si>
  <si>
    <t>Chenggu</t>
  </si>
  <si>
    <t>Hanzhong</t>
  </si>
  <si>
    <t>Gaotieling</t>
  </si>
  <si>
    <t>Jiayu</t>
  </si>
  <si>
    <t>Xianning</t>
  </si>
  <si>
    <t>Hubei</t>
  </si>
  <si>
    <t>Zilingpu</t>
  </si>
  <si>
    <t>Dongbao</t>
  </si>
  <si>
    <t>Jingmen</t>
  </si>
  <si>
    <t>Yicheng</t>
  </si>
  <si>
    <t>Yixing</t>
  </si>
  <si>
    <t>Wuxi</t>
  </si>
  <si>
    <t>Jiangsu</t>
  </si>
  <si>
    <t>Yaopu</t>
  </si>
  <si>
    <t>Nanqiao</t>
  </si>
  <si>
    <t>Pingyi</t>
  </si>
  <si>
    <t>Linyi</t>
  </si>
  <si>
    <t>Shandong</t>
  </si>
  <si>
    <t>Qicun</t>
  </si>
  <si>
    <t>ShizhongDistrict</t>
  </si>
  <si>
    <t>Zaozhuang</t>
  </si>
  <si>
    <t>Xintong</t>
  </si>
  <si>
    <t>Fuyang</t>
  </si>
  <si>
    <t>Hangzhou</t>
  </si>
  <si>
    <t>Meishan</t>
  </si>
  <si>
    <t>Huaikan</t>
  </si>
  <si>
    <t>Xinshi</t>
  </si>
  <si>
    <t>Qixing</t>
  </si>
  <si>
    <t>Xiucheng</t>
  </si>
  <si>
    <t>Yongshan</t>
  </si>
  <si>
    <t>Leping</t>
  </si>
  <si>
    <t>Jingdezhou</t>
  </si>
  <si>
    <t>Luoao</t>
  </si>
  <si>
    <t>Yudu</t>
  </si>
  <si>
    <t>Ganzhou</t>
  </si>
  <si>
    <t>HefengTown</t>
  </si>
  <si>
    <t>Pingtang</t>
  </si>
  <si>
    <t>Wangcheng</t>
  </si>
  <si>
    <t>Changsha</t>
  </si>
  <si>
    <t>Shuangqiao</t>
  </si>
  <si>
    <t>Qidong</t>
  </si>
  <si>
    <t>Hengyang</t>
  </si>
  <si>
    <t>Xiaoshui</t>
  </si>
  <si>
    <t>Leiyang</t>
  </si>
  <si>
    <t>Beishan</t>
  </si>
  <si>
    <t>Longhui</t>
  </si>
  <si>
    <t>Shaoyang</t>
  </si>
  <si>
    <t>Liyujiang</t>
  </si>
  <si>
    <t>Zixing</t>
  </si>
  <si>
    <t>Chenzhou</t>
  </si>
  <si>
    <t>Fangcheng</t>
  </si>
  <si>
    <t>Nanyang</t>
  </si>
  <si>
    <t>Xiling</t>
  </si>
  <si>
    <t>Gongcheng</t>
  </si>
  <si>
    <t>Guilin</t>
  </si>
  <si>
    <t>Guangxi</t>
  </si>
  <si>
    <t>No.339DongbaoRoad</t>
  </si>
  <si>
    <t>Huadu</t>
  </si>
  <si>
    <t>Guangzhou</t>
  </si>
  <si>
    <t>Changgang</t>
  </si>
  <si>
    <t>Fengkai</t>
  </si>
  <si>
    <t>Litang</t>
  </si>
  <si>
    <t>Binyang</t>
  </si>
  <si>
    <t>Nanning</t>
  </si>
  <si>
    <t>Shuangding</t>
  </si>
  <si>
    <t>Xixiangtang</t>
  </si>
  <si>
    <t>Napo</t>
  </si>
  <si>
    <t>Tianyang</t>
  </si>
  <si>
    <t>Baise</t>
  </si>
  <si>
    <t>Gongguan</t>
  </si>
  <si>
    <t>Hepu</t>
  </si>
  <si>
    <t>Beihai</t>
  </si>
  <si>
    <t>Zhangmao</t>
  </si>
  <si>
    <t>Shan</t>
  </si>
  <si>
    <t>Guigang</t>
  </si>
  <si>
    <t>Danzhu</t>
  </si>
  <si>
    <t>Pingnan</t>
  </si>
  <si>
    <t>YaopuTown</t>
  </si>
  <si>
    <t>QidingshanStreet</t>
  </si>
  <si>
    <t>Jinzhou</t>
  </si>
  <si>
    <t>Dalian</t>
  </si>
  <si>
    <t>YuantaiTown</t>
  </si>
  <si>
    <t>Pulandian</t>
  </si>
  <si>
    <t>Saima</t>
  </si>
  <si>
    <t>Fengcheng</t>
  </si>
  <si>
    <t>Dandong</t>
  </si>
  <si>
    <t>Jinyuan</t>
  </si>
  <si>
    <t>Dayi</t>
  </si>
  <si>
    <t>Chengdu</t>
  </si>
  <si>
    <t>Shitang</t>
  </si>
  <si>
    <t>Wanyuan</t>
  </si>
  <si>
    <t>Dazhou</t>
  </si>
  <si>
    <t>Longquan</t>
  </si>
  <si>
    <t>Fenggang</t>
  </si>
  <si>
    <t>Zunyi</t>
  </si>
  <si>
    <t>Fufeng</t>
  </si>
  <si>
    <t>Jingu</t>
  </si>
  <si>
    <t>Anxi</t>
  </si>
  <si>
    <t>Quanzhou</t>
  </si>
  <si>
    <t>Guyong</t>
  </si>
  <si>
    <t>Jiangle</t>
  </si>
  <si>
    <t>Daying</t>
  </si>
  <si>
    <t>Fumin</t>
  </si>
  <si>
    <t>Kunming</t>
  </si>
  <si>
    <t>Yunnan</t>
  </si>
  <si>
    <t>Zhong'an</t>
  </si>
  <si>
    <t>Fuyuan</t>
  </si>
  <si>
    <t>Qujing</t>
  </si>
  <si>
    <t>Wusheng</t>
  </si>
  <si>
    <t>Yongdeng</t>
  </si>
  <si>
    <t>Lanzhou</t>
  </si>
  <si>
    <t>Tanshui</t>
  </si>
  <si>
    <t>Yangchun</t>
  </si>
  <si>
    <t>Yanqian</t>
  </si>
  <si>
    <t>Wuping</t>
  </si>
  <si>
    <t>Dahua</t>
  </si>
  <si>
    <t>Hechi</t>
  </si>
  <si>
    <t>Pumiao</t>
  </si>
  <si>
    <t>Yongning</t>
  </si>
  <si>
    <t>Mengshan</t>
  </si>
  <si>
    <t>Wuzhou</t>
  </si>
  <si>
    <t>Adong</t>
  </si>
  <si>
    <t>Guide</t>
  </si>
  <si>
    <t>Hainan</t>
  </si>
  <si>
    <t>Qinghai</t>
  </si>
  <si>
    <t>Zhaiying</t>
  </si>
  <si>
    <t>Songtao</t>
  </si>
  <si>
    <t>Tongren</t>
  </si>
  <si>
    <t>Jiande</t>
  </si>
  <si>
    <t>Hanyin</t>
  </si>
  <si>
    <t>Ankang</t>
  </si>
  <si>
    <t>Yuquan</t>
  </si>
  <si>
    <t>Acheng</t>
  </si>
  <si>
    <t>Shankou</t>
  </si>
  <si>
    <t>Longrao</t>
  </si>
  <si>
    <t>Xingtai</t>
  </si>
  <si>
    <t>DidianTown</t>
  </si>
  <si>
    <t>Heyang</t>
  </si>
  <si>
    <t>Weinan</t>
  </si>
  <si>
    <t>Nancha</t>
  </si>
  <si>
    <t>Yichun</t>
  </si>
  <si>
    <t>Badaohao</t>
  </si>
  <si>
    <t>Xujiagou</t>
  </si>
  <si>
    <t>Sanmenxia</t>
  </si>
  <si>
    <t>Jishui</t>
  </si>
  <si>
    <t>Weihui</t>
  </si>
  <si>
    <t>Xinxiang</t>
  </si>
  <si>
    <t>Yanshi</t>
  </si>
  <si>
    <t>Chenguan</t>
  </si>
  <si>
    <t>Jianshui</t>
  </si>
  <si>
    <t>Honghe</t>
  </si>
  <si>
    <t>TongluStreet</t>
  </si>
  <si>
    <t>Tonglu</t>
  </si>
  <si>
    <t>Shouchang</t>
  </si>
  <si>
    <t>Hualongyan</t>
  </si>
  <si>
    <t>Fang</t>
  </si>
  <si>
    <t>Shiyan</t>
  </si>
  <si>
    <t>Zhicheng</t>
  </si>
  <si>
    <t>Yidu</t>
  </si>
  <si>
    <t>Yichang</t>
  </si>
  <si>
    <t>Zigui</t>
  </si>
  <si>
    <t>Xikou</t>
  </si>
  <si>
    <t>Guang'an</t>
  </si>
  <si>
    <t>Xiaokangying</t>
  </si>
  <si>
    <t>Yuzhong</t>
  </si>
  <si>
    <t>Yanmenkou</t>
  </si>
  <si>
    <t>Jingshan</t>
  </si>
  <si>
    <t>Qingshui</t>
  </si>
  <si>
    <t>Yili</t>
  </si>
  <si>
    <t>Xinjiang</t>
  </si>
  <si>
    <t>Anji</t>
  </si>
  <si>
    <t>Niuyingzi</t>
  </si>
  <si>
    <t>HarqinBanner</t>
  </si>
  <si>
    <t>Chifeng</t>
  </si>
  <si>
    <t>InnerMongolia</t>
  </si>
  <si>
    <t>Linxi</t>
  </si>
  <si>
    <t>Naji</t>
  </si>
  <si>
    <t>ArunBanner</t>
  </si>
  <si>
    <t>HulunBuir</t>
  </si>
  <si>
    <t>Yangxiang</t>
  </si>
  <si>
    <t>Chengjiang</t>
  </si>
  <si>
    <t>Ji'an</t>
  </si>
  <si>
    <t>Xinpu</t>
  </si>
  <si>
    <t>Jiaoling</t>
  </si>
  <si>
    <t>Meizhou</t>
  </si>
  <si>
    <t>Luodatai</t>
  </si>
  <si>
    <t>Dengta</t>
  </si>
  <si>
    <t>Liaoyang</t>
  </si>
  <si>
    <t>Tianjiazhuang</t>
  </si>
  <si>
    <t>Fengxiang</t>
  </si>
  <si>
    <t>Daxinggou</t>
  </si>
  <si>
    <t>Wangqing</t>
  </si>
  <si>
    <t>Yanbian</t>
  </si>
  <si>
    <t>Jilin</t>
  </si>
  <si>
    <t>Xiangfeng</t>
  </si>
  <si>
    <t>Laifeng</t>
  </si>
  <si>
    <t>Enshi</t>
  </si>
  <si>
    <t>Jingtai</t>
  </si>
  <si>
    <t>Baiyin</t>
  </si>
  <si>
    <t>Suocheng</t>
  </si>
  <si>
    <t>Suozhou</t>
  </si>
  <si>
    <t>Shanxi</t>
  </si>
  <si>
    <t>Shuanghe</t>
  </si>
  <si>
    <t>Jiuzhaigou</t>
  </si>
  <si>
    <t>Aba</t>
  </si>
  <si>
    <t>Lingdong</t>
  </si>
  <si>
    <t>Lanxi</t>
  </si>
  <si>
    <t>Jinhua</t>
  </si>
  <si>
    <t>Taiping</t>
  </si>
  <si>
    <t>Anning</t>
  </si>
  <si>
    <t>Shangsuan</t>
  </si>
  <si>
    <t>Jinning</t>
  </si>
  <si>
    <t>Caopu</t>
  </si>
  <si>
    <t>Honghuagang</t>
  </si>
  <si>
    <t>Dabanqiao</t>
  </si>
  <si>
    <t>Quandu</t>
  </si>
  <si>
    <t>Chongde</t>
  </si>
  <si>
    <t>Mengyong</t>
  </si>
  <si>
    <t>Gengma</t>
  </si>
  <si>
    <t>Lincang</t>
  </si>
  <si>
    <t>Yaojie</t>
  </si>
  <si>
    <t>Honggu</t>
  </si>
  <si>
    <t>FourthStreet</t>
  </si>
  <si>
    <t>Zhangdang</t>
  </si>
  <si>
    <t>Fushun</t>
  </si>
  <si>
    <t>Huolianzhai</t>
  </si>
  <si>
    <t>Xihu</t>
  </si>
  <si>
    <t>Benxi</t>
  </si>
  <si>
    <t>JianguoStreet</t>
  </si>
  <si>
    <t>Linjiang</t>
  </si>
  <si>
    <t>Baishan</t>
  </si>
  <si>
    <t>Sanchahe</t>
  </si>
  <si>
    <t>Luliang</t>
  </si>
  <si>
    <t>Banqiao</t>
  </si>
  <si>
    <t>Luoping</t>
  </si>
  <si>
    <t>Zhongshu</t>
  </si>
  <si>
    <t>Luxi</t>
  </si>
  <si>
    <t>Qijia</t>
  </si>
  <si>
    <t>Meixian</t>
  </si>
  <si>
    <t>Yanyang</t>
  </si>
  <si>
    <t>Mei</t>
  </si>
  <si>
    <t>Dazhe</t>
  </si>
  <si>
    <t>Pingyuan</t>
  </si>
  <si>
    <t>JinhuaRoad</t>
  </si>
  <si>
    <t>Mengzi</t>
  </si>
  <si>
    <t>Yingxi</t>
  </si>
  <si>
    <t>Shunqing</t>
  </si>
  <si>
    <t>Nanchong</t>
  </si>
  <si>
    <t>Nandan</t>
  </si>
  <si>
    <t>Xiaohe</t>
  </si>
  <si>
    <t>Nanjiang</t>
  </si>
  <si>
    <t>Bazhong</t>
  </si>
  <si>
    <t>Zhongning</t>
  </si>
  <si>
    <t>Wuzhong</t>
  </si>
  <si>
    <t>Zhongwei</t>
  </si>
  <si>
    <t>Ningxia</t>
  </si>
  <si>
    <t>Shunling</t>
  </si>
  <si>
    <t>Ningyuan</t>
  </si>
  <si>
    <t>Xuebu</t>
  </si>
  <si>
    <t>Jintan</t>
  </si>
  <si>
    <t>Changzhou</t>
  </si>
  <si>
    <t>Hongni</t>
  </si>
  <si>
    <t>Panzhihua</t>
  </si>
  <si>
    <t>Pingba</t>
  </si>
  <si>
    <t>Anshun</t>
  </si>
  <si>
    <t>Dakong</t>
  </si>
  <si>
    <t>QianqiaoSouth</t>
  </si>
  <si>
    <t>Yuanshuo</t>
  </si>
  <si>
    <t>Datong</t>
  </si>
  <si>
    <t>Xining</t>
  </si>
  <si>
    <t>Gaodian</t>
  </si>
  <si>
    <t>Lede</t>
  </si>
  <si>
    <t>Haidong</t>
  </si>
  <si>
    <t>Yurun</t>
  </si>
  <si>
    <t>Sanbao</t>
  </si>
  <si>
    <t>Rongshui</t>
  </si>
  <si>
    <t>Liuzhou</t>
  </si>
  <si>
    <t>Dongbang</t>
  </si>
  <si>
    <t>Donghuang</t>
  </si>
  <si>
    <t>Xiangong</t>
  </si>
  <si>
    <t>Chencang</t>
  </si>
  <si>
    <t>Dongjiahe</t>
  </si>
  <si>
    <t>Yaozhou</t>
  </si>
  <si>
    <t>Tongchuan</t>
  </si>
  <si>
    <t>Miganqiao</t>
  </si>
  <si>
    <t>Longxian</t>
  </si>
  <si>
    <t>Jinquhe</t>
  </si>
  <si>
    <t>Fengming</t>
  </si>
  <si>
    <t>Qishan</t>
  </si>
  <si>
    <t>Shaanxi4</t>
  </si>
  <si>
    <t>Sunyuan</t>
  </si>
  <si>
    <t>Honhshan</t>
  </si>
  <si>
    <t>Zichuan</t>
  </si>
  <si>
    <t>Zibo</t>
  </si>
  <si>
    <t>Tairzhuang</t>
  </si>
  <si>
    <t>Dangma</t>
  </si>
  <si>
    <t>Shangnan</t>
  </si>
  <si>
    <t>Shangluo</t>
  </si>
  <si>
    <t>Jinlingsi</t>
  </si>
  <si>
    <t>Shangzhou</t>
  </si>
  <si>
    <t>Zedang</t>
  </si>
  <si>
    <t>Naidong</t>
  </si>
  <si>
    <t>Shannan</t>
  </si>
  <si>
    <t>Tibet</t>
  </si>
  <si>
    <t>Tianjiahui</t>
  </si>
  <si>
    <t>Lishi</t>
  </si>
  <si>
    <t>Xiaozhai</t>
  </si>
  <si>
    <t>Lantian</t>
  </si>
  <si>
    <t>Xi'an</t>
  </si>
  <si>
    <t>Zhen'an</t>
  </si>
  <si>
    <t>Liuxianping</t>
  </si>
  <si>
    <t>Fugu</t>
  </si>
  <si>
    <t>Yulin</t>
  </si>
  <si>
    <t>Daliuta</t>
  </si>
  <si>
    <t>Shenmu</t>
  </si>
  <si>
    <t>Jixian</t>
  </si>
  <si>
    <t>Shuangyashan</t>
  </si>
  <si>
    <t>Kiamusze</t>
  </si>
  <si>
    <t>Baren</t>
  </si>
  <si>
    <t>Shule</t>
  </si>
  <si>
    <t>Kashi</t>
  </si>
  <si>
    <t>Dongyu</t>
  </si>
  <si>
    <t>Dongbei</t>
  </si>
  <si>
    <t>Yang'an</t>
  </si>
  <si>
    <t>Qionglai</t>
  </si>
  <si>
    <t>Guixing</t>
  </si>
  <si>
    <t>Jianwei</t>
  </si>
  <si>
    <t>Leshan</t>
  </si>
  <si>
    <t>Luding</t>
  </si>
  <si>
    <t>Shizhai</t>
  </si>
  <si>
    <t>Jiangyang</t>
  </si>
  <si>
    <t>Luzhou</t>
  </si>
  <si>
    <t>Xiaode</t>
  </si>
  <si>
    <t>Tianxing</t>
  </si>
  <si>
    <t>Quxian</t>
  </si>
  <si>
    <t>Tonggu</t>
  </si>
  <si>
    <t>Changning</t>
  </si>
  <si>
    <t>Yibin</t>
  </si>
  <si>
    <t>Yanjiang</t>
  </si>
  <si>
    <t>Ziyang</t>
  </si>
  <si>
    <t>Hetang</t>
  </si>
  <si>
    <t>Zhuzhou</t>
  </si>
  <si>
    <t>Reshi</t>
  </si>
  <si>
    <t>Taoyuan</t>
  </si>
  <si>
    <t>Liudu</t>
  </si>
  <si>
    <t>Yun'an</t>
  </si>
  <si>
    <t>Yunfu</t>
  </si>
  <si>
    <t>Sishilipu</t>
  </si>
  <si>
    <t>Lucaogou</t>
  </si>
  <si>
    <t>MidongNew</t>
  </si>
  <si>
    <t>Urumqi</t>
  </si>
  <si>
    <t>Tianchi</t>
  </si>
  <si>
    <t>Liujiachang</t>
  </si>
  <si>
    <t>Zisong</t>
  </si>
  <si>
    <t>Jingzhou</t>
  </si>
  <si>
    <t>Pingyin</t>
  </si>
  <si>
    <t>Jinan</t>
  </si>
  <si>
    <t>Shibuzi</t>
  </si>
  <si>
    <t>Anqiu</t>
  </si>
  <si>
    <t>Weifang</t>
  </si>
  <si>
    <t>Daxindian</t>
  </si>
  <si>
    <t>Penglai</t>
  </si>
  <si>
    <t>Yantai</t>
  </si>
  <si>
    <t>Lingzi</t>
  </si>
  <si>
    <t>Huanglian</t>
  </si>
  <si>
    <t>Qintang</t>
  </si>
  <si>
    <t>Yangqu</t>
  </si>
  <si>
    <t>Taiyuan</t>
  </si>
  <si>
    <t>Wangguanying</t>
  </si>
  <si>
    <t>Fengrun</t>
  </si>
  <si>
    <t>Tangshan</t>
  </si>
  <si>
    <t>LingangIndustrialPark</t>
  </si>
  <si>
    <t>ChangxingIsland</t>
  </si>
  <si>
    <t>Ershipu</t>
  </si>
  <si>
    <t>Beidao</t>
  </si>
  <si>
    <t>Tianshui</t>
  </si>
  <si>
    <t>Baisha</t>
  </si>
  <si>
    <t>Gaoshi</t>
  </si>
  <si>
    <t>Weiyuan</t>
  </si>
  <si>
    <t>Fanchangy</t>
  </si>
  <si>
    <t>Huixian</t>
  </si>
  <si>
    <t>Mengzhuan</t>
  </si>
  <si>
    <t>Longchang</t>
  </si>
  <si>
    <t>Xiuwen</t>
  </si>
  <si>
    <t>Haoyang</t>
  </si>
  <si>
    <t>Sunyan</t>
  </si>
  <si>
    <t>Yaoxian</t>
  </si>
  <si>
    <t>Beiliu</t>
  </si>
  <si>
    <t>Xishan</t>
  </si>
  <si>
    <t>Jiangcheng</t>
  </si>
  <si>
    <t>Jiangchuan</t>
  </si>
  <si>
    <t>Yuxi</t>
  </si>
  <si>
    <t>Yingjiang</t>
  </si>
  <si>
    <t>Dehong</t>
  </si>
  <si>
    <t>Kaihua</t>
  </si>
  <si>
    <t>Wenshan</t>
  </si>
  <si>
    <t>Xiping</t>
  </si>
  <si>
    <t>Zhanyi</t>
  </si>
  <si>
    <t>Yingdianjie</t>
  </si>
  <si>
    <t>Zhuji</t>
  </si>
  <si>
    <t>Xingguo</t>
  </si>
  <si>
    <t>Qinshan</t>
  </si>
  <si>
    <t>Haiyan</t>
  </si>
  <si>
    <t>Qujiang</t>
  </si>
  <si>
    <t>Quzhou</t>
  </si>
  <si>
    <t>Hengshan</t>
  </si>
  <si>
    <t>Longyou</t>
  </si>
  <si>
    <t>Xiyuan</t>
  </si>
  <si>
    <t>Zhangping</t>
  </si>
  <si>
    <t>Datian</t>
  </si>
  <si>
    <t>Gujiao</t>
  </si>
  <si>
    <t>Longli</t>
  </si>
  <si>
    <t>Qiannan</t>
  </si>
  <si>
    <t>Sihai</t>
  </si>
  <si>
    <t>Linshui</t>
  </si>
  <si>
    <t>Yiliangy</t>
  </si>
  <si>
    <t>Xukou</t>
  </si>
  <si>
    <t>Hongxi</t>
  </si>
  <si>
    <t>Jiashan</t>
  </si>
  <si>
    <t>Qianyuan</t>
  </si>
  <si>
    <t>Tongsi</t>
  </si>
  <si>
    <t>Zigong</t>
  </si>
  <si>
    <t>Meitan</t>
  </si>
  <si>
    <t>Gaoping</t>
  </si>
  <si>
    <t>Yangqiao</t>
  </si>
  <si>
    <t>Zongyang</t>
  </si>
  <si>
    <t>Jining</t>
  </si>
  <si>
    <t>Fenyi</t>
  </si>
  <si>
    <t>Xinyu</t>
  </si>
  <si>
    <t>Shimen</t>
  </si>
  <si>
    <t>Loudi</t>
  </si>
  <si>
    <t>Yingde</t>
  </si>
  <si>
    <t>Fusui</t>
  </si>
  <si>
    <t>Chongzuo</t>
  </si>
  <si>
    <t>Xingye</t>
  </si>
  <si>
    <t>Fengyangy</t>
  </si>
  <si>
    <t>Qianshan</t>
  </si>
  <si>
    <t>Anshan</t>
  </si>
  <si>
    <t>Wuxue</t>
  </si>
  <si>
    <t>Matou</t>
  </si>
  <si>
    <t>Ruichang</t>
  </si>
  <si>
    <t>Zanhuang</t>
  </si>
  <si>
    <t>WestFuxing</t>
  </si>
  <si>
    <t>Handan</t>
  </si>
  <si>
    <t>She</t>
  </si>
  <si>
    <t>Xuanhua</t>
  </si>
  <si>
    <t>Zhangjiakou</t>
  </si>
  <si>
    <t>Mafang</t>
  </si>
  <si>
    <t>Pinggu</t>
  </si>
  <si>
    <t>Beijing</t>
  </si>
  <si>
    <t>Tingzizhuang</t>
  </si>
  <si>
    <t>Changping</t>
  </si>
  <si>
    <t>Liulihe</t>
  </si>
  <si>
    <t>Fangshan</t>
  </si>
  <si>
    <t>Qinglonghu</t>
  </si>
  <si>
    <t>Tiedong</t>
  </si>
  <si>
    <t>Siping</t>
  </si>
  <si>
    <t>Liyang</t>
  </si>
  <si>
    <t>Hanshan</t>
  </si>
  <si>
    <t>Chaohu</t>
  </si>
  <si>
    <t>Yingshouyingzi</t>
  </si>
  <si>
    <t>Chengde</t>
  </si>
  <si>
    <t>Longquanyi</t>
  </si>
  <si>
    <t>Wenjiang</t>
  </si>
  <si>
    <t>Runzhou</t>
  </si>
  <si>
    <t>Zhenjiang</t>
  </si>
  <si>
    <t>Jurong</t>
  </si>
  <si>
    <t>Chibi</t>
  </si>
  <si>
    <t>Xingshan</t>
  </si>
  <si>
    <t>Dangyang</t>
  </si>
  <si>
    <t>Shangjie</t>
  </si>
  <si>
    <t>Zhengzhou</t>
  </si>
  <si>
    <t>UlanQab</t>
  </si>
  <si>
    <t>Neiqiu</t>
  </si>
  <si>
    <t>Cangshan</t>
  </si>
  <si>
    <t>Jiawang</t>
  </si>
  <si>
    <t>Xuzhou</t>
  </si>
  <si>
    <t>YunheEconomicDevelopmentZone</t>
  </si>
  <si>
    <t>Dezhou</t>
  </si>
  <si>
    <t>Dongping</t>
  </si>
  <si>
    <t>Taian</t>
  </si>
  <si>
    <t>Qufu</t>
  </si>
  <si>
    <t>JuXian</t>
  </si>
  <si>
    <t>Rizhao</t>
  </si>
  <si>
    <t>Hiande</t>
  </si>
  <si>
    <t>Baique</t>
  </si>
  <si>
    <t>Tongxiang</t>
  </si>
  <si>
    <t>Jiangshan</t>
  </si>
  <si>
    <t>Pingxiang</t>
  </si>
  <si>
    <t>Anfu</t>
  </si>
  <si>
    <t>Ji’an</t>
  </si>
  <si>
    <t>Yong’an</t>
  </si>
  <si>
    <t>Liuyang</t>
  </si>
  <si>
    <t>Dingcheng</t>
  </si>
  <si>
    <t>GuiyangCountyIndustrialPark</t>
  </si>
  <si>
    <t>Wolong</t>
  </si>
  <si>
    <t>Xichuan</t>
  </si>
  <si>
    <t>Pengzhou</t>
  </si>
  <si>
    <t>Beichuan</t>
  </si>
  <si>
    <t>Yongding</t>
  </si>
  <si>
    <t>Shangsi</t>
  </si>
  <si>
    <t>Fangchenggang</t>
  </si>
  <si>
    <t>Guiping</t>
  </si>
  <si>
    <t>Fuchuany</t>
  </si>
  <si>
    <t>Hezhou</t>
  </si>
  <si>
    <t>Wuxuan</t>
  </si>
  <si>
    <t>Laibin</t>
  </si>
  <si>
    <t>Hechuan</t>
  </si>
  <si>
    <t>Chongqing</t>
  </si>
  <si>
    <t>Guixi</t>
  </si>
  <si>
    <t>Yingtan</t>
  </si>
  <si>
    <t>Yongcheng</t>
  </si>
  <si>
    <t>Qijiang</t>
  </si>
  <si>
    <t>Chongyang</t>
  </si>
  <si>
    <t>Longkou</t>
  </si>
  <si>
    <t>Gangbei</t>
  </si>
  <si>
    <t>Bajiao</t>
  </si>
  <si>
    <t>Eshan</t>
  </si>
  <si>
    <t>Wujiang</t>
  </si>
  <si>
    <t>Suzhou</t>
  </si>
  <si>
    <t>Fengxian</t>
  </si>
  <si>
    <t>Fuhai</t>
  </si>
  <si>
    <t>Aletai</t>
  </si>
  <si>
    <t>Shunchang</t>
  </si>
  <si>
    <t>Nanping</t>
  </si>
  <si>
    <t>Xinfu</t>
  </si>
  <si>
    <t>Gulang</t>
  </si>
  <si>
    <t>Wuwei</t>
  </si>
  <si>
    <t>Yumen</t>
  </si>
  <si>
    <t>Jiuquan</t>
  </si>
  <si>
    <t>Wushan</t>
  </si>
  <si>
    <t>Lianjiang</t>
  </si>
  <si>
    <t>Zhanjiang</t>
  </si>
  <si>
    <t>Longmen</t>
  </si>
  <si>
    <t>Huizhou</t>
  </si>
  <si>
    <t>ThirdRoad</t>
  </si>
  <si>
    <t>Xingcheng</t>
  </si>
  <si>
    <t>Xingning</t>
  </si>
  <si>
    <t>Guangxi2Shaft-0.20Mt/yr</t>
  </si>
  <si>
    <t>Tiandong</t>
  </si>
  <si>
    <t>Jinchengjiang</t>
  </si>
  <si>
    <t>Lingchuan</t>
  </si>
  <si>
    <t>Huaxi</t>
  </si>
  <si>
    <t>Zhongshan</t>
  </si>
  <si>
    <t>Liupanshui</t>
  </si>
  <si>
    <t>Dyun</t>
  </si>
  <si>
    <t>Weng'an</t>
  </si>
  <si>
    <t>Hancheng</t>
  </si>
  <si>
    <t>Nanzheng</t>
  </si>
  <si>
    <t>Tiefeng</t>
  </si>
  <si>
    <t>Qiqihar</t>
  </si>
  <si>
    <t>Hefeng</t>
  </si>
  <si>
    <t>Tacheng</t>
  </si>
  <si>
    <t>Achengt</t>
  </si>
  <si>
    <t>Fengquan</t>
  </si>
  <si>
    <t>Queshan</t>
  </si>
  <si>
    <t>Zhumadian</t>
  </si>
  <si>
    <t>Shanyang</t>
  </si>
  <si>
    <t>Jiaozuo</t>
  </si>
  <si>
    <t>Zhengxiang</t>
  </si>
  <si>
    <t>JalaidBanner</t>
  </si>
  <si>
    <t>HingganLeague</t>
  </si>
  <si>
    <t>Duji</t>
  </si>
  <si>
    <t>Huaibei</t>
  </si>
  <si>
    <t>Zhongfang</t>
  </si>
  <si>
    <t>Huaihua</t>
  </si>
  <si>
    <t>Bagongshan</t>
  </si>
  <si>
    <t>Huainan</t>
  </si>
  <si>
    <t>Daye</t>
  </si>
  <si>
    <t>Huangshi</t>
  </si>
  <si>
    <t>Huaping</t>
  </si>
  <si>
    <t>Lijiang</t>
  </si>
  <si>
    <t>Huating</t>
  </si>
  <si>
    <t>Yangxin</t>
  </si>
  <si>
    <t>Xinyang</t>
  </si>
  <si>
    <t>Zhaoyang</t>
  </si>
  <si>
    <t>Zhaotong</t>
  </si>
  <si>
    <t>RongxiangSangri</t>
  </si>
  <si>
    <t>Beifan</t>
  </si>
  <si>
    <t>Anlu</t>
  </si>
  <si>
    <t>Huarong</t>
  </si>
  <si>
    <t>Ezhou</t>
  </si>
  <si>
    <t>Zhuxi</t>
  </si>
  <si>
    <t>Huiyang</t>
  </si>
  <si>
    <t>Chenxi</t>
  </si>
  <si>
    <t>Xupu</t>
  </si>
  <si>
    <t>Taojiang</t>
  </si>
  <si>
    <t>Lengshuitan</t>
  </si>
  <si>
    <t>Qingshuihe</t>
  </si>
  <si>
    <t>Hohot</t>
  </si>
  <si>
    <t>Lishui</t>
  </si>
  <si>
    <t>IndustrialParkDean</t>
  </si>
  <si>
    <t>Jiujiang</t>
  </si>
  <si>
    <t>Xinfeng</t>
  </si>
  <si>
    <t>Wannian</t>
  </si>
  <si>
    <t>Macun</t>
  </si>
  <si>
    <t>Kouquan</t>
  </si>
  <si>
    <t>EastFengrun</t>
  </si>
  <si>
    <t>Lishan</t>
  </si>
  <si>
    <t>\Anshan</t>
  </si>
  <si>
    <t>Youxi</t>
  </si>
  <si>
    <t>Jiangjin</t>
  </si>
  <si>
    <t>Helong</t>
  </si>
  <si>
    <t>Lishu</t>
  </si>
  <si>
    <t>Yitong</t>
  </si>
  <si>
    <t>Erdaojiang</t>
  </si>
  <si>
    <t>Yonghua</t>
  </si>
  <si>
    <t>Daowai</t>
  </si>
  <si>
    <t>Yongchang</t>
  </si>
  <si>
    <t>Jinchang</t>
  </si>
  <si>
    <t>Wucheng</t>
  </si>
  <si>
    <t>Hukou</t>
  </si>
  <si>
    <t>Yiliang</t>
  </si>
  <si>
    <t>Shidian</t>
  </si>
  <si>
    <t>Baoshan</t>
  </si>
  <si>
    <t>LiuzhiSpecialRegion</t>
  </si>
  <si>
    <t>Gongxian</t>
  </si>
  <si>
    <t>Yunlong</t>
  </si>
  <si>
    <t>Dali</t>
  </si>
  <si>
    <t>Huangjiaoya</t>
  </si>
  <si>
    <t>Nan'an</t>
  </si>
  <si>
    <t>Langao</t>
  </si>
  <si>
    <t>Shawan</t>
  </si>
  <si>
    <t>Yuexi</t>
  </si>
  <si>
    <t>Lianshan</t>
  </si>
  <si>
    <t>Huludao</t>
  </si>
  <si>
    <t>Tiexin</t>
  </si>
  <si>
    <t>Tieling</t>
  </si>
  <si>
    <t>Longde</t>
  </si>
  <si>
    <t>Guyuan</t>
  </si>
  <si>
    <t>Louxing</t>
  </si>
  <si>
    <t>Yancheng</t>
  </si>
  <si>
    <t>Ruyang</t>
  </si>
  <si>
    <t>Maonan</t>
  </si>
  <si>
    <t>Maoming</t>
  </si>
  <si>
    <t>Minhe</t>
  </si>
  <si>
    <t>Mutankiang</t>
  </si>
  <si>
    <t>Liangqing</t>
  </si>
  <si>
    <t>Jiangnan</t>
  </si>
  <si>
    <t>Hohhot</t>
  </si>
  <si>
    <t>Yuyao</t>
  </si>
  <si>
    <t>Ningbo</t>
  </si>
  <si>
    <t>Helan</t>
  </si>
  <si>
    <t>Yinchuan</t>
  </si>
  <si>
    <t>Shizuishan</t>
  </si>
  <si>
    <t>Dana</t>
  </si>
  <si>
    <t>Qintongxia</t>
  </si>
  <si>
    <t>Lingwu</t>
  </si>
  <si>
    <t>Pingli</t>
  </si>
  <si>
    <t>Pishan</t>
  </si>
  <si>
    <t>Hetian</t>
  </si>
  <si>
    <t>Xinjiang2</t>
  </si>
  <si>
    <t>Pubei</t>
  </si>
  <si>
    <t>Qinzhou</t>
  </si>
  <si>
    <t>QushuiCounty</t>
  </si>
  <si>
    <t>Lhasa</t>
  </si>
  <si>
    <t>Huian</t>
  </si>
  <si>
    <t>Heqing</t>
  </si>
  <si>
    <t>Yachi</t>
  </si>
  <si>
    <t>Bijie</t>
  </si>
  <si>
    <t>YongningNew</t>
  </si>
  <si>
    <t>Huangpu</t>
  </si>
  <si>
    <t>Wangyi</t>
  </si>
  <si>
    <t>Shandan</t>
  </si>
  <si>
    <t>Zhangye</t>
  </si>
  <si>
    <t>Zhangdian</t>
  </si>
  <si>
    <t>Linzi</t>
  </si>
  <si>
    <t>1406ZhangjiangRoad</t>
  </si>
  <si>
    <t>PudongNewArea</t>
  </si>
  <si>
    <t>Shanghai</t>
  </si>
  <si>
    <t>No.4338TingfengRoad</t>
  </si>
  <si>
    <t>Jinshan</t>
  </si>
  <si>
    <t>Hejin</t>
  </si>
  <si>
    <t>Liquan</t>
  </si>
  <si>
    <t>Changzhi</t>
  </si>
  <si>
    <t>Yangxian</t>
  </si>
  <si>
    <t>Mianxian</t>
  </si>
  <si>
    <t>Xunyang</t>
  </si>
  <si>
    <t>Nanshan</t>
  </si>
  <si>
    <t>Shihezi</t>
  </si>
  <si>
    <t>Gulin</t>
  </si>
  <si>
    <t>Hanzeng</t>
  </si>
  <si>
    <t>Huayingy</t>
  </si>
  <si>
    <t>Qili</t>
  </si>
  <si>
    <t>Langzhong</t>
  </si>
  <si>
    <t>Huidong</t>
  </si>
  <si>
    <t>Pengshan</t>
  </si>
  <si>
    <t>Tianquan</t>
  </si>
  <si>
    <t>Ya'an</t>
  </si>
  <si>
    <t>Neijiang</t>
  </si>
  <si>
    <t>Wangcang</t>
  </si>
  <si>
    <t>Guangyuan</t>
  </si>
  <si>
    <t>Yantan</t>
  </si>
  <si>
    <t>Yanyuan</t>
  </si>
  <si>
    <t>Yingshan</t>
  </si>
  <si>
    <t>Simao</t>
  </si>
  <si>
    <t>Pu'er</t>
  </si>
  <si>
    <t>Juchao</t>
  </si>
  <si>
    <t>Hantai</t>
  </si>
  <si>
    <t>Huangzhong</t>
  </si>
  <si>
    <t>Changji</t>
  </si>
  <si>
    <t>Dengfeng</t>
  </si>
  <si>
    <t>Suijiang</t>
  </si>
  <si>
    <t>Shizhong</t>
  </si>
  <si>
    <t>Weicheng</t>
  </si>
  <si>
    <t>Changle</t>
  </si>
  <si>
    <t>Yishui</t>
  </si>
  <si>
    <t>Wanbolin</t>
  </si>
  <si>
    <t>Yuci</t>
  </si>
  <si>
    <t>Jinzhong</t>
  </si>
  <si>
    <t>Tanghe</t>
  </si>
  <si>
    <t>Guye</t>
  </si>
  <si>
    <t>Wensheng</t>
  </si>
  <si>
    <t>Baitu</t>
  </si>
  <si>
    <t>Cuimiao</t>
  </si>
  <si>
    <t>Yuzhou</t>
  </si>
  <si>
    <t>Xuchang</t>
  </si>
  <si>
    <t>Guangshan</t>
  </si>
  <si>
    <t>RunanIndustrialPark</t>
  </si>
  <si>
    <t>Ruzhou</t>
  </si>
  <si>
    <t>Mianchi</t>
  </si>
  <si>
    <t>Nanzhao</t>
  </si>
  <si>
    <t>Nanjiao</t>
  </si>
  <si>
    <t>Rikaze</t>
  </si>
  <si>
    <t>Tianshan</t>
  </si>
  <si>
    <t>Turfan</t>
  </si>
  <si>
    <t>Haibowan</t>
  </si>
  <si>
    <t>Wuhai</t>
  </si>
  <si>
    <t>Liangzhou</t>
  </si>
  <si>
    <t>Baqiao</t>
  </si>
  <si>
    <t>Qianxian</t>
  </si>
  <si>
    <t>Yanta</t>
  </si>
  <si>
    <t>Xindu</t>
  </si>
  <si>
    <t>Fukang</t>
  </si>
  <si>
    <t>Wujiagang</t>
  </si>
  <si>
    <t>Yimen</t>
  </si>
  <si>
    <t>Wuding</t>
  </si>
  <si>
    <t>Chuxiong</t>
  </si>
  <si>
    <t>Xuanwei</t>
  </si>
  <si>
    <t>Yongsheng</t>
  </si>
  <si>
    <t>Hongta</t>
  </si>
  <si>
    <t>Shanting</t>
  </si>
  <si>
    <t>Tong'an</t>
  </si>
  <si>
    <t>Qingliu</t>
  </si>
  <si>
    <t>Wudu</t>
  </si>
  <si>
    <t>Xiaoshan</t>
  </si>
  <si>
    <t>Yuhang</t>
  </si>
  <si>
    <t>Lin'an</t>
  </si>
  <si>
    <t>Zhenxiang</t>
  </si>
  <si>
    <t>Zhongyang</t>
  </si>
  <si>
    <t>TapShekKok</t>
  </si>
  <si>
    <t>TuenMun</t>
  </si>
  <si>
    <t>NewTerritories</t>
  </si>
  <si>
    <t>Ningguo</t>
  </si>
  <si>
    <t>Chizhou</t>
  </si>
  <si>
    <t>Guiding</t>
  </si>
  <si>
    <t>Wuhan</t>
  </si>
  <si>
    <t>Tianjin</t>
  </si>
  <si>
    <t>Qinyang</t>
  </si>
  <si>
    <t>Bole</t>
  </si>
  <si>
    <t>Laohekou</t>
  </si>
  <si>
    <t>Liaoyuan</t>
  </si>
  <si>
    <t>Qingzhou</t>
  </si>
  <si>
    <t>Tengzhou</t>
  </si>
  <si>
    <t>Changjiang</t>
  </si>
  <si>
    <t>Bishan</t>
  </si>
  <si>
    <t>Wanzhou</t>
  </si>
  <si>
    <t>Qianjiang</t>
  </si>
  <si>
    <t>YanjiaIndustrialPark</t>
  </si>
  <si>
    <t>Xiushan</t>
  </si>
  <si>
    <t>Danzhou</t>
  </si>
  <si>
    <t>Gansu4Shaft-0.25Mt/yr</t>
  </si>
  <si>
    <t>Wuzhishan</t>
  </si>
  <si>
    <t>Hebi</t>
  </si>
  <si>
    <t>Fuling</t>
  </si>
  <si>
    <t>Erdos</t>
  </si>
  <si>
    <t>Inner</t>
  </si>
  <si>
    <t>Yakeshi</t>
  </si>
  <si>
    <t>Dongtai</t>
  </si>
  <si>
    <t>Ruijin</t>
  </si>
  <si>
    <t>Tumen</t>
  </si>
  <si>
    <t>Jixi</t>
  </si>
  <si>
    <t>Kaili</t>
  </si>
  <si>
    <t>Xingyi</t>
  </si>
  <si>
    <t>Kaiyuan</t>
  </si>
  <si>
    <t>Longnan</t>
  </si>
  <si>
    <t>Ningxiahui</t>
  </si>
  <si>
    <t>Pingdingshan</t>
  </si>
  <si>
    <t>EastDelingha</t>
  </si>
  <si>
    <t>Sanshui</t>
  </si>
  <si>
    <t>Sanya</t>
  </si>
  <si>
    <t>MianxianHanzhong</t>
  </si>
  <si>
    <t>Emeishan</t>
  </si>
  <si>
    <t>Fuquan</t>
  </si>
  <si>
    <t>Xiangtan</t>
  </si>
  <si>
    <t>Hami</t>
  </si>
  <si>
    <t>Bazhou</t>
  </si>
  <si>
    <t>Changdu</t>
  </si>
  <si>
    <t>Gaoan</t>
  </si>
  <si>
    <t>Xinmi</t>
  </si>
  <si>
    <t>prov hc</t>
  </si>
  <si>
    <t>city hc</t>
  </si>
  <si>
    <t>node_name</t>
  </si>
  <si>
    <t>ctct Shaoxing 绍兴市</t>
  </si>
  <si>
    <t>ctct Luoyang 洛阳市</t>
  </si>
  <si>
    <t>ctct Mianyang 绵阳市</t>
  </si>
  <si>
    <t>ctct Sanming 三明市</t>
  </si>
  <si>
    <t>ctct Longyan 龙岩市</t>
  </si>
  <si>
    <t>ctct Deyang 德阳市</t>
  </si>
  <si>
    <t>ctct Zhaoqing 肇庆市</t>
  </si>
  <si>
    <t>ctct Chuzhou 滁州市</t>
  </si>
  <si>
    <t>ctct Wuhu 芜湖市</t>
  </si>
  <si>
    <t>ctct Anqing 安庆市</t>
  </si>
  <si>
    <t>ctct Shangrao 上饶市</t>
  </si>
  <si>
    <t>ctct Yueyang 岳阳市</t>
  </si>
  <si>
    <t>ctct Yongzhou 永州市</t>
  </si>
  <si>
    <t>ctct Qingyuan 清远市</t>
  </si>
  <si>
    <t>ctct Guiyang 贵阳市</t>
  </si>
  <si>
    <t>ctct Baoji 宝鸡市</t>
  </si>
  <si>
    <t>ctct Pingliang 平凉市</t>
  </si>
  <si>
    <t>ctct Xuancheng 宣城市</t>
  </si>
  <si>
    <t>ctct Anyang 安阳市</t>
  </si>
  <si>
    <t>ctct Baoding 保定市</t>
  </si>
  <si>
    <t>ctct Harbin 哈尔滨市</t>
  </si>
  <si>
    <t>ctct Jiaxing 嘉兴市</t>
  </si>
  <si>
    <t>ctct Huzhou 湖州市</t>
  </si>
  <si>
    <t>ctct Chaoyang 朝阳市</t>
  </si>
  <si>
    <t>ctct Hanzhong 汉中市</t>
  </si>
  <si>
    <t>ctct Xianning 咸宁市</t>
  </si>
  <si>
    <t>ctct Jingmen 荆门市</t>
  </si>
  <si>
    <t>ctct Wuxi 无锡市</t>
  </si>
  <si>
    <t>ctct Linyi 临沂市</t>
  </si>
  <si>
    <t>ctct Zaozhuang 枣庄市</t>
  </si>
  <si>
    <t>ctct Hangzhou 杭州市</t>
  </si>
  <si>
    <t>ctct Ganzhou 赣州市</t>
  </si>
  <si>
    <t>ctct Changsha 长沙市</t>
  </si>
  <si>
    <t>ctct Hengyang 衡阳市</t>
  </si>
  <si>
    <t>ctct Shaoyang 邵阳市</t>
  </si>
  <si>
    <t>ctct Chenzhou 郴州市</t>
  </si>
  <si>
    <t>ctct Nanyang 南阳市</t>
  </si>
  <si>
    <t>ctct Guilin 桂林市</t>
  </si>
  <si>
    <t>ctct Guangzhou 广州市</t>
  </si>
  <si>
    <t>ctct Nanning 南宁市</t>
  </si>
  <si>
    <t>ctct Baise 百色市</t>
  </si>
  <si>
    <t>ctct Beihai 北海市</t>
  </si>
  <si>
    <t>ctct Guigang 贵港市</t>
  </si>
  <si>
    <t>ctct Dalian 大连市</t>
  </si>
  <si>
    <t>ctct Dandong 丹东市</t>
  </si>
  <si>
    <t>ctct Chengdu 成都市</t>
  </si>
  <si>
    <t>ctct Dazhou 达州市</t>
  </si>
  <si>
    <t>ctct Zunyi 遵义市</t>
  </si>
  <si>
    <t>ctct Quanzhou 泉州市</t>
  </si>
  <si>
    <t>ctct Kunming 昆明市</t>
  </si>
  <si>
    <t>ctct Qujing 曲靖市</t>
  </si>
  <si>
    <t>ctct Lanzhou 兰州市</t>
  </si>
  <si>
    <t>ctct Yangjiang 阳江市</t>
  </si>
  <si>
    <t>ctct Hechi 河池市</t>
  </si>
  <si>
    <t>ctct Wuzhou 梧州市</t>
  </si>
  <si>
    <t>ctct Tongren 同仁市</t>
  </si>
  <si>
    <t>ctct Ankang 安康市</t>
  </si>
  <si>
    <t>ctct Xingtai 邢台市</t>
  </si>
  <si>
    <t>ctct Weinan 渭南市</t>
  </si>
  <si>
    <t>ctct Yichun 伊春市</t>
  </si>
  <si>
    <t>ctct Sanmenxia 三门峡市</t>
  </si>
  <si>
    <t>ctct Xinxiang 新乡市</t>
  </si>
  <si>
    <t>ctct Shiyan 十堰市</t>
  </si>
  <si>
    <t>ctct Yichang 宜昌市</t>
  </si>
  <si>
    <t>ctct Guang'an 广安市</t>
  </si>
  <si>
    <t>ctct Chifeng 赤峰市</t>
  </si>
  <si>
    <t>ctct Hulunbuir 呼伦贝尔市</t>
  </si>
  <si>
    <t>ctct Ji'an 吉安市</t>
  </si>
  <si>
    <t>ctct Meizhou 梅州市</t>
  </si>
  <si>
    <t>ctct Liaoyang 辽阳市</t>
  </si>
  <si>
    <t>ctct Enshi 恩施市</t>
  </si>
  <si>
    <t>ctct Baiyin 白银市</t>
  </si>
  <si>
    <t>ctct Jinhua 金华市</t>
  </si>
  <si>
    <t>ctct Lincang 临沧市</t>
  </si>
  <si>
    <t>ctct Fushun 抚顺市</t>
  </si>
  <si>
    <t>ctct Benxi 本溪市</t>
  </si>
  <si>
    <t>ctct Baishan 白山市</t>
  </si>
  <si>
    <t>ctct Nanchong 南充市</t>
  </si>
  <si>
    <t>ctct Bazhong 巴中市</t>
  </si>
  <si>
    <t>ctct Wuzhong 吴忠市</t>
  </si>
  <si>
    <t>ctct Changzhou 常州市</t>
  </si>
  <si>
    <t>ctct Panzhihua 攀枝花市</t>
  </si>
  <si>
    <t>ctct Anshun 安顺市</t>
  </si>
  <si>
    <t>ctct Xining 西宁市</t>
  </si>
  <si>
    <t>ctct Haidong 海东市</t>
  </si>
  <si>
    <t>ctct Liuzhou 柳州市</t>
  </si>
  <si>
    <t>ctct Tongchuan 铜川市</t>
  </si>
  <si>
    <t>ctct Zibo 淄博市</t>
  </si>
  <si>
    <t>ctct Shangluo 商洛市</t>
  </si>
  <si>
    <t>ctct Shannan 山南市</t>
  </si>
  <si>
    <t>ctct Xi'an 西安市</t>
  </si>
  <si>
    <t>ctct Yulin 榆林市</t>
  </si>
  <si>
    <t>ctct Leshan 乐山市</t>
  </si>
  <si>
    <t>ctct Luzhou 泸州市</t>
  </si>
  <si>
    <t>ctct Yibin 宜宾市</t>
  </si>
  <si>
    <t>ctct Ziyang 资阳市</t>
  </si>
  <si>
    <t>ctct Zhuzhou 株洲市</t>
  </si>
  <si>
    <t>ctct Changde 常德市</t>
  </si>
  <si>
    <t>ctct Yunfu 云浮市</t>
  </si>
  <si>
    <t>ctct Jinan 济南市</t>
  </si>
  <si>
    <t>ctct Weifang 潍坊市</t>
  </si>
  <si>
    <t>ctct Yantai 烟台市</t>
  </si>
  <si>
    <t>ctct Taiyuan 太原市</t>
  </si>
  <si>
    <t>ctct Tangshan 唐山市</t>
  </si>
  <si>
    <t>ctct Tianshui 天水市</t>
  </si>
  <si>
    <t>ctct Yuxi 玉溪市</t>
  </si>
  <si>
    <t>ctct Wenshan 文山市</t>
  </si>
  <si>
    <t>ctct Quzhou 衢州市</t>
  </si>
  <si>
    <t>ctct Zigong 自贡市</t>
  </si>
  <si>
    <t>ctct Jining 济宁市</t>
  </si>
  <si>
    <t>ctct Xinyu 新余市</t>
  </si>
  <si>
    <t>ctct Loudi 娄底市</t>
  </si>
  <si>
    <t>ctct Chongzuo 崇左市</t>
  </si>
  <si>
    <t>ctct Anshan 鞍山市</t>
  </si>
  <si>
    <t>ctct Huanggang 黄冈市</t>
  </si>
  <si>
    <t>ctct Ruichang 瑞昌市</t>
  </si>
  <si>
    <t>ctct Shijiazhuang 石家庄市</t>
  </si>
  <si>
    <t>ctct Handan 邯郸市</t>
  </si>
  <si>
    <t>ctct Zhangjiakou 张家口市</t>
  </si>
  <si>
    <t>ctct Siping 四平市</t>
  </si>
  <si>
    <t>ctct Chaohu 巢湖市</t>
  </si>
  <si>
    <t>ctct Chengde 承德市</t>
  </si>
  <si>
    <t>ctct Zhenjiang 镇江市</t>
  </si>
  <si>
    <t>ctct Zhengzhou 郑州市</t>
  </si>
  <si>
    <t>ctct Ulanqab 乌兰察布市</t>
  </si>
  <si>
    <t>ctct Xuzhou 徐州市</t>
  </si>
  <si>
    <t>ctct Dezhou 德州市</t>
  </si>
  <si>
    <t>ctct Rizhao 日照市</t>
  </si>
  <si>
    <t>ctct Pingxiang 凭祥市</t>
  </si>
  <si>
    <t>ctct Liuyang 浏阳市</t>
  </si>
  <si>
    <t>ctct Pengzhou 彭州市</t>
  </si>
  <si>
    <t>ctct Fangchenggang 防城港市</t>
  </si>
  <si>
    <t>ctct Hezhou 贺州市</t>
  </si>
  <si>
    <t>ctct Laibin 来宾市</t>
  </si>
  <si>
    <t>ctct Yingtan 鹰潭市</t>
  </si>
  <si>
    <t>ctct Suzhou 苏州市</t>
  </si>
  <si>
    <t>ctct Nanping 南平市</t>
  </si>
  <si>
    <t>ctct Yong'an 永安市</t>
  </si>
  <si>
    <t>ctct Wuwei 无为市</t>
  </si>
  <si>
    <t>ctct Jiuquan 酒泉市</t>
  </si>
  <si>
    <t>ctct Zhanjiang 湛江市</t>
  </si>
  <si>
    <t>ctct Huizhou 惠州市</t>
  </si>
  <si>
    <t>ctct Xingcheng 兴城市</t>
  </si>
  <si>
    <t>ctct Liupanshui 六盘水市</t>
  </si>
  <si>
    <t>ctct Hancheng 韩城市</t>
  </si>
  <si>
    <t>ctct Qiqihar 齐齐哈尔市</t>
  </si>
  <si>
    <t>ctct Tacheng 塔城市</t>
  </si>
  <si>
    <t>ctct Zhumadian 驻马店市</t>
  </si>
  <si>
    <t>ctct Jiaozuo 焦作市</t>
  </si>
  <si>
    <t>ctct Huaibei 淮北市</t>
  </si>
  <si>
    <t>ctct Huaihua 怀化市</t>
  </si>
  <si>
    <t>ctct Huainan 淮南市</t>
  </si>
  <si>
    <t>ctct Huangshi 黄石市</t>
  </si>
  <si>
    <t>ctct Lijiang 丽江市</t>
  </si>
  <si>
    <t>ctct Xinyang 信阳市</t>
  </si>
  <si>
    <t>ctct Zhaotong 昭通市</t>
  </si>
  <si>
    <t>ctct Anlu 安陆市</t>
  </si>
  <si>
    <t>ctct Ezhou 鄂州市</t>
  </si>
  <si>
    <t>ctct Yiyang 益阳市</t>
  </si>
  <si>
    <t>ctct Nanjing 南京市</t>
  </si>
  <si>
    <t>ctct Jiujiang 九江市</t>
  </si>
  <si>
    <t>ctct Datong 大同市</t>
  </si>
  <si>
    <t>ctct Jinchang 金昌市</t>
  </si>
  <si>
    <t>ctct Dali 大理市</t>
  </si>
  <si>
    <t>ctct Nan'an 南安市</t>
  </si>
  <si>
    <t>ctct Huludao 葫芦岛市</t>
  </si>
  <si>
    <t>ctct Tieling 铁岭市</t>
  </si>
  <si>
    <t>ctct Guyuan 固原市</t>
  </si>
  <si>
    <t>ctct Luohe 漯河市</t>
  </si>
  <si>
    <t>ctct Maoming 茂名市</t>
  </si>
  <si>
    <t>ctct Hohhot 呼和浩特市</t>
  </si>
  <si>
    <t>ctct Ningbo 宁波市</t>
  </si>
  <si>
    <t>ctct Yinchuan 银川市</t>
  </si>
  <si>
    <t>ctct Shizuishan 石嘴山市</t>
  </si>
  <si>
    <t>ctct Qinzhou 钦州市</t>
  </si>
  <si>
    <t>ctct Lhasa 拉萨市</t>
  </si>
  <si>
    <t>ctct Bijie 毕节市</t>
  </si>
  <si>
    <t>ctct Zhangye 张掖市</t>
  </si>
  <si>
    <t>ctct Yuncheng 运城市</t>
  </si>
  <si>
    <t>ctct Xianyang 咸阳市</t>
  </si>
  <si>
    <t>ctct Changzhi 长治市</t>
  </si>
  <si>
    <t>ctct Shihezi 石河子市</t>
  </si>
  <si>
    <t>ctct Jiangyou 江油市</t>
  </si>
  <si>
    <t>ctct Langzhong 阆中市</t>
  </si>
  <si>
    <t>ctct Meishan 眉山市</t>
  </si>
  <si>
    <t>ctct Ya'an 雅安市</t>
  </si>
  <si>
    <t>ctct Neijiang 内江市</t>
  </si>
  <si>
    <t>ctct Guangyuan 广元市</t>
  </si>
  <si>
    <t>ctct Pu'er 普洱市</t>
  </si>
  <si>
    <t>ctct Dengfeng 登封市</t>
  </si>
  <si>
    <t>ctct Jinzhong 晋中市</t>
  </si>
  <si>
    <t>ctct Xuchang 许昌市</t>
  </si>
  <si>
    <t>ctct Ruzhou 汝州市</t>
  </si>
  <si>
    <t>ctct Wuhai 乌海市</t>
  </si>
  <si>
    <t>ctct Changji 昌吉市</t>
  </si>
  <si>
    <t>ctct Chuxiong 楚雄市</t>
  </si>
  <si>
    <t>ctct Zhuji 诸暨市</t>
  </si>
  <si>
    <t>ctct Ningguo 宁国市</t>
  </si>
  <si>
    <t>ctct Tongling 铜陵市</t>
  </si>
  <si>
    <t>ctct Chizhou 池州市</t>
  </si>
  <si>
    <t>ctct Yangchun 阳春市</t>
  </si>
  <si>
    <t>ctct Wuhan 武汉市</t>
  </si>
  <si>
    <t>ctct Qinyang 沁阳市</t>
  </si>
  <si>
    <t>ctct Bole 博乐市</t>
  </si>
  <si>
    <t>ctct Yicheng 宜城市</t>
  </si>
  <si>
    <t>ctct Laohekou 老河口市</t>
  </si>
  <si>
    <t>ctct Liaoyuan 辽源市</t>
  </si>
  <si>
    <t>ctct Qingzhou 青州市</t>
  </si>
  <si>
    <t>ctct Tengzhou 滕州市</t>
  </si>
  <si>
    <t>ctct Tongxiang 桐乡市</t>
  </si>
  <si>
    <t>ctct Lanxi 兰溪市</t>
  </si>
  <si>
    <t>ctct Qianjiang 潜江市</t>
  </si>
  <si>
    <t>ctct Danzhou 儋州市</t>
  </si>
  <si>
    <t>ctct Fengcheng 丰城市</t>
  </si>
  <si>
    <t>ctct Wuzhishan 五指山市</t>
  </si>
  <si>
    <t>ctct Hebi 鹤壁市</t>
  </si>
  <si>
    <t>ctct Wuxue 武穴市</t>
  </si>
  <si>
    <t>ctct Dongtai 东台市</t>
  </si>
  <si>
    <t>ctct Ruijin 瑞金市</t>
  </si>
  <si>
    <t>ctct Tumen 图们市</t>
  </si>
  <si>
    <t>ctct Jixi 鸡西市</t>
  </si>
  <si>
    <t>ctct Kaili 凯里市</t>
  </si>
  <si>
    <t>ctct Xingyi 兴义市</t>
  </si>
  <si>
    <t>ctct Kaiyuan 开原市</t>
  </si>
  <si>
    <t>ctct Longnan 龙南市</t>
  </si>
  <si>
    <t>ctct Pingdingshan 平顶山市</t>
  </si>
  <si>
    <t>ctct Sanya 三亚市</t>
  </si>
  <si>
    <t>ctct Emeishan 峨眉山市</t>
  </si>
  <si>
    <t>ctct Fuquan 福泉市</t>
  </si>
  <si>
    <t>ctct Xiangtan 湘潭市</t>
  </si>
  <si>
    <t>ctct Hami 哈密市</t>
  </si>
  <si>
    <t>ctct Bazhou 霸州市</t>
  </si>
  <si>
    <t>ctct Yuyao 余姚市</t>
  </si>
  <si>
    <t>ctct Xinmi 新密市</t>
  </si>
  <si>
    <t>ctct Jiyuan 济源市</t>
  </si>
  <si>
    <t>ctct Kangding 康定市</t>
  </si>
  <si>
    <t>ctct Barkam 马尔康市</t>
  </si>
  <si>
    <t>ctct Xichang 西昌市</t>
  </si>
  <si>
    <t>ctct Beijing 北京市</t>
  </si>
  <si>
    <t>ctct Chongqing 重庆市</t>
  </si>
  <si>
    <t>ctct Ordos 鄂尔多斯市</t>
  </si>
  <si>
    <t>ctct Jilin 吉林市</t>
  </si>
  <si>
    <t>Error in original database</t>
  </si>
  <si>
    <t>ctct Foshan 佛山市</t>
  </si>
  <si>
    <t>ctct Duyun 都匀市</t>
  </si>
  <si>
    <t>ctct Shanghai 上海市</t>
  </si>
  <si>
    <t>ctct Hong Kong 香港特别行政區</t>
  </si>
  <si>
    <t>ctct Longjing 龙井市</t>
  </si>
  <si>
    <t>ctct Tonghua 通化市</t>
  </si>
  <si>
    <t>ctct Jiamusi 佳木斯市</t>
  </si>
  <si>
    <t>ctct Mudanjiang 牡丹江市</t>
  </si>
  <si>
    <t>ctct Dongfang 东方市</t>
  </si>
  <si>
    <t>ctct Jingdezhen 景德镇市</t>
  </si>
  <si>
    <t>ctct Gao'an 高安市</t>
  </si>
  <si>
    <t>ctct Jinzhou 锦州市</t>
  </si>
  <si>
    <t>ctct Jinzhou 晋州市</t>
  </si>
  <si>
    <t>ctct Qingtongxia 青铜峡市</t>
  </si>
  <si>
    <t>ctct Delingha 德令哈市</t>
  </si>
  <si>
    <t>ctct Tai'an 泰安市</t>
  </si>
  <si>
    <t>ctct Shuozhou 朔州市</t>
  </si>
  <si>
    <t>ctct Lüliang 吕梁市</t>
  </si>
  <si>
    <t>ctct Tianjin 天津市</t>
  </si>
  <si>
    <t>ctct Xigazê 日喀则市</t>
  </si>
  <si>
    <t>ctct Qamdo 昌都市</t>
  </si>
  <si>
    <t>ctct Ürümqi 乌鲁木齐市</t>
  </si>
  <si>
    <t>ctct Turpan 吐鲁番市</t>
  </si>
  <si>
    <t>ctct Yining 伊宁市</t>
  </si>
  <si>
    <t>ctct Kashgar 喀什市</t>
  </si>
  <si>
    <t>ctct Altay 阿勒泰市</t>
  </si>
  <si>
    <t>ctct Hotan 和田市</t>
  </si>
  <si>
    <t>ctct Baoshan 保山市</t>
  </si>
  <si>
    <t>ctct Zhongwei 中卫市</t>
  </si>
  <si>
    <t>ctct Aksu 阿克苏市</t>
  </si>
  <si>
    <t>ctct Alashankou 阿拉山口市</t>
  </si>
  <si>
    <t>ctct Anda 安达市</t>
  </si>
  <si>
    <t>ctct Anguo 安国市</t>
  </si>
  <si>
    <t>ctct Anning 安宁市</t>
  </si>
  <si>
    <t>ctct Anqiu 安丘市</t>
  </si>
  <si>
    <t>ctct Aral 阿拉尔市</t>
  </si>
  <si>
    <t>ctct Artux 阿图什市</t>
  </si>
  <si>
    <t>ctct Arxan 阿尔山市</t>
  </si>
  <si>
    <t>ctct Baicheng 白城市</t>
  </si>
  <si>
    <t>ctct Baotou 包头市</t>
  </si>
  <si>
    <t>ctct Bayannur 巴彦淖尔市</t>
  </si>
  <si>
    <t>ctct Bei'an 北安市</t>
  </si>
  <si>
    <t>ctct Beiliu 北流市</t>
  </si>
  <si>
    <t>ctct Beipiao 北票市</t>
  </si>
  <si>
    <t>ctct Beitun 北屯市</t>
  </si>
  <si>
    <t>ctct Beizhen 北镇市</t>
  </si>
  <si>
    <t>ctct Bengbu 蚌埠市</t>
  </si>
  <si>
    <t>ctct Binzhou 彬州市</t>
  </si>
  <si>
    <t>ctct Binzhou 滨州市</t>
  </si>
  <si>
    <t>ctct Botou 泊头市</t>
  </si>
  <si>
    <t>ctct Bozhou 亳州市</t>
  </si>
  <si>
    <t>ctct Cangzhou 沧州市</t>
  </si>
  <si>
    <t>ctct Cenxi 岑溪市</t>
  </si>
  <si>
    <t>ctct Changchun 长春市</t>
  </si>
  <si>
    <t>ctct Changge 长葛市</t>
  </si>
  <si>
    <t>ctct Changning 常宁市</t>
  </si>
  <si>
    <t>ctct Changshu 常熟市</t>
  </si>
  <si>
    <t>ctct Changyi 昌邑市</t>
  </si>
  <si>
    <t>ctct Changyuan 长垣市</t>
  </si>
  <si>
    <t>ctct Chaozhou 潮州市</t>
  </si>
  <si>
    <t>ctct Chengjiang 澄江市</t>
  </si>
  <si>
    <t>ctct Chibi 赤壁市</t>
  </si>
  <si>
    <t>ctct Chishui 赤水市</t>
  </si>
  <si>
    <t>ctct Chongzhou 崇州市</t>
  </si>
  <si>
    <t>ctct Cixi 慈溪市</t>
  </si>
  <si>
    <t>ctct Da'an 大安市</t>
  </si>
  <si>
    <t>ctct Dangyang 当阳市</t>
  </si>
  <si>
    <t>ctct Danjiangkou 丹江口市</t>
  </si>
  <si>
    <t>ctct Danyang 丹阳市</t>
  </si>
  <si>
    <t>ctct Daqing 大庆市</t>
  </si>
  <si>
    <t>ctct Dashiqiao 大石桥市</t>
  </si>
  <si>
    <t>ctct Daye 大冶市</t>
  </si>
  <si>
    <t>ctct Dehui 德惠市</t>
  </si>
  <si>
    <t>ctct Dengta 灯塔市</t>
  </si>
  <si>
    <t>ctct Dengzhou 邓州市</t>
  </si>
  <si>
    <t>ctct Dexing 德兴市</t>
  </si>
  <si>
    <t>ctct Diaobingshan 调兵山市</t>
  </si>
  <si>
    <t>ctct Dingxi 定西市</t>
  </si>
  <si>
    <t>ctct Dingzhou 定州市</t>
  </si>
  <si>
    <t>ctct Donggang 东港市</t>
  </si>
  <si>
    <t>ctct Dongguan 东莞市</t>
  </si>
  <si>
    <t>ctct Dongning 东宁市</t>
  </si>
  <si>
    <t>ctct Dongxing 东兴市</t>
  </si>
  <si>
    <t>ctct Dongyang 东阳市</t>
  </si>
  <si>
    <t>ctct Dongying 东营市</t>
  </si>
  <si>
    <t>ctct Dujiangyan 都江堰市</t>
  </si>
  <si>
    <t>ctct Dunhua 敦化市</t>
  </si>
  <si>
    <t>ctct Dunhuang 敦煌市</t>
  </si>
  <si>
    <t>ctct Enping 恩平市</t>
  </si>
  <si>
    <t>ctct Erenhot 二连浩特市</t>
  </si>
  <si>
    <t>ctct Ergun 额尔古纳市</t>
  </si>
  <si>
    <t>ctct Feicheng 肥城市</t>
  </si>
  <si>
    <t>ctct Fengcheng 凤城市</t>
  </si>
  <si>
    <t>ctct Fengzhen 丰镇市</t>
  </si>
  <si>
    <t>ctct Fenyang 汾阳市</t>
  </si>
  <si>
    <t>ctct Fu'an 福安市</t>
  </si>
  <si>
    <t>ctct Fuding 福鼎市</t>
  </si>
  <si>
    <t>ctct Fujin 富锦市</t>
  </si>
  <si>
    <t>ctct Fukang 阜康市</t>
  </si>
  <si>
    <t>ctct Fuqing 福清市</t>
  </si>
  <si>
    <t>ctct Fuxin 阜新市</t>
  </si>
  <si>
    <t>ctct Fuyang 阜阳市</t>
  </si>
  <si>
    <t>ctct Fuyu 扶余市</t>
  </si>
  <si>
    <t>ctct Fuyuan 抚远市</t>
  </si>
  <si>
    <t>ctct Fuzhou 福州市</t>
  </si>
  <si>
    <t>ctct Fuzhou 抚州市</t>
  </si>
  <si>
    <t>ctct Gaizhou 盖州市</t>
  </si>
  <si>
    <t>ctct Gaobeidian 高碑店市</t>
  </si>
  <si>
    <t>ctct Gaomi 高密市</t>
  </si>
  <si>
    <t>ctct Gaoping 高平市</t>
  </si>
  <si>
    <t>ctct Gaoyou 高邮市</t>
  </si>
  <si>
    <t>ctct Gaozhou 高州市</t>
  </si>
  <si>
    <t>ctct Gejiu 个旧市</t>
  </si>
  <si>
    <t>ctct Genhe 根河市</t>
  </si>
  <si>
    <t>ctct Golmud 格尔木市</t>
  </si>
  <si>
    <t>ctct Gongqingcheng 共青城市</t>
  </si>
  <si>
    <t>ctct Gongyi 巩义市</t>
  </si>
  <si>
    <t>ctct Gongzhuling 公主岭市</t>
  </si>
  <si>
    <t>ctct Guangde 广德市</t>
  </si>
  <si>
    <t>ctct Guanghan 广汉市</t>
  </si>
  <si>
    <t>ctct Guangshui 广水市</t>
  </si>
  <si>
    <t>ctct Guiping 桂平市</t>
  </si>
  <si>
    <t>ctct Guixi 贵溪市</t>
  </si>
  <si>
    <t>ctct Gujiao 古交市</t>
  </si>
  <si>
    <t>ctct Hai'an 海安市</t>
  </si>
  <si>
    <t>ctct Haicheng 海城市</t>
  </si>
  <si>
    <t>ctct Haikou 海口市</t>
  </si>
  <si>
    <t>ctct Hailin 海林市</t>
  </si>
  <si>
    <t>ctct Hailun 海伦市</t>
  </si>
  <si>
    <t>ctct Haining 海宁市</t>
  </si>
  <si>
    <t>ctct Haiyang 海阳市</t>
  </si>
  <si>
    <t>ctct Hanchuan 汉川市</t>
  </si>
  <si>
    <t>ctct Hefei 合肥市</t>
  </si>
  <si>
    <t>ctct Hegang 鹤岗市</t>
  </si>
  <si>
    <t>ctct Heihe 黑河市</t>
  </si>
  <si>
    <t>ctct Hejian 河间市</t>
  </si>
  <si>
    <t>ctct Hejin 河津市</t>
  </si>
  <si>
    <t>ctct Helong 和龙市</t>
  </si>
  <si>
    <t>ctct Hengshui 衡水市</t>
  </si>
  <si>
    <t>ctct Heshan 合山市</t>
  </si>
  <si>
    <t>ctct Heshan 鹤山市</t>
  </si>
  <si>
    <t>ctct Heyuan 河源市</t>
  </si>
  <si>
    <t>ctct Heze 菏泽市</t>
  </si>
  <si>
    <t>ctct Hezuo 合作市</t>
  </si>
  <si>
    <t>ctct Holingol 霍林郭勒市</t>
  </si>
  <si>
    <t>ctct Honghu 洪湖市</t>
  </si>
  <si>
    <t>ctct Hongjiang 洪江市</t>
  </si>
  <si>
    <t>ctct Houma 侯马市</t>
  </si>
  <si>
    <t>ctct Huadian 桦甸市</t>
  </si>
  <si>
    <t>ctct Huai'an 淮安市</t>
  </si>
  <si>
    <t>ctct Huairen 怀仁市</t>
  </si>
  <si>
    <t>ctct Huanghua 黄骅市</t>
  </si>
  <si>
    <t>ctct Huangshan 黄山市</t>
  </si>
  <si>
    <t>ctct Huating 华亭市</t>
  </si>
  <si>
    <t>ctct Huayin 华阴市</t>
  </si>
  <si>
    <t>ctct Huaying 华蓥市</t>
  </si>
  <si>
    <t>ctct Huazhou 化州市</t>
  </si>
  <si>
    <t>ctct Huixian 辉县市</t>
  </si>
  <si>
    <t>ctct Hulin 虎林市</t>
  </si>
  <si>
    <t>ctct Hunchun 珲春市</t>
  </si>
  <si>
    <t>ctct Huozhou 霍州市</t>
  </si>
  <si>
    <t>ctct Ji'an 集安市</t>
  </si>
  <si>
    <t>ctct Jiande 建德市</t>
  </si>
  <si>
    <t>ctct Jiangmen 江门市</t>
  </si>
  <si>
    <t>ctct Jiangshan 江山市</t>
  </si>
  <si>
    <t>ctct Jiangyin 江阴市</t>
  </si>
  <si>
    <t>ctct Jianli 监利市</t>
  </si>
  <si>
    <t>ctct Jian'ou 建瓯市</t>
  </si>
  <si>
    <t>ctct Jianyang 简阳市</t>
  </si>
  <si>
    <t>ctct Jiaohe 蛟河市</t>
  </si>
  <si>
    <t>ctct Jiaozhou 胶州市</t>
  </si>
  <si>
    <t>ctct Jiayuguan 嘉峪关市</t>
  </si>
  <si>
    <t>ctct Jieshou 界首市</t>
  </si>
  <si>
    <t>ctct Jiexiu 介休市</t>
  </si>
  <si>
    <t>ctct Jieyang 揭阳市</t>
  </si>
  <si>
    <t>ctct Jincheng 晋城市</t>
  </si>
  <si>
    <t>ctct Jinggangshan 井冈山市</t>
  </si>
  <si>
    <t>ctct Jinghong 景洪市</t>
  </si>
  <si>
    <t>ctct Jingjiang 靖江市</t>
  </si>
  <si>
    <t>ctct Jingshan 京山市</t>
  </si>
  <si>
    <t>ctct Jingxi 靖西市</t>
  </si>
  <si>
    <t>ctct Jingzhou 荆州市</t>
  </si>
  <si>
    <t>ctct Jinjiang 晋江市</t>
  </si>
  <si>
    <t>ctct Jinshi 津市市</t>
  </si>
  <si>
    <t>ctct Jishou 吉首市</t>
  </si>
  <si>
    <t>ctct Jurong 句容市</t>
  </si>
  <si>
    <t>ctct Kaifeng 开封市</t>
  </si>
  <si>
    <t>ctct Kaiping 开平市</t>
  </si>
  <si>
    <t>ctct Kaiyuan 开远市</t>
  </si>
  <si>
    <t>ctct Karamay 克拉玛依市</t>
  </si>
  <si>
    <t>ctct Khorgas 霍尔果斯市</t>
  </si>
  <si>
    <t>ctct Kokdala 可克达拉市</t>
  </si>
  <si>
    <t>ctct Korla 库尔勒市</t>
  </si>
  <si>
    <t>ctct Kunshan 昆山市</t>
  </si>
  <si>
    <t>ctct Kunyu 昆玉市</t>
  </si>
  <si>
    <t>ctct Kuqa 库车市</t>
  </si>
  <si>
    <t>ctct Kuytun 奎屯市</t>
  </si>
  <si>
    <t>ctct Laixi 莱西市</t>
  </si>
  <si>
    <t>ctct Laiyang 莱阳市</t>
  </si>
  <si>
    <t>ctct Laizhou 莱州市</t>
  </si>
  <si>
    <t>ctct Langfang 廊坊市</t>
  </si>
  <si>
    <t>ctct Lechang 乐昌市</t>
  </si>
  <si>
    <t>ctct Leiyang 耒阳市</t>
  </si>
  <si>
    <t>ctct Leizhou 雷州市</t>
  </si>
  <si>
    <t>ctct Leling 乐陵市</t>
  </si>
  <si>
    <t>ctct Lengshuijiang 冷水江市</t>
  </si>
  <si>
    <t>ctct Leping 乐平市</t>
  </si>
  <si>
    <t>ctct Lianjiang 廉江市</t>
  </si>
  <si>
    <t>ctct Lianyuan 涟源市</t>
  </si>
  <si>
    <t>ctct Lianyungang 连云港市</t>
  </si>
  <si>
    <t>ctct Lianzhou 连州市</t>
  </si>
  <si>
    <t>ctct Liaocheng 聊城市</t>
  </si>
  <si>
    <t>ctct Lichuan 利川市</t>
  </si>
  <si>
    <t>ctct Liling 醴陵市</t>
  </si>
  <si>
    <t>ctct Linfen 临汾市</t>
  </si>
  <si>
    <t>ctct Lingbao 灵宝市</t>
  </si>
  <si>
    <t>ctct Linghai 凌海市</t>
  </si>
  <si>
    <t>ctct Lingwu 灵武市</t>
  </si>
  <si>
    <t>ctct Lingyuan 凌源市</t>
  </si>
  <si>
    <t>ctct Linhai 临海市</t>
  </si>
  <si>
    <t>ctct Linjiang 临江市</t>
  </si>
  <si>
    <t>ctct Linqing 临清市</t>
  </si>
  <si>
    <t>ctct Linxia 临夏市</t>
  </si>
  <si>
    <t>ctct Linxiang 临湘市</t>
  </si>
  <si>
    <t>ctct Linzhou 林州市</t>
  </si>
  <si>
    <t>ctct Lipu 荔浦市</t>
  </si>
  <si>
    <t>ctct Lishui 丽水市</t>
  </si>
  <si>
    <t>ctct Liyang 溧阳市</t>
  </si>
  <si>
    <t>ctct Longchang 隆昌市</t>
  </si>
  <si>
    <t>ctct Longgang 龙港市</t>
  </si>
  <si>
    <t>ctct Longhai 龙海市</t>
  </si>
  <si>
    <t>ctct Longkou 龙口市</t>
  </si>
  <si>
    <t>ctct Longnan 陇南市</t>
  </si>
  <si>
    <t>ctct Longquan 龙泉市</t>
  </si>
  <si>
    <t>ctct Lu'an 六安市</t>
  </si>
  <si>
    <t>ctct Luanzhou 滦州市</t>
  </si>
  <si>
    <t>ctct Lufeng 陆丰市</t>
  </si>
  <si>
    <t>ctct Luoding 罗定市</t>
  </si>
  <si>
    <t>ctct Lushan 庐山市</t>
  </si>
  <si>
    <t>ctct Lushui 泸水市</t>
  </si>
  <si>
    <t>ctct Ma'anshan 马鞍山市</t>
  </si>
  <si>
    <t>ctct Macau 澳門特别行政區</t>
  </si>
  <si>
    <t>ctct Macheng 麻城市</t>
  </si>
  <si>
    <t>ctct Mangnai 茫崖市</t>
  </si>
  <si>
    <t>ctct Mangshi 芒市</t>
  </si>
  <si>
    <t>ctct Manzhouli 满洲里市</t>
  </si>
  <si>
    <t>ctct Meihekou 梅河口市</t>
  </si>
  <si>
    <t>ctct Mengzhou 孟州市</t>
  </si>
  <si>
    <t>ctct Mengzi 蒙自市</t>
  </si>
  <si>
    <t>ctct Mianzhu 绵竹市</t>
  </si>
  <si>
    <t>ctct Mile 弥勒市</t>
  </si>
  <si>
    <t>ctct Miluo 汨罗市</t>
  </si>
  <si>
    <t>ctct Mingguang 明光市</t>
  </si>
  <si>
    <t>ctct Mishan 密山市</t>
  </si>
  <si>
    <t>ctct Mohe 漠河市</t>
  </si>
  <si>
    <t>ctct Muling 穆棱市</t>
  </si>
  <si>
    <t>ctct Nagqu 那曲市</t>
  </si>
  <si>
    <t>ctct Nanchang 南昌市</t>
  </si>
  <si>
    <t>ctct Nangong 南宫市</t>
  </si>
  <si>
    <t>ctct Nantong 南通市</t>
  </si>
  <si>
    <t>ctct Nanxiong 南雄市</t>
  </si>
  <si>
    <t>ctct Nehe 讷河市</t>
  </si>
  <si>
    <t>ctct Nenjiang 嫩江市</t>
  </si>
  <si>
    <t>ctct Ning'an 宁安市</t>
  </si>
  <si>
    <t>ctct Ningde 宁德市</t>
  </si>
  <si>
    <t>ctct Ningxiang 宁乡市</t>
  </si>
  <si>
    <t>ctct Nyingchi 林芝市</t>
  </si>
  <si>
    <t>ctct Panjin 盘锦市</t>
  </si>
  <si>
    <t>ctct Panshi 磐石市</t>
  </si>
  <si>
    <t>ctct Panzhou 盘州市</t>
  </si>
  <si>
    <t>ctct Pingdu 平度市</t>
  </si>
  <si>
    <t>ctct Pingguo 平果市</t>
  </si>
  <si>
    <t>ctct Pinghu 平湖市</t>
  </si>
  <si>
    <t>ctct Pingquan 平泉市</t>
  </si>
  <si>
    <t>ctct Pingxiang 萍乡市</t>
  </si>
  <si>
    <t>ctct Pizhou 邳州市</t>
  </si>
  <si>
    <t>ctct Puning 普宁市</t>
  </si>
  <si>
    <t>ctct Putian 莆田市</t>
  </si>
  <si>
    <t>ctct Puyang 濮阳市</t>
  </si>
  <si>
    <t>ctct Qian'an 迁安市</t>
  </si>
  <si>
    <t>ctct Qianshan 潜山市</t>
  </si>
  <si>
    <t>ctct Qidong 启东市</t>
  </si>
  <si>
    <t>ctct Qingdao 青岛市</t>
  </si>
  <si>
    <t>ctct Qingyang 庆阳市</t>
  </si>
  <si>
    <t>ctct Qingzhen 清镇市</t>
  </si>
  <si>
    <t>ctct Qinhuangdao 秦皇岛市</t>
  </si>
  <si>
    <t>ctct Qionghai 琼海市</t>
  </si>
  <si>
    <t>ctct Qionglai 邛崃市</t>
  </si>
  <si>
    <t>ctct Qitaihe 七台河市</t>
  </si>
  <si>
    <t>ctct Qixia 栖霞市</t>
  </si>
  <si>
    <t>ctct Qufu 曲阜市</t>
  </si>
  <si>
    <t>ctct Renhuai 仁怀市</t>
  </si>
  <si>
    <t>ctct Renqiu 任丘市</t>
  </si>
  <si>
    <t>ctct Rongcheng 荣成市</t>
  </si>
  <si>
    <t>ctct Rugao 如皋市</t>
  </si>
  <si>
    <t>ctct Ruian 瑞安市</t>
  </si>
  <si>
    <t>ctct Ruili 瑞丽市</t>
  </si>
  <si>
    <t>ctct Rushan 乳山市</t>
  </si>
  <si>
    <t>ctct Sanhe 三河市</t>
  </si>
  <si>
    <t>ctct Shahe 沙河市</t>
  </si>
  <si>
    <t>ctct Shangqiu 商丘市</t>
  </si>
  <si>
    <t>ctct Shangri-La 香格里拉市</t>
  </si>
  <si>
    <t>ctct Shangzhi 尚志市</t>
  </si>
  <si>
    <t>ctct Shantou 汕头市</t>
  </si>
  <si>
    <t>ctct Shanwei 汕尾市</t>
  </si>
  <si>
    <t>ctct Shaodong 邵东市</t>
  </si>
  <si>
    <t>ctct Shaoguan 韶关市</t>
  </si>
  <si>
    <t>ctct Shaoshan 韶山市</t>
  </si>
  <si>
    <t>ctct Shaowu 邵武市</t>
  </si>
  <si>
    <t>ctct Shehong 射洪市</t>
  </si>
  <si>
    <t>ctct Shengzhou 嵊州市</t>
  </si>
  <si>
    <t>ctct Shenmu 神木市</t>
  </si>
  <si>
    <t>ctct Shenyang 沈阳市</t>
  </si>
  <si>
    <t>ctct Shenzhen 深圳市</t>
  </si>
  <si>
    <t>ctct Shenzhou 深州市</t>
  </si>
  <si>
    <t>ctct Shifang 什邡市</t>
  </si>
  <si>
    <t>ctct Shishi 石狮市</t>
  </si>
  <si>
    <t>ctct Shishou 石首市</t>
  </si>
  <si>
    <t>ctct Shouguang 寿光市</t>
  </si>
  <si>
    <t>ctct Shuanghe 双河市</t>
  </si>
  <si>
    <t>ctct Shuangliao 双辽市</t>
  </si>
  <si>
    <t>ctct Shuangyashan 双鸭山市</t>
  </si>
  <si>
    <t>ctct Shuifu 水富市</t>
  </si>
  <si>
    <t>ctct Shulan 舒兰市</t>
  </si>
  <si>
    <t>ctct Sihui 四会市</t>
  </si>
  <si>
    <t>ctct Songyuan 松原市</t>
  </si>
  <si>
    <t>ctct Songzi 松滋市</t>
  </si>
  <si>
    <t>ctct Suifenhe 绥芬河市</t>
  </si>
  <si>
    <t>ctct Suihua 绥化市</t>
  </si>
  <si>
    <t>ctct Suining 遂宁市</t>
  </si>
  <si>
    <t>ctct Suizhou 随州市</t>
  </si>
  <si>
    <t>ctct Suqian 宿迁市</t>
  </si>
  <si>
    <t>ctct Suzhou 宿州市</t>
  </si>
  <si>
    <t>ctct Taicang 太仓市</t>
  </si>
  <si>
    <t>ctct Taishan 台山市</t>
  </si>
  <si>
    <t>ctct Taixing 泰兴市</t>
  </si>
  <si>
    <t>ctct Taizhou 台州市</t>
  </si>
  <si>
    <t>ctct Taizhou 泰州市</t>
  </si>
  <si>
    <t>ctct Taonan 洮南市</t>
  </si>
  <si>
    <t>ctct Tengchong 腾冲市</t>
  </si>
  <si>
    <t>ctct Tianchang 天长市</t>
  </si>
  <si>
    <t>ctct Tianmen 天门市</t>
  </si>
  <si>
    <t>ctct Tieli 铁力市</t>
  </si>
  <si>
    <t>ctct Tiemenguan 铁门关市</t>
  </si>
  <si>
    <t>ctct Tongcheng 桐城市</t>
  </si>
  <si>
    <t>ctct Tongjiang 同江市</t>
  </si>
  <si>
    <t>ctct Tongliao 通辽市</t>
  </si>
  <si>
    <t>ctct Tongren 铜仁市</t>
  </si>
  <si>
    <t>ctct Tumxuk 图木舒克市</t>
  </si>
  <si>
    <t>ctct Ulanhot 乌兰浩特市</t>
  </si>
  <si>
    <t>ctct Wafangdian 瓦房店市</t>
  </si>
  <si>
    <t>ctct Wanning 万宁市</t>
  </si>
  <si>
    <t>ctct Wanyuan 万源市</t>
  </si>
  <si>
    <t>ctct Weihai 威海市</t>
  </si>
  <si>
    <t>ctct Weihui 卫辉市</t>
  </si>
  <si>
    <t>ctct Wenchang 文昌市</t>
  </si>
  <si>
    <t>ctct Wenling 温岭市</t>
  </si>
  <si>
    <t>ctct Wenzhou 温州市</t>
  </si>
  <si>
    <t>ctct Wu'an 武安市</t>
  </si>
  <si>
    <t>ctct Wuchang 五常市</t>
  </si>
  <si>
    <t>ctct Wuchuan 吴川市</t>
  </si>
  <si>
    <t>ctct Wudalianchi 五大连池市</t>
  </si>
  <si>
    <t>ctct Wugang 武冈市</t>
  </si>
  <si>
    <t>ctct Wugang 舞钢市</t>
  </si>
  <si>
    <t>ctct Wujiaqu 五家渠市</t>
  </si>
  <si>
    <t>ctct Wusu 乌苏市</t>
  </si>
  <si>
    <t>ctct Wuwei 武威市</t>
  </si>
  <si>
    <t>ctct Wuyishan 武夷山市</t>
  </si>
  <si>
    <t>ctct Xiamen 厦门市</t>
  </si>
  <si>
    <t>ctct Xiangcheng 项城市</t>
  </si>
  <si>
    <t>ctct Xiangxiang 湘乡市</t>
  </si>
  <si>
    <t>ctct Xiangyang 襄阳市</t>
  </si>
  <si>
    <t>ctct Xiantao 仙桃市</t>
  </si>
  <si>
    <t>ctct Xiaogan 孝感市</t>
  </si>
  <si>
    <t>ctct Xiaoyi 孝义市</t>
  </si>
  <si>
    <t>ctct Xilinhot 锡林浩特市</t>
  </si>
  <si>
    <t>ctct Xinghua 兴化市</t>
  </si>
  <si>
    <t>ctct Xingning 兴宁市</t>
  </si>
  <si>
    <t>ctct Xingping 兴平市</t>
  </si>
  <si>
    <t>ctct Xingren 兴仁市</t>
  </si>
  <si>
    <t>ctct Xingyang 荥阳市</t>
  </si>
  <si>
    <t>ctct Xinji 辛集市</t>
  </si>
  <si>
    <t>ctct Xinle 新乐市</t>
  </si>
  <si>
    <t>ctct Xinmin 新民市</t>
  </si>
  <si>
    <t>ctct Xintai 新泰市</t>
  </si>
  <si>
    <t>ctct Xinyi 新沂市</t>
  </si>
  <si>
    <t>ctct Xinyi 信宜市</t>
  </si>
  <si>
    <t>ctct Xinzheng 新郑市</t>
  </si>
  <si>
    <t>ctct Xinzhou 忻州市</t>
  </si>
  <si>
    <t>ctct Xuanwei 宣威市</t>
  </si>
  <si>
    <t>ctct Yakeshi 牙克石市</t>
  </si>
  <si>
    <t>ctct Yan'an 延安市</t>
  </si>
  <si>
    <t>ctct Yancheng 盐城市</t>
  </si>
  <si>
    <t>ctct Yangquan 阳泉市</t>
  </si>
  <si>
    <t>ctct Yangzhong 扬中市</t>
  </si>
  <si>
    <t>ctct Yangzhou 扬州市</t>
  </si>
  <si>
    <t>ctct Yanji 延吉市</t>
  </si>
  <si>
    <t>ctct Yanshi 偃师市</t>
  </si>
  <si>
    <t>ctct Yichun 宜春市</t>
  </si>
  <si>
    <t>ctct Yidu 宜都市</t>
  </si>
  <si>
    <t>ctct Yima 义马市</t>
  </si>
  <si>
    <t>ctct Yingcheng 应城市</t>
  </si>
  <si>
    <t>ctct Yingde 英德市</t>
  </si>
  <si>
    <t>ctct Yingkou 营口市</t>
  </si>
  <si>
    <t>ctct Yiwu 义乌市</t>
  </si>
  <si>
    <t>ctct Yixing 宜兴市</t>
  </si>
  <si>
    <t>ctct Yizheng 仪征市</t>
  </si>
  <si>
    <t>ctct Yongcheng 永城市</t>
  </si>
  <si>
    <t>ctct Yongji 永济市</t>
  </si>
  <si>
    <t>ctct Yongkang 永康市</t>
  </si>
  <si>
    <t>ctct Yuanjiang 沅江市</t>
  </si>
  <si>
    <t>ctct Yuanping 原平市</t>
  </si>
  <si>
    <t>ctct Yucheng 禹城市</t>
  </si>
  <si>
    <t>ctct Yueqing 乐清市</t>
  </si>
  <si>
    <t>ctct Yuhuan 玉环市</t>
  </si>
  <si>
    <t>ctct Yulin 玉林市</t>
  </si>
  <si>
    <t>ctct Yumen 玉门市</t>
  </si>
  <si>
    <t>ctct Yushu 榆树市</t>
  </si>
  <si>
    <t>ctct Yushu 玉树市</t>
  </si>
  <si>
    <t>ctct Yuzhou 禹州市</t>
  </si>
  <si>
    <t>ctct Zaoyang 枣阳市</t>
  </si>
  <si>
    <t>ctct Zhalantun 扎兰屯市</t>
  </si>
  <si>
    <t>ctct Zhangjiagang 张家港市</t>
  </si>
  <si>
    <t>ctct Zhangjiajie 张家界市</t>
  </si>
  <si>
    <t>ctct Zhangping 漳平市</t>
  </si>
  <si>
    <t>ctct Zhangshu 樟树市</t>
  </si>
  <si>
    <t>ctct Zhangzhou 漳州市</t>
  </si>
  <si>
    <t>ctct Zhaodong 肇东市</t>
  </si>
  <si>
    <t>ctct Zhaoyuan 招远市</t>
  </si>
  <si>
    <t>ctct Zhijiang 枝江市</t>
  </si>
  <si>
    <t>ctct Zhongshan 中山市</t>
  </si>
  <si>
    <t>ctct Zhongxiang 钟祥市</t>
  </si>
  <si>
    <t>ctct Zhoukou 周口市</t>
  </si>
  <si>
    <t>ctct Zhoushan 舟山市</t>
  </si>
  <si>
    <t>ctct Zhuanghe 庄河市</t>
  </si>
  <si>
    <t>ctct Zhucheng 诸城市</t>
  </si>
  <si>
    <t>ctct Zhuhai 珠海市</t>
  </si>
  <si>
    <t>ctct Zhuozhou 涿州市</t>
  </si>
  <si>
    <t>ctct Zichang 子长市</t>
  </si>
  <si>
    <t>ctct Zixing 资兴市</t>
  </si>
  <si>
    <t>ctct Zoucheng 邹城市</t>
  </si>
  <si>
    <t>ctct Zouping 邹平市</t>
  </si>
  <si>
    <t>ctct Zunhua 遵化市</t>
  </si>
  <si>
    <t>name_city_chn</t>
  </si>
  <si>
    <t>name_city_eng</t>
  </si>
  <si>
    <t>province</t>
  </si>
  <si>
    <t>prov_node_name</t>
    <phoneticPr fontId="1" type="noConversion"/>
  </si>
  <si>
    <t>阿克苏市</t>
  </si>
  <si>
    <t>Aksu</t>
  </si>
  <si>
    <t>prov Xinjiang</t>
  </si>
  <si>
    <t>阿拉山口市</t>
  </si>
  <si>
    <t>Alashankou</t>
  </si>
  <si>
    <t>阿勒泰市</t>
  </si>
  <si>
    <t>Altay</t>
  </si>
  <si>
    <t>安达市</t>
  </si>
  <si>
    <t>Anda</t>
  </si>
  <si>
    <t>Heilongjiang</t>
  </si>
  <si>
    <t>prov Heilongjiang</t>
  </si>
  <si>
    <t>安国市</t>
  </si>
  <si>
    <t>Anguo</t>
  </si>
  <si>
    <t>prov Hebei</t>
  </si>
  <si>
    <t>安康市</t>
  </si>
  <si>
    <t>prov Shaanxi</t>
  </si>
  <si>
    <t>安陆市</t>
  </si>
  <si>
    <t>prov Hubei</t>
  </si>
  <si>
    <t>安宁市</t>
  </si>
  <si>
    <t>prov Yunnan</t>
  </si>
  <si>
    <t>安庆市</t>
  </si>
  <si>
    <t>prov Anhui</t>
  </si>
  <si>
    <t>安丘市</t>
  </si>
  <si>
    <t>prov Shandong</t>
  </si>
  <si>
    <t>鞍山市</t>
  </si>
  <si>
    <t>prov Liaoning</t>
  </si>
  <si>
    <t>安顺市</t>
  </si>
  <si>
    <t>prov Guizhou</t>
  </si>
  <si>
    <t>安阳市</t>
  </si>
  <si>
    <t>prov Henan</t>
  </si>
  <si>
    <t>阿拉尔市</t>
  </si>
  <si>
    <t>Aral</t>
  </si>
  <si>
    <t>阿图什市</t>
  </si>
  <si>
    <t>Artux</t>
  </si>
  <si>
    <t>阿尔山市</t>
  </si>
  <si>
    <t>Arxan</t>
  </si>
  <si>
    <t>Inner Mongolia</t>
  </si>
  <si>
    <t>prov Inner Mongolia</t>
  </si>
  <si>
    <t>白城市</t>
  </si>
  <si>
    <t>Baicheng</t>
  </si>
  <si>
    <t>prov Jilin</t>
  </si>
  <si>
    <t>百色市</t>
  </si>
  <si>
    <t>prov Guangxi</t>
  </si>
  <si>
    <t>白山市</t>
  </si>
  <si>
    <t>白银市</t>
  </si>
  <si>
    <t>prov Gansu</t>
  </si>
  <si>
    <t>保定市</t>
  </si>
  <si>
    <t>宝鸡市</t>
  </si>
  <si>
    <t>保山市</t>
  </si>
  <si>
    <t>包头市</t>
  </si>
  <si>
    <t>Baotou</t>
  </si>
  <si>
    <t>马尔康市</t>
  </si>
  <si>
    <t>Barkam</t>
  </si>
  <si>
    <t>prov Sichuan</t>
  </si>
  <si>
    <t>巴彦淖尔市</t>
  </si>
  <si>
    <t>Bayannur</t>
  </si>
  <si>
    <t>巴中市</t>
  </si>
  <si>
    <t>霸州市</t>
  </si>
  <si>
    <t>北安市</t>
  </si>
  <si>
    <t>Bei'an</t>
  </si>
  <si>
    <t>北海市</t>
  </si>
  <si>
    <t>北京市</t>
  </si>
  <si>
    <t>prov Beijing</t>
  </si>
  <si>
    <t>北流市</t>
  </si>
  <si>
    <t>北票市</t>
  </si>
  <si>
    <t>Beipiao</t>
  </si>
  <si>
    <t>北屯市</t>
  </si>
  <si>
    <t>Beitun</t>
  </si>
  <si>
    <t>北镇市</t>
  </si>
  <si>
    <t>Beizhen</t>
  </si>
  <si>
    <t>蚌埠市</t>
  </si>
  <si>
    <t>Bengbu</t>
  </si>
  <si>
    <t>本溪市</t>
  </si>
  <si>
    <t>毕节市</t>
  </si>
  <si>
    <t>彬州市</t>
  </si>
  <si>
    <t>Binzhou</t>
  </si>
  <si>
    <t>滨州市</t>
  </si>
  <si>
    <t>博乐市</t>
  </si>
  <si>
    <t>泊头市</t>
  </si>
  <si>
    <t>Botou</t>
  </si>
  <si>
    <t>亳州市</t>
  </si>
  <si>
    <t>Bozhou</t>
  </si>
  <si>
    <t>沧州市</t>
  </si>
  <si>
    <t>Cangzhou</t>
  </si>
  <si>
    <t>岑溪市</t>
  </si>
  <si>
    <t>Cenxi</t>
  </si>
  <si>
    <t>长春市</t>
  </si>
  <si>
    <t>Changchun</t>
  </si>
  <si>
    <t>常德市</t>
  </si>
  <si>
    <t>prov Hunan</t>
  </si>
  <si>
    <t>长葛市</t>
  </si>
  <si>
    <t>Changge</t>
  </si>
  <si>
    <t>昌吉市</t>
  </si>
  <si>
    <t>常宁市</t>
  </si>
  <si>
    <t>长沙市</t>
  </si>
  <si>
    <t>常熟市</t>
  </si>
  <si>
    <t>Changshu</t>
  </si>
  <si>
    <t>prov Jiangsu</t>
  </si>
  <si>
    <t>昌邑市</t>
  </si>
  <si>
    <t>Changyi</t>
  </si>
  <si>
    <t>长垣市</t>
  </si>
  <si>
    <t>Changyuan</t>
  </si>
  <si>
    <t>长治市</t>
  </si>
  <si>
    <t>prov Shanxi</t>
  </si>
  <si>
    <t>常州市</t>
  </si>
  <si>
    <t>巢湖市</t>
  </si>
  <si>
    <t>朝阳市</t>
  </si>
  <si>
    <t>潮州市</t>
  </si>
  <si>
    <t>Chaozhou</t>
  </si>
  <si>
    <t>prov Guangdong</t>
  </si>
  <si>
    <t>承德市</t>
  </si>
  <si>
    <t>成都市</t>
  </si>
  <si>
    <t>澄江市</t>
  </si>
  <si>
    <t>郴州市</t>
  </si>
  <si>
    <t>赤壁市</t>
  </si>
  <si>
    <t>赤峰市</t>
  </si>
  <si>
    <t>赤水市</t>
  </si>
  <si>
    <t>Chishui</t>
  </si>
  <si>
    <t>池州市</t>
  </si>
  <si>
    <t>重庆市</t>
  </si>
  <si>
    <t>prov Chongqing</t>
  </si>
  <si>
    <t>崇州市</t>
  </si>
  <si>
    <t>Chongzhou</t>
  </si>
  <si>
    <t>崇左市</t>
  </si>
  <si>
    <t>楚雄市</t>
  </si>
  <si>
    <t>滁州市</t>
  </si>
  <si>
    <t>慈溪市</t>
  </si>
  <si>
    <t>Cixi</t>
  </si>
  <si>
    <t>prov Zhejiang</t>
  </si>
  <si>
    <t>大安市</t>
  </si>
  <si>
    <t>Da'an</t>
  </si>
  <si>
    <t>大理市</t>
  </si>
  <si>
    <t>大连市</t>
  </si>
  <si>
    <t>丹东市</t>
  </si>
  <si>
    <t>当阳市</t>
  </si>
  <si>
    <t>丹江口市</t>
  </si>
  <si>
    <t>Danjiangkou</t>
  </si>
  <si>
    <t>丹阳市</t>
  </si>
  <si>
    <t>Danyang</t>
  </si>
  <si>
    <t>儋州市</t>
  </si>
  <si>
    <t>prov Hainan</t>
  </si>
  <si>
    <t>大庆市</t>
  </si>
  <si>
    <t>Daqing</t>
  </si>
  <si>
    <t>大石桥市</t>
  </si>
  <si>
    <t>Dashiqiao</t>
  </si>
  <si>
    <t>大同市</t>
  </si>
  <si>
    <t>大冶市</t>
  </si>
  <si>
    <t>达州市</t>
  </si>
  <si>
    <t>德惠市</t>
  </si>
  <si>
    <t>Dehui</t>
  </si>
  <si>
    <t>德令哈市</t>
  </si>
  <si>
    <t>Delingha</t>
  </si>
  <si>
    <t>prov Qinghai</t>
  </si>
  <si>
    <t>登封市</t>
  </si>
  <si>
    <t>灯塔市</t>
  </si>
  <si>
    <t>邓州市</t>
  </si>
  <si>
    <t>Dengzhou</t>
  </si>
  <si>
    <t>德兴市</t>
  </si>
  <si>
    <t>Dexing</t>
  </si>
  <si>
    <t>prov Jiangxi</t>
  </si>
  <si>
    <t>德阳市</t>
  </si>
  <si>
    <t>德州市</t>
  </si>
  <si>
    <t>调兵山市</t>
  </si>
  <si>
    <t>Diaobingshan</t>
  </si>
  <si>
    <t>定西市</t>
  </si>
  <si>
    <t>Dingxi</t>
  </si>
  <si>
    <t>定州市</t>
  </si>
  <si>
    <t>Dingzhou</t>
  </si>
  <si>
    <t>东方市</t>
  </si>
  <si>
    <t>Dongfang</t>
  </si>
  <si>
    <t>东港市</t>
  </si>
  <si>
    <t>Donggang</t>
  </si>
  <si>
    <t>东莞市</t>
  </si>
  <si>
    <t>东宁市</t>
  </si>
  <si>
    <t>Dongning</t>
  </si>
  <si>
    <t>东台市</t>
  </si>
  <si>
    <t>东兴市</t>
  </si>
  <si>
    <t>Dongxing</t>
  </si>
  <si>
    <t>东阳市</t>
  </si>
  <si>
    <t>Dongyang</t>
  </si>
  <si>
    <t>东营市</t>
  </si>
  <si>
    <t>Dongying</t>
  </si>
  <si>
    <t>都江堰市</t>
  </si>
  <si>
    <t>敦化市</t>
  </si>
  <si>
    <t>Dunhua</t>
  </si>
  <si>
    <t>敦煌市</t>
  </si>
  <si>
    <t>Dunhuang</t>
  </si>
  <si>
    <t>都匀市</t>
  </si>
  <si>
    <t>Duyun</t>
  </si>
  <si>
    <t>峨眉山市</t>
  </si>
  <si>
    <t>恩平市</t>
  </si>
  <si>
    <t>Enping</t>
  </si>
  <si>
    <t>恩施市</t>
  </si>
  <si>
    <t>二连浩特市</t>
  </si>
  <si>
    <t>Erenhot</t>
  </si>
  <si>
    <t>额尔古纳市</t>
  </si>
  <si>
    <t>Ergun</t>
  </si>
  <si>
    <t>鄂州市</t>
  </si>
  <si>
    <t>防城港市</t>
  </si>
  <si>
    <t>肥城市</t>
  </si>
  <si>
    <t>Feicheng</t>
  </si>
  <si>
    <t>丰城市</t>
  </si>
  <si>
    <t>凤城市</t>
  </si>
  <si>
    <t>丰镇市</t>
  </si>
  <si>
    <t>Fengzhen</t>
  </si>
  <si>
    <t>汾阳市</t>
  </si>
  <si>
    <t>Fenyang</t>
  </si>
  <si>
    <t>佛山市</t>
  </si>
  <si>
    <t>Foshan</t>
  </si>
  <si>
    <t>福安市</t>
  </si>
  <si>
    <t>Fu'an</t>
  </si>
  <si>
    <t>prov Fujian</t>
  </si>
  <si>
    <t>福鼎市</t>
  </si>
  <si>
    <t>Fuding</t>
  </si>
  <si>
    <t>富锦市</t>
  </si>
  <si>
    <t>Fujin</t>
  </si>
  <si>
    <t>阜康市</t>
  </si>
  <si>
    <t>福清市</t>
  </si>
  <si>
    <t>Fuqing</t>
  </si>
  <si>
    <t>福泉市</t>
  </si>
  <si>
    <t>抚顺市</t>
  </si>
  <si>
    <t>阜新市</t>
  </si>
  <si>
    <t>Fuxin</t>
  </si>
  <si>
    <t>阜阳市</t>
  </si>
  <si>
    <t>扶余市</t>
  </si>
  <si>
    <t>Fuyu</t>
  </si>
  <si>
    <t>抚远市</t>
  </si>
  <si>
    <t>福州市</t>
  </si>
  <si>
    <t>Fuzhou</t>
  </si>
  <si>
    <t>抚州市</t>
  </si>
  <si>
    <t>盖州市</t>
  </si>
  <si>
    <t>Gaizhou</t>
  </si>
  <si>
    <t>赣州市</t>
  </si>
  <si>
    <t>高安市</t>
  </si>
  <si>
    <t>Gao'an</t>
  </si>
  <si>
    <t>高碑店市</t>
  </si>
  <si>
    <t>Gaobeidian</t>
  </si>
  <si>
    <t>高密市</t>
  </si>
  <si>
    <t>Gaomi</t>
  </si>
  <si>
    <t>高平市</t>
  </si>
  <si>
    <t>高邮市</t>
  </si>
  <si>
    <t>Gaoyou</t>
  </si>
  <si>
    <t>高州市</t>
  </si>
  <si>
    <t>Gaozhou</t>
  </si>
  <si>
    <t>个旧市</t>
  </si>
  <si>
    <t>Gejiu</t>
  </si>
  <si>
    <t>根河市</t>
  </si>
  <si>
    <t>Genhe</t>
  </si>
  <si>
    <t>格尔木市</t>
  </si>
  <si>
    <t>Golmud</t>
  </si>
  <si>
    <t>共青城市</t>
  </si>
  <si>
    <t>Gongqingcheng</t>
  </si>
  <si>
    <t>巩义市</t>
  </si>
  <si>
    <t>Gongyi</t>
  </si>
  <si>
    <t>公主岭市</t>
  </si>
  <si>
    <t>Gongzhuling</t>
  </si>
  <si>
    <t>广安市</t>
  </si>
  <si>
    <t>广德市</t>
  </si>
  <si>
    <t>广汉市</t>
  </si>
  <si>
    <t>Guanghan</t>
  </si>
  <si>
    <t>广水市</t>
  </si>
  <si>
    <t>Guangshui</t>
  </si>
  <si>
    <t>广元市</t>
  </si>
  <si>
    <t>广州市</t>
  </si>
  <si>
    <t>贵港市</t>
  </si>
  <si>
    <t>桂林市</t>
  </si>
  <si>
    <t>桂平市</t>
  </si>
  <si>
    <t>贵溪市</t>
  </si>
  <si>
    <t>贵阳市</t>
  </si>
  <si>
    <t>古交市</t>
  </si>
  <si>
    <t>固原市</t>
  </si>
  <si>
    <t>prov Ningxia</t>
  </si>
  <si>
    <t>海安市</t>
  </si>
  <si>
    <t>Hai'an</t>
  </si>
  <si>
    <t>海城市</t>
  </si>
  <si>
    <t>Haicheng</t>
  </si>
  <si>
    <t>海东市</t>
  </si>
  <si>
    <t>海口市</t>
  </si>
  <si>
    <t>海林市</t>
  </si>
  <si>
    <t>Hailin</t>
  </si>
  <si>
    <t>海伦市</t>
  </si>
  <si>
    <t>Hailun</t>
  </si>
  <si>
    <t>海宁市</t>
  </si>
  <si>
    <t>Haining</t>
  </si>
  <si>
    <t>海阳市</t>
  </si>
  <si>
    <t>Haiyang</t>
  </si>
  <si>
    <t>哈密市</t>
  </si>
  <si>
    <t>韩城市</t>
  </si>
  <si>
    <t>汉川市</t>
  </si>
  <si>
    <t>Hanchuan</t>
  </si>
  <si>
    <t>邯郸市</t>
  </si>
  <si>
    <t>杭州市</t>
  </si>
  <si>
    <t>汉中市</t>
  </si>
  <si>
    <t>哈尔滨市</t>
  </si>
  <si>
    <t>鹤壁市</t>
  </si>
  <si>
    <t>河池市</t>
  </si>
  <si>
    <t>合肥市</t>
  </si>
  <si>
    <t>Hefei</t>
  </si>
  <si>
    <t>鹤岗市</t>
  </si>
  <si>
    <t>Hegang</t>
  </si>
  <si>
    <t>黑河市</t>
  </si>
  <si>
    <t>Heihe</t>
  </si>
  <si>
    <t>河间市</t>
  </si>
  <si>
    <t>Hejian</t>
  </si>
  <si>
    <t>河津市</t>
  </si>
  <si>
    <t>和龙市</t>
  </si>
  <si>
    <t>衡水市</t>
  </si>
  <si>
    <t>Hengshui</t>
  </si>
  <si>
    <t>衡阳市</t>
  </si>
  <si>
    <t>合山市</t>
  </si>
  <si>
    <t>鹤山市</t>
  </si>
  <si>
    <t>河源市</t>
  </si>
  <si>
    <t>Heyuan</t>
  </si>
  <si>
    <t>菏泽市</t>
  </si>
  <si>
    <t>Heze</t>
  </si>
  <si>
    <t>贺州市</t>
  </si>
  <si>
    <t>合作市</t>
  </si>
  <si>
    <t>Hezuo</t>
  </si>
  <si>
    <t>呼和浩特市</t>
  </si>
  <si>
    <t>霍林郭勒市</t>
  </si>
  <si>
    <t>Holingol</t>
  </si>
  <si>
    <t>香港特别行政區</t>
  </si>
  <si>
    <t>Hong Kong</t>
  </si>
  <si>
    <t>洪湖市</t>
  </si>
  <si>
    <t>Honghu</t>
  </si>
  <si>
    <t>洪江市</t>
  </si>
  <si>
    <t>Hongjiang</t>
  </si>
  <si>
    <t>和田市</t>
  </si>
  <si>
    <t>Hotan</t>
  </si>
  <si>
    <t>侯马市</t>
  </si>
  <si>
    <t>Houma</t>
  </si>
  <si>
    <t>桦甸市</t>
  </si>
  <si>
    <t>Huadian</t>
  </si>
  <si>
    <t>淮安市</t>
  </si>
  <si>
    <t>Huai'an</t>
  </si>
  <si>
    <t>淮北市</t>
  </si>
  <si>
    <t>怀化市</t>
  </si>
  <si>
    <t>淮南市</t>
  </si>
  <si>
    <t>怀仁市</t>
  </si>
  <si>
    <t>Huairen</t>
  </si>
  <si>
    <t>黄冈市</t>
  </si>
  <si>
    <t>黄骅市</t>
  </si>
  <si>
    <t>Huanghua</t>
  </si>
  <si>
    <t>黄山市</t>
  </si>
  <si>
    <t>Huangshan</t>
  </si>
  <si>
    <t>黄石市</t>
  </si>
  <si>
    <t>华亭市</t>
  </si>
  <si>
    <t>华阴市</t>
  </si>
  <si>
    <t>Huayin</t>
  </si>
  <si>
    <t>华蓥市</t>
  </si>
  <si>
    <t>化州市</t>
  </si>
  <si>
    <t>Huazhou</t>
  </si>
  <si>
    <t>辉县市</t>
  </si>
  <si>
    <t>惠州市</t>
  </si>
  <si>
    <t>虎林市</t>
  </si>
  <si>
    <t>Hulin</t>
  </si>
  <si>
    <t>葫芦岛市</t>
  </si>
  <si>
    <t>呼伦贝尔市</t>
  </si>
  <si>
    <t>Hulunbuir</t>
  </si>
  <si>
    <t>珲春市</t>
  </si>
  <si>
    <t>Hunchun</t>
  </si>
  <si>
    <t>霍州市</t>
  </si>
  <si>
    <t>Huozhou</t>
  </si>
  <si>
    <t>湖州市</t>
  </si>
  <si>
    <t>佳木斯市</t>
  </si>
  <si>
    <t>Jiamusi</t>
  </si>
  <si>
    <t>吉安市</t>
  </si>
  <si>
    <t>集安市</t>
  </si>
  <si>
    <t>建德市</t>
  </si>
  <si>
    <t>江门市</t>
  </si>
  <si>
    <t>Jiangmen</t>
  </si>
  <si>
    <t>江山市</t>
  </si>
  <si>
    <t>江阴市</t>
  </si>
  <si>
    <t>Jiangyin</t>
  </si>
  <si>
    <t>江油市</t>
  </si>
  <si>
    <t>监利市</t>
  </si>
  <si>
    <t>Jianli</t>
  </si>
  <si>
    <t>建瓯市</t>
  </si>
  <si>
    <t>Jian'ou</t>
  </si>
  <si>
    <t>简阳市</t>
  </si>
  <si>
    <t>Jianyang</t>
  </si>
  <si>
    <t>蛟河市</t>
  </si>
  <si>
    <t>Jiaohe</t>
  </si>
  <si>
    <t>胶州市</t>
  </si>
  <si>
    <t>Jiaozhou</t>
  </si>
  <si>
    <t>焦作市</t>
  </si>
  <si>
    <t>嘉兴市</t>
  </si>
  <si>
    <t>嘉峪关市</t>
  </si>
  <si>
    <t>Jiayuguan</t>
  </si>
  <si>
    <t>界首市</t>
  </si>
  <si>
    <t>Jieshou</t>
  </si>
  <si>
    <t>介休市</t>
  </si>
  <si>
    <t>Jiexiu</t>
  </si>
  <si>
    <t>揭阳市</t>
  </si>
  <si>
    <t>Jieyang</t>
  </si>
  <si>
    <t>吉林市</t>
  </si>
  <si>
    <t>济南市</t>
  </si>
  <si>
    <t>金昌市</t>
  </si>
  <si>
    <t>晋城市</t>
  </si>
  <si>
    <t>景德镇市</t>
  </si>
  <si>
    <t>Jingdezhen</t>
  </si>
  <si>
    <t>井冈山市</t>
  </si>
  <si>
    <t>Jinggangshan</t>
  </si>
  <si>
    <t>景洪市</t>
  </si>
  <si>
    <t>Jinghong</t>
  </si>
  <si>
    <t>靖江市</t>
  </si>
  <si>
    <t>Jingjiang</t>
  </si>
  <si>
    <t>荆门市</t>
  </si>
  <si>
    <t>京山市</t>
  </si>
  <si>
    <t>靖西市</t>
  </si>
  <si>
    <t>Jingxi</t>
  </si>
  <si>
    <t>荆州市</t>
  </si>
  <si>
    <t>金华市</t>
  </si>
  <si>
    <t>济宁市</t>
  </si>
  <si>
    <t>晋江市</t>
  </si>
  <si>
    <t>Jinjiang</t>
  </si>
  <si>
    <t>津市市</t>
  </si>
  <si>
    <t>Jinshi</t>
  </si>
  <si>
    <t>晋中市</t>
  </si>
  <si>
    <t>锦州市</t>
  </si>
  <si>
    <t>晋州市</t>
  </si>
  <si>
    <t>吉首市</t>
  </si>
  <si>
    <t>Jishou</t>
  </si>
  <si>
    <t>九江市</t>
  </si>
  <si>
    <t>酒泉市</t>
  </si>
  <si>
    <t>鸡西市</t>
  </si>
  <si>
    <t>济源市</t>
  </si>
  <si>
    <t>句容市</t>
  </si>
  <si>
    <t>开封市</t>
  </si>
  <si>
    <t>Kaifeng</t>
  </si>
  <si>
    <t>凯里市</t>
  </si>
  <si>
    <t>开平市</t>
  </si>
  <si>
    <t>Kaiping</t>
  </si>
  <si>
    <t>开原市</t>
  </si>
  <si>
    <t>开远市</t>
  </si>
  <si>
    <t>康定市</t>
  </si>
  <si>
    <t>Kangding</t>
  </si>
  <si>
    <t>克拉玛依市</t>
  </si>
  <si>
    <t>Karamay</t>
  </si>
  <si>
    <t>喀什市</t>
  </si>
  <si>
    <t>Kashgar</t>
  </si>
  <si>
    <t>霍尔果斯市</t>
  </si>
  <si>
    <t>Khorgas</t>
  </si>
  <si>
    <t>可克达拉市</t>
  </si>
  <si>
    <t>Kokdala</t>
  </si>
  <si>
    <t>库尔勒市</t>
  </si>
  <si>
    <t>Korla</t>
  </si>
  <si>
    <t>昆明市</t>
  </si>
  <si>
    <t>昆山市</t>
  </si>
  <si>
    <t>Kunshan</t>
  </si>
  <si>
    <t>昆玉市</t>
  </si>
  <si>
    <t>Kunyu</t>
  </si>
  <si>
    <t>库车市</t>
  </si>
  <si>
    <t>Kuqa</t>
  </si>
  <si>
    <t>奎屯市</t>
  </si>
  <si>
    <t>Kuytun</t>
  </si>
  <si>
    <t>来宾市</t>
  </si>
  <si>
    <t>莱西市</t>
  </si>
  <si>
    <t>Laixi</t>
  </si>
  <si>
    <t>莱阳市</t>
  </si>
  <si>
    <t>Laiyang</t>
  </si>
  <si>
    <t>莱州市</t>
  </si>
  <si>
    <t>Laizhou</t>
  </si>
  <si>
    <t>廊坊市</t>
  </si>
  <si>
    <t>Langfang</t>
  </si>
  <si>
    <t>阆中市</t>
  </si>
  <si>
    <t>兰溪市</t>
  </si>
  <si>
    <t>兰州市</t>
  </si>
  <si>
    <t>老河口市</t>
  </si>
  <si>
    <t>乐昌市</t>
  </si>
  <si>
    <t>Lechang</t>
  </si>
  <si>
    <t>耒阳市</t>
  </si>
  <si>
    <t>雷州市</t>
  </si>
  <si>
    <t>Leizhou</t>
  </si>
  <si>
    <t>乐陵市</t>
  </si>
  <si>
    <t>Leling</t>
  </si>
  <si>
    <t>冷水江市</t>
  </si>
  <si>
    <t>Lengshuijiang</t>
  </si>
  <si>
    <t>乐平市</t>
  </si>
  <si>
    <t>乐山市</t>
  </si>
  <si>
    <t>拉萨市</t>
  </si>
  <si>
    <t>prov Tibet</t>
  </si>
  <si>
    <t>廉江市</t>
  </si>
  <si>
    <t>涟源市</t>
  </si>
  <si>
    <t>Lianyuan</t>
  </si>
  <si>
    <t>连云港市</t>
  </si>
  <si>
    <t>Lianyungang</t>
  </si>
  <si>
    <t>连州市</t>
  </si>
  <si>
    <t>Lianzhou</t>
  </si>
  <si>
    <t>聊城市</t>
  </si>
  <si>
    <t>Liaocheng</t>
  </si>
  <si>
    <t>辽阳市</t>
  </si>
  <si>
    <t>辽源市</t>
  </si>
  <si>
    <t>利川市</t>
  </si>
  <si>
    <t>Lichuan</t>
  </si>
  <si>
    <t>丽江市</t>
  </si>
  <si>
    <t>醴陵市</t>
  </si>
  <si>
    <t>Liling</t>
  </si>
  <si>
    <t>临沧市</t>
  </si>
  <si>
    <t>临汾市</t>
  </si>
  <si>
    <t>Linfen</t>
  </si>
  <si>
    <t>灵宝市</t>
  </si>
  <si>
    <t>Lingbao</t>
  </si>
  <si>
    <t>凌海市</t>
  </si>
  <si>
    <t>Linghai</t>
  </si>
  <si>
    <t>灵武市</t>
  </si>
  <si>
    <t>凌源市</t>
  </si>
  <si>
    <t>Lingyuan</t>
  </si>
  <si>
    <t>临海市</t>
  </si>
  <si>
    <t>Linhai</t>
  </si>
  <si>
    <t>临江市</t>
  </si>
  <si>
    <t>临清市</t>
  </si>
  <si>
    <t>Linqing</t>
  </si>
  <si>
    <t>临夏市</t>
  </si>
  <si>
    <t>Linxia</t>
  </si>
  <si>
    <t>临湘市</t>
  </si>
  <si>
    <t>临沂市</t>
  </si>
  <si>
    <t>林州市</t>
  </si>
  <si>
    <t>Linzhou</t>
  </si>
  <si>
    <t>荔浦市</t>
  </si>
  <si>
    <t>Lipu</t>
  </si>
  <si>
    <t>丽水市</t>
  </si>
  <si>
    <t>六盘水市</t>
  </si>
  <si>
    <t>浏阳市</t>
  </si>
  <si>
    <t>柳州市</t>
  </si>
  <si>
    <t>溧阳市</t>
  </si>
  <si>
    <t>隆昌市</t>
  </si>
  <si>
    <t>龙港市</t>
  </si>
  <si>
    <t>Longgang</t>
  </si>
  <si>
    <t>龙海市</t>
  </si>
  <si>
    <t>Longhai</t>
  </si>
  <si>
    <t>龙井市</t>
  </si>
  <si>
    <t>龙口市</t>
  </si>
  <si>
    <t>龙南市</t>
  </si>
  <si>
    <t>陇南市</t>
  </si>
  <si>
    <t>龙泉市</t>
  </si>
  <si>
    <t>龙岩市</t>
  </si>
  <si>
    <t>娄底市</t>
  </si>
  <si>
    <t>六安市</t>
  </si>
  <si>
    <t>Lu'an</t>
  </si>
  <si>
    <t>滦州市</t>
  </si>
  <si>
    <t>Luanzhou</t>
  </si>
  <si>
    <t>陆丰市</t>
  </si>
  <si>
    <t>Lufeng</t>
  </si>
  <si>
    <t>吕梁市</t>
  </si>
  <si>
    <t>Lüliang</t>
  </si>
  <si>
    <t>罗定市</t>
  </si>
  <si>
    <t>Luoding</t>
  </si>
  <si>
    <t>漯河市</t>
  </si>
  <si>
    <t>洛阳市</t>
  </si>
  <si>
    <t>庐山市</t>
  </si>
  <si>
    <t>Lushan</t>
  </si>
  <si>
    <t>泸水市</t>
  </si>
  <si>
    <t>Lushui</t>
  </si>
  <si>
    <t>泸州市</t>
  </si>
  <si>
    <t>马鞍山市</t>
  </si>
  <si>
    <t>Ma'anshan</t>
  </si>
  <si>
    <t>澳門特别行政區</t>
  </si>
  <si>
    <t>Macau</t>
  </si>
  <si>
    <t>麻城市</t>
  </si>
  <si>
    <t>Macheng</t>
  </si>
  <si>
    <t>茫崖市</t>
  </si>
  <si>
    <t>Mangnai</t>
  </si>
  <si>
    <t>芒市</t>
  </si>
  <si>
    <t>Mangshi</t>
  </si>
  <si>
    <t>满洲里市</t>
  </si>
  <si>
    <t>Manzhouli</t>
  </si>
  <si>
    <t>茂名市</t>
  </si>
  <si>
    <t>梅河口市</t>
  </si>
  <si>
    <t>Meihekou</t>
  </si>
  <si>
    <t>眉山市</t>
  </si>
  <si>
    <t>梅州市</t>
  </si>
  <si>
    <t>孟州市</t>
  </si>
  <si>
    <t>Mengzhou</t>
  </si>
  <si>
    <t>蒙自市</t>
  </si>
  <si>
    <t>绵阳市</t>
  </si>
  <si>
    <t>绵竹市</t>
  </si>
  <si>
    <t>弥勒市</t>
  </si>
  <si>
    <t>Mile</t>
  </si>
  <si>
    <t>汨罗市</t>
  </si>
  <si>
    <t>Miluo</t>
  </si>
  <si>
    <t>明光市</t>
  </si>
  <si>
    <t>Mingguang</t>
  </si>
  <si>
    <t>密山市</t>
  </si>
  <si>
    <t>Mishan</t>
  </si>
  <si>
    <t>漠河市</t>
  </si>
  <si>
    <t>Mohe</t>
  </si>
  <si>
    <t>牡丹江市</t>
  </si>
  <si>
    <t>Mudanjiang</t>
  </si>
  <si>
    <t>穆棱市</t>
  </si>
  <si>
    <t>Muling</t>
  </si>
  <si>
    <t>那曲市</t>
  </si>
  <si>
    <t>Nagqu</t>
  </si>
  <si>
    <t>南安市</t>
  </si>
  <si>
    <t>南昌市</t>
  </si>
  <si>
    <t>Nanchang</t>
  </si>
  <si>
    <t>南充市</t>
  </si>
  <si>
    <t>南宫市</t>
  </si>
  <si>
    <t>Nangong</t>
  </si>
  <si>
    <t>南京市</t>
  </si>
  <si>
    <t>南宁市</t>
  </si>
  <si>
    <t>南平市</t>
  </si>
  <si>
    <t>南通市</t>
  </si>
  <si>
    <t>Nantong</t>
  </si>
  <si>
    <t>南雄市</t>
  </si>
  <si>
    <t>Nanxiong</t>
  </si>
  <si>
    <t>南阳市</t>
  </si>
  <si>
    <t>讷河市</t>
  </si>
  <si>
    <t>Nehe</t>
  </si>
  <si>
    <t>内江市</t>
  </si>
  <si>
    <t>嫩江市</t>
  </si>
  <si>
    <t>Nenjiang</t>
  </si>
  <si>
    <t>宁安市</t>
  </si>
  <si>
    <t>Ning'an</t>
  </si>
  <si>
    <t>宁波市</t>
  </si>
  <si>
    <t>宁德市</t>
  </si>
  <si>
    <t>Ningde</t>
  </si>
  <si>
    <t>宁国市</t>
  </si>
  <si>
    <t>宁乡市</t>
  </si>
  <si>
    <t>Ningxiang</t>
  </si>
  <si>
    <t>林芝市</t>
  </si>
  <si>
    <t>Nyingchi</t>
  </si>
  <si>
    <t>鄂尔多斯市</t>
  </si>
  <si>
    <t>Ordos</t>
  </si>
  <si>
    <t>盘锦市</t>
  </si>
  <si>
    <t>Panjin</t>
  </si>
  <si>
    <t>磐石市</t>
  </si>
  <si>
    <t>Panshi</t>
  </si>
  <si>
    <t>攀枝花市</t>
  </si>
  <si>
    <t>盘州市</t>
  </si>
  <si>
    <t>Panzhou</t>
  </si>
  <si>
    <t>彭州市</t>
  </si>
  <si>
    <t>平顶山市</t>
  </si>
  <si>
    <t>平度市</t>
  </si>
  <si>
    <t>Pingdu</t>
  </si>
  <si>
    <t>平果市</t>
  </si>
  <si>
    <t>Pingguo</t>
  </si>
  <si>
    <t>平湖市</t>
  </si>
  <si>
    <t>Pinghu</t>
  </si>
  <si>
    <t>平凉市</t>
  </si>
  <si>
    <t>平泉市</t>
  </si>
  <si>
    <t>Pingquan</t>
  </si>
  <si>
    <t>凭祥市</t>
  </si>
  <si>
    <t>萍乡市</t>
  </si>
  <si>
    <t>邳州市</t>
  </si>
  <si>
    <t>Pizhou</t>
  </si>
  <si>
    <t>普洱市</t>
  </si>
  <si>
    <t>普宁市</t>
  </si>
  <si>
    <t>Puning</t>
  </si>
  <si>
    <t>莆田市</t>
  </si>
  <si>
    <t>Putian</t>
  </si>
  <si>
    <t>濮阳市</t>
  </si>
  <si>
    <t>Puyang</t>
  </si>
  <si>
    <t>昌都市</t>
  </si>
  <si>
    <t>Qamdo</t>
  </si>
  <si>
    <t>迁安市</t>
  </si>
  <si>
    <t>Qian'an</t>
  </si>
  <si>
    <t>潜江市</t>
  </si>
  <si>
    <t>潜山市</t>
  </si>
  <si>
    <t>启东市</t>
  </si>
  <si>
    <t>青岛市</t>
  </si>
  <si>
    <t>Qingdao</t>
  </si>
  <si>
    <t>青铜峡市</t>
  </si>
  <si>
    <t>Qingtongxia</t>
  </si>
  <si>
    <t>庆阳市</t>
  </si>
  <si>
    <t>Qingyang</t>
  </si>
  <si>
    <t>清远市</t>
  </si>
  <si>
    <t>清镇市</t>
  </si>
  <si>
    <t>青州市</t>
  </si>
  <si>
    <t>秦皇岛市</t>
  </si>
  <si>
    <t>Qinhuangdao</t>
  </si>
  <si>
    <t>沁阳市</t>
  </si>
  <si>
    <t>钦州市</t>
  </si>
  <si>
    <t>琼海市</t>
  </si>
  <si>
    <t>Qionghai</t>
  </si>
  <si>
    <t>邛崃市</t>
  </si>
  <si>
    <t>齐齐哈尔市</t>
  </si>
  <si>
    <t>七台河市</t>
  </si>
  <si>
    <t>Qitaihe</t>
  </si>
  <si>
    <t>栖霞市</t>
  </si>
  <si>
    <t>Qixia</t>
  </si>
  <si>
    <t>泉州市</t>
  </si>
  <si>
    <t>曲阜市</t>
  </si>
  <si>
    <t>曲靖市</t>
  </si>
  <si>
    <t>衢州市</t>
  </si>
  <si>
    <t>仁怀市</t>
  </si>
  <si>
    <t>Renhuai</t>
  </si>
  <si>
    <t>任丘市</t>
  </si>
  <si>
    <t>Renqiu</t>
  </si>
  <si>
    <t>日照市</t>
  </si>
  <si>
    <t>荣成市</t>
  </si>
  <si>
    <t>Rongcheng</t>
  </si>
  <si>
    <t>如皋市</t>
  </si>
  <si>
    <t>Rugao</t>
  </si>
  <si>
    <t>瑞安市</t>
  </si>
  <si>
    <t>Ruian</t>
  </si>
  <si>
    <t>瑞昌市</t>
  </si>
  <si>
    <t>瑞金市</t>
  </si>
  <si>
    <t>瑞丽市</t>
  </si>
  <si>
    <t>Ruili</t>
  </si>
  <si>
    <t>乳山市</t>
  </si>
  <si>
    <t>Rushan</t>
  </si>
  <si>
    <t>汝州市</t>
  </si>
  <si>
    <t>三河市</t>
  </si>
  <si>
    <t>Sanhe</t>
  </si>
  <si>
    <t>三门峡市</t>
  </si>
  <si>
    <t>三明市</t>
  </si>
  <si>
    <t>三亚市</t>
  </si>
  <si>
    <t>沙河市</t>
  </si>
  <si>
    <t>Shahe</t>
  </si>
  <si>
    <t>上海市</t>
  </si>
  <si>
    <t>prov Shanghai</t>
  </si>
  <si>
    <t>商洛市</t>
  </si>
  <si>
    <t>商丘市</t>
  </si>
  <si>
    <t>Shangqiu</t>
  </si>
  <si>
    <t>上饶市</t>
  </si>
  <si>
    <t>香格里拉市</t>
  </si>
  <si>
    <t>Shangri-La</t>
  </si>
  <si>
    <t>尚志市</t>
  </si>
  <si>
    <t>Shangzhi</t>
  </si>
  <si>
    <t>山南市</t>
  </si>
  <si>
    <t>汕头市</t>
  </si>
  <si>
    <t>Shantou</t>
  </si>
  <si>
    <t>汕尾市</t>
  </si>
  <si>
    <t>Shanwei</t>
  </si>
  <si>
    <t>邵东市</t>
  </si>
  <si>
    <t>Shaodong</t>
  </si>
  <si>
    <t>韶关市</t>
  </si>
  <si>
    <t>Shaoguan</t>
  </si>
  <si>
    <t>韶山市</t>
  </si>
  <si>
    <t>Shaoshan</t>
  </si>
  <si>
    <t>邵武市</t>
  </si>
  <si>
    <t>Shaowu</t>
  </si>
  <si>
    <t>绍兴市</t>
  </si>
  <si>
    <t>邵阳市</t>
  </si>
  <si>
    <t>射洪市</t>
  </si>
  <si>
    <t>Shehong</t>
  </si>
  <si>
    <t>嵊州市</t>
  </si>
  <si>
    <t>Shengzhou</t>
  </si>
  <si>
    <t>神木市</t>
  </si>
  <si>
    <t>沈阳市</t>
  </si>
  <si>
    <t>Shenyang</t>
  </si>
  <si>
    <t>深圳市</t>
  </si>
  <si>
    <t>Shenzhen</t>
  </si>
  <si>
    <t>深州市</t>
  </si>
  <si>
    <t>Shenzhou</t>
  </si>
  <si>
    <t>什邡市</t>
  </si>
  <si>
    <t>Shifang</t>
  </si>
  <si>
    <t>石河子市</t>
  </si>
  <si>
    <t>石家庄市</t>
  </si>
  <si>
    <t>石狮市</t>
  </si>
  <si>
    <t>Shishi</t>
  </si>
  <si>
    <t>石首市</t>
  </si>
  <si>
    <t>Shishou</t>
  </si>
  <si>
    <t>十堰市</t>
  </si>
  <si>
    <t>石嘴山市</t>
  </si>
  <si>
    <t>寿光市</t>
  </si>
  <si>
    <t>Shouguang</t>
  </si>
  <si>
    <t>双河市</t>
  </si>
  <si>
    <t>双辽市</t>
  </si>
  <si>
    <t>Shuangliao</t>
  </si>
  <si>
    <t>双鸭山市</t>
  </si>
  <si>
    <t>水富市</t>
  </si>
  <si>
    <t>Shuifu</t>
  </si>
  <si>
    <t>舒兰市</t>
  </si>
  <si>
    <t>Shulan</t>
  </si>
  <si>
    <t>朔州市</t>
  </si>
  <si>
    <t>Shuozhou</t>
  </si>
  <si>
    <t>四会市</t>
  </si>
  <si>
    <t>四平市</t>
  </si>
  <si>
    <t>松原市</t>
  </si>
  <si>
    <t>Songyuan</t>
  </si>
  <si>
    <t>松滋市</t>
  </si>
  <si>
    <t>Songzi</t>
  </si>
  <si>
    <t>绥芬河市</t>
  </si>
  <si>
    <t>Suifenhe</t>
  </si>
  <si>
    <t>绥化市</t>
  </si>
  <si>
    <t>Suihua</t>
  </si>
  <si>
    <t>遂宁市</t>
  </si>
  <si>
    <t>Suining</t>
  </si>
  <si>
    <t>随州市</t>
  </si>
  <si>
    <t>Suizhou</t>
  </si>
  <si>
    <t>宿迁市</t>
  </si>
  <si>
    <t>Suqian</t>
  </si>
  <si>
    <t>苏州市</t>
  </si>
  <si>
    <t>宿州市</t>
  </si>
  <si>
    <t>塔城市</t>
  </si>
  <si>
    <t>泰安市</t>
  </si>
  <si>
    <t>Tai'an</t>
  </si>
  <si>
    <t>太仓市</t>
  </si>
  <si>
    <t>Taicang</t>
  </si>
  <si>
    <t>台山市</t>
  </si>
  <si>
    <t>Taishan</t>
  </si>
  <si>
    <t>泰兴市</t>
  </si>
  <si>
    <t>太原市</t>
  </si>
  <si>
    <t>台州市</t>
  </si>
  <si>
    <t>Taizhou</t>
  </si>
  <si>
    <t>泰州市</t>
  </si>
  <si>
    <t>唐山市</t>
  </si>
  <si>
    <t>洮南市</t>
  </si>
  <si>
    <t>Taonan</t>
  </si>
  <si>
    <t>腾冲市</t>
  </si>
  <si>
    <t>Tengchong</t>
  </si>
  <si>
    <t>滕州市</t>
  </si>
  <si>
    <t>天长市</t>
  </si>
  <si>
    <t>Tianchang</t>
  </si>
  <si>
    <t>天津市</t>
  </si>
  <si>
    <t>Tianjin</t>
    <phoneticPr fontId="1" type="noConversion"/>
  </si>
  <si>
    <t>prov Tianjin</t>
  </si>
  <si>
    <t>天门市</t>
  </si>
  <si>
    <t>天水市</t>
  </si>
  <si>
    <t>铁力市</t>
  </si>
  <si>
    <t>Tieli</t>
  </si>
  <si>
    <t>铁岭市</t>
  </si>
  <si>
    <t>铁门关市</t>
  </si>
  <si>
    <t>Tiemenguan</t>
  </si>
  <si>
    <t>桐城市</t>
  </si>
  <si>
    <t>Tongcheng</t>
  </si>
  <si>
    <t>铜川市</t>
  </si>
  <si>
    <t>通化市</t>
  </si>
  <si>
    <t>Tonghua</t>
  </si>
  <si>
    <t>同江市</t>
  </si>
  <si>
    <t>Tongjiang</t>
  </si>
  <si>
    <t>通辽市</t>
  </si>
  <si>
    <t>Tongliao</t>
  </si>
  <si>
    <t>铜陵市</t>
  </si>
  <si>
    <t>同仁市</t>
  </si>
  <si>
    <t>铜仁市</t>
  </si>
  <si>
    <t>桐乡市</t>
  </si>
  <si>
    <t>图们市</t>
  </si>
  <si>
    <t>图木舒克市</t>
  </si>
  <si>
    <t>Tumxuk</t>
  </si>
  <si>
    <t>吐鲁番市</t>
  </si>
  <si>
    <t>Turpan</t>
  </si>
  <si>
    <t>乌兰浩特市</t>
  </si>
  <si>
    <t>Ulanhot</t>
  </si>
  <si>
    <t>乌兰察布市</t>
  </si>
  <si>
    <t>Ulanqab</t>
  </si>
  <si>
    <t>乌鲁木齐市</t>
  </si>
  <si>
    <t>Ürümqi</t>
  </si>
  <si>
    <t>瓦房店市</t>
  </si>
  <si>
    <t>万宁市</t>
  </si>
  <si>
    <t>Wanning</t>
  </si>
  <si>
    <t>万源市</t>
  </si>
  <si>
    <t>潍坊市</t>
  </si>
  <si>
    <t>威海市</t>
  </si>
  <si>
    <t>Weihai</t>
  </si>
  <si>
    <t>卫辉市</t>
  </si>
  <si>
    <t>渭南市</t>
  </si>
  <si>
    <t>文昌市</t>
  </si>
  <si>
    <t>温岭市</t>
  </si>
  <si>
    <t>Wenling</t>
  </si>
  <si>
    <t>文山市</t>
  </si>
  <si>
    <t>温州市</t>
  </si>
  <si>
    <t>Wenzhou</t>
  </si>
  <si>
    <t>武安市</t>
  </si>
  <si>
    <t>Wu'an</t>
  </si>
  <si>
    <t>五常市</t>
  </si>
  <si>
    <t>Wuchang</t>
  </si>
  <si>
    <t>吴川市</t>
  </si>
  <si>
    <t>Wuchuan</t>
  </si>
  <si>
    <t>五大连池市</t>
  </si>
  <si>
    <t>Wudalianchi</t>
  </si>
  <si>
    <t>武冈市</t>
  </si>
  <si>
    <t>Wugang</t>
  </si>
  <si>
    <t>舞钢市</t>
  </si>
  <si>
    <t>乌海市</t>
  </si>
  <si>
    <t>武汉市</t>
  </si>
  <si>
    <t>芜湖市</t>
  </si>
  <si>
    <t>五家渠市</t>
  </si>
  <si>
    <t>Wujiaqu</t>
  </si>
  <si>
    <t>乌苏市</t>
  </si>
  <si>
    <t>Wusu</t>
  </si>
  <si>
    <t>无为市</t>
  </si>
  <si>
    <t>武威市</t>
  </si>
  <si>
    <t>无锡市</t>
  </si>
  <si>
    <t>武穴市</t>
  </si>
  <si>
    <t>武夷山市</t>
  </si>
  <si>
    <t>Wuyishan</t>
  </si>
  <si>
    <t>五指山市</t>
  </si>
  <si>
    <t>吴忠市</t>
  </si>
  <si>
    <t>梧州市</t>
  </si>
  <si>
    <t>厦门市</t>
  </si>
  <si>
    <t>西安市</t>
  </si>
  <si>
    <t>项城市</t>
  </si>
  <si>
    <t>Xiangcheng</t>
  </si>
  <si>
    <t>湘潭市</t>
  </si>
  <si>
    <t>湘乡市</t>
  </si>
  <si>
    <t>Xiangxiang</t>
  </si>
  <si>
    <t>襄阳市</t>
  </si>
  <si>
    <t>Xiangyang</t>
  </si>
  <si>
    <t>咸宁市</t>
  </si>
  <si>
    <t>仙桃市</t>
  </si>
  <si>
    <t>Xiantao</t>
  </si>
  <si>
    <t>咸阳市</t>
  </si>
  <si>
    <t>孝感市</t>
  </si>
  <si>
    <t>Xiaogan</t>
  </si>
  <si>
    <t>孝义市</t>
  </si>
  <si>
    <t>Xiaoyi</t>
  </si>
  <si>
    <t>西昌市</t>
  </si>
  <si>
    <t>Xichang</t>
  </si>
  <si>
    <t>日喀则市</t>
  </si>
  <si>
    <t>Xigazê</t>
  </si>
  <si>
    <t>锡林浩特市</t>
  </si>
  <si>
    <t>Xilinhot</t>
  </si>
  <si>
    <t>兴城市</t>
  </si>
  <si>
    <t>兴化市</t>
  </si>
  <si>
    <t>Xinghua</t>
  </si>
  <si>
    <t>兴宁市</t>
  </si>
  <si>
    <t>兴平市</t>
  </si>
  <si>
    <t>Xingping</t>
  </si>
  <si>
    <t>兴仁市</t>
  </si>
  <si>
    <t>Xingren</t>
  </si>
  <si>
    <t>邢台市</t>
  </si>
  <si>
    <t>荥阳市</t>
  </si>
  <si>
    <t>Xingyang</t>
  </si>
  <si>
    <t>兴义市</t>
  </si>
  <si>
    <t>西宁市</t>
  </si>
  <si>
    <t>辛集市</t>
  </si>
  <si>
    <t>Xinji</t>
  </si>
  <si>
    <t>新乐市</t>
  </si>
  <si>
    <t>Xinle</t>
  </si>
  <si>
    <t>新密市</t>
  </si>
  <si>
    <t>新民市</t>
  </si>
  <si>
    <t>Xinmin</t>
  </si>
  <si>
    <t>新泰市</t>
  </si>
  <si>
    <t>Xintai</t>
  </si>
  <si>
    <t>新乡市</t>
  </si>
  <si>
    <t>信阳市</t>
  </si>
  <si>
    <t>新沂市</t>
  </si>
  <si>
    <t>Xinyi</t>
  </si>
  <si>
    <t>信宜市</t>
  </si>
  <si>
    <t>新余市</t>
  </si>
  <si>
    <t>新郑市</t>
  </si>
  <si>
    <t>Xinzheng</t>
  </si>
  <si>
    <t>忻州市</t>
  </si>
  <si>
    <t>Xinzhou</t>
  </si>
  <si>
    <t>宣城市</t>
  </si>
  <si>
    <t>宣威市</t>
  </si>
  <si>
    <t>许昌市</t>
  </si>
  <si>
    <t>徐州市</t>
  </si>
  <si>
    <t>雅安市</t>
  </si>
  <si>
    <t>牙克石市</t>
  </si>
  <si>
    <t>延安市</t>
  </si>
  <si>
    <t>Yan'an</t>
  </si>
  <si>
    <t>盐城市</t>
  </si>
  <si>
    <t>阳春市</t>
  </si>
  <si>
    <t>阳江市</t>
  </si>
  <si>
    <t>阳泉市</t>
  </si>
  <si>
    <t>Yangquan</t>
  </si>
  <si>
    <t>扬中市</t>
  </si>
  <si>
    <t>Yangzhong</t>
  </si>
  <si>
    <t>扬州市</t>
  </si>
  <si>
    <t>Yangzhou</t>
  </si>
  <si>
    <t>延吉市</t>
  </si>
  <si>
    <t>Yanji</t>
  </si>
  <si>
    <t>偃师市</t>
  </si>
  <si>
    <t>烟台市</t>
  </si>
  <si>
    <t>宜宾市</t>
  </si>
  <si>
    <t>宜昌市</t>
  </si>
  <si>
    <t>宜城市</t>
  </si>
  <si>
    <t>伊春市</t>
  </si>
  <si>
    <t>宜春市</t>
  </si>
  <si>
    <t>宜都市</t>
  </si>
  <si>
    <t>义马市</t>
  </si>
  <si>
    <t>Yima</t>
  </si>
  <si>
    <t>银川市</t>
  </si>
  <si>
    <t>应城市</t>
  </si>
  <si>
    <t>Yingcheng</t>
  </si>
  <si>
    <t>英德市</t>
  </si>
  <si>
    <t>营口市</t>
  </si>
  <si>
    <t>Yingkou</t>
  </si>
  <si>
    <t>鹰潭市</t>
  </si>
  <si>
    <t>伊宁市</t>
  </si>
  <si>
    <t>Yining</t>
  </si>
  <si>
    <t>义乌市</t>
  </si>
  <si>
    <t>Yiwu</t>
  </si>
  <si>
    <t>宜兴市</t>
  </si>
  <si>
    <t>益阳市</t>
  </si>
  <si>
    <t>仪征市</t>
  </si>
  <si>
    <t>Yizheng</t>
  </si>
  <si>
    <t>永安市</t>
  </si>
  <si>
    <t>永城市</t>
  </si>
  <si>
    <t>永济市</t>
  </si>
  <si>
    <t>Yongji</t>
  </si>
  <si>
    <t>永康市</t>
  </si>
  <si>
    <t>Yongkang</t>
  </si>
  <si>
    <t>永州市</t>
  </si>
  <si>
    <t>沅江市</t>
  </si>
  <si>
    <t>Yuanjiang</t>
  </si>
  <si>
    <t>原平市</t>
  </si>
  <si>
    <t>Yuanping</t>
  </si>
  <si>
    <t>禹城市</t>
  </si>
  <si>
    <t>Yucheng</t>
  </si>
  <si>
    <t>乐清市</t>
  </si>
  <si>
    <t>Yueqing</t>
  </si>
  <si>
    <t>岳阳市</t>
  </si>
  <si>
    <t>玉环市</t>
  </si>
  <si>
    <t>Yuhuan</t>
  </si>
  <si>
    <t>榆林市</t>
  </si>
  <si>
    <t>玉林市</t>
  </si>
  <si>
    <t>玉门市</t>
  </si>
  <si>
    <t>运城市</t>
  </si>
  <si>
    <t>云浮市</t>
  </si>
  <si>
    <t>榆树市</t>
  </si>
  <si>
    <t>Yushu</t>
  </si>
  <si>
    <t>玉树市</t>
  </si>
  <si>
    <t>玉溪市</t>
  </si>
  <si>
    <t>余姚市</t>
  </si>
  <si>
    <t>禹州市</t>
  </si>
  <si>
    <t>枣阳市</t>
  </si>
  <si>
    <t>Zaoyang</t>
  </si>
  <si>
    <t>枣庄市</t>
  </si>
  <si>
    <t>扎兰屯市</t>
  </si>
  <si>
    <t>Zhalantun</t>
  </si>
  <si>
    <t>张家港市</t>
  </si>
  <si>
    <t>Zhangjiagang</t>
  </si>
  <si>
    <t>张家界市</t>
  </si>
  <si>
    <t>Zhangjiajie</t>
  </si>
  <si>
    <t>张家口市</t>
  </si>
  <si>
    <t>漳平市</t>
  </si>
  <si>
    <t>樟树市</t>
  </si>
  <si>
    <t>Zhangshu</t>
  </si>
  <si>
    <t>张掖市</t>
  </si>
  <si>
    <t>漳州市</t>
  </si>
  <si>
    <t>Zhangzhou</t>
  </si>
  <si>
    <t>湛江市</t>
  </si>
  <si>
    <t>肇东市</t>
  </si>
  <si>
    <t>Zhaodong</t>
  </si>
  <si>
    <t>肇庆市</t>
  </si>
  <si>
    <t>昭通市</t>
  </si>
  <si>
    <t>招远市</t>
  </si>
  <si>
    <t>Zhaoyuan</t>
  </si>
  <si>
    <t>郑州市</t>
  </si>
  <si>
    <t>镇江市</t>
  </si>
  <si>
    <t>枝江市</t>
  </si>
  <si>
    <t>Zhijiang</t>
  </si>
  <si>
    <t>中山市</t>
  </si>
  <si>
    <t>中卫市</t>
  </si>
  <si>
    <t>钟祥市</t>
  </si>
  <si>
    <t>Zhongxiang</t>
  </si>
  <si>
    <t>周口市</t>
  </si>
  <si>
    <t>Zhoukou</t>
  </si>
  <si>
    <t>舟山市</t>
  </si>
  <si>
    <t>Zhoushan</t>
  </si>
  <si>
    <t>庄河市</t>
  </si>
  <si>
    <t>Zhuanghe</t>
  </si>
  <si>
    <t>诸城市</t>
  </si>
  <si>
    <t>Zhucheng</t>
  </si>
  <si>
    <t>珠海市</t>
  </si>
  <si>
    <t>Zhuhai</t>
  </si>
  <si>
    <t>诸暨市</t>
  </si>
  <si>
    <t>驻马店市</t>
  </si>
  <si>
    <t>涿州市</t>
  </si>
  <si>
    <t>Zhuozhou</t>
  </si>
  <si>
    <t>株洲市</t>
  </si>
  <si>
    <t>淄博市</t>
  </si>
  <si>
    <t>子长市</t>
  </si>
  <si>
    <t>Zichang</t>
  </si>
  <si>
    <t>自贡市</t>
  </si>
  <si>
    <t>资兴市</t>
  </si>
  <si>
    <t>资阳市</t>
  </si>
  <si>
    <t>邹城市</t>
  </si>
  <si>
    <t>Zoucheng</t>
  </si>
  <si>
    <t>邹平市</t>
  </si>
  <si>
    <t>Zouping</t>
  </si>
  <si>
    <t>遵化市</t>
  </si>
  <si>
    <t>Zunhua</t>
  </si>
  <si>
    <t>遵义市</t>
  </si>
  <si>
    <t>emissions 2019</t>
  </si>
  <si>
    <t>check</t>
  </si>
  <si>
    <t>prov_node_name</t>
  </si>
  <si>
    <t>Share 2019 GiD</t>
  </si>
  <si>
    <t>Share 2019 sxcoal</t>
  </si>
  <si>
    <t>Province</t>
  </si>
  <si>
    <t>Total</t>
  </si>
  <si>
    <t>Output 2019 sxcoal</t>
  </si>
  <si>
    <t>GiD vs sxcoal factor</t>
  </si>
  <si>
    <t>Emissions GiD</t>
  </si>
  <si>
    <t>corr factor</t>
  </si>
  <si>
    <t>Output share 2019 GiD</t>
  </si>
  <si>
    <t>Output share 2019 corrected</t>
  </si>
  <si>
    <t>Coal consumption building material</t>
  </si>
  <si>
    <t>coal per cement unit</t>
  </si>
  <si>
    <t>Steel production (all not just primary)</t>
  </si>
  <si>
    <t>cement prod Mt 2015</t>
  </si>
  <si>
    <t>cement prod Mt 2016</t>
  </si>
  <si>
    <t>cement prod Mt 2017</t>
  </si>
  <si>
    <t>cement prod Mt 2018</t>
  </si>
  <si>
    <t>cement prod Mt 2019</t>
  </si>
  <si>
    <t>cement prod Mt 2020</t>
  </si>
  <si>
    <t>cement prod Mt 2021</t>
  </si>
  <si>
    <t>cement prod Mt 2022</t>
  </si>
  <si>
    <t>cement prod Mt 2023</t>
  </si>
  <si>
    <t>cement prod Mt 2024</t>
  </si>
  <si>
    <t>cement prod Mt 2025</t>
  </si>
  <si>
    <t>cement prod Mt 2026</t>
  </si>
  <si>
    <t>cement prod Mt 2027</t>
  </si>
  <si>
    <t>cement prod Mt 2028</t>
  </si>
  <si>
    <t>cement prod Mt 2029</t>
  </si>
  <si>
    <t>cement prod Mt 2030</t>
  </si>
  <si>
    <t>2019_percentages</t>
  </si>
  <si>
    <t>growth 2018-2019 (Mt)</t>
  </si>
  <si>
    <t>Share growth 2018-2019 (%)</t>
  </si>
  <si>
    <t>YoY Mt</t>
  </si>
  <si>
    <t>coal demand for cement prod Mt 2015</t>
  </si>
  <si>
    <t>coal demand for cement prod Mt 2016</t>
  </si>
  <si>
    <t>coal demand for cement prod Mt 2017</t>
  </si>
  <si>
    <t>coal demand for cement prod Mt 2018</t>
  </si>
  <si>
    <t>coal demand for cement prod Mt 2019</t>
  </si>
  <si>
    <t>coal demand for cement prod Mt 2020</t>
  </si>
  <si>
    <t>coal demand for cement prod Mt 2021</t>
  </si>
  <si>
    <t>coal demand for cement prod Mt 2022</t>
  </si>
  <si>
    <t>coal demand for cement prod Mt 2023</t>
  </si>
  <si>
    <t>coal demand for cement prod Mt 2024</t>
  </si>
  <si>
    <t>coal demand for cement prod Mt 2025</t>
  </si>
  <si>
    <t>coal demand for cement prod Mt 2026</t>
  </si>
  <si>
    <t>coal demand for cement prod Mt 2027</t>
  </si>
  <si>
    <t>coal demand for cement prod Mt 2028</t>
  </si>
  <si>
    <t>coal demand for cement prod Mt 2029</t>
  </si>
  <si>
    <t>coal demand for cement prod Mt 2030</t>
  </si>
  <si>
    <t>city output 2019</t>
  </si>
  <si>
    <t>prov output 2019</t>
  </si>
  <si>
    <t>city as share of prov</t>
  </si>
  <si>
    <t>prov_cement_dm_Mt_2015</t>
  </si>
  <si>
    <t>prov_cement_dm_Mt_2016</t>
  </si>
  <si>
    <t>prov_cement_dm_Mt_2017</t>
  </si>
  <si>
    <t>prov_cement_dm_Mt_2018</t>
  </si>
  <si>
    <t>prov_cement_dm_Mt_2019</t>
  </si>
  <si>
    <t>prov_cement_dm_Mt_2020</t>
  </si>
  <si>
    <t>prov_cement_dm_Mt_2021</t>
  </si>
  <si>
    <t>prov_cement_dm_Mt_2022</t>
  </si>
  <si>
    <t>prov_cement_dm_Mt_2023</t>
  </si>
  <si>
    <t>prov_cement_dm_Mt_2024</t>
  </si>
  <si>
    <t>prov_cement_dm_Mt_2025</t>
  </si>
  <si>
    <t>prov_cement_dm_Mt_2026</t>
  </si>
  <si>
    <t>prov_cement_dm_Mt_2027</t>
  </si>
  <si>
    <t>prov_cement_dm_Mt_2028</t>
  </si>
  <si>
    <t>prov_cement_dm_Mt_2029</t>
  </si>
  <si>
    <t>prov_cement_dm_Mt_2030</t>
  </si>
  <si>
    <t>city_cement_dm_Mt_2015</t>
  </si>
  <si>
    <t>city_cement_dm_Mt_2016</t>
  </si>
  <si>
    <t>city_cement_dm_Mt_2017</t>
  </si>
  <si>
    <t>city_cement_dm_Mt_2018</t>
  </si>
  <si>
    <t>city_cement_dm_Mt_2019</t>
  </si>
  <si>
    <t>city_cement_dm_Mt_2020</t>
  </si>
  <si>
    <t>city_cement_dm_Mt_2021</t>
  </si>
  <si>
    <t>city_cement_dm_Mt_2022</t>
  </si>
  <si>
    <t>city_cement_dm_Mt_2023</t>
  </si>
  <si>
    <t>city_cement_dm_Mt_2024</t>
  </si>
  <si>
    <t>city_cement_dm_Mt_2025</t>
  </si>
  <si>
    <t>city_cement_dm_Mt_2026</t>
  </si>
  <si>
    <t>city_cement_dm_Mt_2027</t>
  </si>
  <si>
    <t>city_cement_dm_Mt_2028</t>
  </si>
  <si>
    <t>city_cement_dm_Mt_2029</t>
  </si>
  <si>
    <t>city_cement_dm_Mt_2030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</si>
</sst>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0"/>
    <numFmt numFmtId="166" formatCode="0.0000"/>
    <numFmt numFmtId="167" formatCode="0.0"/>
    <numFmt numFmtId="168" formatCode="0.0%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/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>
      <alignment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'Corr factor'!$A$2:$A$32</c:f>
              <c:strCache>
                <c:ptCount val="31"/>
                <c:pt idx="0">
                  <c:v>prov Anhui</c:v>
                </c:pt>
                <c:pt idx="1">
                  <c:v>prov Beijing</c:v>
                </c:pt>
                <c:pt idx="2">
                  <c:v>prov Chongqing</c:v>
                </c:pt>
                <c:pt idx="3">
                  <c:v>prov Fujian</c:v>
                </c:pt>
                <c:pt idx="4">
                  <c:v>prov Gansu</c:v>
                </c:pt>
                <c:pt idx="5">
                  <c:v>prov Guangdong</c:v>
                </c:pt>
                <c:pt idx="6">
                  <c:v>prov Guangxi</c:v>
                </c:pt>
                <c:pt idx="7">
                  <c:v>prov Guizhou</c:v>
                </c:pt>
                <c:pt idx="8">
                  <c:v>prov Hainan</c:v>
                </c:pt>
                <c:pt idx="9">
                  <c:v>prov Hebei</c:v>
                </c:pt>
                <c:pt idx="10">
                  <c:v>prov Heilongjiang</c:v>
                </c:pt>
                <c:pt idx="11">
                  <c:v>prov Henan</c:v>
                </c:pt>
                <c:pt idx="12">
                  <c:v>prov Hubei</c:v>
                </c:pt>
                <c:pt idx="13">
                  <c:v>prov Hunan</c:v>
                </c:pt>
                <c:pt idx="14">
                  <c:v>prov Inner Mongolia</c:v>
                </c:pt>
                <c:pt idx="15">
                  <c:v>prov Jiangsu</c:v>
                </c:pt>
                <c:pt idx="16">
                  <c:v>prov Jiangxi</c:v>
                </c:pt>
                <c:pt idx="17">
                  <c:v>prov Jilin</c:v>
                </c:pt>
                <c:pt idx="18">
                  <c:v>prov Liaoning</c:v>
                </c:pt>
                <c:pt idx="19">
                  <c:v>prov Ningxia</c:v>
                </c:pt>
                <c:pt idx="20">
                  <c:v>prov Qinghai</c:v>
                </c:pt>
                <c:pt idx="21">
                  <c:v>prov Shaanxi</c:v>
                </c:pt>
                <c:pt idx="22">
                  <c:v>prov Shandong</c:v>
                </c:pt>
                <c:pt idx="23">
                  <c:v>prov Shanghai</c:v>
                </c:pt>
                <c:pt idx="24">
                  <c:v>prov Shanxi</c:v>
                </c:pt>
                <c:pt idx="25">
                  <c:v>prov Sichuan</c:v>
                </c:pt>
                <c:pt idx="26">
                  <c:v>prov Tianjin</c:v>
                </c:pt>
                <c:pt idx="27">
                  <c:v>prov Tibet</c:v>
                </c:pt>
                <c:pt idx="28">
                  <c:v>prov Xinjiang</c:v>
                </c:pt>
                <c:pt idx="29">
                  <c:v>prov Yunnan</c:v>
                </c:pt>
                <c:pt idx="30">
                  <c:v>prov Zhejiang</c:v>
                </c:pt>
              </c:strCache>
            </c:strRef>
          </c:cat>
          <c:val>
            <c:numRef>
              <c:f>'Corr factor'!$C$2:$C$32</c:f>
              <c:numCache>
                <c:formatCode>0.00%</c:formatCode>
                <c:ptCount val="31"/>
                <c:pt idx="0">
                  <c:v>0.14238373732406243</c:v>
                </c:pt>
                <c:pt idx="1">
                  <c:v>3.0045350485268583E-3</c:v>
                </c:pt>
                <c:pt idx="2">
                  <c:v>1.8323378888093104E-2</c:v>
                </c:pt>
                <c:pt idx="3">
                  <c:v>2.027715119983051E-2</c:v>
                </c:pt>
                <c:pt idx="4">
                  <c:v>1.3801708280863814E-2</c:v>
                </c:pt>
                <c:pt idx="5">
                  <c:v>5.4849757463394544E-2</c:v>
                </c:pt>
                <c:pt idx="6">
                  <c:v>7.4744180952654907E-2</c:v>
                </c:pt>
                <c:pt idx="7">
                  <c:v>1.5074641616902166E-2</c:v>
                </c:pt>
                <c:pt idx="8">
                  <c:v>9.1321079055933022E-3</c:v>
                </c:pt>
                <c:pt idx="9">
                  <c:v>4.3048158545919916E-2</c:v>
                </c:pt>
                <c:pt idx="10">
                  <c:v>9.6057215816948375E-3</c:v>
                </c:pt>
                <c:pt idx="11">
                  <c:v>5.9366063657307316E-2</c:v>
                </c:pt>
                <c:pt idx="12">
                  <c:v>3.4752303071780059E-2</c:v>
                </c:pt>
                <c:pt idx="13">
                  <c:v>4.11093315338339E-2</c:v>
                </c:pt>
                <c:pt idx="14">
                  <c:v>1.4364221102749862E-2</c:v>
                </c:pt>
                <c:pt idx="15">
                  <c:v>5.3786168701350362E-2</c:v>
                </c:pt>
                <c:pt idx="16">
                  <c:v>3.9947417270095098E-2</c:v>
                </c:pt>
                <c:pt idx="17">
                  <c:v>2.4902379267421147E-2</c:v>
                </c:pt>
                <c:pt idx="18">
                  <c:v>3.3923512252264816E-2</c:v>
                </c:pt>
                <c:pt idx="19">
                  <c:v>1.2625047399448324E-2</c:v>
                </c:pt>
                <c:pt idx="20">
                  <c:v>4.6622270664321659E-3</c:v>
                </c:pt>
                <c:pt idx="21">
                  <c:v>3.4848509299078033E-2</c:v>
                </c:pt>
                <c:pt idx="22">
                  <c:v>5.7057047974831313E-2</c:v>
                </c:pt>
                <c:pt idx="23">
                  <c:v>1.1544747275755547E-3</c:v>
                </c:pt>
                <c:pt idx="24">
                  <c:v>9.6649508859262372E-3</c:v>
                </c:pt>
                <c:pt idx="25">
                  <c:v>6.8328188095669248E-2</c:v>
                </c:pt>
                <c:pt idx="26">
                  <c:v>1.1544526518005897E-3</c:v>
                </c:pt>
                <c:pt idx="27">
                  <c:v>1.7612936298165838E-3</c:v>
                </c:pt>
                <c:pt idx="28">
                  <c:v>8.5770346198704977E-3</c:v>
                </c:pt>
                <c:pt idx="29">
                  <c:v>2.1542512545055827E-2</c:v>
                </c:pt>
                <c:pt idx="30">
                  <c:v>7.2227785440156636E-2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8-443B-8B7F-61F27C6306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'Corr factor'!$A$2:$A$32</c:f>
              <c:strCache>
                <c:ptCount val="31"/>
                <c:pt idx="0">
                  <c:v>prov Anhui</c:v>
                </c:pt>
                <c:pt idx="1">
                  <c:v>prov Beijing</c:v>
                </c:pt>
                <c:pt idx="2">
                  <c:v>prov Chongqing</c:v>
                </c:pt>
                <c:pt idx="3">
                  <c:v>prov Fujian</c:v>
                </c:pt>
                <c:pt idx="4">
                  <c:v>prov Gansu</c:v>
                </c:pt>
                <c:pt idx="5">
                  <c:v>prov Guangdong</c:v>
                </c:pt>
                <c:pt idx="6">
                  <c:v>prov Guangxi</c:v>
                </c:pt>
                <c:pt idx="7">
                  <c:v>prov Guizhou</c:v>
                </c:pt>
                <c:pt idx="8">
                  <c:v>prov Hainan</c:v>
                </c:pt>
                <c:pt idx="9">
                  <c:v>prov Hebei</c:v>
                </c:pt>
                <c:pt idx="10">
                  <c:v>prov Heilongjiang</c:v>
                </c:pt>
                <c:pt idx="11">
                  <c:v>prov Henan</c:v>
                </c:pt>
                <c:pt idx="12">
                  <c:v>prov Hubei</c:v>
                </c:pt>
                <c:pt idx="13">
                  <c:v>prov Hunan</c:v>
                </c:pt>
                <c:pt idx="14">
                  <c:v>prov Inner Mongolia</c:v>
                </c:pt>
                <c:pt idx="15">
                  <c:v>prov Jiangsu</c:v>
                </c:pt>
                <c:pt idx="16">
                  <c:v>prov Jiangxi</c:v>
                </c:pt>
                <c:pt idx="17">
                  <c:v>prov Jilin</c:v>
                </c:pt>
                <c:pt idx="18">
                  <c:v>prov Liaoning</c:v>
                </c:pt>
                <c:pt idx="19">
                  <c:v>prov Ningxia</c:v>
                </c:pt>
                <c:pt idx="20">
                  <c:v>prov Qinghai</c:v>
                </c:pt>
                <c:pt idx="21">
                  <c:v>prov Shaanxi</c:v>
                </c:pt>
                <c:pt idx="22">
                  <c:v>prov Shandong</c:v>
                </c:pt>
                <c:pt idx="23">
                  <c:v>prov Shanghai</c:v>
                </c:pt>
                <c:pt idx="24">
                  <c:v>prov Shanxi</c:v>
                </c:pt>
                <c:pt idx="25">
                  <c:v>prov Sichuan</c:v>
                </c:pt>
                <c:pt idx="26">
                  <c:v>prov Tianjin</c:v>
                </c:pt>
                <c:pt idx="27">
                  <c:v>prov Tibet</c:v>
                </c:pt>
                <c:pt idx="28">
                  <c:v>prov Xinjiang</c:v>
                </c:pt>
                <c:pt idx="29">
                  <c:v>prov Yunnan</c:v>
                </c:pt>
                <c:pt idx="30">
                  <c:v>prov Zhejiang</c:v>
                </c:pt>
              </c:strCache>
            </c:strRef>
          </c:cat>
          <c:val>
            <c:numRef>
              <c:f>'Corr factor'!$E$2:$E$32</c:f>
              <c:numCache>
                <c:formatCode>0.00%</c:formatCode>
                <c:ptCount val="31"/>
                <c:pt idx="0">
                  <c:v>6.0025440738283489E-2</c:v>
                </c:pt>
                <c:pt idx="1">
                  <c:v>1.3675587632091893E-3</c:v>
                </c:pt>
                <c:pt idx="2">
                  <c:v>2.8977878881985848E-2</c:v>
                </c:pt>
                <c:pt idx="3">
                  <c:v>4.052224790116913E-2</c:v>
                </c:pt>
                <c:pt idx="4">
                  <c:v>1.8921908485348318E-2</c:v>
                </c:pt>
                <c:pt idx="5">
                  <c:v>7.1713435826074534E-2</c:v>
                </c:pt>
                <c:pt idx="6">
                  <c:v>5.1149933299916427E-2</c:v>
                </c:pt>
                <c:pt idx="7">
                  <c:v>4.7164749742839823E-2</c:v>
                </c:pt>
                <c:pt idx="8">
                  <c:v>8.6640805964099329E-3</c:v>
                </c:pt>
                <c:pt idx="9">
                  <c:v>4.3905249020010625E-2</c:v>
                </c:pt>
                <c:pt idx="10">
                  <c:v>8.4816192747128143E-3</c:v>
                </c:pt>
                <c:pt idx="11">
                  <c:v>4.4909816174509579E-2</c:v>
                </c:pt>
                <c:pt idx="12">
                  <c:v>4.9875793703530992E-2</c:v>
                </c:pt>
                <c:pt idx="13">
                  <c:v>4.8039379719046468E-2</c:v>
                </c:pt>
                <c:pt idx="14">
                  <c:v>1.4014462763193056E-2</c:v>
                </c:pt>
                <c:pt idx="15">
                  <c:v>6.8865717521638004E-2</c:v>
                </c:pt>
                <c:pt idx="16">
                  <c:v>4.1302900856087753E-2</c:v>
                </c:pt>
                <c:pt idx="17">
                  <c:v>7.7320345222656678E-3</c:v>
                </c:pt>
                <c:pt idx="18">
                  <c:v>1.9774353018629894E-2</c:v>
                </c:pt>
                <c:pt idx="19">
                  <c:v>8.1041234499316401E-3</c:v>
                </c:pt>
                <c:pt idx="20">
                  <c:v>5.7492481087339023E-3</c:v>
                </c:pt>
                <c:pt idx="21">
                  <c:v>2.8412943957211022E-2</c:v>
                </c:pt>
                <c:pt idx="22">
                  <c:v>6.1609017914809536E-2</c:v>
                </c:pt>
                <c:pt idx="23">
                  <c:v>1.8451680083853249E-3</c:v>
                </c:pt>
                <c:pt idx="24">
                  <c:v>2.1380416021254085E-2</c:v>
                </c:pt>
                <c:pt idx="25">
                  <c:v>6.0815148100275974E-2</c:v>
                </c:pt>
                <c:pt idx="26">
                  <c:v>2.9512217634989732E-3</c:v>
                </c:pt>
                <c:pt idx="27">
                  <c:v>4.6385598703786533E-3</c:v>
                </c:pt>
                <c:pt idx="28">
                  <c:v>1.6464259187079885E-2</c:v>
                </c:pt>
                <c:pt idx="29">
                  <c:v>5.5119668579521018E-2</c:v>
                </c:pt>
                <c:pt idx="30">
                  <c:v>5.7501664230058494E-2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8-443B-8B7F-61F27C63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76064"/>
        <c:axId val="509872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'Corr factor'!$A$2:$A$32</c15:sqref>
                        </c15:formulaRef>
                      </c:ext>
                    </c:extLst>
                    <c:strCache>
                      <c:ptCount val="31"/>
                      <c:pt idx="0">
                        <c:v>prov Anhui</c:v>
                      </c:pt>
                      <c:pt idx="1">
                        <c:v>prov Beijing</c:v>
                      </c:pt>
                      <c:pt idx="2">
                        <c:v>prov Chongqing</c:v>
                      </c:pt>
                      <c:pt idx="3">
                        <c:v>prov Fujian</c:v>
                      </c:pt>
                      <c:pt idx="4">
                        <c:v>prov Gansu</c:v>
                      </c:pt>
                      <c:pt idx="5">
                        <c:v>prov Guangdong</c:v>
                      </c:pt>
                      <c:pt idx="6">
                        <c:v>prov Guangxi</c:v>
                      </c:pt>
                      <c:pt idx="7">
                        <c:v>prov Guizhou</c:v>
                      </c:pt>
                      <c:pt idx="8">
                        <c:v>prov Hainan</c:v>
                      </c:pt>
                      <c:pt idx="9">
                        <c:v>prov Hebei</c:v>
                      </c:pt>
                      <c:pt idx="10">
                        <c:v>prov Heilongjiang</c:v>
                      </c:pt>
                      <c:pt idx="11">
                        <c:v>prov Henan</c:v>
                      </c:pt>
                      <c:pt idx="12">
                        <c:v>prov Hubei</c:v>
                      </c:pt>
                      <c:pt idx="13">
                        <c:v>prov Hunan</c:v>
                      </c:pt>
                      <c:pt idx="14">
                        <c:v>prov Inner Mongolia</c:v>
                      </c:pt>
                      <c:pt idx="15">
                        <c:v>prov Jiangsu</c:v>
                      </c:pt>
                      <c:pt idx="16">
                        <c:v>prov Jiangxi</c:v>
                      </c:pt>
                      <c:pt idx="17">
                        <c:v>prov Jilin</c:v>
                      </c:pt>
                      <c:pt idx="18">
                        <c:v>prov Liaoning</c:v>
                      </c:pt>
                      <c:pt idx="19">
                        <c:v>prov Ningxia</c:v>
                      </c:pt>
                      <c:pt idx="20">
                        <c:v>prov Qinghai</c:v>
                      </c:pt>
                      <c:pt idx="21">
                        <c:v>prov Shaanxi</c:v>
                      </c:pt>
                      <c:pt idx="22">
                        <c:v>prov Shandong</c:v>
                      </c:pt>
                      <c:pt idx="23">
                        <c:v>prov Shanghai</c:v>
                      </c:pt>
                      <c:pt idx="24">
                        <c:v>prov Shanxi</c:v>
                      </c:pt>
                      <c:pt idx="25">
                        <c:v>prov Sichuan</c:v>
                      </c:pt>
                      <c:pt idx="26">
                        <c:v>prov Tianjin</c:v>
                      </c:pt>
                      <c:pt idx="27">
                        <c:v>prov Tibet</c:v>
                      </c:pt>
                      <c:pt idx="28">
                        <c:v>prov Xinjiang</c:v>
                      </c:pt>
                      <c:pt idx="29">
                        <c:v>prov Yunnan</c:v>
                      </c:pt>
                      <c:pt idx="30">
                        <c:v>prov Zhejiang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'Corr factor'!$B$2:$B$32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64497.73</c:v>
                      </c:pt>
                      <c:pt idx="1">
                        <c:v>1361.0100000000002</c:v>
                      </c:pt>
                      <c:pt idx="2">
                        <c:v>8300.2199999999993</c:v>
                      </c:pt>
                      <c:pt idx="3">
                        <c:v>9185.25</c:v>
                      </c:pt>
                      <c:pt idx="4">
                        <c:v>6251.97</c:v>
                      </c:pt>
                      <c:pt idx="5">
                        <c:v>24846.129999999997</c:v>
                      </c:pt>
                      <c:pt idx="6">
                        <c:v>33858.01</c:v>
                      </c:pt>
                      <c:pt idx="7">
                        <c:v>6828.59</c:v>
                      </c:pt>
                      <c:pt idx="8">
                        <c:v>4136.7100000000009</c:v>
                      </c:pt>
                      <c:pt idx="9">
                        <c:v>19500.18</c:v>
                      </c:pt>
                      <c:pt idx="10">
                        <c:v>4351.25</c:v>
                      </c:pt>
                      <c:pt idx="11">
                        <c:v>26891.949999999997</c:v>
                      </c:pt>
                      <c:pt idx="12">
                        <c:v>15742.279999999997</c:v>
                      </c:pt>
                      <c:pt idx="13">
                        <c:v>18621.920000000002</c:v>
                      </c:pt>
                      <c:pt idx="14">
                        <c:v>6506.7800000000007</c:v>
                      </c:pt>
                      <c:pt idx="15">
                        <c:v>24364.339999999997</c:v>
                      </c:pt>
                      <c:pt idx="16">
                        <c:v>18095.59</c:v>
                      </c:pt>
                      <c:pt idx="17">
                        <c:v>11280.41</c:v>
                      </c:pt>
                      <c:pt idx="18">
                        <c:v>15366.849999999997</c:v>
                      </c:pt>
                      <c:pt idx="19">
                        <c:v>5718.9600000000009</c:v>
                      </c:pt>
                      <c:pt idx="20">
                        <c:v>2111.92</c:v>
                      </c:pt>
                      <c:pt idx="21">
                        <c:v>15785.860000000004</c:v>
                      </c:pt>
                      <c:pt idx="22">
                        <c:v>25846</c:v>
                      </c:pt>
                      <c:pt idx="23">
                        <c:v>522.96</c:v>
                      </c:pt>
                      <c:pt idx="24">
                        <c:v>4378.0800000000008</c:v>
                      </c:pt>
                      <c:pt idx="25">
                        <c:v>30951.659999999996</c:v>
                      </c:pt>
                      <c:pt idx="26">
                        <c:v>522.95000000000005</c:v>
                      </c:pt>
                      <c:pt idx="27">
                        <c:v>797.84000000000015</c:v>
                      </c:pt>
                      <c:pt idx="28">
                        <c:v>3885.2700000000004</c:v>
                      </c:pt>
                      <c:pt idx="29">
                        <c:v>9758.44</c:v>
                      </c:pt>
                      <c:pt idx="30">
                        <c:v>32718.120000000006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D8-443B-8B7F-61F27C63066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'Corr factor'!$A$2:$A$32</c15:sqref>
                        </c15:formulaRef>
                      </c:ext>
                    </c:extLst>
                    <c:strCache>
                      <c:ptCount val="31"/>
                      <c:pt idx="0">
                        <c:v>prov Anhui</c:v>
                      </c:pt>
                      <c:pt idx="1">
                        <c:v>prov Beijing</c:v>
                      </c:pt>
                      <c:pt idx="2">
                        <c:v>prov Chongqing</c:v>
                      </c:pt>
                      <c:pt idx="3">
                        <c:v>prov Fujian</c:v>
                      </c:pt>
                      <c:pt idx="4">
                        <c:v>prov Gansu</c:v>
                      </c:pt>
                      <c:pt idx="5">
                        <c:v>prov Guangdong</c:v>
                      </c:pt>
                      <c:pt idx="6">
                        <c:v>prov Guangxi</c:v>
                      </c:pt>
                      <c:pt idx="7">
                        <c:v>prov Guizhou</c:v>
                      </c:pt>
                      <c:pt idx="8">
                        <c:v>prov Hainan</c:v>
                      </c:pt>
                      <c:pt idx="9">
                        <c:v>prov Hebei</c:v>
                      </c:pt>
                      <c:pt idx="10">
                        <c:v>prov Heilongjiang</c:v>
                      </c:pt>
                      <c:pt idx="11">
                        <c:v>prov Henan</c:v>
                      </c:pt>
                      <c:pt idx="12">
                        <c:v>prov Hubei</c:v>
                      </c:pt>
                      <c:pt idx="13">
                        <c:v>prov Hunan</c:v>
                      </c:pt>
                      <c:pt idx="14">
                        <c:v>prov Inner Mongolia</c:v>
                      </c:pt>
                      <c:pt idx="15">
                        <c:v>prov Jiangsu</c:v>
                      </c:pt>
                      <c:pt idx="16">
                        <c:v>prov Jiangxi</c:v>
                      </c:pt>
                      <c:pt idx="17">
                        <c:v>prov Jilin</c:v>
                      </c:pt>
                      <c:pt idx="18">
                        <c:v>prov Liaoning</c:v>
                      </c:pt>
                      <c:pt idx="19">
                        <c:v>prov Ningxia</c:v>
                      </c:pt>
                      <c:pt idx="20">
                        <c:v>prov Qinghai</c:v>
                      </c:pt>
                      <c:pt idx="21">
                        <c:v>prov Shaanxi</c:v>
                      </c:pt>
                      <c:pt idx="22">
                        <c:v>prov Shandong</c:v>
                      </c:pt>
                      <c:pt idx="23">
                        <c:v>prov Shanghai</c:v>
                      </c:pt>
                      <c:pt idx="24">
                        <c:v>prov Shanxi</c:v>
                      </c:pt>
                      <c:pt idx="25">
                        <c:v>prov Sichuan</c:v>
                      </c:pt>
                      <c:pt idx="26">
                        <c:v>prov Tianjin</c:v>
                      </c:pt>
                      <c:pt idx="27">
                        <c:v>prov Tibet</c:v>
                      </c:pt>
                      <c:pt idx="28">
                        <c:v>prov Xinjiang</c:v>
                      </c:pt>
                      <c:pt idx="29">
                        <c:v>prov Yunnan</c:v>
                      </c:pt>
                      <c:pt idx="30">
                        <c:v>prov Zhejiang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'Corr factor'!$D$2:$D$32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139880.70000000001</c:v>
                      </c:pt>
                      <c:pt idx="1">
                        <c:v>3186.9</c:v>
                      </c:pt>
                      <c:pt idx="2">
                        <c:v>67528.800000000003</c:v>
                      </c:pt>
                      <c:pt idx="3">
                        <c:v>94431.3</c:v>
                      </c:pt>
                      <c:pt idx="4">
                        <c:v>44094.8</c:v>
                      </c:pt>
                      <c:pt idx="5">
                        <c:v>167117.9</c:v>
                      </c:pt>
                      <c:pt idx="6">
                        <c:v>119197.6</c:v>
                      </c:pt>
                      <c:pt idx="7">
                        <c:v>109910.7</c:v>
                      </c:pt>
                      <c:pt idx="8">
                        <c:v>20190.400000000001</c:v>
                      </c:pt>
                      <c:pt idx="9">
                        <c:v>102314.9</c:v>
                      </c:pt>
                      <c:pt idx="10">
                        <c:v>19765.2</c:v>
                      </c:pt>
                      <c:pt idx="11">
                        <c:v>104655.9</c:v>
                      </c:pt>
                      <c:pt idx="12">
                        <c:v>116228.4</c:v>
                      </c:pt>
                      <c:pt idx="13">
                        <c:v>111948.9</c:v>
                      </c:pt>
                      <c:pt idx="14">
                        <c:v>32658.7</c:v>
                      </c:pt>
                      <c:pt idx="15">
                        <c:v>160481.70000000001</c:v>
                      </c:pt>
                      <c:pt idx="16">
                        <c:v>96250.5</c:v>
                      </c:pt>
                      <c:pt idx="17">
                        <c:v>18018.400000000001</c:v>
                      </c:pt>
                      <c:pt idx="18">
                        <c:v>46081.3</c:v>
                      </c:pt>
                      <c:pt idx="19">
                        <c:v>18885.5</c:v>
                      </c:pt>
                      <c:pt idx="20">
                        <c:v>13397.8</c:v>
                      </c:pt>
                      <c:pt idx="21">
                        <c:v>66212.3</c:v>
                      </c:pt>
                      <c:pt idx="22">
                        <c:v>143571</c:v>
                      </c:pt>
                      <c:pt idx="23">
                        <c:v>4299.8999999999996</c:v>
                      </c:pt>
                      <c:pt idx="24">
                        <c:v>49824</c:v>
                      </c:pt>
                      <c:pt idx="25">
                        <c:v>141721</c:v>
                      </c:pt>
                      <c:pt idx="26">
                        <c:v>6877.4</c:v>
                      </c:pt>
                      <c:pt idx="27">
                        <c:v>10809.5</c:v>
                      </c:pt>
                      <c:pt idx="28">
                        <c:v>38367.599999999999</c:v>
                      </c:pt>
                      <c:pt idx="29">
                        <c:v>128448.5</c:v>
                      </c:pt>
                      <c:pt idx="30">
                        <c:v>133999.4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D8-443B-8B7F-61F27C630663}"/>
                  </c:ext>
                </c:extLst>
              </c15:ser>
            </c15:filteredBarSeries>
          </c:ext>
        </c:extLst>
      </c:barChart>
      <c:catAx>
        <c:axId val="5098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2456"/>
        <c:crosses val="autoZero"/>
        <c:auto val="1"/>
        <c:lblAlgn val="ctr"/>
        <c:lblOffset val="100"/>
        <c:noMultiLvlLbl val="0"/>
      </c:catAx>
      <c:valAx>
        <c:axId val="5098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6</xdr:row>
      <xdr:rowOff>142874</xdr:rowOff>
    </xdr:from>
    <xdr:to>
      <xdr:col>15</xdr:col>
      <xdr:colOff>285749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66FE-A08D-4EE1-880F-1EA162F48068}">
  <dimension ref="A1:X687"/>
  <sheetViews>
    <sheetView tabSelected="1" topLeftCell="G1" workbookViewId="0">
      <selection activeCell="I1" sqref="I1:X1"/>
    </sheetView>
  </sheetViews>
  <sheetFormatPr defaultRowHeight="15"/>
  <cols>
    <col min="1" max="1" width="27.5703125" customWidth="1"/>
    <col min="2" max="2" width="16.140625" bestFit="1" customWidth="1"/>
    <col min="3" max="3" width="14.85546875" bestFit="1" customWidth="1"/>
    <col min="4" max="4" width="14.5703125" bestFit="1" customWidth="1"/>
    <col min="5" max="5" width="19.140625" bestFit="1" customWidth="1"/>
    <col min="6" max="6" width="14.42578125" bestFit="1" customWidth="1"/>
    <col min="7" max="8" width="13" customWidth="1"/>
    <col min="9" max="24" width="13.7109375" customWidth="1"/>
  </cols>
  <sheetData>
    <row r="1" spans="1:24" s="25" customFormat="1" ht="34.5" customHeight="1">
      <c r="A1" s="25" t="s">
        <v>3243</v>
      </c>
      <c r="B1" s="25" t="s">
        <v>3930</v>
      </c>
      <c r="C1" s="25" t="s">
        <v>3931</v>
      </c>
      <c r="D1" s="25" t="s">
        <v>3932</v>
      </c>
      <c r="E1" s="25" t="s">
        <v>3933</v>
      </c>
      <c r="F1" s="25" t="s">
        <v>5055</v>
      </c>
      <c r="G1" s="25" t="s">
        <v>5056</v>
      </c>
      <c r="H1" s="25" t="s">
        <v>5057</v>
      </c>
      <c r="I1" s="25" t="s">
        <v>5074</v>
      </c>
      <c r="J1" s="25" t="s">
        <v>5075</v>
      </c>
      <c r="K1" s="25" t="s">
        <v>5076</v>
      </c>
      <c r="L1" s="25" t="s">
        <v>5077</v>
      </c>
      <c r="M1" s="25" t="s">
        <v>5078</v>
      </c>
      <c r="N1" s="25" t="s">
        <v>5079</v>
      </c>
      <c r="O1" s="25" t="s">
        <v>5080</v>
      </c>
      <c r="P1" s="25" t="s">
        <v>5081</v>
      </c>
      <c r="Q1" s="25" t="s">
        <v>5082</v>
      </c>
      <c r="R1" s="25" t="s">
        <v>5083</v>
      </c>
      <c r="S1" s="25" t="s">
        <v>5084</v>
      </c>
      <c r="T1" s="25" t="s">
        <v>5085</v>
      </c>
      <c r="U1" s="25" t="s">
        <v>5086</v>
      </c>
      <c r="V1" s="25" t="s">
        <v>5087</v>
      </c>
      <c r="W1" s="25" t="s">
        <v>5088</v>
      </c>
      <c r="X1" s="25" t="s">
        <v>5089</v>
      </c>
    </row>
    <row r="2" spans="1:24">
      <c r="A2" s="14" t="s">
        <v>3516</v>
      </c>
      <c r="B2" s="14" t="s">
        <v>3934</v>
      </c>
      <c r="C2" s="14" t="s">
        <v>3935</v>
      </c>
      <c r="D2" s="14" t="s">
        <v>2610</v>
      </c>
      <c r="E2" s="14" t="s">
        <v>3936</v>
      </c>
      <c r="F2">
        <f>SUMIF(GID_GCED_CO2_Plant_2019_v1.0!$V$1:$V$797,'city lvl hist forec Mt'!A2,GID_GCED_CO2_Plant_2019_v1.0!$AB$1:$AB$797)</f>
        <v>0</v>
      </c>
      <c r="G2" s="15">
        <f>SUMIF($E$1:$E$686,E2,$F$1:$F$686)</f>
        <v>3885.2700000000004</v>
      </c>
      <c r="H2" s="26">
        <f>F2/G2</f>
        <v>0</v>
      </c>
      <c r="I2" s="15">
        <f>'prov lvl hist forec Mt'!I2*'city lvl hist forec Mt'!$H2</f>
        <v>0</v>
      </c>
      <c r="J2" s="15">
        <f>'prov lvl hist forec Mt'!J2*'city lvl hist forec Mt'!$H2</f>
        <v>0</v>
      </c>
      <c r="K2" s="15">
        <f>'prov lvl hist forec Mt'!K2*'city lvl hist forec Mt'!$H2</f>
        <v>0</v>
      </c>
      <c r="L2" s="15">
        <f>'prov lvl hist forec Mt'!L2*'city lvl hist forec Mt'!$H2</f>
        <v>0</v>
      </c>
      <c r="M2" s="15">
        <f>'prov lvl hist forec Mt'!M2*'city lvl hist forec Mt'!$H2</f>
        <v>0</v>
      </c>
      <c r="N2" s="15">
        <f>'prov lvl hist forec Mt'!N2*'city lvl hist forec Mt'!$H2</f>
        <v>0</v>
      </c>
      <c r="O2" s="15">
        <f>'prov lvl hist forec Mt'!O2*'city lvl hist forec Mt'!$H2</f>
        <v>0</v>
      </c>
      <c r="P2" s="15">
        <f>'prov lvl hist forec Mt'!P2*'city lvl hist forec Mt'!$H2</f>
        <v>0</v>
      </c>
      <c r="Q2" s="15">
        <f>'prov lvl hist forec Mt'!Q2*'city lvl hist forec Mt'!$H2</f>
        <v>0</v>
      </c>
      <c r="R2" s="15">
        <f>'prov lvl hist forec Mt'!R2*'city lvl hist forec Mt'!$H2</f>
        <v>0</v>
      </c>
      <c r="S2" s="15">
        <f>'prov lvl hist forec Mt'!S2*'city lvl hist forec Mt'!$H2</f>
        <v>0</v>
      </c>
      <c r="T2" s="15">
        <f>'prov lvl hist forec Mt'!T2*'city lvl hist forec Mt'!$H2</f>
        <v>0</v>
      </c>
      <c r="U2" s="15">
        <f>'prov lvl hist forec Mt'!U2*'city lvl hist forec Mt'!$H2</f>
        <v>0</v>
      </c>
      <c r="V2" s="15">
        <f>'prov lvl hist forec Mt'!V2*'city lvl hist forec Mt'!$H2</f>
        <v>0</v>
      </c>
      <c r="W2" s="15">
        <f>'prov lvl hist forec Mt'!W2*'city lvl hist forec Mt'!$H2</f>
        <v>0</v>
      </c>
      <c r="X2" s="15">
        <f>'prov lvl hist forec Mt'!X2*'city lvl hist forec Mt'!$H2</f>
        <v>0</v>
      </c>
    </row>
    <row r="3" spans="1:24">
      <c r="A3" s="14" t="s">
        <v>3517</v>
      </c>
      <c r="B3" s="14" t="s">
        <v>3937</v>
      </c>
      <c r="C3" s="14" t="s">
        <v>3938</v>
      </c>
      <c r="D3" s="14" t="s">
        <v>2610</v>
      </c>
      <c r="E3" s="14" t="s">
        <v>3936</v>
      </c>
      <c r="F3">
        <f>SUMIF(GID_GCED_CO2_Plant_2019_v1.0!$V$1:$V$797,'city lvl hist forec Mt'!A3,GID_GCED_CO2_Plant_2019_v1.0!$AB$1:$AB$797)</f>
        <v>0</v>
      </c>
      <c r="G3" s="15">
        <f t="shared" ref="G3:G66" si="0">SUMIF($E$1:$E$686,E3,$F$1:$F$686)</f>
        <v>3885.2700000000004</v>
      </c>
      <c r="H3" s="26">
        <f t="shared" ref="H3:H66" si="1">F3/G3</f>
        <v>0</v>
      </c>
      <c r="I3" s="15">
        <f>'prov lvl hist forec Mt'!I3*'city lvl hist forec Mt'!$H3</f>
        <v>0</v>
      </c>
      <c r="J3" s="15">
        <f>'prov lvl hist forec Mt'!J3*'city lvl hist forec Mt'!$H3</f>
        <v>0</v>
      </c>
      <c r="K3" s="15">
        <f>'prov lvl hist forec Mt'!K3*'city lvl hist forec Mt'!$H3</f>
        <v>0</v>
      </c>
      <c r="L3" s="15">
        <f>'prov lvl hist forec Mt'!L3*'city lvl hist forec Mt'!$H3</f>
        <v>0</v>
      </c>
      <c r="M3" s="15">
        <f>'prov lvl hist forec Mt'!M3*'city lvl hist forec Mt'!$H3</f>
        <v>0</v>
      </c>
      <c r="N3" s="15">
        <f>'prov lvl hist forec Mt'!N3*'city lvl hist forec Mt'!$H3</f>
        <v>0</v>
      </c>
      <c r="O3" s="15">
        <f>'prov lvl hist forec Mt'!O3*'city lvl hist forec Mt'!$H3</f>
        <v>0</v>
      </c>
      <c r="P3" s="15">
        <f>'prov lvl hist forec Mt'!P3*'city lvl hist forec Mt'!$H3</f>
        <v>0</v>
      </c>
      <c r="Q3" s="15">
        <f>'prov lvl hist forec Mt'!Q3*'city lvl hist forec Mt'!$H3</f>
        <v>0</v>
      </c>
      <c r="R3" s="15">
        <f>'prov lvl hist forec Mt'!R3*'city lvl hist forec Mt'!$H3</f>
        <v>0</v>
      </c>
      <c r="S3" s="15">
        <f>'prov lvl hist forec Mt'!S3*'city lvl hist forec Mt'!$H3</f>
        <v>0</v>
      </c>
      <c r="T3" s="15">
        <f>'prov lvl hist forec Mt'!T3*'city lvl hist forec Mt'!$H3</f>
        <v>0</v>
      </c>
      <c r="U3" s="15">
        <f>'prov lvl hist forec Mt'!U3*'city lvl hist forec Mt'!$H3</f>
        <v>0</v>
      </c>
      <c r="V3" s="15">
        <f>'prov lvl hist forec Mt'!V3*'city lvl hist forec Mt'!$H3</f>
        <v>0</v>
      </c>
      <c r="W3" s="15">
        <f>'prov lvl hist forec Mt'!W3*'city lvl hist forec Mt'!$H3</f>
        <v>0</v>
      </c>
      <c r="X3" s="15">
        <f>'prov lvl hist forec Mt'!X3*'city lvl hist forec Mt'!$H3</f>
        <v>0</v>
      </c>
    </row>
    <row r="4" spans="1:24">
      <c r="A4" s="14" t="s">
        <v>3512</v>
      </c>
      <c r="B4" s="14" t="s">
        <v>3939</v>
      </c>
      <c r="C4" s="14" t="s">
        <v>3940</v>
      </c>
      <c r="D4" s="14" t="s">
        <v>2610</v>
      </c>
      <c r="E4" s="14" t="s">
        <v>3936</v>
      </c>
      <c r="F4">
        <f>SUMIF(GID_GCED_CO2_Plant_2019_v1.0!$V$1:$V$797,'city lvl hist forec Mt'!A4,GID_GCED_CO2_Plant_2019_v1.0!$AB$1:$AB$797)</f>
        <v>16.759999999999998</v>
      </c>
      <c r="G4" s="15">
        <f t="shared" si="0"/>
        <v>3885.2700000000004</v>
      </c>
      <c r="H4" s="26">
        <f t="shared" si="1"/>
        <v>4.3137285182239579E-3</v>
      </c>
      <c r="I4" s="15">
        <f>'prov lvl hist forec Mt'!I4*'city lvl hist forec Mt'!$H4</f>
        <v>2.367611200589579E-2</v>
      </c>
      <c r="J4" s="15">
        <f>'prov lvl hist forec Mt'!J4*'city lvl hist forec Mt'!$H4</f>
        <v>2.2439677115182143E-2</v>
      </c>
      <c r="K4" s="15">
        <f>'prov lvl hist forec Mt'!K4*'city lvl hist forec Mt'!$H4</f>
        <v>2.6308951170487364E-2</v>
      </c>
      <c r="L4" s="15">
        <f>'prov lvl hist forec Mt'!L4*'city lvl hist forec Mt'!$H4</f>
        <v>2.0201089249212073E-2</v>
      </c>
      <c r="M4" s="15">
        <f>'prov lvl hist forec Mt'!M4*'city lvl hist forec Mt'!$H4</f>
        <v>2.2773527794640473E-2</v>
      </c>
      <c r="N4" s="15">
        <f>'prov lvl hist forec Mt'!N4*'city lvl hist forec Mt'!$H4</f>
        <v>2.3221239704843979E-2</v>
      </c>
      <c r="O4" s="15">
        <f>'prov lvl hist forec Mt'!O4*'city lvl hist forec Mt'!$H4</f>
        <v>2.3524013138753196E-2</v>
      </c>
      <c r="P4" s="15">
        <f>'prov lvl hist forec Mt'!P4*'city lvl hist forec Mt'!$H4</f>
        <v>2.3469771483997506E-2</v>
      </c>
      <c r="Q4" s="15">
        <f>'prov lvl hist forec Mt'!Q4*'city lvl hist forec Mt'!$H4</f>
        <v>2.2955688069198836E-2</v>
      </c>
      <c r="R4" s="15">
        <f>'prov lvl hist forec Mt'!R4*'city lvl hist forec Mt'!$H4</f>
        <v>2.2451886322696141E-2</v>
      </c>
      <c r="S4" s="15">
        <f>'prov lvl hist forec Mt'!S4*'city lvl hist forec Mt'!$H4</f>
        <v>2.19581606111235E-2</v>
      </c>
      <c r="T4" s="15">
        <f>'prov lvl hist forec Mt'!T4*'city lvl hist forec Mt'!$H4</f>
        <v>2.1474309413782314E-2</v>
      </c>
      <c r="U4" s="15">
        <f>'prov lvl hist forec Mt'!U4*'city lvl hist forec Mt'!$H4</f>
        <v>2.1000135240387949E-2</v>
      </c>
      <c r="V4" s="15">
        <f>'prov lvl hist forec Mt'!V4*'city lvl hist forec Mt'!$H4</f>
        <v>2.0535444550461468E-2</v>
      </c>
      <c r="W4" s="15">
        <f>'prov lvl hist forec Mt'!W4*'city lvl hist forec Mt'!$H4</f>
        <v>2.0080047674333527E-2</v>
      </c>
      <c r="X4" s="15">
        <f>'prov lvl hist forec Mt'!X4*'city lvl hist forec Mt'!$H4</f>
        <v>1.9633758735728132E-2</v>
      </c>
    </row>
    <row r="5" spans="1:24">
      <c r="A5" s="14" t="s">
        <v>3518</v>
      </c>
      <c r="B5" s="14" t="s">
        <v>3941</v>
      </c>
      <c r="C5" s="14" t="s">
        <v>3942</v>
      </c>
      <c r="D5" s="14" t="s">
        <v>3943</v>
      </c>
      <c r="E5" s="14" t="s">
        <v>3944</v>
      </c>
      <c r="F5">
        <f>SUMIF(GID_GCED_CO2_Plant_2019_v1.0!$V$1:$V$797,'city lvl hist forec Mt'!A5,GID_GCED_CO2_Plant_2019_v1.0!$AB$1:$AB$797)</f>
        <v>0</v>
      </c>
      <c r="G5" s="15">
        <f t="shared" si="0"/>
        <v>4351.25</v>
      </c>
      <c r="H5" s="26">
        <f t="shared" si="1"/>
        <v>0</v>
      </c>
      <c r="I5" s="15">
        <f>'prov lvl hist forec Mt'!I5*'city lvl hist forec Mt'!$H5</f>
        <v>0</v>
      </c>
      <c r="J5" s="15">
        <f>'prov lvl hist forec Mt'!J5*'city lvl hist forec Mt'!$H5</f>
        <v>0</v>
      </c>
      <c r="K5" s="15">
        <f>'prov lvl hist forec Mt'!K5*'city lvl hist forec Mt'!$H5</f>
        <v>0</v>
      </c>
      <c r="L5" s="15">
        <f>'prov lvl hist forec Mt'!L5*'city lvl hist forec Mt'!$H5</f>
        <v>0</v>
      </c>
      <c r="M5" s="15">
        <f>'prov lvl hist forec Mt'!M5*'city lvl hist forec Mt'!$H5</f>
        <v>0</v>
      </c>
      <c r="N5" s="15">
        <f>'prov lvl hist forec Mt'!N5*'city lvl hist forec Mt'!$H5</f>
        <v>0</v>
      </c>
      <c r="O5" s="15">
        <f>'prov lvl hist forec Mt'!O5*'city lvl hist forec Mt'!$H5</f>
        <v>0</v>
      </c>
      <c r="P5" s="15">
        <f>'prov lvl hist forec Mt'!P5*'city lvl hist forec Mt'!$H5</f>
        <v>0</v>
      </c>
      <c r="Q5" s="15">
        <f>'prov lvl hist forec Mt'!Q5*'city lvl hist forec Mt'!$H5</f>
        <v>0</v>
      </c>
      <c r="R5" s="15">
        <f>'prov lvl hist forec Mt'!R5*'city lvl hist forec Mt'!$H5</f>
        <v>0</v>
      </c>
      <c r="S5" s="15">
        <f>'prov lvl hist forec Mt'!S5*'city lvl hist forec Mt'!$H5</f>
        <v>0</v>
      </c>
      <c r="T5" s="15">
        <f>'prov lvl hist forec Mt'!T5*'city lvl hist forec Mt'!$H5</f>
        <v>0</v>
      </c>
      <c r="U5" s="15">
        <f>'prov lvl hist forec Mt'!U5*'city lvl hist forec Mt'!$H5</f>
        <v>0</v>
      </c>
      <c r="V5" s="15">
        <f>'prov lvl hist forec Mt'!V5*'city lvl hist forec Mt'!$H5</f>
        <v>0</v>
      </c>
      <c r="W5" s="15">
        <f>'prov lvl hist forec Mt'!W5*'city lvl hist forec Mt'!$H5</f>
        <v>0</v>
      </c>
      <c r="X5" s="15">
        <f>'prov lvl hist forec Mt'!X5*'city lvl hist forec Mt'!$H5</f>
        <v>0</v>
      </c>
    </row>
    <row r="6" spans="1:24">
      <c r="A6" s="14" t="s">
        <v>3519</v>
      </c>
      <c r="B6" s="14" t="s">
        <v>3945</v>
      </c>
      <c r="C6" s="14" t="s">
        <v>3946</v>
      </c>
      <c r="D6" s="14" t="s">
        <v>1445</v>
      </c>
      <c r="E6" s="14" t="s">
        <v>3947</v>
      </c>
      <c r="F6">
        <f>SUMIF(GID_GCED_CO2_Plant_2019_v1.0!$V$1:$V$797,'city lvl hist forec Mt'!A6,GID_GCED_CO2_Plant_2019_v1.0!$AB$1:$AB$797)</f>
        <v>0</v>
      </c>
      <c r="G6" s="15">
        <f t="shared" si="0"/>
        <v>19500.18</v>
      </c>
      <c r="H6" s="26">
        <f t="shared" si="1"/>
        <v>0</v>
      </c>
      <c r="I6" s="15">
        <f>'prov lvl hist forec Mt'!I6*'city lvl hist forec Mt'!$H6</f>
        <v>0</v>
      </c>
      <c r="J6" s="15">
        <f>'prov lvl hist forec Mt'!J6*'city lvl hist forec Mt'!$H6</f>
        <v>0</v>
      </c>
      <c r="K6" s="15">
        <f>'prov lvl hist forec Mt'!K6*'city lvl hist forec Mt'!$H6</f>
        <v>0</v>
      </c>
      <c r="L6" s="15">
        <f>'prov lvl hist forec Mt'!L6*'city lvl hist forec Mt'!$H6</f>
        <v>0</v>
      </c>
      <c r="M6" s="15">
        <f>'prov lvl hist forec Mt'!M6*'city lvl hist forec Mt'!$H6</f>
        <v>0</v>
      </c>
      <c r="N6" s="15">
        <f>'prov lvl hist forec Mt'!N6*'city lvl hist forec Mt'!$H6</f>
        <v>0</v>
      </c>
      <c r="O6" s="15">
        <f>'prov lvl hist forec Mt'!O6*'city lvl hist forec Mt'!$H6</f>
        <v>0</v>
      </c>
      <c r="P6" s="15">
        <f>'prov lvl hist forec Mt'!P6*'city lvl hist forec Mt'!$H6</f>
        <v>0</v>
      </c>
      <c r="Q6" s="15">
        <f>'prov lvl hist forec Mt'!Q6*'city lvl hist forec Mt'!$H6</f>
        <v>0</v>
      </c>
      <c r="R6" s="15">
        <f>'prov lvl hist forec Mt'!R6*'city lvl hist forec Mt'!$H6</f>
        <v>0</v>
      </c>
      <c r="S6" s="15">
        <f>'prov lvl hist forec Mt'!S6*'city lvl hist forec Mt'!$H6</f>
        <v>0</v>
      </c>
      <c r="T6" s="15">
        <f>'prov lvl hist forec Mt'!T6*'city lvl hist forec Mt'!$H6</f>
        <v>0</v>
      </c>
      <c r="U6" s="15">
        <f>'prov lvl hist forec Mt'!U6*'city lvl hist forec Mt'!$H6</f>
        <v>0</v>
      </c>
      <c r="V6" s="15">
        <f>'prov lvl hist forec Mt'!V6*'city lvl hist forec Mt'!$H6</f>
        <v>0</v>
      </c>
      <c r="W6" s="15">
        <f>'prov lvl hist forec Mt'!W6*'city lvl hist forec Mt'!$H6</f>
        <v>0</v>
      </c>
      <c r="X6" s="15">
        <f>'prov lvl hist forec Mt'!X6*'city lvl hist forec Mt'!$H6</f>
        <v>0</v>
      </c>
    </row>
    <row r="7" spans="1:24">
      <c r="A7" s="14" t="s">
        <v>3300</v>
      </c>
      <c r="B7" s="14" t="s">
        <v>3948</v>
      </c>
      <c r="C7" s="14" t="s">
        <v>2571</v>
      </c>
      <c r="D7" s="14" t="s">
        <v>2412</v>
      </c>
      <c r="E7" s="14" t="s">
        <v>3949</v>
      </c>
      <c r="F7">
        <f>SUMIF(GID_GCED_CO2_Plant_2019_v1.0!$V$1:$V$797,'city lvl hist forec Mt'!A7,GID_GCED_CO2_Plant_2019_v1.0!$AB$1:$AB$797)</f>
        <v>1317.44</v>
      </c>
      <c r="G7" s="15">
        <f t="shared" si="0"/>
        <v>15785.860000000004</v>
      </c>
      <c r="H7" s="26">
        <f t="shared" si="1"/>
        <v>8.345696718455628E-2</v>
      </c>
      <c r="I7" s="15">
        <f>'prov lvl hist forec Mt'!I7*'city lvl hist forec Mt'!$H7</f>
        <v>0.9467294279173234</v>
      </c>
      <c r="J7" s="15">
        <f>'prov lvl hist forec Mt'!J7*'city lvl hist forec Mt'!$H7</f>
        <v>0.82731611621185852</v>
      </c>
      <c r="K7" s="15">
        <f>'prov lvl hist forec Mt'!K7*'city lvl hist forec Mt'!$H7</f>
        <v>0.84638755669108723</v>
      </c>
      <c r="L7" s="15">
        <f>'prov lvl hist forec Mt'!L7*'city lvl hist forec Mt'!$H7</f>
        <v>0.69197120480843832</v>
      </c>
      <c r="M7" s="15">
        <f>'prov lvl hist forec Mt'!M7*'city lvl hist forec Mt'!$H7</f>
        <v>0.76035103362499012</v>
      </c>
      <c r="N7" s="15">
        <f>'prov lvl hist forec Mt'!N7*'city lvl hist forec Mt'!$H7</f>
        <v>0.7694886716135515</v>
      </c>
      <c r="O7" s="15">
        <f>'prov lvl hist forec Mt'!O7*'city lvl hist forec Mt'!$H7</f>
        <v>0.77644690644464298</v>
      </c>
      <c r="P7" s="15">
        <f>'prov lvl hist forec Mt'!P7*'city lvl hist forec Mt'!$H7</f>
        <v>0.77520034340724553</v>
      </c>
      <c r="Q7" s="15">
        <f>'prov lvl hist forec Mt'!Q7*'city lvl hist forec Mt'!$H7</f>
        <v>0.76338585533689829</v>
      </c>
      <c r="R7" s="15">
        <f>'prov lvl hist forec Mt'!R7*'city lvl hist forec Mt'!$H7</f>
        <v>0.75180765702795771</v>
      </c>
      <c r="S7" s="15">
        <f>'prov lvl hist forec Mt'!S7*'city lvl hist forec Mt'!$H7</f>
        <v>0.74046102268519609</v>
      </c>
      <c r="T7" s="15">
        <f>'prov lvl hist forec Mt'!T7*'city lvl hist forec Mt'!$H7</f>
        <v>0.72934132102928961</v>
      </c>
      <c r="U7" s="15">
        <f>'prov lvl hist forec Mt'!U7*'city lvl hist forec Mt'!$H7</f>
        <v>0.71844401340650133</v>
      </c>
      <c r="V7" s="15">
        <f>'prov lvl hist forec Mt'!V7*'city lvl hist forec Mt'!$H7</f>
        <v>0.70776465193616878</v>
      </c>
      <c r="W7" s="15">
        <f>'prov lvl hist forec Mt'!W7*'city lvl hist forec Mt'!$H7</f>
        <v>0.6972988776952429</v>
      </c>
      <c r="X7" s="15">
        <f>'prov lvl hist forec Mt'!X7*'city lvl hist forec Mt'!$H7</f>
        <v>0.68704241893913542</v>
      </c>
    </row>
    <row r="8" spans="1:24">
      <c r="A8" s="14" t="s">
        <v>3400</v>
      </c>
      <c r="B8" s="14" t="s">
        <v>3950</v>
      </c>
      <c r="C8" s="14" t="s">
        <v>3020</v>
      </c>
      <c r="D8" s="14" t="s">
        <v>2446</v>
      </c>
      <c r="E8" s="14" t="s">
        <v>3951</v>
      </c>
      <c r="F8">
        <f>SUMIF(GID_GCED_CO2_Plant_2019_v1.0!$V$1:$V$797,'city lvl hist forec Mt'!A8,GID_GCED_CO2_Plant_2019_v1.0!$AB$1:$AB$797)</f>
        <v>596.70000000000005</v>
      </c>
      <c r="G8" s="15">
        <f t="shared" si="0"/>
        <v>15742.279999999997</v>
      </c>
      <c r="H8" s="26">
        <f t="shared" si="1"/>
        <v>3.7904293406037765E-2</v>
      </c>
      <c r="I8" s="15">
        <f>'prov lvl hist forec Mt'!I8*'city lvl hist forec Mt'!$H8</f>
        <v>0.56308320444711557</v>
      </c>
      <c r="J8" s="15">
        <f>'prov lvl hist forec Mt'!J8*'city lvl hist forec Mt'!$H8</f>
        <v>0.57619787455154914</v>
      </c>
      <c r="K8" s="15">
        <f>'prov lvl hist forec Mt'!K8*'city lvl hist forec Mt'!$H8</f>
        <v>0.57110473836570752</v>
      </c>
      <c r="L8" s="15">
        <f>'prov lvl hist forec Mt'!L8*'city lvl hist forec Mt'!$H8</f>
        <v>0.5357668651461257</v>
      </c>
      <c r="M8" s="15">
        <f>'prov lvl hist forec Mt'!M8*'city lvl hist forec Mt'!$H8</f>
        <v>0.60619665077436158</v>
      </c>
      <c r="N8" s="15">
        <f>'prov lvl hist forec Mt'!N8*'city lvl hist forec Mt'!$H8</f>
        <v>0.51961961841375937</v>
      </c>
      <c r="O8" s="15">
        <f>'prov lvl hist forec Mt'!O8*'city lvl hist forec Mt'!$H8</f>
        <v>0.52803087455905295</v>
      </c>
      <c r="P8" s="15">
        <f>'prov lvl hist forec Mt'!P8*'city lvl hist forec Mt'!$H8</f>
        <v>0.52652400374147823</v>
      </c>
      <c r="Q8" s="15">
        <f>'prov lvl hist forec Mt'!Q8*'city lvl hist forec Mt'!$H8</f>
        <v>0.51224240965943157</v>
      </c>
      <c r="R8" s="15">
        <f>'prov lvl hist forec Mt'!R8*'city lvl hist forec Mt'!$H8</f>
        <v>0.49824644745902585</v>
      </c>
      <c r="S8" s="15">
        <f>'prov lvl hist forec Mt'!S8*'city lvl hist forec Mt'!$H8</f>
        <v>0.4845304045026283</v>
      </c>
      <c r="T8" s="15">
        <f>'prov lvl hist forec Mt'!T8*'city lvl hist forec Mt'!$H8</f>
        <v>0.47108868240535867</v>
      </c>
      <c r="U8" s="15">
        <f>'prov lvl hist forec Mt'!U8*'city lvl hist forec Mt'!$H8</f>
        <v>0.45791579475003452</v>
      </c>
      <c r="V8" s="15">
        <f>'prov lvl hist forec Mt'!V8*'city lvl hist forec Mt'!$H8</f>
        <v>0.44500636484781669</v>
      </c>
      <c r="W8" s="15">
        <f>'prov lvl hist forec Mt'!W8*'city lvl hist forec Mt'!$H8</f>
        <v>0.43235512354364347</v>
      </c>
      <c r="X8" s="15">
        <f>'prov lvl hist forec Mt'!X8*'city lvl hist forec Mt'!$H8</f>
        <v>0.41995690706555339</v>
      </c>
    </row>
    <row r="9" spans="1:24">
      <c r="A9" s="14" t="s">
        <v>3520</v>
      </c>
      <c r="B9" s="14" t="s">
        <v>3952</v>
      </c>
      <c r="C9" s="14" t="s">
        <v>2650</v>
      </c>
      <c r="D9" s="14" t="s">
        <v>2545</v>
      </c>
      <c r="E9" s="14" t="s">
        <v>3953</v>
      </c>
      <c r="F9">
        <f>SUMIF(GID_GCED_CO2_Plant_2019_v1.0!$V$1:$V$797,'city lvl hist forec Mt'!A9,GID_GCED_CO2_Plant_2019_v1.0!$AB$1:$AB$797)</f>
        <v>0</v>
      </c>
      <c r="G9" s="15">
        <f t="shared" si="0"/>
        <v>9758.44</v>
      </c>
      <c r="H9" s="26">
        <f t="shared" si="1"/>
        <v>0</v>
      </c>
      <c r="I9" s="15">
        <f>'prov lvl hist forec Mt'!I9*'city lvl hist forec Mt'!$H9</f>
        <v>0</v>
      </c>
      <c r="J9" s="15">
        <f>'prov lvl hist forec Mt'!J9*'city lvl hist forec Mt'!$H9</f>
        <v>0</v>
      </c>
      <c r="K9" s="15">
        <f>'prov lvl hist forec Mt'!K9*'city lvl hist forec Mt'!$H9</f>
        <v>0</v>
      </c>
      <c r="L9" s="15">
        <f>'prov lvl hist forec Mt'!L9*'city lvl hist forec Mt'!$H9</f>
        <v>0</v>
      </c>
      <c r="M9" s="15">
        <f>'prov lvl hist forec Mt'!M9*'city lvl hist forec Mt'!$H9</f>
        <v>0</v>
      </c>
      <c r="N9" s="15">
        <f>'prov lvl hist forec Mt'!N9*'city lvl hist forec Mt'!$H9</f>
        <v>0</v>
      </c>
      <c r="O9" s="15">
        <f>'prov lvl hist forec Mt'!O9*'city lvl hist forec Mt'!$H9</f>
        <v>0</v>
      </c>
      <c r="P9" s="15">
        <f>'prov lvl hist forec Mt'!P9*'city lvl hist forec Mt'!$H9</f>
        <v>0</v>
      </c>
      <c r="Q9" s="15">
        <f>'prov lvl hist forec Mt'!Q9*'city lvl hist forec Mt'!$H9</f>
        <v>0</v>
      </c>
      <c r="R9" s="15">
        <f>'prov lvl hist forec Mt'!R9*'city lvl hist forec Mt'!$H9</f>
        <v>0</v>
      </c>
      <c r="S9" s="15">
        <f>'prov lvl hist forec Mt'!S9*'city lvl hist forec Mt'!$H9</f>
        <v>0</v>
      </c>
      <c r="T9" s="15">
        <f>'prov lvl hist forec Mt'!T9*'city lvl hist forec Mt'!$H9</f>
        <v>0</v>
      </c>
      <c r="U9" s="15">
        <f>'prov lvl hist forec Mt'!U9*'city lvl hist forec Mt'!$H9</f>
        <v>0</v>
      </c>
      <c r="V9" s="15">
        <f>'prov lvl hist forec Mt'!V9*'city lvl hist forec Mt'!$H9</f>
        <v>0</v>
      </c>
      <c r="W9" s="15">
        <f>'prov lvl hist forec Mt'!W9*'city lvl hist forec Mt'!$H9</f>
        <v>0</v>
      </c>
      <c r="X9" s="15">
        <f>'prov lvl hist forec Mt'!X9*'city lvl hist forec Mt'!$H9</f>
        <v>0</v>
      </c>
    </row>
    <row r="10" spans="1:24">
      <c r="A10" s="14" t="s">
        <v>3253</v>
      </c>
      <c r="B10" s="14" t="s">
        <v>3954</v>
      </c>
      <c r="C10" s="14" t="s">
        <v>2392</v>
      </c>
      <c r="D10" s="14" t="s">
        <v>2386</v>
      </c>
      <c r="E10" s="14" t="s">
        <v>3955</v>
      </c>
      <c r="F10">
        <f>SUMIF(GID_GCED_CO2_Plant_2019_v1.0!$V$1:$V$797,'city lvl hist forec Mt'!A10,GID_GCED_CO2_Plant_2019_v1.0!$AB$1:$AB$797)</f>
        <v>5149.09</v>
      </c>
      <c r="G10" s="15">
        <f t="shared" si="0"/>
        <v>64497.73</v>
      </c>
      <c r="H10" s="26">
        <f t="shared" si="1"/>
        <v>7.983366236300099E-2</v>
      </c>
      <c r="I10" s="15">
        <f>'prov lvl hist forec Mt'!I10*'city lvl hist forec Mt'!$H10</f>
        <v>1.3846122941087107</v>
      </c>
      <c r="J10" s="15">
        <f>'prov lvl hist forec Mt'!J10*'city lvl hist forec Mt'!$H10</f>
        <v>1.402548488649616</v>
      </c>
      <c r="K10" s="15">
        <f>'prov lvl hist forec Mt'!K10*'city lvl hist forec Mt'!$H10</f>
        <v>1.4505619455284542</v>
      </c>
      <c r="L10" s="15">
        <f>'prov lvl hist forec Mt'!L10*'city lvl hist forec Mt'!$H10</f>
        <v>1.3751788966443781</v>
      </c>
      <c r="M10" s="15">
        <f>'prov lvl hist forec Mt'!M10*'city lvl hist forec Mt'!$H10</f>
        <v>1.5365854552611597</v>
      </c>
      <c r="N10" s="15">
        <f>'prov lvl hist forec Mt'!N10*'city lvl hist forec Mt'!$H10</f>
        <v>1.5347914323635095</v>
      </c>
      <c r="O10" s="15">
        <f>'prov lvl hist forec Mt'!O10*'city lvl hist forec Mt'!$H10</f>
        <v>1.5530316151438615</v>
      </c>
      <c r="P10" s="15">
        <f>'prov lvl hist forec Mt'!P10*'city lvl hist forec Mt'!$H10</f>
        <v>1.5497638988046887</v>
      </c>
      <c r="Q10" s="15">
        <f>'prov lvl hist forec Mt'!Q10*'city lvl hist forec Mt'!$H10</f>
        <v>1.5187936273075966</v>
      </c>
      <c r="R10" s="15">
        <f>'prov lvl hist forec Mt'!R10*'city lvl hist forec Mt'!$H10</f>
        <v>1.4884427612404465</v>
      </c>
      <c r="S10" s="15">
        <f>'prov lvl hist forec Mt'!S10*'city lvl hist forec Mt'!$H10</f>
        <v>1.4586989124946388</v>
      </c>
      <c r="T10" s="15">
        <f>'prov lvl hist forec Mt'!T10*'city lvl hist forec Mt'!$H10</f>
        <v>1.4295499407237475</v>
      </c>
      <c r="U10" s="15">
        <f>'prov lvl hist forec Mt'!U10*'city lvl hist forec Mt'!$H10</f>
        <v>1.4009839483882742</v>
      </c>
      <c r="V10" s="15">
        <f>'prov lvl hist forec Mt'!V10*'city lvl hist forec Mt'!$H10</f>
        <v>1.3729892758995101</v>
      </c>
      <c r="W10" s="15">
        <f>'prov lvl hist forec Mt'!W10*'city lvl hist forec Mt'!$H10</f>
        <v>1.3455544968605218</v>
      </c>
      <c r="X10" s="15">
        <f>'prov lvl hist forec Mt'!X10*'city lvl hist forec Mt'!$H10</f>
        <v>1.3186684134023128</v>
      </c>
    </row>
    <row r="11" spans="1:24">
      <c r="A11" s="14" t="s">
        <v>3521</v>
      </c>
      <c r="B11" s="14" t="s">
        <v>3956</v>
      </c>
      <c r="C11" s="14" t="s">
        <v>2799</v>
      </c>
      <c r="D11" s="14" t="s">
        <v>2458</v>
      </c>
      <c r="E11" s="14" t="s">
        <v>3957</v>
      </c>
      <c r="F11">
        <f>SUMIF(GID_GCED_CO2_Plant_2019_v1.0!$V$1:$V$797,'city lvl hist forec Mt'!A11,GID_GCED_CO2_Plant_2019_v1.0!$AB$1:$AB$797)</f>
        <v>0</v>
      </c>
      <c r="G11" s="15">
        <f t="shared" si="0"/>
        <v>25846</v>
      </c>
      <c r="H11" s="26">
        <f t="shared" si="1"/>
        <v>0</v>
      </c>
      <c r="I11" s="15">
        <f>'prov lvl hist forec Mt'!I11*'city lvl hist forec Mt'!$H11</f>
        <v>0</v>
      </c>
      <c r="J11" s="15">
        <f>'prov lvl hist forec Mt'!J11*'city lvl hist forec Mt'!$H11</f>
        <v>0</v>
      </c>
      <c r="K11" s="15">
        <f>'prov lvl hist forec Mt'!K11*'city lvl hist forec Mt'!$H11</f>
        <v>0</v>
      </c>
      <c r="L11" s="15">
        <f>'prov lvl hist forec Mt'!L11*'city lvl hist forec Mt'!$H11</f>
        <v>0</v>
      </c>
      <c r="M11" s="15">
        <f>'prov lvl hist forec Mt'!M11*'city lvl hist forec Mt'!$H11</f>
        <v>0</v>
      </c>
      <c r="N11" s="15">
        <f>'prov lvl hist forec Mt'!N11*'city lvl hist forec Mt'!$H11</f>
        <v>0</v>
      </c>
      <c r="O11" s="15">
        <f>'prov lvl hist forec Mt'!O11*'city lvl hist forec Mt'!$H11</f>
        <v>0</v>
      </c>
      <c r="P11" s="15">
        <f>'prov lvl hist forec Mt'!P11*'city lvl hist forec Mt'!$H11</f>
        <v>0</v>
      </c>
      <c r="Q11" s="15">
        <f>'prov lvl hist forec Mt'!Q11*'city lvl hist forec Mt'!$H11</f>
        <v>0</v>
      </c>
      <c r="R11" s="15">
        <f>'prov lvl hist forec Mt'!R11*'city lvl hist forec Mt'!$H11</f>
        <v>0</v>
      </c>
      <c r="S11" s="15">
        <f>'prov lvl hist forec Mt'!S11*'city lvl hist forec Mt'!$H11</f>
        <v>0</v>
      </c>
      <c r="T11" s="15">
        <f>'prov lvl hist forec Mt'!T11*'city lvl hist forec Mt'!$H11</f>
        <v>0</v>
      </c>
      <c r="U11" s="15">
        <f>'prov lvl hist forec Mt'!U11*'city lvl hist forec Mt'!$H11</f>
        <v>0</v>
      </c>
      <c r="V11" s="15">
        <f>'prov lvl hist forec Mt'!V11*'city lvl hist forec Mt'!$H11</f>
        <v>0</v>
      </c>
      <c r="W11" s="15">
        <f>'prov lvl hist forec Mt'!W11*'city lvl hist forec Mt'!$H11</f>
        <v>0</v>
      </c>
      <c r="X11" s="15">
        <f>'prov lvl hist forec Mt'!X11*'city lvl hist forec Mt'!$H11</f>
        <v>0</v>
      </c>
    </row>
    <row r="12" spans="1:24">
      <c r="A12" s="14" t="s">
        <v>3357</v>
      </c>
      <c r="B12" s="14" t="s">
        <v>3958</v>
      </c>
      <c r="C12" s="14" t="s">
        <v>2878</v>
      </c>
      <c r="D12" s="14" t="s">
        <v>2438</v>
      </c>
      <c r="E12" s="14" t="s">
        <v>3959</v>
      </c>
      <c r="F12">
        <f>SUMIF(GID_GCED_CO2_Plant_2019_v1.0!$V$1:$V$797,'city lvl hist forec Mt'!A12,GID_GCED_CO2_Plant_2019_v1.0!$AB$1:$AB$797)</f>
        <v>626.87</v>
      </c>
      <c r="G12" s="15">
        <f t="shared" si="0"/>
        <v>15366.849999999997</v>
      </c>
      <c r="H12" s="26">
        <f t="shared" si="1"/>
        <v>4.0793656474814304E-2</v>
      </c>
      <c r="I12" s="15">
        <f>'prov lvl hist forec Mt'!I12*'city lvl hist forec Mt'!$H12</f>
        <v>0.24426566481049219</v>
      </c>
      <c r="J12" s="15">
        <f>'prov lvl hist forec Mt'!J12*'city lvl hist forec Mt'!$H12</f>
        <v>0.21040765553155458</v>
      </c>
      <c r="K12" s="15">
        <f>'prov lvl hist forec Mt'!K12*'city lvl hist forec Mt'!$H12</f>
        <v>0.20410487525642385</v>
      </c>
      <c r="L12" s="15">
        <f>'prov lvl hist forec Mt'!L12*'city lvl hist forec Mt'!$H12</f>
        <v>0.21518799143892653</v>
      </c>
      <c r="M12" s="15">
        <f>'prov lvl hist forec Mt'!M12*'city lvl hist forec Mt'!$H12</f>
        <v>0.25866056680830957</v>
      </c>
      <c r="N12" s="15">
        <f>'prov lvl hist forec Mt'!N12*'city lvl hist forec Mt'!$H12</f>
        <v>0.29514582252094579</v>
      </c>
      <c r="O12" s="15">
        <f>'prov lvl hist forec Mt'!O12*'city lvl hist forec Mt'!$H12</f>
        <v>0.30115000486762805</v>
      </c>
      <c r="P12" s="15">
        <f>'prov lvl hist forec Mt'!P12*'city lvl hist forec Mt'!$H12</f>
        <v>0.30007435968392082</v>
      </c>
      <c r="Q12" s="15">
        <f>'prov lvl hist forec Mt'!Q12*'city lvl hist forec Mt'!$H12</f>
        <v>0.28987977119574521</v>
      </c>
      <c r="R12" s="15">
        <f>'prov lvl hist forec Mt'!R12*'city lvl hist forec Mt'!$H12</f>
        <v>0.27988907447733319</v>
      </c>
      <c r="S12" s="15">
        <f>'prov lvl hist forec Mt'!S12*'city lvl hist forec Mt'!$H12</f>
        <v>0.27009819169328936</v>
      </c>
      <c r="T12" s="15">
        <f>'prov lvl hist forec Mt'!T12*'city lvl hist forec Mt'!$H12</f>
        <v>0.26050312656492641</v>
      </c>
      <c r="U12" s="15">
        <f>'prov lvl hist forec Mt'!U12*'city lvl hist forec Mt'!$H12</f>
        <v>0.25109996273913077</v>
      </c>
      <c r="V12" s="15">
        <f>'prov lvl hist forec Mt'!V12*'city lvl hist forec Mt'!$H12</f>
        <v>0.24188486218985092</v>
      </c>
      <c r="W12" s="15">
        <f>'prov lvl hist forec Mt'!W12*'city lvl hist forec Mt'!$H12</f>
        <v>0.23285406365155684</v>
      </c>
      <c r="X12" s="15">
        <f>'prov lvl hist forec Mt'!X12*'city lvl hist forec Mt'!$H12</f>
        <v>0.22400388108402849</v>
      </c>
    </row>
    <row r="13" spans="1:24">
      <c r="A13" s="14" t="s">
        <v>3326</v>
      </c>
      <c r="B13" s="14" t="s">
        <v>3960</v>
      </c>
      <c r="C13" s="14" t="s">
        <v>2705</v>
      </c>
      <c r="D13" s="14" t="s">
        <v>2409</v>
      </c>
      <c r="E13" s="14" t="s">
        <v>3961</v>
      </c>
      <c r="F13">
        <f>SUMIF(GID_GCED_CO2_Plant_2019_v1.0!$V$1:$V$797,'city lvl hist forec Mt'!A13,GID_GCED_CO2_Plant_2019_v1.0!$AB$1:$AB$797)</f>
        <v>838.06999999999994</v>
      </c>
      <c r="G13" s="15">
        <f t="shared" si="0"/>
        <v>6828.59</v>
      </c>
      <c r="H13" s="26">
        <f t="shared" si="1"/>
        <v>0.12272958253460815</v>
      </c>
      <c r="I13" s="15">
        <f>'prov lvl hist forec Mt'!I13*'city lvl hist forec Mt'!$H13</f>
        <v>1.6026771382046823</v>
      </c>
      <c r="J13" s="15">
        <f>'prov lvl hist forec Mt'!J13*'city lvl hist forec Mt'!$H13</f>
        <v>1.7307430909216268</v>
      </c>
      <c r="K13" s="15">
        <f>'prov lvl hist forec Mt'!K13*'city lvl hist forec Mt'!$H13</f>
        <v>1.8907159813698191</v>
      </c>
      <c r="L13" s="15">
        <f>'prov lvl hist forec Mt'!L13*'city lvl hist forec Mt'!$H13</f>
        <v>1.7901691345856539</v>
      </c>
      <c r="M13" s="15">
        <f>'prov lvl hist forec Mt'!M13*'city lvl hist forec Mt'!$H13</f>
        <v>1.8561031118723854</v>
      </c>
      <c r="N13" s="15">
        <f>'prov lvl hist forec Mt'!N13*'city lvl hist forec Mt'!$H13</f>
        <v>1.7970869676755128</v>
      </c>
      <c r="O13" s="15">
        <f>'prov lvl hist forec Mt'!O13*'city lvl hist forec Mt'!$H13</f>
        <v>1.795899005571761</v>
      </c>
      <c r="P13" s="15">
        <f>'prov lvl hist forec Mt'!P13*'city lvl hist forec Mt'!$H13</f>
        <v>1.7961118281746642</v>
      </c>
      <c r="Q13" s="15">
        <f>'prov lvl hist forec Mt'!Q13*'city lvl hist forec Mt'!$H13</f>
        <v>1.798128886299821</v>
      </c>
      <c r="R13" s="15">
        <f>'prov lvl hist forec Mt'!R13*'city lvl hist forec Mt'!$H13</f>
        <v>1.8001056032624745</v>
      </c>
      <c r="S13" s="15">
        <f>'prov lvl hist forec Mt'!S13*'city lvl hist forec Mt'!$H13</f>
        <v>1.8020427858858747</v>
      </c>
      <c r="T13" s="15">
        <f>'prov lvl hist forec Mt'!T13*'city lvl hist forec Mt'!$H13</f>
        <v>1.8039412248568072</v>
      </c>
      <c r="U13" s="15">
        <f>'prov lvl hist forec Mt'!U13*'city lvl hist forec Mt'!$H13</f>
        <v>1.8058016950483209</v>
      </c>
      <c r="V13" s="15">
        <f>'prov lvl hist forec Mt'!V13*'city lvl hist forec Mt'!$H13</f>
        <v>1.8076249558360045</v>
      </c>
      <c r="W13" s="15">
        <f>'prov lvl hist forec Mt'!W13*'city lvl hist forec Mt'!$H13</f>
        <v>1.8094117514079344</v>
      </c>
      <c r="X13" s="15">
        <f>'prov lvl hist forec Mt'!X13*'city lvl hist forec Mt'!$H13</f>
        <v>1.8111628110684255</v>
      </c>
    </row>
    <row r="14" spans="1:24">
      <c r="A14" s="14" t="s">
        <v>3262</v>
      </c>
      <c r="B14" s="14" t="s">
        <v>3962</v>
      </c>
      <c r="C14" s="14" t="s">
        <v>2421</v>
      </c>
      <c r="D14" s="14" t="s">
        <v>2362</v>
      </c>
      <c r="E14" s="14" t="s">
        <v>3963</v>
      </c>
      <c r="F14">
        <f>SUMIF(GID_GCED_CO2_Plant_2019_v1.0!$V$1:$V$797,'city lvl hist forec Mt'!A14,GID_GCED_CO2_Plant_2019_v1.0!$AB$1:$AB$797)</f>
        <v>1143.1199999999999</v>
      </c>
      <c r="G14" s="15">
        <f t="shared" si="0"/>
        <v>26891.949999999997</v>
      </c>
      <c r="H14" s="26">
        <f t="shared" si="1"/>
        <v>4.2507888048282108E-2</v>
      </c>
      <c r="I14" s="15">
        <f>'prov lvl hist forec Mt'!I14*'city lvl hist forec Mt'!$H14</f>
        <v>0.93496037431308876</v>
      </c>
      <c r="J14" s="15">
        <f>'prov lvl hist forec Mt'!J14*'city lvl hist forec Mt'!$H14</f>
        <v>0.87023450289643345</v>
      </c>
      <c r="K14" s="15">
        <f>'prov lvl hist forec Mt'!K14*'city lvl hist forec Mt'!$H14</f>
        <v>0.86141907502285897</v>
      </c>
      <c r="L14" s="15">
        <f>'prov lvl hist forec Mt'!L14*'city lvl hist forec Mt'!$H14</f>
        <v>0.61627900470285313</v>
      </c>
      <c r="M14" s="15">
        <f>'prov lvl hist forec Mt'!M14*'city lvl hist forec Mt'!$H14</f>
        <v>0.61213345122794871</v>
      </c>
      <c r="N14" s="15">
        <f>'prov lvl hist forec Mt'!N14*'city lvl hist forec Mt'!$H14</f>
        <v>0.67572239756209507</v>
      </c>
      <c r="O14" s="15">
        <f>'prov lvl hist forec Mt'!O14*'city lvl hist forec Mt'!$H14</f>
        <v>0.67067144768651588</v>
      </c>
      <c r="P14" s="15">
        <f>'prov lvl hist forec Mt'!P14*'city lvl hist forec Mt'!$H14</f>
        <v>0.67157632192135919</v>
      </c>
      <c r="Q14" s="15">
        <f>'prov lvl hist forec Mt'!Q14*'city lvl hist forec Mt'!$H14</f>
        <v>0.68015240313987591</v>
      </c>
      <c r="R14" s="15">
        <f>'prov lvl hist forec Mt'!R14*'city lvl hist forec Mt'!$H14</f>
        <v>0.68855696273402234</v>
      </c>
      <c r="S14" s="15">
        <f>'prov lvl hist forec Mt'!S14*'city lvl hist forec Mt'!$H14</f>
        <v>0.69679343113628589</v>
      </c>
      <c r="T14" s="15">
        <f>'prov lvl hist forec Mt'!T14*'city lvl hist forec Mt'!$H14</f>
        <v>0.70486517017050421</v>
      </c>
      <c r="U14" s="15">
        <f>'prov lvl hist forec Mt'!U14*'city lvl hist forec Mt'!$H14</f>
        <v>0.7127754744240381</v>
      </c>
      <c r="V14" s="15">
        <f>'prov lvl hist forec Mt'!V14*'city lvl hist forec Mt'!$H14</f>
        <v>0.72052757259250133</v>
      </c>
      <c r="W14" s="15">
        <f>'prov lvl hist forec Mt'!W14*'city lvl hist forec Mt'!$H14</f>
        <v>0.72812462879759521</v>
      </c>
      <c r="X14" s="15">
        <f>'prov lvl hist forec Mt'!X14*'city lvl hist forec Mt'!$H14</f>
        <v>0.73556974387858731</v>
      </c>
    </row>
    <row r="15" spans="1:24">
      <c r="A15" s="14" t="s">
        <v>3522</v>
      </c>
      <c r="B15" s="14" t="s">
        <v>3964</v>
      </c>
      <c r="C15" s="14" t="s">
        <v>3965</v>
      </c>
      <c r="D15" s="14" t="s">
        <v>2610</v>
      </c>
      <c r="E15" s="14" t="s">
        <v>3936</v>
      </c>
      <c r="F15">
        <f>SUMIF(GID_GCED_CO2_Plant_2019_v1.0!$V$1:$V$797,'city lvl hist forec Mt'!A15,GID_GCED_CO2_Plant_2019_v1.0!$AB$1:$AB$797)</f>
        <v>0</v>
      </c>
      <c r="G15" s="15">
        <f t="shared" si="0"/>
        <v>3885.2700000000004</v>
      </c>
      <c r="H15" s="26">
        <f t="shared" si="1"/>
        <v>0</v>
      </c>
      <c r="I15" s="15">
        <f>'prov lvl hist forec Mt'!I15*'city lvl hist forec Mt'!$H15</f>
        <v>0</v>
      </c>
      <c r="J15" s="15">
        <f>'prov lvl hist forec Mt'!J15*'city lvl hist forec Mt'!$H15</f>
        <v>0</v>
      </c>
      <c r="K15" s="15">
        <f>'prov lvl hist forec Mt'!K15*'city lvl hist forec Mt'!$H15</f>
        <v>0</v>
      </c>
      <c r="L15" s="15">
        <f>'prov lvl hist forec Mt'!L15*'city lvl hist forec Mt'!$H15</f>
        <v>0</v>
      </c>
      <c r="M15" s="15">
        <f>'prov lvl hist forec Mt'!M15*'city lvl hist forec Mt'!$H15</f>
        <v>0</v>
      </c>
      <c r="N15" s="15">
        <f>'prov lvl hist forec Mt'!N15*'city lvl hist forec Mt'!$H15</f>
        <v>0</v>
      </c>
      <c r="O15" s="15">
        <f>'prov lvl hist forec Mt'!O15*'city lvl hist forec Mt'!$H15</f>
        <v>0</v>
      </c>
      <c r="P15" s="15">
        <f>'prov lvl hist forec Mt'!P15*'city lvl hist forec Mt'!$H15</f>
        <v>0</v>
      </c>
      <c r="Q15" s="15">
        <f>'prov lvl hist forec Mt'!Q15*'city lvl hist forec Mt'!$H15</f>
        <v>0</v>
      </c>
      <c r="R15" s="15">
        <f>'prov lvl hist forec Mt'!R15*'city lvl hist forec Mt'!$H15</f>
        <v>0</v>
      </c>
      <c r="S15" s="15">
        <f>'prov lvl hist forec Mt'!S15*'city lvl hist forec Mt'!$H15</f>
        <v>0</v>
      </c>
      <c r="T15" s="15">
        <f>'prov lvl hist forec Mt'!T15*'city lvl hist forec Mt'!$H15</f>
        <v>0</v>
      </c>
      <c r="U15" s="15">
        <f>'prov lvl hist forec Mt'!U15*'city lvl hist forec Mt'!$H15</f>
        <v>0</v>
      </c>
      <c r="V15" s="15">
        <f>'prov lvl hist forec Mt'!V15*'city lvl hist forec Mt'!$H15</f>
        <v>0</v>
      </c>
      <c r="W15" s="15">
        <f>'prov lvl hist forec Mt'!W15*'city lvl hist forec Mt'!$H15</f>
        <v>0</v>
      </c>
      <c r="X15" s="15">
        <f>'prov lvl hist forec Mt'!X15*'city lvl hist forec Mt'!$H15</f>
        <v>0</v>
      </c>
    </row>
    <row r="16" spans="1:24">
      <c r="A16" s="14" t="s">
        <v>3523</v>
      </c>
      <c r="B16" s="14" t="s">
        <v>3966</v>
      </c>
      <c r="C16" s="14" t="s">
        <v>3967</v>
      </c>
      <c r="D16" s="14" t="s">
        <v>2610</v>
      </c>
      <c r="E16" s="14" t="s">
        <v>3936</v>
      </c>
      <c r="F16">
        <f>SUMIF(GID_GCED_CO2_Plant_2019_v1.0!$V$1:$V$797,'city lvl hist forec Mt'!A16,GID_GCED_CO2_Plant_2019_v1.0!$AB$1:$AB$797)</f>
        <v>0</v>
      </c>
      <c r="G16" s="15">
        <f t="shared" si="0"/>
        <v>3885.2700000000004</v>
      </c>
      <c r="H16" s="26">
        <f t="shared" si="1"/>
        <v>0</v>
      </c>
      <c r="I16" s="15">
        <f>'prov lvl hist forec Mt'!I16*'city lvl hist forec Mt'!$H16</f>
        <v>0</v>
      </c>
      <c r="J16" s="15">
        <f>'prov lvl hist forec Mt'!J16*'city lvl hist forec Mt'!$H16</f>
        <v>0</v>
      </c>
      <c r="K16" s="15">
        <f>'prov lvl hist forec Mt'!K16*'city lvl hist forec Mt'!$H16</f>
        <v>0</v>
      </c>
      <c r="L16" s="15">
        <f>'prov lvl hist forec Mt'!L16*'city lvl hist forec Mt'!$H16</f>
        <v>0</v>
      </c>
      <c r="M16" s="15">
        <f>'prov lvl hist forec Mt'!M16*'city lvl hist forec Mt'!$H16</f>
        <v>0</v>
      </c>
      <c r="N16" s="15">
        <f>'prov lvl hist forec Mt'!N16*'city lvl hist forec Mt'!$H16</f>
        <v>0</v>
      </c>
      <c r="O16" s="15">
        <f>'prov lvl hist forec Mt'!O16*'city lvl hist forec Mt'!$H16</f>
        <v>0</v>
      </c>
      <c r="P16" s="15">
        <f>'prov lvl hist forec Mt'!P16*'city lvl hist forec Mt'!$H16</f>
        <v>0</v>
      </c>
      <c r="Q16" s="15">
        <f>'prov lvl hist forec Mt'!Q16*'city lvl hist forec Mt'!$H16</f>
        <v>0</v>
      </c>
      <c r="R16" s="15">
        <f>'prov lvl hist forec Mt'!R16*'city lvl hist forec Mt'!$H16</f>
        <v>0</v>
      </c>
      <c r="S16" s="15">
        <f>'prov lvl hist forec Mt'!S16*'city lvl hist forec Mt'!$H16</f>
        <v>0</v>
      </c>
      <c r="T16" s="15">
        <f>'prov lvl hist forec Mt'!T16*'city lvl hist forec Mt'!$H16</f>
        <v>0</v>
      </c>
      <c r="U16" s="15">
        <f>'prov lvl hist forec Mt'!U16*'city lvl hist forec Mt'!$H16</f>
        <v>0</v>
      </c>
      <c r="V16" s="15">
        <f>'prov lvl hist forec Mt'!V16*'city lvl hist forec Mt'!$H16</f>
        <v>0</v>
      </c>
      <c r="W16" s="15">
        <f>'prov lvl hist forec Mt'!W16*'city lvl hist forec Mt'!$H16</f>
        <v>0</v>
      </c>
      <c r="X16" s="15">
        <f>'prov lvl hist forec Mt'!X16*'city lvl hist forec Mt'!$H16</f>
        <v>0</v>
      </c>
    </row>
    <row r="17" spans="1:24">
      <c r="A17" s="14" t="s">
        <v>3524</v>
      </c>
      <c r="B17" s="14" t="s">
        <v>3968</v>
      </c>
      <c r="C17" s="14" t="s">
        <v>3969</v>
      </c>
      <c r="D17" s="14" t="s">
        <v>3970</v>
      </c>
      <c r="E17" s="14" t="s">
        <v>3971</v>
      </c>
      <c r="F17">
        <f>SUMIF(GID_GCED_CO2_Plant_2019_v1.0!$V$1:$V$797,'city lvl hist forec Mt'!A17,GID_GCED_CO2_Plant_2019_v1.0!$AB$1:$AB$797)</f>
        <v>0</v>
      </c>
      <c r="G17" s="15">
        <f t="shared" si="0"/>
        <v>6506.7800000000007</v>
      </c>
      <c r="H17" s="26">
        <f t="shared" si="1"/>
        <v>0</v>
      </c>
      <c r="I17" s="15">
        <f>'prov lvl hist forec Mt'!I17*'city lvl hist forec Mt'!$H17</f>
        <v>0</v>
      </c>
      <c r="J17" s="15">
        <f>'prov lvl hist forec Mt'!J17*'city lvl hist forec Mt'!$H17</f>
        <v>0</v>
      </c>
      <c r="K17" s="15">
        <f>'prov lvl hist forec Mt'!K17*'city lvl hist forec Mt'!$H17</f>
        <v>0</v>
      </c>
      <c r="L17" s="15">
        <f>'prov lvl hist forec Mt'!L17*'city lvl hist forec Mt'!$H17</f>
        <v>0</v>
      </c>
      <c r="M17" s="15">
        <f>'prov lvl hist forec Mt'!M17*'city lvl hist forec Mt'!$H17</f>
        <v>0</v>
      </c>
      <c r="N17" s="15">
        <f>'prov lvl hist forec Mt'!N17*'city lvl hist forec Mt'!$H17</f>
        <v>0</v>
      </c>
      <c r="O17" s="15">
        <f>'prov lvl hist forec Mt'!O17*'city lvl hist forec Mt'!$H17</f>
        <v>0</v>
      </c>
      <c r="P17" s="15">
        <f>'prov lvl hist forec Mt'!P17*'city lvl hist forec Mt'!$H17</f>
        <v>0</v>
      </c>
      <c r="Q17" s="15">
        <f>'prov lvl hist forec Mt'!Q17*'city lvl hist forec Mt'!$H17</f>
        <v>0</v>
      </c>
      <c r="R17" s="15">
        <f>'prov lvl hist forec Mt'!R17*'city lvl hist forec Mt'!$H17</f>
        <v>0</v>
      </c>
      <c r="S17" s="15">
        <f>'prov lvl hist forec Mt'!S17*'city lvl hist forec Mt'!$H17</f>
        <v>0</v>
      </c>
      <c r="T17" s="15">
        <f>'prov lvl hist forec Mt'!T17*'city lvl hist forec Mt'!$H17</f>
        <v>0</v>
      </c>
      <c r="U17" s="15">
        <f>'prov lvl hist forec Mt'!U17*'city lvl hist forec Mt'!$H17</f>
        <v>0</v>
      </c>
      <c r="V17" s="15">
        <f>'prov lvl hist forec Mt'!V17*'city lvl hist forec Mt'!$H17</f>
        <v>0</v>
      </c>
      <c r="W17" s="15">
        <f>'prov lvl hist forec Mt'!W17*'city lvl hist forec Mt'!$H17</f>
        <v>0</v>
      </c>
      <c r="X17" s="15">
        <f>'prov lvl hist forec Mt'!X17*'city lvl hist forec Mt'!$H17</f>
        <v>0</v>
      </c>
    </row>
    <row r="18" spans="1:24">
      <c r="A18" s="14" t="s">
        <v>3525</v>
      </c>
      <c r="B18" s="14" t="s">
        <v>3972</v>
      </c>
      <c r="C18" s="14" t="s">
        <v>3973</v>
      </c>
      <c r="D18" s="14" t="s">
        <v>2634</v>
      </c>
      <c r="E18" s="14" t="s">
        <v>3974</v>
      </c>
      <c r="F18">
        <f>SUMIF(GID_GCED_CO2_Plant_2019_v1.0!$V$1:$V$797,'city lvl hist forec Mt'!A18,GID_GCED_CO2_Plant_2019_v1.0!$AB$1:$AB$797)</f>
        <v>0</v>
      </c>
      <c r="G18" s="15">
        <f t="shared" si="0"/>
        <v>11280.41</v>
      </c>
      <c r="H18" s="26">
        <f t="shared" si="1"/>
        <v>0</v>
      </c>
      <c r="I18" s="15">
        <f>'prov lvl hist forec Mt'!I18*'city lvl hist forec Mt'!$H18</f>
        <v>0</v>
      </c>
      <c r="J18" s="15">
        <f>'prov lvl hist forec Mt'!J18*'city lvl hist forec Mt'!$H18</f>
        <v>0</v>
      </c>
      <c r="K18" s="15">
        <f>'prov lvl hist forec Mt'!K18*'city lvl hist forec Mt'!$H18</f>
        <v>0</v>
      </c>
      <c r="L18" s="15">
        <f>'prov lvl hist forec Mt'!L18*'city lvl hist forec Mt'!$H18</f>
        <v>0</v>
      </c>
      <c r="M18" s="15">
        <f>'prov lvl hist forec Mt'!M18*'city lvl hist forec Mt'!$H18</f>
        <v>0</v>
      </c>
      <c r="N18" s="15">
        <f>'prov lvl hist forec Mt'!N18*'city lvl hist forec Mt'!$H18</f>
        <v>0</v>
      </c>
      <c r="O18" s="15">
        <f>'prov lvl hist forec Mt'!O18*'city lvl hist forec Mt'!$H18</f>
        <v>0</v>
      </c>
      <c r="P18" s="15">
        <f>'prov lvl hist forec Mt'!P18*'city lvl hist forec Mt'!$H18</f>
        <v>0</v>
      </c>
      <c r="Q18" s="15">
        <f>'prov lvl hist forec Mt'!Q18*'city lvl hist forec Mt'!$H18</f>
        <v>0</v>
      </c>
      <c r="R18" s="15">
        <f>'prov lvl hist forec Mt'!R18*'city lvl hist forec Mt'!$H18</f>
        <v>0</v>
      </c>
      <c r="S18" s="15">
        <f>'prov lvl hist forec Mt'!S18*'city lvl hist forec Mt'!$H18</f>
        <v>0</v>
      </c>
      <c r="T18" s="15">
        <f>'prov lvl hist forec Mt'!T18*'city lvl hist forec Mt'!$H18</f>
        <v>0</v>
      </c>
      <c r="U18" s="15">
        <f>'prov lvl hist forec Mt'!U18*'city lvl hist forec Mt'!$H18</f>
        <v>0</v>
      </c>
      <c r="V18" s="15">
        <f>'prov lvl hist forec Mt'!V18*'city lvl hist forec Mt'!$H18</f>
        <v>0</v>
      </c>
      <c r="W18" s="15">
        <f>'prov lvl hist forec Mt'!W18*'city lvl hist forec Mt'!$H18</f>
        <v>0</v>
      </c>
      <c r="X18" s="15">
        <f>'prov lvl hist forec Mt'!X18*'city lvl hist forec Mt'!$H18</f>
        <v>0</v>
      </c>
    </row>
    <row r="19" spans="1:24">
      <c r="A19" s="14" t="s">
        <v>3284</v>
      </c>
      <c r="B19" s="14" t="s">
        <v>3975</v>
      </c>
      <c r="C19" s="14" t="s">
        <v>2509</v>
      </c>
      <c r="D19" s="14" t="s">
        <v>2496</v>
      </c>
      <c r="E19" s="14" t="s">
        <v>3976</v>
      </c>
      <c r="F19">
        <f>SUMIF(GID_GCED_CO2_Plant_2019_v1.0!$V$1:$V$797,'city lvl hist forec Mt'!A19,GID_GCED_CO2_Plant_2019_v1.0!$AB$1:$AB$797)</f>
        <v>1464.94</v>
      </c>
      <c r="G19" s="15">
        <f t="shared" si="0"/>
        <v>33858.01</v>
      </c>
      <c r="H19" s="26">
        <f t="shared" si="1"/>
        <v>4.3267161891676446E-2</v>
      </c>
      <c r="I19" s="15">
        <f>'prov lvl hist forec Mt'!I19*'city lvl hist forec Mt'!$H19</f>
        <v>0.62896595975986391</v>
      </c>
      <c r="J19" s="15">
        <f>'prov lvl hist forec Mt'!J19*'city lvl hist forec Mt'!$H19</f>
        <v>0.67951825008157352</v>
      </c>
      <c r="K19" s="15">
        <f>'prov lvl hist forec Mt'!K19*'city lvl hist forec Mt'!$H19</f>
        <v>0.71485134703134745</v>
      </c>
      <c r="L19" s="15">
        <f>'prov lvl hist forec Mt'!L19*'city lvl hist forec Mt'!$H19</f>
        <v>0.67186134519556351</v>
      </c>
      <c r="M19" s="15">
        <f>'prov lvl hist forec Mt'!M19*'city lvl hist forec Mt'!$H19</f>
        <v>0.70964114477397733</v>
      </c>
      <c r="N19" s="15">
        <f>'prov lvl hist forec Mt'!N19*'city lvl hist forec Mt'!$H19</f>
        <v>0.7121544028393052</v>
      </c>
      <c r="O19" s="15">
        <f>'prov lvl hist forec Mt'!O19*'city lvl hist forec Mt'!$H19</f>
        <v>0.7139625321879296</v>
      </c>
      <c r="P19" s="15">
        <f>'prov lvl hist forec Mt'!P19*'city lvl hist forec Mt'!$H19</f>
        <v>0.71363860704490956</v>
      </c>
      <c r="Q19" s="15">
        <f>'prov lvl hist forec Mt'!Q19*'city lvl hist forec Mt'!$H19</f>
        <v>0.71056855793942153</v>
      </c>
      <c r="R19" s="15">
        <f>'prov lvl hist forec Mt'!R19*'city lvl hist forec Mt'!$H19</f>
        <v>0.70755990981604344</v>
      </c>
      <c r="S19" s="15">
        <f>'prov lvl hist forec Mt'!S19*'city lvl hist forec Mt'!$H19</f>
        <v>0.70461143465513276</v>
      </c>
      <c r="T19" s="15">
        <f>'prov lvl hist forec Mt'!T19*'city lvl hist forec Mt'!$H19</f>
        <v>0.70172192899744024</v>
      </c>
      <c r="U19" s="15">
        <f>'prov lvl hist forec Mt'!U19*'city lvl hist forec Mt'!$H19</f>
        <v>0.69889021345290181</v>
      </c>
      <c r="V19" s="15">
        <f>'prov lvl hist forec Mt'!V19*'city lvl hist forec Mt'!$H19</f>
        <v>0.69611513221925381</v>
      </c>
      <c r="W19" s="15">
        <f>'prov lvl hist forec Mt'!W19*'city lvl hist forec Mt'!$H19</f>
        <v>0.69339555261027908</v>
      </c>
      <c r="X19" s="15">
        <f>'prov lvl hist forec Mt'!X19*'city lvl hist forec Mt'!$H19</f>
        <v>0.69073036459348369</v>
      </c>
    </row>
    <row r="20" spans="1:24">
      <c r="A20" s="14" t="s">
        <v>3320</v>
      </c>
      <c r="B20" s="14" t="s">
        <v>3977</v>
      </c>
      <c r="C20" s="14" t="s">
        <v>2671</v>
      </c>
      <c r="D20" s="14" t="s">
        <v>2634</v>
      </c>
      <c r="E20" s="14" t="s">
        <v>3974</v>
      </c>
      <c r="F20">
        <f>SUMIF(GID_GCED_CO2_Plant_2019_v1.0!$V$1:$V$797,'city lvl hist forec Mt'!A20,GID_GCED_CO2_Plant_2019_v1.0!$AB$1:$AB$797)</f>
        <v>103.91999999999999</v>
      </c>
      <c r="G20" s="15">
        <f t="shared" si="0"/>
        <v>11280.41</v>
      </c>
      <c r="H20" s="26">
        <f t="shared" si="1"/>
        <v>9.2124311084437523E-3</v>
      </c>
      <c r="I20" s="15">
        <f>'prov lvl hist forec Mt'!I20*'city lvl hist forec Mt'!$H20</f>
        <v>4.3802969189814751E-2</v>
      </c>
      <c r="J20" s="15">
        <f>'prov lvl hist forec Mt'!J20*'city lvl hist forec Mt'!$H20</f>
        <v>4.121919089828515E-2</v>
      </c>
      <c r="K20" s="15">
        <f>'prov lvl hist forec Mt'!K20*'city lvl hist forec Mt'!$H20</f>
        <v>3.739170342236988E-2</v>
      </c>
      <c r="L20" s="15">
        <f>'prov lvl hist forec Mt'!L20*'city lvl hist forec Mt'!$H20</f>
        <v>1.6243540545336548E-2</v>
      </c>
      <c r="M20" s="15">
        <f>'prov lvl hist forec Mt'!M20*'city lvl hist forec Mt'!$H20</f>
        <v>2.2840381052127011E-2</v>
      </c>
      <c r="N20" s="15">
        <f>'prov lvl hist forec Mt'!N20*'city lvl hist forec Mt'!$H20</f>
        <v>2.4875871589465949E-2</v>
      </c>
      <c r="O20" s="15">
        <f>'prov lvl hist forec Mt'!O20*'city lvl hist forec Mt'!$H20</f>
        <v>2.5902399581569584E-2</v>
      </c>
      <c r="P20" s="15">
        <f>'prov lvl hist forec Mt'!P20*'city lvl hist forec Mt'!$H20</f>
        <v>2.5718497789969749E-2</v>
      </c>
      <c r="Q20" s="15">
        <f>'prov lvl hist forec Mt'!Q20*'city lvl hist forec Mt'!$H20</f>
        <v>2.3975540989719941E-2</v>
      </c>
      <c r="R20" s="15">
        <f>'prov lvl hist forec Mt'!R20*'city lvl hist forec Mt'!$H20</f>
        <v>2.2267443325475134E-2</v>
      </c>
      <c r="S20" s="15">
        <f>'prov lvl hist forec Mt'!S20*'city lvl hist forec Mt'!$H20</f>
        <v>2.059350761451522E-2</v>
      </c>
      <c r="T20" s="15">
        <f>'prov lvl hist forec Mt'!T20*'city lvl hist forec Mt'!$H20</f>
        <v>1.8953050617774501E-2</v>
      </c>
      <c r="U20" s="15">
        <f>'prov lvl hist forec Mt'!U20*'city lvl hist forec Mt'!$H20</f>
        <v>1.7345402760968607E-2</v>
      </c>
      <c r="V20" s="15">
        <f>'prov lvl hist forec Mt'!V20*'city lvl hist forec Mt'!$H20</f>
        <v>1.5769907861298817E-2</v>
      </c>
      <c r="W20" s="15">
        <f>'prov lvl hist forec Mt'!W20*'city lvl hist forec Mt'!$H20</f>
        <v>1.4225922859622441E-2</v>
      </c>
      <c r="X20" s="15">
        <f>'prov lvl hist forec Mt'!X20*'city lvl hist forec Mt'!$H20</f>
        <v>1.271281755797957E-2</v>
      </c>
    </row>
    <row r="21" spans="1:24">
      <c r="A21" s="14" t="s">
        <v>3315</v>
      </c>
      <c r="B21" s="14" t="s">
        <v>3978</v>
      </c>
      <c r="C21" s="14" t="s">
        <v>2639</v>
      </c>
      <c r="D21" s="14" t="s">
        <v>2416</v>
      </c>
      <c r="E21" s="14" t="s">
        <v>3979</v>
      </c>
      <c r="F21">
        <f>SUMIF(GID_GCED_CO2_Plant_2019_v1.0!$V$1:$V$797,'city lvl hist forec Mt'!A21,GID_GCED_CO2_Plant_2019_v1.0!$AB$1:$AB$797)</f>
        <v>640.29</v>
      </c>
      <c r="G21" s="15">
        <f t="shared" si="0"/>
        <v>6251.97</v>
      </c>
      <c r="H21" s="26">
        <f t="shared" si="1"/>
        <v>0.10241411906966923</v>
      </c>
      <c r="I21" s="15">
        <f>'prov lvl hist forec Mt'!I21*'city lvl hist forec Mt'!$H21</f>
        <v>0.63793489595946373</v>
      </c>
      <c r="J21" s="15">
        <f>'prov lvl hist forec Mt'!J21*'city lvl hist forec Mt'!$H21</f>
        <v>0.62251112550484788</v>
      </c>
      <c r="K21" s="15">
        <f>'prov lvl hist forec Mt'!K21*'city lvl hist forec Mt'!$H21</f>
        <v>0.55701518839615405</v>
      </c>
      <c r="L21" s="15">
        <f>'prov lvl hist forec Mt'!L21*'city lvl hist forec Mt'!$H21</f>
        <v>0.52095396766702506</v>
      </c>
      <c r="M21" s="15">
        <f>'prov lvl hist forec Mt'!M21*'city lvl hist forec Mt'!$H21</f>
        <v>0.62138401786041564</v>
      </c>
      <c r="N21" s="15">
        <f>'prov lvl hist forec Mt'!N21*'city lvl hist forec Mt'!$H21</f>
        <v>0.64598500292401972</v>
      </c>
      <c r="O21" s="15">
        <f>'prov lvl hist forec Mt'!O21*'city lvl hist forec Mt'!$H21</f>
        <v>0.65968824950894822</v>
      </c>
      <c r="P21" s="15">
        <f>'prov lvl hist forec Mt'!P21*'city lvl hist forec Mt'!$H21</f>
        <v>0.65723332220342146</v>
      </c>
      <c r="Q21" s="15">
        <f>'prov lvl hist forec Mt'!Q21*'city lvl hist forec Mt'!$H21</f>
        <v>0.63396638062518385</v>
      </c>
      <c r="R21" s="15">
        <f>'prov lvl hist forec Mt'!R21*'city lvl hist forec Mt'!$H21</f>
        <v>0.61116477787851087</v>
      </c>
      <c r="S21" s="15">
        <f>'prov lvl hist forec Mt'!S21*'city lvl hist forec Mt'!$H21</f>
        <v>0.58881920718677139</v>
      </c>
      <c r="T21" s="15">
        <f>'prov lvl hist forec Mt'!T21*'city lvl hist forec Mt'!$H21</f>
        <v>0.5669205479088667</v>
      </c>
      <c r="U21" s="15">
        <f>'prov lvl hist forec Mt'!U21*'city lvl hist forec Mt'!$H21</f>
        <v>0.54545986181652018</v>
      </c>
      <c r="V21" s="15">
        <f>'prov lvl hist forec Mt'!V21*'city lvl hist forec Mt'!$H21</f>
        <v>0.52442838944602044</v>
      </c>
      <c r="W21" s="15">
        <f>'prov lvl hist forec Mt'!W21*'city lvl hist forec Mt'!$H21</f>
        <v>0.50381754652293087</v>
      </c>
      <c r="X21" s="15">
        <f>'prov lvl hist forec Mt'!X21*'city lvl hist forec Mt'!$H21</f>
        <v>0.48361892045830296</v>
      </c>
    </row>
    <row r="22" spans="1:24">
      <c r="A22" s="14" t="s">
        <v>3263</v>
      </c>
      <c r="B22" s="14" t="s">
        <v>3980</v>
      </c>
      <c r="C22" s="14" t="s">
        <v>2427</v>
      </c>
      <c r="D22" s="14" t="s">
        <v>1445</v>
      </c>
      <c r="E22" s="14" t="s">
        <v>3947</v>
      </c>
      <c r="F22">
        <f>SUMIF(GID_GCED_CO2_Plant_2019_v1.0!$V$1:$V$797,'city lvl hist forec Mt'!A22,GID_GCED_CO2_Plant_2019_v1.0!$AB$1:$AB$797)</f>
        <v>734.15</v>
      </c>
      <c r="G22" s="15">
        <f t="shared" si="0"/>
        <v>19500.18</v>
      </c>
      <c r="H22" s="26">
        <f t="shared" si="1"/>
        <v>3.7648370425298637E-2</v>
      </c>
      <c r="I22" s="15">
        <f>'prov lvl hist forec Mt'!I22*'city lvl hist forec Mt'!$H22</f>
        <v>0.44752813409576508</v>
      </c>
      <c r="J22" s="15">
        <f>'prov lvl hist forec Mt'!J22*'city lvl hist forec Mt'!$H22</f>
        <v>0.48708170141573937</v>
      </c>
      <c r="K22" s="15">
        <f>'prov lvl hist forec Mt'!K22*'city lvl hist forec Mt'!$H22</f>
        <v>0.4577765414003106</v>
      </c>
      <c r="L22" s="15">
        <f>'prov lvl hist forec Mt'!L22*'city lvl hist forec Mt'!$H22</f>
        <v>0.44482705894817021</v>
      </c>
      <c r="M22" s="15">
        <f>'prov lvl hist forec Mt'!M22*'city lvl hist forec Mt'!$H22</f>
        <v>0.5300269287749132</v>
      </c>
      <c r="N22" s="15">
        <f>'prov lvl hist forec Mt'!N22*'city lvl hist forec Mt'!$H22</f>
        <v>0.59824840311859473</v>
      </c>
      <c r="O22" s="15">
        <f>'prov lvl hist forec Mt'!O22*'city lvl hist forec Mt'!$H22</f>
        <v>0.60985333448387147</v>
      </c>
      <c r="P22" s="15">
        <f>'prov lvl hist forec Mt'!P22*'city lvl hist forec Mt'!$H22</f>
        <v>0.60777431892279155</v>
      </c>
      <c r="Q22" s="15">
        <f>'prov lvl hist forec Mt'!Q22*'city lvl hist forec Mt'!$H22</f>
        <v>0.58807013725884016</v>
      </c>
      <c r="R22" s="15">
        <f>'prov lvl hist forec Mt'!R22*'city lvl hist forec Mt'!$H22</f>
        <v>0.56876003922816798</v>
      </c>
      <c r="S22" s="15">
        <f>'prov lvl hist forec Mt'!S22*'city lvl hist forec Mt'!$H22</f>
        <v>0.54983614315810903</v>
      </c>
      <c r="T22" s="15">
        <f>'prov lvl hist forec Mt'!T22*'city lvl hist forec Mt'!$H22</f>
        <v>0.5312907250094514</v>
      </c>
      <c r="U22" s="15">
        <f>'prov lvl hist forec Mt'!U22*'city lvl hist forec Mt'!$H22</f>
        <v>0.51311621522376694</v>
      </c>
      <c r="V22" s="15">
        <f>'prov lvl hist forec Mt'!V22*'city lvl hist forec Mt'!$H22</f>
        <v>0.49530519563379599</v>
      </c>
      <c r="W22" s="15">
        <f>'prov lvl hist forec Mt'!W22*'city lvl hist forec Mt'!$H22</f>
        <v>0.47785039643562466</v>
      </c>
      <c r="X22" s="15">
        <f>'prov lvl hist forec Mt'!X22*'city lvl hist forec Mt'!$H22</f>
        <v>0.46074469322141653</v>
      </c>
    </row>
    <row r="23" spans="1:24">
      <c r="A23" s="14" t="s">
        <v>3259</v>
      </c>
      <c r="B23" s="14" t="s">
        <v>3981</v>
      </c>
      <c r="C23" s="14" t="s">
        <v>2411</v>
      </c>
      <c r="D23" s="14" t="s">
        <v>2412</v>
      </c>
      <c r="E23" s="14" t="s">
        <v>3949</v>
      </c>
      <c r="F23">
        <f>SUMIF(GID_GCED_CO2_Plant_2019_v1.0!$V$1:$V$797,'city lvl hist forec Mt'!A23,GID_GCED_CO2_Plant_2019_v1.0!$AB$1:$AB$797)</f>
        <v>3610.4</v>
      </c>
      <c r="G23" s="15">
        <f t="shared" si="0"/>
        <v>15785.860000000004</v>
      </c>
      <c r="H23" s="26">
        <f t="shared" si="1"/>
        <v>0.22871101099338262</v>
      </c>
      <c r="I23" s="15">
        <f>'prov lvl hist forec Mt'!I23*'city lvl hist forec Mt'!$H23</f>
        <v>2.5944801482820501</v>
      </c>
      <c r="J23" s="15">
        <f>'prov lvl hist forec Mt'!J23*'city lvl hist forec Mt'!$H23</f>
        <v>2.2672319847365299</v>
      </c>
      <c r="K23" s="15">
        <f>'prov lvl hist forec Mt'!K23*'city lvl hist forec Mt'!$H23</f>
        <v>2.3194966257875134</v>
      </c>
      <c r="L23" s="15">
        <f>'prov lvl hist forec Mt'!L23*'city lvl hist forec Mt'!$H23</f>
        <v>1.8963238081737199</v>
      </c>
      <c r="M23" s="15">
        <f>'prov lvl hist forec Mt'!M23*'city lvl hist forec Mt'!$H23</f>
        <v>2.083716428679609</v>
      </c>
      <c r="N23" s="15">
        <f>'prov lvl hist forec Mt'!N23*'city lvl hist forec Mt'!$H23</f>
        <v>2.1087578181879754</v>
      </c>
      <c r="O23" s="15">
        <f>'prov lvl hist forec Mt'!O23*'city lvl hist forec Mt'!$H23</f>
        <v>2.1278266266605987</v>
      </c>
      <c r="P23" s="15">
        <f>'prov lvl hist forec Mt'!P23*'city lvl hist forec Mt'!$H23</f>
        <v>2.1244104625922389</v>
      </c>
      <c r="Q23" s="15">
        <f>'prov lvl hist forec Mt'!Q23*'city lvl hist forec Mt'!$H23</f>
        <v>2.0920332554866539</v>
      </c>
      <c r="R23" s="15">
        <f>'prov lvl hist forec Mt'!R23*'city lvl hist forec Mt'!$H23</f>
        <v>2.0603035925231801</v>
      </c>
      <c r="S23" s="15">
        <f>'prov lvl hist forec Mt'!S23*'city lvl hist forec Mt'!$H23</f>
        <v>2.0292085228189762</v>
      </c>
      <c r="T23" s="15">
        <f>'prov lvl hist forec Mt'!T23*'city lvl hist forec Mt'!$H23</f>
        <v>1.998735354508856</v>
      </c>
      <c r="U23" s="15">
        <f>'prov lvl hist forec Mt'!U23*'city lvl hist forec Mt'!$H23</f>
        <v>1.9688716495649383</v>
      </c>
      <c r="V23" s="15">
        <f>'prov lvl hist forec Mt'!V23*'city lvl hist forec Mt'!$H23</f>
        <v>1.9396052187198989</v>
      </c>
      <c r="W23" s="15">
        <f>'prov lvl hist forec Mt'!W23*'city lvl hist forec Mt'!$H23</f>
        <v>1.9109241164917605</v>
      </c>
      <c r="X23" s="15">
        <f>'prov lvl hist forec Mt'!X23*'city lvl hist forec Mt'!$H23</f>
        <v>1.8828166363081846</v>
      </c>
    </row>
    <row r="24" spans="1:24">
      <c r="A24" s="14" t="s">
        <v>3514</v>
      </c>
      <c r="B24" s="14" t="s">
        <v>3982</v>
      </c>
      <c r="C24" s="14" t="s">
        <v>3055</v>
      </c>
      <c r="D24" s="14" t="s">
        <v>2545</v>
      </c>
      <c r="E24" s="14" t="s">
        <v>3953</v>
      </c>
      <c r="F24">
        <f>SUMIF(GID_GCED_CO2_Plant_2019_v1.0!$V$1:$V$797,'city lvl hist forec Mt'!A24,GID_GCED_CO2_Plant_2019_v1.0!$AB$1:$AB$797)</f>
        <v>207.84</v>
      </c>
      <c r="G24" s="15">
        <f t="shared" si="0"/>
        <v>9758.44</v>
      </c>
      <c r="H24" s="26">
        <f t="shared" si="1"/>
        <v>2.1298486233455347E-2</v>
      </c>
      <c r="I24" s="15">
        <f>'prov lvl hist forec Mt'!I24*'city lvl hist forec Mt'!$H24</f>
        <v>0.26090412621375525</v>
      </c>
      <c r="J24" s="15">
        <f>'prov lvl hist forec Mt'!J24*'city lvl hist forec Mt'!$H24</f>
        <v>0.30635440581115692</v>
      </c>
      <c r="K24" s="15">
        <f>'prov lvl hist forec Mt'!K24*'city lvl hist forec Mt'!$H24</f>
        <v>0.32627664344438401</v>
      </c>
      <c r="L24" s="15">
        <f>'prov lvl hist forec Mt'!L24*'city lvl hist forec Mt'!$H24</f>
        <v>0.33225611774819336</v>
      </c>
      <c r="M24" s="15">
        <f>'prov lvl hist forec Mt'!M24*'city lvl hist forec Mt'!$H24</f>
        <v>0.37643556025182501</v>
      </c>
      <c r="N24" s="15">
        <f>'prov lvl hist forec Mt'!N24*'city lvl hist forec Mt'!$H24</f>
        <v>0.37504488625067833</v>
      </c>
      <c r="O24" s="15">
        <f>'prov lvl hist forec Mt'!O24*'city lvl hist forec Mt'!$H24</f>
        <v>0.38034800442480493</v>
      </c>
      <c r="P24" s="15">
        <f>'prov lvl hist forec Mt'!P24*'city lvl hist forec Mt'!$H24</f>
        <v>0.37939795441078727</v>
      </c>
      <c r="Q24" s="15">
        <f>'prov lvl hist forec Mt'!Q24*'city lvl hist forec Mt'!$H24</f>
        <v>0.37039371297244073</v>
      </c>
      <c r="R24" s="15">
        <f>'prov lvl hist forec Mt'!R24*'city lvl hist forec Mt'!$H24</f>
        <v>0.36156955636286109</v>
      </c>
      <c r="S24" s="15">
        <f>'prov lvl hist forec Mt'!S24*'city lvl hist forec Mt'!$H24</f>
        <v>0.35292188288547305</v>
      </c>
      <c r="T24" s="15">
        <f>'prov lvl hist forec Mt'!T24*'city lvl hist forec Mt'!$H24</f>
        <v>0.34444716287763277</v>
      </c>
      <c r="U24" s="15">
        <f>'prov lvl hist forec Mt'!U24*'city lvl hist forec Mt'!$H24</f>
        <v>0.33614193726994934</v>
      </c>
      <c r="V24" s="15">
        <f>'prov lvl hist forec Mt'!V24*'city lvl hist forec Mt'!$H24</f>
        <v>0.32800281617441951</v>
      </c>
      <c r="W24" s="15">
        <f>'prov lvl hist forec Mt'!W24*'city lvl hist forec Mt'!$H24</f>
        <v>0.32002647750080038</v>
      </c>
      <c r="X24" s="15">
        <f>'prov lvl hist forec Mt'!X24*'city lvl hist forec Mt'!$H24</f>
        <v>0.3122096656006535</v>
      </c>
    </row>
    <row r="25" spans="1:24">
      <c r="A25" s="14" t="s">
        <v>3526</v>
      </c>
      <c r="B25" s="14" t="s">
        <v>3983</v>
      </c>
      <c r="C25" s="14" t="s">
        <v>3984</v>
      </c>
      <c r="D25" s="14" t="s">
        <v>3970</v>
      </c>
      <c r="E25" s="14" t="s">
        <v>3971</v>
      </c>
      <c r="F25">
        <f>SUMIF(GID_GCED_CO2_Plant_2019_v1.0!$V$1:$V$797,'city lvl hist forec Mt'!A25,GID_GCED_CO2_Plant_2019_v1.0!$AB$1:$AB$797)</f>
        <v>0</v>
      </c>
      <c r="G25" s="15">
        <f t="shared" si="0"/>
        <v>6506.7800000000007</v>
      </c>
      <c r="H25" s="26">
        <f t="shared" si="1"/>
        <v>0</v>
      </c>
      <c r="I25" s="15">
        <f>'prov lvl hist forec Mt'!I25*'city lvl hist forec Mt'!$H25</f>
        <v>0</v>
      </c>
      <c r="J25" s="15">
        <f>'prov lvl hist forec Mt'!J25*'city lvl hist forec Mt'!$H25</f>
        <v>0</v>
      </c>
      <c r="K25" s="15">
        <f>'prov lvl hist forec Mt'!K25*'city lvl hist forec Mt'!$H25</f>
        <v>0</v>
      </c>
      <c r="L25" s="15">
        <f>'prov lvl hist forec Mt'!L25*'city lvl hist forec Mt'!$H25</f>
        <v>0</v>
      </c>
      <c r="M25" s="15">
        <f>'prov lvl hist forec Mt'!M25*'city lvl hist forec Mt'!$H25</f>
        <v>0</v>
      </c>
      <c r="N25" s="15">
        <f>'prov lvl hist forec Mt'!N25*'city lvl hist forec Mt'!$H25</f>
        <v>0</v>
      </c>
      <c r="O25" s="15">
        <f>'prov lvl hist forec Mt'!O25*'city lvl hist forec Mt'!$H25</f>
        <v>0</v>
      </c>
      <c r="P25" s="15">
        <f>'prov lvl hist forec Mt'!P25*'city lvl hist forec Mt'!$H25</f>
        <v>0</v>
      </c>
      <c r="Q25" s="15">
        <f>'prov lvl hist forec Mt'!Q25*'city lvl hist forec Mt'!$H25</f>
        <v>0</v>
      </c>
      <c r="R25" s="15">
        <f>'prov lvl hist forec Mt'!R25*'city lvl hist forec Mt'!$H25</f>
        <v>0</v>
      </c>
      <c r="S25" s="15">
        <f>'prov lvl hist forec Mt'!S25*'city lvl hist forec Mt'!$H25</f>
        <v>0</v>
      </c>
      <c r="T25" s="15">
        <f>'prov lvl hist forec Mt'!T25*'city lvl hist forec Mt'!$H25</f>
        <v>0</v>
      </c>
      <c r="U25" s="15">
        <f>'prov lvl hist forec Mt'!U25*'city lvl hist forec Mt'!$H25</f>
        <v>0</v>
      </c>
      <c r="V25" s="15">
        <f>'prov lvl hist forec Mt'!V25*'city lvl hist forec Mt'!$H25</f>
        <v>0</v>
      </c>
      <c r="W25" s="15">
        <f>'prov lvl hist forec Mt'!W25*'city lvl hist forec Mt'!$H25</f>
        <v>0</v>
      </c>
      <c r="X25" s="15">
        <f>'prov lvl hist forec Mt'!X25*'city lvl hist forec Mt'!$H25</f>
        <v>0</v>
      </c>
    </row>
    <row r="26" spans="1:24">
      <c r="A26" s="14" t="s">
        <v>3480</v>
      </c>
      <c r="B26" s="14" t="s">
        <v>3985</v>
      </c>
      <c r="C26" s="14" t="s">
        <v>3986</v>
      </c>
      <c r="D26" s="14" t="s">
        <v>2366</v>
      </c>
      <c r="E26" s="14" t="s">
        <v>3987</v>
      </c>
      <c r="F26">
        <f>SUMIF(GID_GCED_CO2_Plant_2019_v1.0!$V$1:$V$797,'city lvl hist forec Mt'!A26,GID_GCED_CO2_Plant_2019_v1.0!$AB$1:$AB$797)</f>
        <v>50.28</v>
      </c>
      <c r="G26" s="15">
        <f t="shared" si="0"/>
        <v>30951.659999999996</v>
      </c>
      <c r="H26" s="26">
        <f t="shared" si="1"/>
        <v>1.6244686068533967E-3</v>
      </c>
      <c r="I26" s="15">
        <f>'prov lvl hist forec Mt'!I26*'city lvl hist forec Mt'!$H26</f>
        <v>3.0334304450055298E-2</v>
      </c>
      <c r="J26" s="15">
        <f>'prov lvl hist forec Mt'!J26*'city lvl hist forec Mt'!$H26</f>
        <v>3.1082670341398597E-2</v>
      </c>
      <c r="K26" s="15">
        <f>'prov lvl hist forec Mt'!K26*'city lvl hist forec Mt'!$H26</f>
        <v>3.0432444420829197E-2</v>
      </c>
      <c r="L26" s="15">
        <f>'prov lvl hist forec Mt'!L26*'city lvl hist forec Mt'!$H26</f>
        <v>2.9530587805479715E-2</v>
      </c>
      <c r="M26" s="15">
        <f>'prov lvl hist forec Mt'!M26*'city lvl hist forec Mt'!$H26</f>
        <v>3.1678047022400513E-2</v>
      </c>
      <c r="N26" s="15">
        <f>'prov lvl hist forec Mt'!N26*'city lvl hist forec Mt'!$H26</f>
        <v>3.1934113802767831E-2</v>
      </c>
      <c r="O26" s="15">
        <f>'prov lvl hist forec Mt'!O26*'city lvl hist forec Mt'!$H26</f>
        <v>3.2097786255068872E-2</v>
      </c>
      <c r="P26" s="15">
        <f>'prov lvl hist forec Mt'!P26*'city lvl hist forec Mt'!$H26</f>
        <v>3.2068464446559766E-2</v>
      </c>
      <c r="Q26" s="15">
        <f>'prov lvl hist forec Mt'!Q26*'city lvl hist forec Mt'!$H26</f>
        <v>3.1790562610520157E-2</v>
      </c>
      <c r="R26" s="15">
        <f>'prov lvl hist forec Mt'!R26*'city lvl hist forec Mt'!$H26</f>
        <v>3.1518218811201336E-2</v>
      </c>
      <c r="S26" s="15">
        <f>'prov lvl hist forec Mt'!S26*'city lvl hist forec Mt'!$H26</f>
        <v>3.1251321887868888E-2</v>
      </c>
      <c r="T26" s="15">
        <f>'prov lvl hist forec Mt'!T26*'city lvl hist forec Mt'!$H26</f>
        <v>3.0989762903003096E-2</v>
      </c>
      <c r="U26" s="15">
        <f>'prov lvl hist forec Mt'!U26*'city lvl hist forec Mt'!$H26</f>
        <v>3.0733435097834619E-2</v>
      </c>
      <c r="V26" s="15">
        <f>'prov lvl hist forec Mt'!V26*'city lvl hist forec Mt'!$H26</f>
        <v>3.048223384876951E-2</v>
      </c>
      <c r="W26" s="15">
        <f>'prov lvl hist forec Mt'!W26*'city lvl hist forec Mt'!$H26</f>
        <v>3.023605662468571E-2</v>
      </c>
      <c r="X26" s="15">
        <f>'prov lvl hist forec Mt'!X26*'city lvl hist forec Mt'!$H26</f>
        <v>2.9994802945083578E-2</v>
      </c>
    </row>
    <row r="27" spans="1:24">
      <c r="A27" s="14" t="s">
        <v>3527</v>
      </c>
      <c r="B27" s="14" t="s">
        <v>3988</v>
      </c>
      <c r="C27" s="14" t="s">
        <v>3989</v>
      </c>
      <c r="D27" s="14" t="s">
        <v>3970</v>
      </c>
      <c r="E27" s="14" t="s">
        <v>3971</v>
      </c>
      <c r="F27">
        <f>SUMIF(GID_GCED_CO2_Plant_2019_v1.0!$V$1:$V$797,'city lvl hist forec Mt'!A27,GID_GCED_CO2_Plant_2019_v1.0!$AB$1:$AB$797)</f>
        <v>0</v>
      </c>
      <c r="G27" s="15">
        <f t="shared" si="0"/>
        <v>6506.7800000000007</v>
      </c>
      <c r="H27" s="26">
        <f t="shared" si="1"/>
        <v>0</v>
      </c>
      <c r="I27" s="15">
        <f>'prov lvl hist forec Mt'!I27*'city lvl hist forec Mt'!$H27</f>
        <v>0</v>
      </c>
      <c r="J27" s="15">
        <f>'prov lvl hist forec Mt'!J27*'city lvl hist forec Mt'!$H27</f>
        <v>0</v>
      </c>
      <c r="K27" s="15">
        <f>'prov lvl hist forec Mt'!K27*'city lvl hist forec Mt'!$H27</f>
        <v>0</v>
      </c>
      <c r="L27" s="15">
        <f>'prov lvl hist forec Mt'!L27*'city lvl hist forec Mt'!$H27</f>
        <v>0</v>
      </c>
      <c r="M27" s="15">
        <f>'prov lvl hist forec Mt'!M27*'city lvl hist forec Mt'!$H27</f>
        <v>0</v>
      </c>
      <c r="N27" s="15">
        <f>'prov lvl hist forec Mt'!N27*'city lvl hist forec Mt'!$H27</f>
        <v>0</v>
      </c>
      <c r="O27" s="15">
        <f>'prov lvl hist forec Mt'!O27*'city lvl hist forec Mt'!$H27</f>
        <v>0</v>
      </c>
      <c r="P27" s="15">
        <f>'prov lvl hist forec Mt'!P27*'city lvl hist forec Mt'!$H27</f>
        <v>0</v>
      </c>
      <c r="Q27" s="15">
        <f>'prov lvl hist forec Mt'!Q27*'city lvl hist forec Mt'!$H27</f>
        <v>0</v>
      </c>
      <c r="R27" s="15">
        <f>'prov lvl hist forec Mt'!R27*'city lvl hist forec Mt'!$H27</f>
        <v>0</v>
      </c>
      <c r="S27" s="15">
        <f>'prov lvl hist forec Mt'!S27*'city lvl hist forec Mt'!$H27</f>
        <v>0</v>
      </c>
      <c r="T27" s="15">
        <f>'prov lvl hist forec Mt'!T27*'city lvl hist forec Mt'!$H27</f>
        <v>0</v>
      </c>
      <c r="U27" s="15">
        <f>'prov lvl hist forec Mt'!U27*'city lvl hist forec Mt'!$H27</f>
        <v>0</v>
      </c>
      <c r="V27" s="15">
        <f>'prov lvl hist forec Mt'!V27*'city lvl hist forec Mt'!$H27</f>
        <v>0</v>
      </c>
      <c r="W27" s="15">
        <f>'prov lvl hist forec Mt'!W27*'city lvl hist forec Mt'!$H27</f>
        <v>0</v>
      </c>
      <c r="X27" s="15">
        <f>'prov lvl hist forec Mt'!X27*'city lvl hist forec Mt'!$H27</f>
        <v>0</v>
      </c>
    </row>
    <row r="28" spans="1:24">
      <c r="A28" s="14" t="s">
        <v>3322</v>
      </c>
      <c r="B28" s="14" t="s">
        <v>3990</v>
      </c>
      <c r="C28" s="14" t="s">
        <v>2692</v>
      </c>
      <c r="D28" s="14" t="s">
        <v>2366</v>
      </c>
      <c r="E28" s="14" t="s">
        <v>3987</v>
      </c>
      <c r="F28">
        <f>SUMIF(GID_GCED_CO2_Plant_2019_v1.0!$V$1:$V$797,'city lvl hist forec Mt'!A28,GID_GCED_CO2_Plant_2019_v1.0!$AB$1:$AB$797)</f>
        <v>301.70000000000005</v>
      </c>
      <c r="G28" s="15">
        <f t="shared" si="0"/>
        <v>30951.659999999996</v>
      </c>
      <c r="H28" s="26">
        <f t="shared" si="1"/>
        <v>9.7474578100173008E-3</v>
      </c>
      <c r="I28" s="15">
        <f>'prov lvl hist forec Mt'!I28*'city lvl hist forec Mt'!$H28</f>
        <v>0.18201789285166436</v>
      </c>
      <c r="J28" s="15">
        <f>'prov lvl hist forec Mt'!J28*'city lvl hist forec Mt'!$H28</f>
        <v>0.18650838587907634</v>
      </c>
      <c r="K28" s="15">
        <f>'prov lvl hist forec Mt'!K28*'city lvl hist forec Mt'!$H28</f>
        <v>0.18260677171368675</v>
      </c>
      <c r="L28" s="15">
        <f>'prov lvl hist forec Mt'!L28*'city lvl hist forec Mt'!$H28</f>
        <v>0.17719527328785267</v>
      </c>
      <c r="M28" s="15">
        <f>'prov lvl hist forec Mt'!M28*'city lvl hist forec Mt'!$H28</f>
        <v>0.1900808827895433</v>
      </c>
      <c r="N28" s="15">
        <f>'prov lvl hist forec Mt'!N28*'city lvl hist forec Mt'!$H28</f>
        <v>0.19161738532806399</v>
      </c>
      <c r="O28" s="15">
        <f>'prov lvl hist forec Mt'!O28*'city lvl hist forec Mt'!$H28</f>
        <v>0.19259948514626651</v>
      </c>
      <c r="P28" s="15">
        <f>'prov lvl hist forec Mt'!P28*'city lvl hist forec Mt'!$H28</f>
        <v>0.19242354263180358</v>
      </c>
      <c r="Q28" s="15">
        <f>'prov lvl hist forec Mt'!Q28*'city lvl hist forec Mt'!$H28</f>
        <v>0.190756021073865</v>
      </c>
      <c r="R28" s="15">
        <f>'prov lvl hist forec Mt'!R28*'city lvl hist forec Mt'!$H28</f>
        <v>0.18912184994708522</v>
      </c>
      <c r="S28" s="15">
        <f>'prov lvl hist forec Mt'!S28*'city lvl hist forec Mt'!$H28</f>
        <v>0.18752036224284099</v>
      </c>
      <c r="T28" s="15">
        <f>'prov lvl hist forec Mt'!T28*'city lvl hist forec Mt'!$H28</f>
        <v>0.18595090429268171</v>
      </c>
      <c r="U28" s="15">
        <f>'prov lvl hist forec Mt'!U28*'city lvl hist forec Mt'!$H28</f>
        <v>0.1844128355015256</v>
      </c>
      <c r="V28" s="15">
        <f>'prov lvl hist forec Mt'!V28*'city lvl hist forec Mt'!$H28</f>
        <v>0.18290552808619259</v>
      </c>
      <c r="W28" s="15">
        <f>'prov lvl hist forec Mt'!W28*'city lvl hist forec Mt'!$H28</f>
        <v>0.18142836681916627</v>
      </c>
      <c r="X28" s="15">
        <f>'prov lvl hist forec Mt'!X28*'city lvl hist forec Mt'!$H28</f>
        <v>0.17998074877748046</v>
      </c>
    </row>
    <row r="29" spans="1:24">
      <c r="A29" s="14" t="s">
        <v>3475</v>
      </c>
      <c r="B29" s="14" t="s">
        <v>3991</v>
      </c>
      <c r="C29" s="14" t="s">
        <v>3237</v>
      </c>
      <c r="D29" s="14" t="s">
        <v>1445</v>
      </c>
      <c r="E29" s="14" t="s">
        <v>3947</v>
      </c>
      <c r="F29">
        <f>SUMIF(GID_GCED_CO2_Plant_2019_v1.0!$V$1:$V$797,'city lvl hist forec Mt'!A29,GID_GCED_CO2_Plant_2019_v1.0!$AB$1:$AB$797)</f>
        <v>103.91999999999999</v>
      </c>
      <c r="G29" s="15">
        <f t="shared" si="0"/>
        <v>19500.18</v>
      </c>
      <c r="H29" s="26">
        <f t="shared" si="1"/>
        <v>5.3291815767854446E-3</v>
      </c>
      <c r="I29" s="15">
        <f>'prov lvl hist forec Mt'!I29*'city lvl hist forec Mt'!$H29</f>
        <v>6.3348258115142553E-2</v>
      </c>
      <c r="J29" s="15">
        <f>'prov lvl hist forec Mt'!J29*'city lvl hist forec Mt'!$H29</f>
        <v>6.8947123082644737E-2</v>
      </c>
      <c r="K29" s="15">
        <f>'prov lvl hist forec Mt'!K29*'city lvl hist forec Mt'!$H29</f>
        <v>6.4798935070925934E-2</v>
      </c>
      <c r="L29" s="15">
        <f>'prov lvl hist forec Mt'!L29*'city lvl hist forec Mt'!$H29</f>
        <v>6.2965917000468358E-2</v>
      </c>
      <c r="M29" s="15">
        <f>'prov lvl hist forec Mt'!M29*'city lvl hist forec Mt'!$H29</f>
        <v>7.5026082460381366E-2</v>
      </c>
      <c r="N29" s="15">
        <f>'prov lvl hist forec Mt'!N29*'city lvl hist forec Mt'!$H29</f>
        <v>8.4682931352018459E-2</v>
      </c>
      <c r="O29" s="15">
        <f>'prov lvl hist forec Mt'!O29*'city lvl hist forec Mt'!$H29</f>
        <v>8.6325626261069155E-2</v>
      </c>
      <c r="P29" s="15">
        <f>'prov lvl hist forec Mt'!P29*'city lvl hist forec Mt'!$H29</f>
        <v>8.6031338585379688E-2</v>
      </c>
      <c r="Q29" s="15">
        <f>'prov lvl hist forec Mt'!Q29*'city lvl hist forec Mt'!$H29</f>
        <v>8.3242183019735294E-2</v>
      </c>
      <c r="R29" s="15">
        <f>'prov lvl hist forec Mt'!R29*'city lvl hist forec Mt'!$H29</f>
        <v>8.0508810565403807E-2</v>
      </c>
      <c r="S29" s="15">
        <f>'prov lvl hist forec Mt'!S29*'city lvl hist forec Mt'!$H29</f>
        <v>7.7830105560158944E-2</v>
      </c>
      <c r="T29" s="15">
        <f>'prov lvl hist forec Mt'!T29*'city lvl hist forec Mt'!$H29</f>
        <v>7.5204974655018977E-2</v>
      </c>
      <c r="U29" s="15">
        <f>'prov lvl hist forec Mt'!U29*'city lvl hist forec Mt'!$H29</f>
        <v>7.2632346367981826E-2</v>
      </c>
      <c r="V29" s="15">
        <f>'prov lvl hist forec Mt'!V29*'city lvl hist forec Mt'!$H29</f>
        <v>7.0111170646685386E-2</v>
      </c>
      <c r="W29" s="15">
        <f>'prov lvl hist forec Mt'!W29*'city lvl hist forec Mt'!$H29</f>
        <v>6.7640418439814901E-2</v>
      </c>
      <c r="X29" s="15">
        <f>'prov lvl hist forec Mt'!X29*'city lvl hist forec Mt'!$H29</f>
        <v>6.52190812770818E-2</v>
      </c>
    </row>
    <row r="30" spans="1:24">
      <c r="A30" s="14" t="s">
        <v>3528</v>
      </c>
      <c r="B30" s="14" t="s">
        <v>3992</v>
      </c>
      <c r="C30" s="14" t="s">
        <v>3993</v>
      </c>
      <c r="D30" s="14" t="s">
        <v>3943</v>
      </c>
      <c r="E30" s="14" t="s">
        <v>3944</v>
      </c>
      <c r="F30">
        <f>SUMIF(GID_GCED_CO2_Plant_2019_v1.0!$V$1:$V$797,'city lvl hist forec Mt'!A30,GID_GCED_CO2_Plant_2019_v1.0!$AB$1:$AB$797)</f>
        <v>0</v>
      </c>
      <c r="G30" s="15">
        <f t="shared" si="0"/>
        <v>4351.25</v>
      </c>
      <c r="H30" s="26">
        <f t="shared" si="1"/>
        <v>0</v>
      </c>
      <c r="I30" s="15">
        <f>'prov lvl hist forec Mt'!I30*'city lvl hist forec Mt'!$H30</f>
        <v>0</v>
      </c>
      <c r="J30" s="15">
        <f>'prov lvl hist forec Mt'!J30*'city lvl hist forec Mt'!$H30</f>
        <v>0</v>
      </c>
      <c r="K30" s="15">
        <f>'prov lvl hist forec Mt'!K30*'city lvl hist forec Mt'!$H30</f>
        <v>0</v>
      </c>
      <c r="L30" s="15">
        <f>'prov lvl hist forec Mt'!L30*'city lvl hist forec Mt'!$H30</f>
        <v>0</v>
      </c>
      <c r="M30" s="15">
        <f>'prov lvl hist forec Mt'!M30*'city lvl hist forec Mt'!$H30</f>
        <v>0</v>
      </c>
      <c r="N30" s="15">
        <f>'prov lvl hist forec Mt'!N30*'city lvl hist forec Mt'!$H30</f>
        <v>0</v>
      </c>
      <c r="O30" s="15">
        <f>'prov lvl hist forec Mt'!O30*'city lvl hist forec Mt'!$H30</f>
        <v>0</v>
      </c>
      <c r="P30" s="15">
        <f>'prov lvl hist forec Mt'!P30*'city lvl hist forec Mt'!$H30</f>
        <v>0</v>
      </c>
      <c r="Q30" s="15">
        <f>'prov lvl hist forec Mt'!Q30*'city lvl hist forec Mt'!$H30</f>
        <v>0</v>
      </c>
      <c r="R30" s="15">
        <f>'prov lvl hist forec Mt'!R30*'city lvl hist forec Mt'!$H30</f>
        <v>0</v>
      </c>
      <c r="S30" s="15">
        <f>'prov lvl hist forec Mt'!S30*'city lvl hist forec Mt'!$H30</f>
        <v>0</v>
      </c>
      <c r="T30" s="15">
        <f>'prov lvl hist forec Mt'!T30*'city lvl hist forec Mt'!$H30</f>
        <v>0</v>
      </c>
      <c r="U30" s="15">
        <f>'prov lvl hist forec Mt'!U30*'city lvl hist forec Mt'!$H30</f>
        <v>0</v>
      </c>
      <c r="V30" s="15">
        <f>'prov lvl hist forec Mt'!V30*'city lvl hist forec Mt'!$H30</f>
        <v>0</v>
      </c>
      <c r="W30" s="15">
        <f>'prov lvl hist forec Mt'!W30*'city lvl hist forec Mt'!$H30</f>
        <v>0</v>
      </c>
      <c r="X30" s="15">
        <f>'prov lvl hist forec Mt'!X30*'city lvl hist forec Mt'!$H30</f>
        <v>0</v>
      </c>
    </row>
    <row r="31" spans="1:24">
      <c r="A31" s="14" t="s">
        <v>3285</v>
      </c>
      <c r="B31" s="14" t="s">
        <v>3994</v>
      </c>
      <c r="C31" s="14" t="s">
        <v>2512</v>
      </c>
      <c r="D31" s="14" t="s">
        <v>2496</v>
      </c>
      <c r="E31" s="14" t="s">
        <v>3976</v>
      </c>
      <c r="F31">
        <f>SUMIF(GID_GCED_CO2_Plant_2019_v1.0!$V$1:$V$797,'city lvl hist forec Mt'!A31,GID_GCED_CO2_Plant_2019_v1.0!$AB$1:$AB$797)</f>
        <v>941.99</v>
      </c>
      <c r="G31" s="15">
        <f t="shared" si="0"/>
        <v>33858.01</v>
      </c>
      <c r="H31" s="26">
        <f t="shared" si="1"/>
        <v>2.7821776885292429E-2</v>
      </c>
      <c r="I31" s="15">
        <f>'prov lvl hist forec Mt'!I31*'city lvl hist forec Mt'!$H31</f>
        <v>0.40443952956038753</v>
      </c>
      <c r="J31" s="15">
        <f>'prov lvl hist forec Mt'!J31*'city lvl hist forec Mt'!$H31</f>
        <v>0.43694581101911434</v>
      </c>
      <c r="K31" s="15">
        <f>'prov lvl hist forec Mt'!K31*'city lvl hist forec Mt'!$H31</f>
        <v>0.4596658022786318</v>
      </c>
      <c r="L31" s="15">
        <f>'prov lvl hist forec Mt'!L31*'city lvl hist forec Mt'!$H31</f>
        <v>0.43202224566246317</v>
      </c>
      <c r="M31" s="15">
        <f>'prov lvl hist forec Mt'!M31*'city lvl hist forec Mt'!$H31</f>
        <v>0.45631552279659154</v>
      </c>
      <c r="N31" s="15">
        <f>'prov lvl hist forec Mt'!N31*'city lvl hist forec Mt'!$H31</f>
        <v>0.45793160534260591</v>
      </c>
      <c r="O31" s="15">
        <f>'prov lvl hist forec Mt'!O31*'city lvl hist forec Mt'!$H31</f>
        <v>0.45909427396050873</v>
      </c>
      <c r="P31" s="15">
        <f>'prov lvl hist forec Mt'!P31*'city lvl hist forec Mt'!$H31</f>
        <v>0.45888598266839203</v>
      </c>
      <c r="Q31" s="15">
        <f>'prov lvl hist forec Mt'!Q31*'city lvl hist forec Mt'!$H31</f>
        <v>0.45691187072054523</v>
      </c>
      <c r="R31" s="15">
        <f>'prov lvl hist forec Mt'!R31*'city lvl hist forec Mt'!$H31</f>
        <v>0.45497724101165554</v>
      </c>
      <c r="S31" s="15">
        <f>'prov lvl hist forec Mt'!S31*'city lvl hist forec Mt'!$H31</f>
        <v>0.45308130389694351</v>
      </c>
      <c r="T31" s="15">
        <f>'prov lvl hist forec Mt'!T31*'city lvl hist forec Mt'!$H31</f>
        <v>0.45122328552452567</v>
      </c>
      <c r="U31" s="15">
        <f>'prov lvl hist forec Mt'!U31*'city lvl hist forec Mt'!$H31</f>
        <v>0.44940242751955634</v>
      </c>
      <c r="V31" s="15">
        <f>'prov lvl hist forec Mt'!V31*'city lvl hist forec Mt'!$H31</f>
        <v>0.44761798667468622</v>
      </c>
      <c r="W31" s="15">
        <f>'prov lvl hist forec Mt'!W31*'city lvl hist forec Mt'!$H31</f>
        <v>0.44586923464671369</v>
      </c>
      <c r="X31" s="15">
        <f>'prov lvl hist forec Mt'!X31*'city lvl hist forec Mt'!$H31</f>
        <v>0.44415545765930048</v>
      </c>
    </row>
    <row r="32" spans="1:24">
      <c r="A32" s="14" t="s">
        <v>3482</v>
      </c>
      <c r="B32" s="14" t="s">
        <v>3995</v>
      </c>
      <c r="C32" s="14" t="s">
        <v>2890</v>
      </c>
      <c r="D32" s="14" t="s">
        <v>2890</v>
      </c>
      <c r="E32" s="14" t="s">
        <v>3996</v>
      </c>
      <c r="F32">
        <f>SUMIF(GID_GCED_CO2_Plant_2019_v1.0!$V$1:$V$797,'city lvl hist forec Mt'!A32,GID_GCED_CO2_Plant_2019_v1.0!$AB$1:$AB$797)</f>
        <v>1361.0100000000002</v>
      </c>
      <c r="G32" s="15">
        <f t="shared" si="0"/>
        <v>1361.0100000000002</v>
      </c>
      <c r="H32" s="26">
        <f t="shared" si="1"/>
        <v>1</v>
      </c>
      <c r="I32" s="15">
        <f>'prov lvl hist forec Mt'!I32*'city lvl hist forec Mt'!$H32</f>
        <v>0.73564178898902544</v>
      </c>
      <c r="J32" s="15">
        <f>'prov lvl hist forec Mt'!J32*'city lvl hist forec Mt'!$H32</f>
        <v>0.66947371523637766</v>
      </c>
      <c r="K32" s="15">
        <f>'prov lvl hist forec Mt'!K32*'city lvl hist forec Mt'!$H32</f>
        <v>0.50786091459341887</v>
      </c>
      <c r="L32" s="15">
        <f>'prov lvl hist forec Mt'!L32*'city lvl hist forec Mt'!$H32</f>
        <v>0.52489087642378784</v>
      </c>
      <c r="M32" s="15">
        <f>'prov lvl hist forec Mt'!M32*'city lvl hist forec Mt'!$H32</f>
        <v>0.43851182009931616</v>
      </c>
      <c r="N32" s="15">
        <f>'prov lvl hist forec Mt'!N32*'city lvl hist forec Mt'!$H32</f>
        <v>0.38907453257741154</v>
      </c>
      <c r="O32" s="15">
        <f>'prov lvl hist forec Mt'!O32*'city lvl hist forec Mt'!$H32</f>
        <v>0.37044599858463273</v>
      </c>
      <c r="P32" s="15">
        <f>'prov lvl hist forec Mt'!P32*'city lvl hist forec Mt'!$H32</f>
        <v>0.37378328777937736</v>
      </c>
      <c r="Q32" s="15">
        <f>'prov lvl hist forec Mt'!Q32*'city lvl hist forec Mt'!$H32</f>
        <v>0.40541294644544179</v>
      </c>
      <c r="R32" s="15">
        <f>'prov lvl hist forec Mt'!R32*'city lvl hist forec Mt'!$H32</f>
        <v>0.43641001193818485</v>
      </c>
      <c r="S32" s="15">
        <f>'prov lvl hist forec Mt'!S32*'city lvl hist forec Mt'!$H32</f>
        <v>0.46678713612107314</v>
      </c>
      <c r="T32" s="15">
        <f>'prov lvl hist forec Mt'!T32*'city lvl hist forec Mt'!$H32</f>
        <v>0.49655671782030358</v>
      </c>
      <c r="U32" s="15">
        <f>'prov lvl hist forec Mt'!U32*'city lvl hist forec Mt'!$H32</f>
        <v>0.52573090788554933</v>
      </c>
      <c r="V32" s="15">
        <f>'prov lvl hist forec Mt'!V32*'city lvl hist forec Mt'!$H32</f>
        <v>0.55432161414949044</v>
      </c>
      <c r="W32" s="15">
        <f>'prov lvl hist forec Mt'!W32*'city lvl hist forec Mt'!$H32</f>
        <v>0.58234050628815237</v>
      </c>
      <c r="X32" s="15">
        <f>'prov lvl hist forec Mt'!X32*'city lvl hist forec Mt'!$H32</f>
        <v>0.60979902058404145</v>
      </c>
    </row>
    <row r="33" spans="1:24">
      <c r="A33" s="14" t="s">
        <v>3529</v>
      </c>
      <c r="B33" s="14" t="s">
        <v>3997</v>
      </c>
      <c r="C33" s="14" t="s">
        <v>2828</v>
      </c>
      <c r="D33" s="14" t="s">
        <v>2496</v>
      </c>
      <c r="E33" s="14" t="s">
        <v>3976</v>
      </c>
      <c r="F33">
        <f>SUMIF(GID_GCED_CO2_Plant_2019_v1.0!$V$1:$V$797,'city lvl hist forec Mt'!A33,GID_GCED_CO2_Plant_2019_v1.0!$AB$1:$AB$797)</f>
        <v>0</v>
      </c>
      <c r="G33" s="15">
        <f t="shared" si="0"/>
        <v>33858.01</v>
      </c>
      <c r="H33" s="26">
        <f t="shared" si="1"/>
        <v>0</v>
      </c>
      <c r="I33" s="15">
        <f>'prov lvl hist forec Mt'!I33*'city lvl hist forec Mt'!$H33</f>
        <v>0</v>
      </c>
      <c r="J33" s="15">
        <f>'prov lvl hist forec Mt'!J33*'city lvl hist forec Mt'!$H33</f>
        <v>0</v>
      </c>
      <c r="K33" s="15">
        <f>'prov lvl hist forec Mt'!K33*'city lvl hist forec Mt'!$H33</f>
        <v>0</v>
      </c>
      <c r="L33" s="15">
        <f>'prov lvl hist forec Mt'!L33*'city lvl hist forec Mt'!$H33</f>
        <v>0</v>
      </c>
      <c r="M33" s="15">
        <f>'prov lvl hist forec Mt'!M33*'city lvl hist forec Mt'!$H33</f>
        <v>0</v>
      </c>
      <c r="N33" s="15">
        <f>'prov lvl hist forec Mt'!N33*'city lvl hist forec Mt'!$H33</f>
        <v>0</v>
      </c>
      <c r="O33" s="15">
        <f>'prov lvl hist forec Mt'!O33*'city lvl hist forec Mt'!$H33</f>
        <v>0</v>
      </c>
      <c r="P33" s="15">
        <f>'prov lvl hist forec Mt'!P33*'city lvl hist forec Mt'!$H33</f>
        <v>0</v>
      </c>
      <c r="Q33" s="15">
        <f>'prov lvl hist forec Mt'!Q33*'city lvl hist forec Mt'!$H33</f>
        <v>0</v>
      </c>
      <c r="R33" s="15">
        <f>'prov lvl hist forec Mt'!R33*'city lvl hist forec Mt'!$H33</f>
        <v>0</v>
      </c>
      <c r="S33" s="15">
        <f>'prov lvl hist forec Mt'!S33*'city lvl hist forec Mt'!$H33</f>
        <v>0</v>
      </c>
      <c r="T33" s="15">
        <f>'prov lvl hist forec Mt'!T33*'city lvl hist forec Mt'!$H33</f>
        <v>0</v>
      </c>
      <c r="U33" s="15">
        <f>'prov lvl hist forec Mt'!U33*'city lvl hist forec Mt'!$H33</f>
        <v>0</v>
      </c>
      <c r="V33" s="15">
        <f>'prov lvl hist forec Mt'!V33*'city lvl hist forec Mt'!$H33</f>
        <v>0</v>
      </c>
      <c r="W33" s="15">
        <f>'prov lvl hist forec Mt'!W33*'city lvl hist forec Mt'!$H33</f>
        <v>0</v>
      </c>
      <c r="X33" s="15">
        <f>'prov lvl hist forec Mt'!X33*'city lvl hist forec Mt'!$H33</f>
        <v>0</v>
      </c>
    </row>
    <row r="34" spans="1:24">
      <c r="A34" s="14" t="s">
        <v>3530</v>
      </c>
      <c r="B34" s="14" t="s">
        <v>3998</v>
      </c>
      <c r="C34" s="14" t="s">
        <v>3999</v>
      </c>
      <c r="D34" s="14" t="s">
        <v>2438</v>
      </c>
      <c r="E34" s="14" t="s">
        <v>3959</v>
      </c>
      <c r="F34">
        <f>SUMIF(GID_GCED_CO2_Plant_2019_v1.0!$V$1:$V$797,'city lvl hist forec Mt'!A34,GID_GCED_CO2_Plant_2019_v1.0!$AB$1:$AB$797)</f>
        <v>0</v>
      </c>
      <c r="G34" s="15">
        <f t="shared" si="0"/>
        <v>15366.849999999997</v>
      </c>
      <c r="H34" s="26">
        <f t="shared" si="1"/>
        <v>0</v>
      </c>
      <c r="I34" s="15">
        <f>'prov lvl hist forec Mt'!I34*'city lvl hist forec Mt'!$H34</f>
        <v>0</v>
      </c>
      <c r="J34" s="15">
        <f>'prov lvl hist forec Mt'!J34*'city lvl hist forec Mt'!$H34</f>
        <v>0</v>
      </c>
      <c r="K34" s="15">
        <f>'prov lvl hist forec Mt'!K34*'city lvl hist forec Mt'!$H34</f>
        <v>0</v>
      </c>
      <c r="L34" s="15">
        <f>'prov lvl hist forec Mt'!L34*'city lvl hist forec Mt'!$H34</f>
        <v>0</v>
      </c>
      <c r="M34" s="15">
        <f>'prov lvl hist forec Mt'!M34*'city lvl hist forec Mt'!$H34</f>
        <v>0</v>
      </c>
      <c r="N34" s="15">
        <f>'prov lvl hist forec Mt'!N34*'city lvl hist forec Mt'!$H34</f>
        <v>0</v>
      </c>
      <c r="O34" s="15">
        <f>'prov lvl hist forec Mt'!O34*'city lvl hist forec Mt'!$H34</f>
        <v>0</v>
      </c>
      <c r="P34" s="15">
        <f>'prov lvl hist forec Mt'!P34*'city lvl hist forec Mt'!$H34</f>
        <v>0</v>
      </c>
      <c r="Q34" s="15">
        <f>'prov lvl hist forec Mt'!Q34*'city lvl hist forec Mt'!$H34</f>
        <v>0</v>
      </c>
      <c r="R34" s="15">
        <f>'prov lvl hist forec Mt'!R34*'city lvl hist forec Mt'!$H34</f>
        <v>0</v>
      </c>
      <c r="S34" s="15">
        <f>'prov lvl hist forec Mt'!S34*'city lvl hist forec Mt'!$H34</f>
        <v>0</v>
      </c>
      <c r="T34" s="15">
        <f>'prov lvl hist forec Mt'!T34*'city lvl hist forec Mt'!$H34</f>
        <v>0</v>
      </c>
      <c r="U34" s="15">
        <f>'prov lvl hist forec Mt'!U34*'city lvl hist forec Mt'!$H34</f>
        <v>0</v>
      </c>
      <c r="V34" s="15">
        <f>'prov lvl hist forec Mt'!V34*'city lvl hist forec Mt'!$H34</f>
        <v>0</v>
      </c>
      <c r="W34" s="15">
        <f>'prov lvl hist forec Mt'!W34*'city lvl hist forec Mt'!$H34</f>
        <v>0</v>
      </c>
      <c r="X34" s="15">
        <f>'prov lvl hist forec Mt'!X34*'city lvl hist forec Mt'!$H34</f>
        <v>0</v>
      </c>
    </row>
    <row r="35" spans="1:24">
      <c r="A35" s="14" t="s">
        <v>3531</v>
      </c>
      <c r="B35" s="14" t="s">
        <v>4000</v>
      </c>
      <c r="C35" s="14" t="s">
        <v>4001</v>
      </c>
      <c r="D35" s="14" t="s">
        <v>2610</v>
      </c>
      <c r="E35" s="14" t="s">
        <v>3936</v>
      </c>
      <c r="F35">
        <f>SUMIF(GID_GCED_CO2_Plant_2019_v1.0!$V$1:$V$797,'city lvl hist forec Mt'!A35,GID_GCED_CO2_Plant_2019_v1.0!$AB$1:$AB$797)</f>
        <v>0</v>
      </c>
      <c r="G35" s="15">
        <f t="shared" si="0"/>
        <v>3885.2700000000004</v>
      </c>
      <c r="H35" s="26">
        <f t="shared" si="1"/>
        <v>0</v>
      </c>
      <c r="I35" s="15">
        <f>'prov lvl hist forec Mt'!I35*'city lvl hist forec Mt'!$H35</f>
        <v>0</v>
      </c>
      <c r="J35" s="15">
        <f>'prov lvl hist forec Mt'!J35*'city lvl hist forec Mt'!$H35</f>
        <v>0</v>
      </c>
      <c r="K35" s="15">
        <f>'prov lvl hist forec Mt'!K35*'city lvl hist forec Mt'!$H35</f>
        <v>0</v>
      </c>
      <c r="L35" s="15">
        <f>'prov lvl hist forec Mt'!L35*'city lvl hist forec Mt'!$H35</f>
        <v>0</v>
      </c>
      <c r="M35" s="15">
        <f>'prov lvl hist forec Mt'!M35*'city lvl hist forec Mt'!$H35</f>
        <v>0</v>
      </c>
      <c r="N35" s="15">
        <f>'prov lvl hist forec Mt'!N35*'city lvl hist forec Mt'!$H35</f>
        <v>0</v>
      </c>
      <c r="O35" s="15">
        <f>'prov lvl hist forec Mt'!O35*'city lvl hist forec Mt'!$H35</f>
        <v>0</v>
      </c>
      <c r="P35" s="15">
        <f>'prov lvl hist forec Mt'!P35*'city lvl hist forec Mt'!$H35</f>
        <v>0</v>
      </c>
      <c r="Q35" s="15">
        <f>'prov lvl hist forec Mt'!Q35*'city lvl hist forec Mt'!$H35</f>
        <v>0</v>
      </c>
      <c r="R35" s="15">
        <f>'prov lvl hist forec Mt'!R35*'city lvl hist forec Mt'!$H35</f>
        <v>0</v>
      </c>
      <c r="S35" s="15">
        <f>'prov lvl hist forec Mt'!S35*'city lvl hist forec Mt'!$H35</f>
        <v>0</v>
      </c>
      <c r="T35" s="15">
        <f>'prov lvl hist forec Mt'!T35*'city lvl hist forec Mt'!$H35</f>
        <v>0</v>
      </c>
      <c r="U35" s="15">
        <f>'prov lvl hist forec Mt'!U35*'city lvl hist forec Mt'!$H35</f>
        <v>0</v>
      </c>
      <c r="V35" s="15">
        <f>'prov lvl hist forec Mt'!V35*'city lvl hist forec Mt'!$H35</f>
        <v>0</v>
      </c>
      <c r="W35" s="15">
        <f>'prov lvl hist forec Mt'!W35*'city lvl hist forec Mt'!$H35</f>
        <v>0</v>
      </c>
      <c r="X35" s="15">
        <f>'prov lvl hist forec Mt'!X35*'city lvl hist forec Mt'!$H35</f>
        <v>0</v>
      </c>
    </row>
    <row r="36" spans="1:24">
      <c r="A36" s="14" t="s">
        <v>3532</v>
      </c>
      <c r="B36" s="14" t="s">
        <v>4002</v>
      </c>
      <c r="C36" s="14" t="s">
        <v>4003</v>
      </c>
      <c r="D36" s="14" t="s">
        <v>2438</v>
      </c>
      <c r="E36" s="14" t="s">
        <v>3959</v>
      </c>
      <c r="F36">
        <f>SUMIF(GID_GCED_CO2_Plant_2019_v1.0!$V$1:$V$797,'city lvl hist forec Mt'!A36,GID_GCED_CO2_Plant_2019_v1.0!$AB$1:$AB$797)</f>
        <v>0</v>
      </c>
      <c r="G36" s="15">
        <f t="shared" si="0"/>
        <v>15366.849999999997</v>
      </c>
      <c r="H36" s="26">
        <f t="shared" si="1"/>
        <v>0</v>
      </c>
      <c r="I36" s="15">
        <f>'prov lvl hist forec Mt'!I36*'city lvl hist forec Mt'!$H36</f>
        <v>0</v>
      </c>
      <c r="J36" s="15">
        <f>'prov lvl hist forec Mt'!J36*'city lvl hist forec Mt'!$H36</f>
        <v>0</v>
      </c>
      <c r="K36" s="15">
        <f>'prov lvl hist forec Mt'!K36*'city lvl hist forec Mt'!$H36</f>
        <v>0</v>
      </c>
      <c r="L36" s="15">
        <f>'prov lvl hist forec Mt'!L36*'city lvl hist forec Mt'!$H36</f>
        <v>0</v>
      </c>
      <c r="M36" s="15">
        <f>'prov lvl hist forec Mt'!M36*'city lvl hist forec Mt'!$H36</f>
        <v>0</v>
      </c>
      <c r="N36" s="15">
        <f>'prov lvl hist forec Mt'!N36*'city lvl hist forec Mt'!$H36</f>
        <v>0</v>
      </c>
      <c r="O36" s="15">
        <f>'prov lvl hist forec Mt'!O36*'city lvl hist forec Mt'!$H36</f>
        <v>0</v>
      </c>
      <c r="P36" s="15">
        <f>'prov lvl hist forec Mt'!P36*'city lvl hist forec Mt'!$H36</f>
        <v>0</v>
      </c>
      <c r="Q36" s="15">
        <f>'prov lvl hist forec Mt'!Q36*'city lvl hist forec Mt'!$H36</f>
        <v>0</v>
      </c>
      <c r="R36" s="15">
        <f>'prov lvl hist forec Mt'!R36*'city lvl hist forec Mt'!$H36</f>
        <v>0</v>
      </c>
      <c r="S36" s="15">
        <f>'prov lvl hist forec Mt'!S36*'city lvl hist forec Mt'!$H36</f>
        <v>0</v>
      </c>
      <c r="T36" s="15">
        <f>'prov lvl hist forec Mt'!T36*'city lvl hist forec Mt'!$H36</f>
        <v>0</v>
      </c>
      <c r="U36" s="15">
        <f>'prov lvl hist forec Mt'!U36*'city lvl hist forec Mt'!$H36</f>
        <v>0</v>
      </c>
      <c r="V36" s="15">
        <f>'prov lvl hist forec Mt'!V36*'city lvl hist forec Mt'!$H36</f>
        <v>0</v>
      </c>
      <c r="W36" s="15">
        <f>'prov lvl hist forec Mt'!W36*'city lvl hist forec Mt'!$H36</f>
        <v>0</v>
      </c>
      <c r="X36" s="15">
        <f>'prov lvl hist forec Mt'!X36*'city lvl hist forec Mt'!$H36</f>
        <v>0</v>
      </c>
    </row>
    <row r="37" spans="1:24">
      <c r="A37" s="14" t="s">
        <v>3533</v>
      </c>
      <c r="B37" s="14" t="s">
        <v>4004</v>
      </c>
      <c r="C37" s="14" t="s">
        <v>4005</v>
      </c>
      <c r="D37" s="14" t="s">
        <v>2386</v>
      </c>
      <c r="E37" s="14" t="s">
        <v>3955</v>
      </c>
      <c r="F37">
        <f>SUMIF(GID_GCED_CO2_Plant_2019_v1.0!$V$1:$V$797,'city lvl hist forec Mt'!A37,GID_GCED_CO2_Plant_2019_v1.0!$AB$1:$AB$797)</f>
        <v>0</v>
      </c>
      <c r="G37" s="15">
        <f t="shared" si="0"/>
        <v>64497.73</v>
      </c>
      <c r="H37" s="26">
        <f t="shared" si="1"/>
        <v>0</v>
      </c>
      <c r="I37" s="15">
        <f>'prov lvl hist forec Mt'!I37*'city lvl hist forec Mt'!$H37</f>
        <v>0</v>
      </c>
      <c r="J37" s="15">
        <f>'prov lvl hist forec Mt'!J37*'city lvl hist forec Mt'!$H37</f>
        <v>0</v>
      </c>
      <c r="K37" s="15">
        <f>'prov lvl hist forec Mt'!K37*'city lvl hist forec Mt'!$H37</f>
        <v>0</v>
      </c>
      <c r="L37" s="15">
        <f>'prov lvl hist forec Mt'!L37*'city lvl hist forec Mt'!$H37</f>
        <v>0</v>
      </c>
      <c r="M37" s="15">
        <f>'prov lvl hist forec Mt'!M37*'city lvl hist forec Mt'!$H37</f>
        <v>0</v>
      </c>
      <c r="N37" s="15">
        <f>'prov lvl hist forec Mt'!N37*'city lvl hist forec Mt'!$H37</f>
        <v>0</v>
      </c>
      <c r="O37" s="15">
        <f>'prov lvl hist forec Mt'!O37*'city lvl hist forec Mt'!$H37</f>
        <v>0</v>
      </c>
      <c r="P37" s="15">
        <f>'prov lvl hist forec Mt'!P37*'city lvl hist forec Mt'!$H37</f>
        <v>0</v>
      </c>
      <c r="Q37" s="15">
        <f>'prov lvl hist forec Mt'!Q37*'city lvl hist forec Mt'!$H37</f>
        <v>0</v>
      </c>
      <c r="R37" s="15">
        <f>'prov lvl hist forec Mt'!R37*'city lvl hist forec Mt'!$H37</f>
        <v>0</v>
      </c>
      <c r="S37" s="15">
        <f>'prov lvl hist forec Mt'!S37*'city lvl hist forec Mt'!$H37</f>
        <v>0</v>
      </c>
      <c r="T37" s="15">
        <f>'prov lvl hist forec Mt'!T37*'city lvl hist forec Mt'!$H37</f>
        <v>0</v>
      </c>
      <c r="U37" s="15">
        <f>'prov lvl hist forec Mt'!U37*'city lvl hist forec Mt'!$H37</f>
        <v>0</v>
      </c>
      <c r="V37" s="15">
        <f>'prov lvl hist forec Mt'!V37*'city lvl hist forec Mt'!$H37</f>
        <v>0</v>
      </c>
      <c r="W37" s="15">
        <f>'prov lvl hist forec Mt'!W37*'city lvl hist forec Mt'!$H37</f>
        <v>0</v>
      </c>
      <c r="X37" s="15">
        <f>'prov lvl hist forec Mt'!X37*'city lvl hist forec Mt'!$H37</f>
        <v>0</v>
      </c>
    </row>
    <row r="38" spans="1:24">
      <c r="A38" s="14" t="s">
        <v>3319</v>
      </c>
      <c r="B38" s="14" t="s">
        <v>4006</v>
      </c>
      <c r="C38" s="14" t="s">
        <v>2668</v>
      </c>
      <c r="D38" s="14" t="s">
        <v>2438</v>
      </c>
      <c r="E38" s="14" t="s">
        <v>3959</v>
      </c>
      <c r="F38">
        <f>SUMIF(GID_GCED_CO2_Plant_2019_v1.0!$V$1:$V$797,'city lvl hist forec Mt'!A38,GID_GCED_CO2_Plant_2019_v1.0!$AB$1:$AB$797)</f>
        <v>2614.7700000000004</v>
      </c>
      <c r="G38" s="15">
        <f t="shared" si="0"/>
        <v>15366.849999999997</v>
      </c>
      <c r="H38" s="26">
        <f t="shared" si="1"/>
        <v>0.17015653826255875</v>
      </c>
      <c r="I38" s="15">
        <f>'prov lvl hist forec Mt'!I38*'city lvl hist forec Mt'!$H38</f>
        <v>1.0188691951704991</v>
      </c>
      <c r="J38" s="15">
        <f>'prov lvl hist forec Mt'!J38*'city lvl hist forec Mt'!$H38</f>
        <v>0.87764229498020796</v>
      </c>
      <c r="K38" s="15">
        <f>'prov lvl hist forec Mt'!K38*'city lvl hist forec Mt'!$H38</f>
        <v>0.85135244097538465</v>
      </c>
      <c r="L38" s="15">
        <f>'prov lvl hist forec Mt'!L38*'city lvl hist forec Mt'!$H38</f>
        <v>0.89758180224729522</v>
      </c>
      <c r="M38" s="15">
        <f>'prov lvl hist forec Mt'!M38*'city lvl hist forec Mt'!$H38</f>
        <v>1.0789125181829784</v>
      </c>
      <c r="N38" s="15">
        <f>'prov lvl hist forec Mt'!N38*'city lvl hist forec Mt'!$H38</f>
        <v>1.2310980623623613</v>
      </c>
      <c r="O38" s="15">
        <f>'prov lvl hist forec Mt'!O38*'city lvl hist forec Mt'!$H38</f>
        <v>1.2561424190465773</v>
      </c>
      <c r="P38" s="15">
        <f>'prov lvl hist forec Mt'!P38*'city lvl hist forec Mt'!$H38</f>
        <v>1.2516557395803367</v>
      </c>
      <c r="Q38" s="15">
        <f>'prov lvl hist forec Mt'!Q38*'city lvl hist forec Mt'!$H38</f>
        <v>1.209132562300794</v>
      </c>
      <c r="R38" s="15">
        <f>'prov lvl hist forec Mt'!R38*'city lvl hist forec Mt'!$H38</f>
        <v>1.1674598485668424</v>
      </c>
      <c r="S38" s="15">
        <f>'prov lvl hist forec Mt'!S38*'city lvl hist forec Mt'!$H38</f>
        <v>1.1266205891075698</v>
      </c>
      <c r="T38" s="15">
        <f>'prov lvl hist forec Mt'!T38*'city lvl hist forec Mt'!$H38</f>
        <v>1.0865981148374826</v>
      </c>
      <c r="U38" s="15">
        <f>'prov lvl hist forec Mt'!U38*'city lvl hist forec Mt'!$H38</f>
        <v>1.0473760900527973</v>
      </c>
      <c r="V38" s="15">
        <f>'prov lvl hist forec Mt'!V38*'city lvl hist forec Mt'!$H38</f>
        <v>1.0089385057638052</v>
      </c>
      <c r="W38" s="15">
        <f>'prov lvl hist forec Mt'!W38*'city lvl hist forec Mt'!$H38</f>
        <v>0.97126967316059354</v>
      </c>
      <c r="X38" s="15">
        <f>'prov lvl hist forec Mt'!X38*'city lvl hist forec Mt'!$H38</f>
        <v>0.93435421720944567</v>
      </c>
    </row>
    <row r="39" spans="1:24">
      <c r="A39" s="14" t="s">
        <v>3420</v>
      </c>
      <c r="B39" s="14" t="s">
        <v>4007</v>
      </c>
      <c r="C39" s="14" t="s">
        <v>3100</v>
      </c>
      <c r="D39" s="14" t="s">
        <v>2409</v>
      </c>
      <c r="E39" s="14" t="s">
        <v>3961</v>
      </c>
      <c r="F39">
        <f>SUMIF(GID_GCED_CO2_Plant_2019_v1.0!$V$1:$V$797,'city lvl hist forec Mt'!A39,GID_GCED_CO2_Plant_2019_v1.0!$AB$1:$AB$797)</f>
        <v>261.48</v>
      </c>
      <c r="G39" s="15">
        <f t="shared" si="0"/>
        <v>6828.59</v>
      </c>
      <c r="H39" s="26">
        <f t="shared" si="1"/>
        <v>3.8291946067929107E-2</v>
      </c>
      <c r="I39" s="15">
        <f>'prov lvl hist forec Mt'!I39*'city lvl hist forec Mt'!$H39</f>
        <v>0.50003939778032913</v>
      </c>
      <c r="J39" s="15">
        <f>'prov lvl hist forec Mt'!J39*'city lvl hist forec Mt'!$H39</f>
        <v>0.53999630509884267</v>
      </c>
      <c r="K39" s="15">
        <f>'prov lvl hist forec Mt'!K39*'city lvl hist forec Mt'!$H39</f>
        <v>0.58990825922486234</v>
      </c>
      <c r="L39" s="15">
        <f>'prov lvl hist forec Mt'!L39*'city lvl hist forec Mt'!$H39</f>
        <v>0.55853738388375296</v>
      </c>
      <c r="M39" s="15">
        <f>'prov lvl hist forec Mt'!M39*'city lvl hist forec Mt'!$H39</f>
        <v>0.57910895473217205</v>
      </c>
      <c r="N39" s="15">
        <f>'prov lvl hist forec Mt'!N39*'city lvl hist forec Mt'!$H39</f>
        <v>0.56069576563746848</v>
      </c>
      <c r="O39" s="15">
        <f>'prov lvl hist forec Mt'!O39*'city lvl hist forec Mt'!$H39</f>
        <v>0.56032511839930332</v>
      </c>
      <c r="P39" s="15">
        <f>'prov lvl hist forec Mt'!P39*'city lvl hist forec Mt'!$H39</f>
        <v>0.56039151959992761</v>
      </c>
      <c r="Q39" s="15">
        <f>'prov lvl hist forec Mt'!Q39*'city lvl hist forec Mt'!$H39</f>
        <v>0.56102084693364196</v>
      </c>
      <c r="R39" s="15">
        <f>'prov lvl hist forec Mt'!R39*'city lvl hist forec Mt'!$H39</f>
        <v>0.56163758772068195</v>
      </c>
      <c r="S39" s="15">
        <f>'prov lvl hist forec Mt'!S39*'city lvl hist forec Mt'!$H39</f>
        <v>0.56224199369198113</v>
      </c>
      <c r="T39" s="15">
        <f>'prov lvl hist forec Mt'!T39*'city lvl hist forec Mt'!$H39</f>
        <v>0.56283431154385433</v>
      </c>
      <c r="U39" s="15">
        <f>'prov lvl hist forec Mt'!U39*'city lvl hist forec Mt'!$H39</f>
        <v>0.56341478303869008</v>
      </c>
      <c r="V39" s="15">
        <f>'prov lvl hist forec Mt'!V39*'city lvl hist forec Mt'!$H39</f>
        <v>0.56398364510362919</v>
      </c>
      <c r="W39" s="15">
        <f>'prov lvl hist forec Mt'!W39*'city lvl hist forec Mt'!$H39</f>
        <v>0.56454112992726957</v>
      </c>
      <c r="X39" s="15">
        <f>'prov lvl hist forec Mt'!X39*'city lvl hist forec Mt'!$H39</f>
        <v>0.56508746505443697</v>
      </c>
    </row>
    <row r="40" spans="1:24">
      <c r="A40" s="14" t="s">
        <v>3534</v>
      </c>
      <c r="B40" s="14" t="s">
        <v>4008</v>
      </c>
      <c r="C40" s="14" t="s">
        <v>4009</v>
      </c>
      <c r="D40" s="14" t="s">
        <v>2412</v>
      </c>
      <c r="E40" s="14" t="s">
        <v>3949</v>
      </c>
      <c r="F40">
        <f>SUMIF(GID_GCED_CO2_Plant_2019_v1.0!$V$1:$V$797,'city lvl hist forec Mt'!A40,GID_GCED_CO2_Plant_2019_v1.0!$AB$1:$AB$797)</f>
        <v>0</v>
      </c>
      <c r="G40" s="15">
        <f t="shared" si="0"/>
        <v>15785.860000000004</v>
      </c>
      <c r="H40" s="26">
        <f t="shared" si="1"/>
        <v>0</v>
      </c>
      <c r="I40" s="15">
        <f>'prov lvl hist forec Mt'!I40*'city lvl hist forec Mt'!$H40</f>
        <v>0</v>
      </c>
      <c r="J40" s="15">
        <f>'prov lvl hist forec Mt'!J40*'city lvl hist forec Mt'!$H40</f>
        <v>0</v>
      </c>
      <c r="K40" s="15">
        <f>'prov lvl hist forec Mt'!K40*'city lvl hist forec Mt'!$H40</f>
        <v>0</v>
      </c>
      <c r="L40" s="15">
        <f>'prov lvl hist forec Mt'!L40*'city lvl hist forec Mt'!$H40</f>
        <v>0</v>
      </c>
      <c r="M40" s="15">
        <f>'prov lvl hist forec Mt'!M40*'city lvl hist forec Mt'!$H40</f>
        <v>0</v>
      </c>
      <c r="N40" s="15">
        <f>'prov lvl hist forec Mt'!N40*'city lvl hist forec Mt'!$H40</f>
        <v>0</v>
      </c>
      <c r="O40" s="15">
        <f>'prov lvl hist forec Mt'!O40*'city lvl hist forec Mt'!$H40</f>
        <v>0</v>
      </c>
      <c r="P40" s="15">
        <f>'prov lvl hist forec Mt'!P40*'city lvl hist forec Mt'!$H40</f>
        <v>0</v>
      </c>
      <c r="Q40" s="15">
        <f>'prov lvl hist forec Mt'!Q40*'city lvl hist forec Mt'!$H40</f>
        <v>0</v>
      </c>
      <c r="R40" s="15">
        <f>'prov lvl hist forec Mt'!R40*'city lvl hist forec Mt'!$H40</f>
        <v>0</v>
      </c>
      <c r="S40" s="15">
        <f>'prov lvl hist forec Mt'!S40*'city lvl hist forec Mt'!$H40</f>
        <v>0</v>
      </c>
      <c r="T40" s="15">
        <f>'prov lvl hist forec Mt'!T40*'city lvl hist forec Mt'!$H40</f>
        <v>0</v>
      </c>
      <c r="U40" s="15">
        <f>'prov lvl hist forec Mt'!U40*'city lvl hist forec Mt'!$H40</f>
        <v>0</v>
      </c>
      <c r="V40" s="15">
        <f>'prov lvl hist forec Mt'!V40*'city lvl hist forec Mt'!$H40</f>
        <v>0</v>
      </c>
      <c r="W40" s="15">
        <f>'prov lvl hist forec Mt'!W40*'city lvl hist forec Mt'!$H40</f>
        <v>0</v>
      </c>
      <c r="X40" s="15">
        <f>'prov lvl hist forec Mt'!X40*'city lvl hist forec Mt'!$H40</f>
        <v>0</v>
      </c>
    </row>
    <row r="41" spans="1:24">
      <c r="A41" s="14" t="s">
        <v>3535</v>
      </c>
      <c r="B41" s="14" t="s">
        <v>4010</v>
      </c>
      <c r="C41" s="14" t="s">
        <v>4009</v>
      </c>
      <c r="D41" s="14" t="s">
        <v>2458</v>
      </c>
      <c r="E41" s="14" t="s">
        <v>3957</v>
      </c>
      <c r="F41">
        <f>SUMIF(GID_GCED_CO2_Plant_2019_v1.0!$V$1:$V$797,'city lvl hist forec Mt'!A41,GID_GCED_CO2_Plant_2019_v1.0!$AB$1:$AB$797)</f>
        <v>0</v>
      </c>
      <c r="G41" s="15">
        <f t="shared" si="0"/>
        <v>25846</v>
      </c>
      <c r="H41" s="26">
        <f t="shared" si="1"/>
        <v>0</v>
      </c>
      <c r="I41" s="15">
        <f>'prov lvl hist forec Mt'!I41*'city lvl hist forec Mt'!$H41</f>
        <v>0</v>
      </c>
      <c r="J41" s="15">
        <f>'prov lvl hist forec Mt'!J41*'city lvl hist forec Mt'!$H41</f>
        <v>0</v>
      </c>
      <c r="K41" s="15">
        <f>'prov lvl hist forec Mt'!K41*'city lvl hist forec Mt'!$H41</f>
        <v>0</v>
      </c>
      <c r="L41" s="15">
        <f>'prov lvl hist forec Mt'!L41*'city lvl hist forec Mt'!$H41</f>
        <v>0</v>
      </c>
      <c r="M41" s="15">
        <f>'prov lvl hist forec Mt'!M41*'city lvl hist forec Mt'!$H41</f>
        <v>0</v>
      </c>
      <c r="N41" s="15">
        <f>'prov lvl hist forec Mt'!N41*'city lvl hist forec Mt'!$H41</f>
        <v>0</v>
      </c>
      <c r="O41" s="15">
        <f>'prov lvl hist forec Mt'!O41*'city lvl hist forec Mt'!$H41</f>
        <v>0</v>
      </c>
      <c r="P41" s="15">
        <f>'prov lvl hist forec Mt'!P41*'city lvl hist forec Mt'!$H41</f>
        <v>0</v>
      </c>
      <c r="Q41" s="15">
        <f>'prov lvl hist forec Mt'!Q41*'city lvl hist forec Mt'!$H41</f>
        <v>0</v>
      </c>
      <c r="R41" s="15">
        <f>'prov lvl hist forec Mt'!R41*'city lvl hist forec Mt'!$H41</f>
        <v>0</v>
      </c>
      <c r="S41" s="15">
        <f>'prov lvl hist forec Mt'!S41*'city lvl hist forec Mt'!$H41</f>
        <v>0</v>
      </c>
      <c r="T41" s="15">
        <f>'prov lvl hist forec Mt'!T41*'city lvl hist forec Mt'!$H41</f>
        <v>0</v>
      </c>
      <c r="U41" s="15">
        <f>'prov lvl hist forec Mt'!U41*'city lvl hist forec Mt'!$H41</f>
        <v>0</v>
      </c>
      <c r="V41" s="15">
        <f>'prov lvl hist forec Mt'!V41*'city lvl hist forec Mt'!$H41</f>
        <v>0</v>
      </c>
      <c r="W41" s="15">
        <f>'prov lvl hist forec Mt'!W41*'city lvl hist forec Mt'!$H41</f>
        <v>0</v>
      </c>
      <c r="X41" s="15">
        <f>'prov lvl hist forec Mt'!X41*'city lvl hist forec Mt'!$H41</f>
        <v>0</v>
      </c>
    </row>
    <row r="42" spans="1:24">
      <c r="A42" s="14" t="s">
        <v>3447</v>
      </c>
      <c r="B42" s="14" t="s">
        <v>4011</v>
      </c>
      <c r="C42" s="14" t="s">
        <v>3200</v>
      </c>
      <c r="D42" s="14" t="s">
        <v>2610</v>
      </c>
      <c r="E42" s="14" t="s">
        <v>3936</v>
      </c>
      <c r="F42">
        <f>SUMIF(GID_GCED_CO2_Plant_2019_v1.0!$V$1:$V$797,'city lvl hist forec Mt'!A42,GID_GCED_CO2_Plant_2019_v1.0!$AB$1:$AB$797)</f>
        <v>261.48</v>
      </c>
      <c r="G42" s="15">
        <f t="shared" si="0"/>
        <v>3885.2700000000004</v>
      </c>
      <c r="H42" s="26">
        <f t="shared" si="1"/>
        <v>6.7300342061169485E-2</v>
      </c>
      <c r="I42" s="15">
        <f>'prov lvl hist forec Mt'!I42*'city lvl hist forec Mt'!$H42</f>
        <v>0.36938125103231695</v>
      </c>
      <c r="J42" s="15">
        <f>'prov lvl hist forec Mt'!J42*'city lvl hist forec Mt'!$H42</f>
        <v>0.35009109618602791</v>
      </c>
      <c r="K42" s="15">
        <f>'prov lvl hist forec Mt'!K42*'city lvl hist forec Mt'!$H42</f>
        <v>0.41045731217536019</v>
      </c>
      <c r="L42" s="15">
        <f>'prov lvl hist forec Mt'!L42*'city lvl hist forec Mt'!$H42</f>
        <v>0.31516591986181225</v>
      </c>
      <c r="M42" s="15">
        <f>'prov lvl hist forec Mt'!M42*'city lvl hist forec Mt'!$H42</f>
        <v>0.35529964485337656</v>
      </c>
      <c r="N42" s="15">
        <f>'prov lvl hist forec Mt'!N42*'city lvl hist forec Mt'!$H42</f>
        <v>0.36228459176745847</v>
      </c>
      <c r="O42" s="15">
        <f>'prov lvl hist forec Mt'!O42*'city lvl hist forec Mt'!$H42</f>
        <v>0.36700829090221876</v>
      </c>
      <c r="P42" s="15">
        <f>'prov lvl hist forec Mt'!P42*'city lvl hist forec Mt'!$H42</f>
        <v>0.36616204341501596</v>
      </c>
      <c r="Q42" s="15">
        <f>'prov lvl hist forec Mt'!Q42*'city lvl hist forec Mt'!$H42</f>
        <v>0.35814160598652223</v>
      </c>
      <c r="R42" s="15">
        <f>'prov lvl hist forec Mt'!R42*'city lvl hist forec Mt'!$H42</f>
        <v>0.35028157730659831</v>
      </c>
      <c r="S42" s="15">
        <f>'prov lvl hist forec Mt'!S42*'city lvl hist forec Mt'!$H42</f>
        <v>0.34257874920027287</v>
      </c>
      <c r="T42" s="15">
        <f>'prov lvl hist forec Mt'!T42*'city lvl hist forec Mt'!$H42</f>
        <v>0.33502997765607395</v>
      </c>
      <c r="U42" s="15">
        <f>'prov lvl hist forec Mt'!U42*'city lvl hist forec Mt'!$H42</f>
        <v>0.32763218154275903</v>
      </c>
      <c r="V42" s="15">
        <f>'prov lvl hist forec Mt'!V42*'city lvl hist forec Mt'!$H42</f>
        <v>0.32038234135171034</v>
      </c>
      <c r="W42" s="15">
        <f>'prov lvl hist forec Mt'!W42*'city lvl hist forec Mt'!$H42</f>
        <v>0.31327749796448273</v>
      </c>
      <c r="X42" s="15">
        <f>'prov lvl hist forec Mt'!X42*'city lvl hist forec Mt'!$H42</f>
        <v>0.30631475144499953</v>
      </c>
    </row>
    <row r="43" spans="1:24">
      <c r="A43" s="14" t="s">
        <v>3536</v>
      </c>
      <c r="B43" s="14" t="s">
        <v>4012</v>
      </c>
      <c r="C43" s="14" t="s">
        <v>4013</v>
      </c>
      <c r="D43" s="14" t="s">
        <v>1445</v>
      </c>
      <c r="E43" s="14" t="s">
        <v>3947</v>
      </c>
      <c r="F43">
        <f>SUMIF(GID_GCED_CO2_Plant_2019_v1.0!$V$1:$V$797,'city lvl hist forec Mt'!A43,GID_GCED_CO2_Plant_2019_v1.0!$AB$1:$AB$797)</f>
        <v>0</v>
      </c>
      <c r="G43" s="15">
        <f t="shared" si="0"/>
        <v>19500.18</v>
      </c>
      <c r="H43" s="26">
        <f t="shared" si="1"/>
        <v>0</v>
      </c>
      <c r="I43" s="15">
        <f>'prov lvl hist forec Mt'!I43*'city lvl hist forec Mt'!$H43</f>
        <v>0</v>
      </c>
      <c r="J43" s="15">
        <f>'prov lvl hist forec Mt'!J43*'city lvl hist forec Mt'!$H43</f>
        <v>0</v>
      </c>
      <c r="K43" s="15">
        <f>'prov lvl hist forec Mt'!K43*'city lvl hist forec Mt'!$H43</f>
        <v>0</v>
      </c>
      <c r="L43" s="15">
        <f>'prov lvl hist forec Mt'!L43*'city lvl hist forec Mt'!$H43</f>
        <v>0</v>
      </c>
      <c r="M43" s="15">
        <f>'prov lvl hist forec Mt'!M43*'city lvl hist forec Mt'!$H43</f>
        <v>0</v>
      </c>
      <c r="N43" s="15">
        <f>'prov lvl hist forec Mt'!N43*'city lvl hist forec Mt'!$H43</f>
        <v>0</v>
      </c>
      <c r="O43" s="15">
        <f>'prov lvl hist forec Mt'!O43*'city lvl hist forec Mt'!$H43</f>
        <v>0</v>
      </c>
      <c r="P43" s="15">
        <f>'prov lvl hist forec Mt'!P43*'city lvl hist forec Mt'!$H43</f>
        <v>0</v>
      </c>
      <c r="Q43" s="15">
        <f>'prov lvl hist forec Mt'!Q43*'city lvl hist forec Mt'!$H43</f>
        <v>0</v>
      </c>
      <c r="R43" s="15">
        <f>'prov lvl hist forec Mt'!R43*'city lvl hist forec Mt'!$H43</f>
        <v>0</v>
      </c>
      <c r="S43" s="15">
        <f>'prov lvl hist forec Mt'!S43*'city lvl hist forec Mt'!$H43</f>
        <v>0</v>
      </c>
      <c r="T43" s="15">
        <f>'prov lvl hist forec Mt'!T43*'city lvl hist forec Mt'!$H43</f>
        <v>0</v>
      </c>
      <c r="U43" s="15">
        <f>'prov lvl hist forec Mt'!U43*'city lvl hist forec Mt'!$H43</f>
        <v>0</v>
      </c>
      <c r="V43" s="15">
        <f>'prov lvl hist forec Mt'!V43*'city lvl hist forec Mt'!$H43</f>
        <v>0</v>
      </c>
      <c r="W43" s="15">
        <f>'prov lvl hist forec Mt'!W43*'city lvl hist forec Mt'!$H43</f>
        <v>0</v>
      </c>
      <c r="X43" s="15">
        <f>'prov lvl hist forec Mt'!X43*'city lvl hist forec Mt'!$H43</f>
        <v>0</v>
      </c>
    </row>
    <row r="44" spans="1:24">
      <c r="A44" s="14" t="s">
        <v>3537</v>
      </c>
      <c r="B44" s="14" t="s">
        <v>4014</v>
      </c>
      <c r="C44" s="14" t="s">
        <v>4015</v>
      </c>
      <c r="D44" s="14" t="s">
        <v>2386</v>
      </c>
      <c r="E44" s="14" t="s">
        <v>3955</v>
      </c>
      <c r="F44">
        <f>SUMIF(GID_GCED_CO2_Plant_2019_v1.0!$V$1:$V$797,'city lvl hist forec Mt'!A44,GID_GCED_CO2_Plant_2019_v1.0!$AB$1:$AB$797)</f>
        <v>0</v>
      </c>
      <c r="G44" s="15">
        <f t="shared" si="0"/>
        <v>64497.73</v>
      </c>
      <c r="H44" s="26">
        <f t="shared" si="1"/>
        <v>0</v>
      </c>
      <c r="I44" s="15">
        <f>'prov lvl hist forec Mt'!I44*'city lvl hist forec Mt'!$H44</f>
        <v>0</v>
      </c>
      <c r="J44" s="15">
        <f>'prov lvl hist forec Mt'!J44*'city lvl hist forec Mt'!$H44</f>
        <v>0</v>
      </c>
      <c r="K44" s="15">
        <f>'prov lvl hist forec Mt'!K44*'city lvl hist forec Mt'!$H44</f>
        <v>0</v>
      </c>
      <c r="L44" s="15">
        <f>'prov lvl hist forec Mt'!L44*'city lvl hist forec Mt'!$H44</f>
        <v>0</v>
      </c>
      <c r="M44" s="15">
        <f>'prov lvl hist forec Mt'!M44*'city lvl hist forec Mt'!$H44</f>
        <v>0</v>
      </c>
      <c r="N44" s="15">
        <f>'prov lvl hist forec Mt'!N44*'city lvl hist forec Mt'!$H44</f>
        <v>0</v>
      </c>
      <c r="O44" s="15">
        <f>'prov lvl hist forec Mt'!O44*'city lvl hist forec Mt'!$H44</f>
        <v>0</v>
      </c>
      <c r="P44" s="15">
        <f>'prov lvl hist forec Mt'!P44*'city lvl hist forec Mt'!$H44</f>
        <v>0</v>
      </c>
      <c r="Q44" s="15">
        <f>'prov lvl hist forec Mt'!Q44*'city lvl hist forec Mt'!$H44</f>
        <v>0</v>
      </c>
      <c r="R44" s="15">
        <f>'prov lvl hist forec Mt'!R44*'city lvl hist forec Mt'!$H44</f>
        <v>0</v>
      </c>
      <c r="S44" s="15">
        <f>'prov lvl hist forec Mt'!S44*'city lvl hist forec Mt'!$H44</f>
        <v>0</v>
      </c>
      <c r="T44" s="15">
        <f>'prov lvl hist forec Mt'!T44*'city lvl hist forec Mt'!$H44</f>
        <v>0</v>
      </c>
      <c r="U44" s="15">
        <f>'prov lvl hist forec Mt'!U44*'city lvl hist forec Mt'!$H44</f>
        <v>0</v>
      </c>
      <c r="V44" s="15">
        <f>'prov lvl hist forec Mt'!V44*'city lvl hist forec Mt'!$H44</f>
        <v>0</v>
      </c>
      <c r="W44" s="15">
        <f>'prov lvl hist forec Mt'!W44*'city lvl hist forec Mt'!$H44</f>
        <v>0</v>
      </c>
      <c r="X44" s="15">
        <f>'prov lvl hist forec Mt'!X44*'city lvl hist forec Mt'!$H44</f>
        <v>0</v>
      </c>
    </row>
    <row r="45" spans="1:24">
      <c r="A45" s="14" t="s">
        <v>3538</v>
      </c>
      <c r="B45" s="14" t="s">
        <v>4016</v>
      </c>
      <c r="C45" s="14" t="s">
        <v>4017</v>
      </c>
      <c r="D45" s="14" t="s">
        <v>1445</v>
      </c>
      <c r="E45" s="14" t="s">
        <v>3947</v>
      </c>
      <c r="F45">
        <f>SUMIF(GID_GCED_CO2_Plant_2019_v1.0!$V$1:$V$797,'city lvl hist forec Mt'!A45,GID_GCED_CO2_Plant_2019_v1.0!$AB$1:$AB$797)</f>
        <v>0</v>
      </c>
      <c r="G45" s="15">
        <f t="shared" si="0"/>
        <v>19500.18</v>
      </c>
      <c r="H45" s="26">
        <f t="shared" si="1"/>
        <v>0</v>
      </c>
      <c r="I45" s="15">
        <f>'prov lvl hist forec Mt'!I45*'city lvl hist forec Mt'!$H45</f>
        <v>0</v>
      </c>
      <c r="J45" s="15">
        <f>'prov lvl hist forec Mt'!J45*'city lvl hist forec Mt'!$H45</f>
        <v>0</v>
      </c>
      <c r="K45" s="15">
        <f>'prov lvl hist forec Mt'!K45*'city lvl hist forec Mt'!$H45</f>
        <v>0</v>
      </c>
      <c r="L45" s="15">
        <f>'prov lvl hist forec Mt'!L45*'city lvl hist forec Mt'!$H45</f>
        <v>0</v>
      </c>
      <c r="M45" s="15">
        <f>'prov lvl hist forec Mt'!M45*'city lvl hist forec Mt'!$H45</f>
        <v>0</v>
      </c>
      <c r="N45" s="15">
        <f>'prov lvl hist forec Mt'!N45*'city lvl hist forec Mt'!$H45</f>
        <v>0</v>
      </c>
      <c r="O45" s="15">
        <f>'prov lvl hist forec Mt'!O45*'city lvl hist forec Mt'!$H45</f>
        <v>0</v>
      </c>
      <c r="P45" s="15">
        <f>'prov lvl hist forec Mt'!P45*'city lvl hist forec Mt'!$H45</f>
        <v>0</v>
      </c>
      <c r="Q45" s="15">
        <f>'prov lvl hist forec Mt'!Q45*'city lvl hist forec Mt'!$H45</f>
        <v>0</v>
      </c>
      <c r="R45" s="15">
        <f>'prov lvl hist forec Mt'!R45*'city lvl hist forec Mt'!$H45</f>
        <v>0</v>
      </c>
      <c r="S45" s="15">
        <f>'prov lvl hist forec Mt'!S45*'city lvl hist forec Mt'!$H45</f>
        <v>0</v>
      </c>
      <c r="T45" s="15">
        <f>'prov lvl hist forec Mt'!T45*'city lvl hist forec Mt'!$H45</f>
        <v>0</v>
      </c>
      <c r="U45" s="15">
        <f>'prov lvl hist forec Mt'!U45*'city lvl hist forec Mt'!$H45</f>
        <v>0</v>
      </c>
      <c r="V45" s="15">
        <f>'prov lvl hist forec Mt'!V45*'city lvl hist forec Mt'!$H45</f>
        <v>0</v>
      </c>
      <c r="W45" s="15">
        <f>'prov lvl hist forec Mt'!W45*'city lvl hist forec Mt'!$H45</f>
        <v>0</v>
      </c>
      <c r="X45" s="15">
        <f>'prov lvl hist forec Mt'!X45*'city lvl hist forec Mt'!$H45</f>
        <v>0</v>
      </c>
    </row>
    <row r="46" spans="1:24">
      <c r="A46" s="14" t="s">
        <v>3539</v>
      </c>
      <c r="B46" s="14" t="s">
        <v>4018</v>
      </c>
      <c r="C46" s="14" t="s">
        <v>4019</v>
      </c>
      <c r="D46" s="14" t="s">
        <v>2496</v>
      </c>
      <c r="E46" s="14" t="s">
        <v>3976</v>
      </c>
      <c r="F46">
        <f>SUMIF(GID_GCED_CO2_Plant_2019_v1.0!$V$1:$V$797,'city lvl hist forec Mt'!A46,GID_GCED_CO2_Plant_2019_v1.0!$AB$1:$AB$797)</f>
        <v>0</v>
      </c>
      <c r="G46" s="15">
        <f t="shared" si="0"/>
        <v>33858.01</v>
      </c>
      <c r="H46" s="26">
        <f t="shared" si="1"/>
        <v>0</v>
      </c>
      <c r="I46" s="15">
        <f>'prov lvl hist forec Mt'!I46*'city lvl hist forec Mt'!$H46</f>
        <v>0</v>
      </c>
      <c r="J46" s="15">
        <f>'prov lvl hist forec Mt'!J46*'city lvl hist forec Mt'!$H46</f>
        <v>0</v>
      </c>
      <c r="K46" s="15">
        <f>'prov lvl hist forec Mt'!K46*'city lvl hist forec Mt'!$H46</f>
        <v>0</v>
      </c>
      <c r="L46" s="15">
        <f>'prov lvl hist forec Mt'!L46*'city lvl hist forec Mt'!$H46</f>
        <v>0</v>
      </c>
      <c r="M46" s="15">
        <f>'prov lvl hist forec Mt'!M46*'city lvl hist forec Mt'!$H46</f>
        <v>0</v>
      </c>
      <c r="N46" s="15">
        <f>'prov lvl hist forec Mt'!N46*'city lvl hist forec Mt'!$H46</f>
        <v>0</v>
      </c>
      <c r="O46" s="15">
        <f>'prov lvl hist forec Mt'!O46*'city lvl hist forec Mt'!$H46</f>
        <v>0</v>
      </c>
      <c r="P46" s="15">
        <f>'prov lvl hist forec Mt'!P46*'city lvl hist forec Mt'!$H46</f>
        <v>0</v>
      </c>
      <c r="Q46" s="15">
        <f>'prov lvl hist forec Mt'!Q46*'city lvl hist forec Mt'!$H46</f>
        <v>0</v>
      </c>
      <c r="R46" s="15">
        <f>'prov lvl hist forec Mt'!R46*'city lvl hist forec Mt'!$H46</f>
        <v>0</v>
      </c>
      <c r="S46" s="15">
        <f>'prov lvl hist forec Mt'!S46*'city lvl hist forec Mt'!$H46</f>
        <v>0</v>
      </c>
      <c r="T46" s="15">
        <f>'prov lvl hist forec Mt'!T46*'city lvl hist forec Mt'!$H46</f>
        <v>0</v>
      </c>
      <c r="U46" s="15">
        <f>'prov lvl hist forec Mt'!U46*'city lvl hist forec Mt'!$H46</f>
        <v>0</v>
      </c>
      <c r="V46" s="15">
        <f>'prov lvl hist forec Mt'!V46*'city lvl hist forec Mt'!$H46</f>
        <v>0</v>
      </c>
      <c r="W46" s="15">
        <f>'prov lvl hist forec Mt'!W46*'city lvl hist forec Mt'!$H46</f>
        <v>0</v>
      </c>
      <c r="X46" s="15">
        <f>'prov lvl hist forec Mt'!X46*'city lvl hist forec Mt'!$H46</f>
        <v>0</v>
      </c>
    </row>
    <row r="47" spans="1:24">
      <c r="A47" s="14" t="s">
        <v>3540</v>
      </c>
      <c r="B47" s="14" t="s">
        <v>4020</v>
      </c>
      <c r="C47" s="14" t="s">
        <v>4021</v>
      </c>
      <c r="D47" s="14" t="s">
        <v>2634</v>
      </c>
      <c r="E47" s="14" t="s">
        <v>3974</v>
      </c>
      <c r="F47">
        <f>SUMIF(GID_GCED_CO2_Plant_2019_v1.0!$V$1:$V$797,'city lvl hist forec Mt'!A47,GID_GCED_CO2_Plant_2019_v1.0!$AB$1:$AB$797)</f>
        <v>0</v>
      </c>
      <c r="G47" s="15">
        <f t="shared" si="0"/>
        <v>11280.41</v>
      </c>
      <c r="H47" s="26">
        <f t="shared" si="1"/>
        <v>0</v>
      </c>
      <c r="I47" s="15">
        <f>'prov lvl hist forec Mt'!I47*'city lvl hist forec Mt'!$H47</f>
        <v>0</v>
      </c>
      <c r="J47" s="15">
        <f>'prov lvl hist forec Mt'!J47*'city lvl hist forec Mt'!$H47</f>
        <v>0</v>
      </c>
      <c r="K47" s="15">
        <f>'prov lvl hist forec Mt'!K47*'city lvl hist forec Mt'!$H47</f>
        <v>0</v>
      </c>
      <c r="L47" s="15">
        <f>'prov lvl hist forec Mt'!L47*'city lvl hist forec Mt'!$H47</f>
        <v>0</v>
      </c>
      <c r="M47" s="15">
        <f>'prov lvl hist forec Mt'!M47*'city lvl hist forec Mt'!$H47</f>
        <v>0</v>
      </c>
      <c r="N47" s="15">
        <f>'prov lvl hist forec Mt'!N47*'city lvl hist forec Mt'!$H47</f>
        <v>0</v>
      </c>
      <c r="O47" s="15">
        <f>'prov lvl hist forec Mt'!O47*'city lvl hist forec Mt'!$H47</f>
        <v>0</v>
      </c>
      <c r="P47" s="15">
        <f>'prov lvl hist forec Mt'!P47*'city lvl hist forec Mt'!$H47</f>
        <v>0</v>
      </c>
      <c r="Q47" s="15">
        <f>'prov lvl hist forec Mt'!Q47*'city lvl hist forec Mt'!$H47</f>
        <v>0</v>
      </c>
      <c r="R47" s="15">
        <f>'prov lvl hist forec Mt'!R47*'city lvl hist forec Mt'!$H47</f>
        <v>0</v>
      </c>
      <c r="S47" s="15">
        <f>'prov lvl hist forec Mt'!S47*'city lvl hist forec Mt'!$H47</f>
        <v>0</v>
      </c>
      <c r="T47" s="15">
        <f>'prov lvl hist forec Mt'!T47*'city lvl hist forec Mt'!$H47</f>
        <v>0</v>
      </c>
      <c r="U47" s="15">
        <f>'prov lvl hist forec Mt'!U47*'city lvl hist forec Mt'!$H47</f>
        <v>0</v>
      </c>
      <c r="V47" s="15">
        <f>'prov lvl hist forec Mt'!V47*'city lvl hist forec Mt'!$H47</f>
        <v>0</v>
      </c>
      <c r="W47" s="15">
        <f>'prov lvl hist forec Mt'!W47*'city lvl hist forec Mt'!$H47</f>
        <v>0</v>
      </c>
      <c r="X47" s="15">
        <f>'prov lvl hist forec Mt'!X47*'city lvl hist forec Mt'!$H47</f>
        <v>0</v>
      </c>
    </row>
    <row r="48" spans="1:24">
      <c r="A48" s="14" t="s">
        <v>3341</v>
      </c>
      <c r="B48" s="14" t="s">
        <v>4022</v>
      </c>
      <c r="C48" s="14" t="s">
        <v>1407</v>
      </c>
      <c r="D48" s="14" t="s">
        <v>2400</v>
      </c>
      <c r="E48" s="14" t="s">
        <v>4023</v>
      </c>
      <c r="F48">
        <f>SUMIF(GID_GCED_CO2_Plant_2019_v1.0!$V$1:$V$797,'city lvl hist forec Mt'!A48,GID_GCED_CO2_Plant_2019_v1.0!$AB$1:$AB$797)</f>
        <v>2212.5100000000002</v>
      </c>
      <c r="G48" s="15">
        <f t="shared" si="0"/>
        <v>18621.920000000002</v>
      </c>
      <c r="H48" s="26">
        <f t="shared" si="1"/>
        <v>0.1188121310799316</v>
      </c>
      <c r="I48" s="15">
        <f>'prov lvl hist forec Mt'!I48*'city lvl hist forec Mt'!$H48</f>
        <v>1.8376922682326491</v>
      </c>
      <c r="J48" s="15">
        <f>'prov lvl hist forec Mt'!J48*'city lvl hist forec Mt'!$H48</f>
        <v>1.8982318545489925</v>
      </c>
      <c r="K48" s="15">
        <f>'prov lvl hist forec Mt'!K48*'city lvl hist forec Mt'!$H48</f>
        <v>1.9212494889448821</v>
      </c>
      <c r="L48" s="15">
        <f>'prov lvl hist forec Mt'!L48*'city lvl hist forec Mt'!$H48</f>
        <v>1.7155669945305494</v>
      </c>
      <c r="M48" s="15">
        <f>'prov lvl hist forec Mt'!M48*'city lvl hist forec Mt'!$H48</f>
        <v>1.8301786483423024</v>
      </c>
      <c r="N48" s="15">
        <f>'prov lvl hist forec Mt'!N48*'city lvl hist forec Mt'!$H48</f>
        <v>1.7779713275797604</v>
      </c>
      <c r="O48" s="15">
        <f>'prov lvl hist forec Mt'!O48*'city lvl hist forec Mt'!$H48</f>
        <v>1.785725637340581</v>
      </c>
      <c r="P48" s="15">
        <f>'prov lvl hist forec Mt'!P48*'city lvl hist forec Mt'!$H48</f>
        <v>1.7843364580209669</v>
      </c>
      <c r="Q48" s="15">
        <f>'prov lvl hist forec Mt'!Q48*'city lvl hist forec Mt'!$H48</f>
        <v>1.7711703027550316</v>
      </c>
      <c r="R48" s="15">
        <f>'prov lvl hist forec Mt'!R48*'city lvl hist forec Mt'!$H48</f>
        <v>1.7582674705944146</v>
      </c>
      <c r="S48" s="15">
        <f>'prov lvl hist forec Mt'!S48*'city lvl hist forec Mt'!$H48</f>
        <v>1.74562269507701</v>
      </c>
      <c r="T48" s="15">
        <f>'prov lvl hist forec Mt'!T48*'city lvl hist forec Mt'!$H48</f>
        <v>1.7332308150699536</v>
      </c>
      <c r="U48" s="15">
        <f>'prov lvl hist forec Mt'!U48*'city lvl hist forec Mt'!$H48</f>
        <v>1.7210867726630381</v>
      </c>
      <c r="V48" s="15">
        <f>'prov lvl hist forec Mt'!V48*'city lvl hist forec Mt'!$H48</f>
        <v>1.7091856111042611</v>
      </c>
      <c r="W48" s="15">
        <f>'prov lvl hist forec Mt'!W48*'city lvl hist forec Mt'!$H48</f>
        <v>1.6975224727766596</v>
      </c>
      <c r="X48" s="15">
        <f>'prov lvl hist forec Mt'!X48*'city lvl hist forec Mt'!$H48</f>
        <v>1.68609259721561</v>
      </c>
    </row>
    <row r="49" spans="1:24">
      <c r="A49" s="14" t="s">
        <v>3541</v>
      </c>
      <c r="B49" s="14" t="s">
        <v>4024</v>
      </c>
      <c r="C49" s="14" t="s">
        <v>4025</v>
      </c>
      <c r="D49" s="14" t="s">
        <v>2362</v>
      </c>
      <c r="E49" s="14" t="s">
        <v>3963</v>
      </c>
      <c r="F49">
        <f>SUMIF(GID_GCED_CO2_Plant_2019_v1.0!$V$1:$V$797,'city lvl hist forec Mt'!A49,GID_GCED_CO2_Plant_2019_v1.0!$AB$1:$AB$797)</f>
        <v>0</v>
      </c>
      <c r="G49" s="15">
        <f t="shared" si="0"/>
        <v>26891.949999999997</v>
      </c>
      <c r="H49" s="26">
        <f t="shared" si="1"/>
        <v>0</v>
      </c>
      <c r="I49" s="15">
        <f>'prov lvl hist forec Mt'!I49*'city lvl hist forec Mt'!$H49</f>
        <v>0</v>
      </c>
      <c r="J49" s="15">
        <f>'prov lvl hist forec Mt'!J49*'city lvl hist forec Mt'!$H49</f>
        <v>0</v>
      </c>
      <c r="K49" s="15">
        <f>'prov lvl hist forec Mt'!K49*'city lvl hist forec Mt'!$H49</f>
        <v>0</v>
      </c>
      <c r="L49" s="15">
        <f>'prov lvl hist forec Mt'!L49*'city lvl hist forec Mt'!$H49</f>
        <v>0</v>
      </c>
      <c r="M49" s="15">
        <f>'prov lvl hist forec Mt'!M49*'city lvl hist forec Mt'!$H49</f>
        <v>0</v>
      </c>
      <c r="N49" s="15">
        <f>'prov lvl hist forec Mt'!N49*'city lvl hist forec Mt'!$H49</f>
        <v>0</v>
      </c>
      <c r="O49" s="15">
        <f>'prov lvl hist forec Mt'!O49*'city lvl hist forec Mt'!$H49</f>
        <v>0</v>
      </c>
      <c r="P49" s="15">
        <f>'prov lvl hist forec Mt'!P49*'city lvl hist forec Mt'!$H49</f>
        <v>0</v>
      </c>
      <c r="Q49" s="15">
        <f>'prov lvl hist forec Mt'!Q49*'city lvl hist forec Mt'!$H49</f>
        <v>0</v>
      </c>
      <c r="R49" s="15">
        <f>'prov lvl hist forec Mt'!R49*'city lvl hist forec Mt'!$H49</f>
        <v>0</v>
      </c>
      <c r="S49" s="15">
        <f>'prov lvl hist forec Mt'!S49*'city lvl hist forec Mt'!$H49</f>
        <v>0</v>
      </c>
      <c r="T49" s="15">
        <f>'prov lvl hist forec Mt'!T49*'city lvl hist forec Mt'!$H49</f>
        <v>0</v>
      </c>
      <c r="U49" s="15">
        <f>'prov lvl hist forec Mt'!U49*'city lvl hist forec Mt'!$H49</f>
        <v>0</v>
      </c>
      <c r="V49" s="15">
        <f>'prov lvl hist forec Mt'!V49*'city lvl hist forec Mt'!$H49</f>
        <v>0</v>
      </c>
      <c r="W49" s="15">
        <f>'prov lvl hist forec Mt'!W49*'city lvl hist forec Mt'!$H49</f>
        <v>0</v>
      </c>
      <c r="X49" s="15">
        <f>'prov lvl hist forec Mt'!X49*'city lvl hist forec Mt'!$H49</f>
        <v>0</v>
      </c>
    </row>
    <row r="50" spans="1:24">
      <c r="A50" s="14" t="s">
        <v>3438</v>
      </c>
      <c r="B50" s="14" t="s">
        <v>4026</v>
      </c>
      <c r="C50" s="14" t="s">
        <v>3141</v>
      </c>
      <c r="D50" s="14" t="s">
        <v>2610</v>
      </c>
      <c r="E50" s="14" t="s">
        <v>3936</v>
      </c>
      <c r="F50">
        <f>SUMIF(GID_GCED_CO2_Plant_2019_v1.0!$V$1:$V$797,'city lvl hist forec Mt'!A50,GID_GCED_CO2_Plant_2019_v1.0!$AB$1:$AB$797)</f>
        <v>234.65</v>
      </c>
      <c r="G50" s="15">
        <f t="shared" si="0"/>
        <v>3885.2700000000004</v>
      </c>
      <c r="H50" s="26">
        <f t="shared" si="1"/>
        <v>6.039477307883364E-2</v>
      </c>
      <c r="I50" s="15">
        <f>'prov lvl hist forec Mt'!I50*'city lvl hist forec Mt'!$H50</f>
        <v>0.33147969464101718</v>
      </c>
      <c r="J50" s="15">
        <f>'prov lvl hist forec Mt'!J50*'city lvl hist forec Mt'!$H50</f>
        <v>0.3141688684413777</v>
      </c>
      <c r="K50" s="15">
        <f>'prov lvl hist forec Mt'!K50*'city lvl hist forec Mt'!$H50</f>
        <v>0.36834101385172202</v>
      </c>
      <c r="L50" s="15">
        <f>'prov lvl hist forec Mt'!L50*'city lvl hist forec Mt'!$H50</f>
        <v>0.28282730264484568</v>
      </c>
      <c r="M50" s="15">
        <f>'prov lvl hist forec Mt'!M50*'city lvl hist forec Mt'!$H50</f>
        <v>0.31884297714871046</v>
      </c>
      <c r="N50" s="15">
        <f>'prov lvl hist forec Mt'!N50*'city lvl hist forec Mt'!$H50</f>
        <v>0.32511121102277091</v>
      </c>
      <c r="O50" s="15">
        <f>'prov lvl hist forec Mt'!O50*'city lvl hist forec Mt'!$H50</f>
        <v>0.3293502197499068</v>
      </c>
      <c r="P50" s="15">
        <f>'prov lvl hist forec Mt'!P50*'city lvl hist forec Mt'!$H50</f>
        <v>0.32859080421957132</v>
      </c>
      <c r="Q50" s="15">
        <f>'prov lvl hist forec Mt'!Q50*'city lvl hist forec Mt'!$H50</f>
        <v>0.32139332968004219</v>
      </c>
      <c r="R50" s="15">
        <f>'prov lvl hist forec Mt'!R50*'city lvl hist forec Mt'!$H50</f>
        <v>0.31433980463130373</v>
      </c>
      <c r="S50" s="15">
        <f>'prov lvl hist forec Mt'!S50*'city lvl hist forec Mt'!$H50</f>
        <v>0.30742735008354</v>
      </c>
      <c r="T50" s="15">
        <f>'prov lvl hist forec Mt'!T50*'city lvl hist forec Mt'!$H50</f>
        <v>0.30065314462673154</v>
      </c>
      <c r="U50" s="15">
        <f>'prov lvl hist forec Mt'!U50*'city lvl hist forec Mt'!$H50</f>
        <v>0.29401442327905924</v>
      </c>
      <c r="V50" s="15">
        <f>'prov lvl hist forec Mt'!V50*'city lvl hist forec Mt'!$H50</f>
        <v>0.28750847635834031</v>
      </c>
      <c r="W50" s="15">
        <f>'prov lvl hist forec Mt'!W50*'city lvl hist forec Mt'!$H50</f>
        <v>0.28113264837603597</v>
      </c>
      <c r="X50" s="15">
        <f>'prov lvl hist forec Mt'!X50*'city lvl hist forec Mt'!$H50</f>
        <v>0.27488433695337749</v>
      </c>
    </row>
    <row r="51" spans="1:24">
      <c r="A51" s="14" t="s">
        <v>3542</v>
      </c>
      <c r="B51" s="14" t="s">
        <v>4027</v>
      </c>
      <c r="C51" s="14" t="s">
        <v>2777</v>
      </c>
      <c r="D51" s="14" t="s">
        <v>2400</v>
      </c>
      <c r="E51" s="14" t="s">
        <v>4023</v>
      </c>
      <c r="F51">
        <f>SUMIF(GID_GCED_CO2_Plant_2019_v1.0!$V$1:$V$797,'city lvl hist forec Mt'!A51,GID_GCED_CO2_Plant_2019_v1.0!$AB$1:$AB$797)</f>
        <v>0</v>
      </c>
      <c r="G51" s="15">
        <f t="shared" si="0"/>
        <v>18621.920000000002</v>
      </c>
      <c r="H51" s="26">
        <f t="shared" si="1"/>
        <v>0</v>
      </c>
      <c r="I51" s="15">
        <f>'prov lvl hist forec Mt'!I51*'city lvl hist forec Mt'!$H51</f>
        <v>0</v>
      </c>
      <c r="J51" s="15">
        <f>'prov lvl hist forec Mt'!J51*'city lvl hist forec Mt'!$H51</f>
        <v>0</v>
      </c>
      <c r="K51" s="15">
        <f>'prov lvl hist forec Mt'!K51*'city lvl hist forec Mt'!$H51</f>
        <v>0</v>
      </c>
      <c r="L51" s="15">
        <f>'prov lvl hist forec Mt'!L51*'city lvl hist forec Mt'!$H51</f>
        <v>0</v>
      </c>
      <c r="M51" s="15">
        <f>'prov lvl hist forec Mt'!M51*'city lvl hist forec Mt'!$H51</f>
        <v>0</v>
      </c>
      <c r="N51" s="15">
        <f>'prov lvl hist forec Mt'!N51*'city lvl hist forec Mt'!$H51</f>
        <v>0</v>
      </c>
      <c r="O51" s="15">
        <f>'prov lvl hist forec Mt'!O51*'city lvl hist forec Mt'!$H51</f>
        <v>0</v>
      </c>
      <c r="P51" s="15">
        <f>'prov lvl hist forec Mt'!P51*'city lvl hist forec Mt'!$H51</f>
        <v>0</v>
      </c>
      <c r="Q51" s="15">
        <f>'prov lvl hist forec Mt'!Q51*'city lvl hist forec Mt'!$H51</f>
        <v>0</v>
      </c>
      <c r="R51" s="15">
        <f>'prov lvl hist forec Mt'!R51*'city lvl hist forec Mt'!$H51</f>
        <v>0</v>
      </c>
      <c r="S51" s="15">
        <f>'prov lvl hist forec Mt'!S51*'city lvl hist forec Mt'!$H51</f>
        <v>0</v>
      </c>
      <c r="T51" s="15">
        <f>'prov lvl hist forec Mt'!T51*'city lvl hist forec Mt'!$H51</f>
        <v>0</v>
      </c>
      <c r="U51" s="15">
        <f>'prov lvl hist forec Mt'!U51*'city lvl hist forec Mt'!$H51</f>
        <v>0</v>
      </c>
      <c r="V51" s="15">
        <f>'prov lvl hist forec Mt'!V51*'city lvl hist forec Mt'!$H51</f>
        <v>0</v>
      </c>
      <c r="W51" s="15">
        <f>'prov lvl hist forec Mt'!W51*'city lvl hist forec Mt'!$H51</f>
        <v>0</v>
      </c>
      <c r="X51" s="15">
        <f>'prov lvl hist forec Mt'!X51*'city lvl hist forec Mt'!$H51</f>
        <v>0</v>
      </c>
    </row>
    <row r="52" spans="1:24">
      <c r="A52" s="14" t="s">
        <v>3276</v>
      </c>
      <c r="B52" s="14" t="s">
        <v>4028</v>
      </c>
      <c r="C52" s="14" t="s">
        <v>2479</v>
      </c>
      <c r="D52" s="14" t="s">
        <v>2400</v>
      </c>
      <c r="E52" s="14" t="s">
        <v>4023</v>
      </c>
      <c r="F52">
        <f>SUMIF(GID_GCED_CO2_Plant_2019_v1.0!$V$1:$V$797,'city lvl hist forec Mt'!A52,GID_GCED_CO2_Plant_2019_v1.0!$AB$1:$AB$797)</f>
        <v>3885.29</v>
      </c>
      <c r="G52" s="15">
        <f t="shared" si="0"/>
        <v>18621.920000000002</v>
      </c>
      <c r="H52" s="26">
        <f t="shared" si="1"/>
        <v>0.20864067722340121</v>
      </c>
      <c r="I52" s="15">
        <f>'prov lvl hist forec Mt'!I52*'city lvl hist forec Mt'!$H52</f>
        <v>3.2270893206546538</v>
      </c>
      <c r="J52" s="15">
        <f>'prov lvl hist forec Mt'!J52*'city lvl hist forec Mt'!$H52</f>
        <v>3.3334001844785579</v>
      </c>
      <c r="K52" s="15">
        <f>'prov lvl hist forec Mt'!K52*'city lvl hist forec Mt'!$H52</f>
        <v>3.373820424270471</v>
      </c>
      <c r="L52" s="15">
        <f>'prov lvl hist forec Mt'!L52*'city lvl hist forec Mt'!$H52</f>
        <v>3.0126305816378669</v>
      </c>
      <c r="M52" s="15">
        <f>'prov lvl hist forec Mt'!M52*'city lvl hist forec Mt'!$H52</f>
        <v>3.2138949883245109</v>
      </c>
      <c r="N52" s="15">
        <f>'prov lvl hist forec Mt'!N52*'city lvl hist forec Mt'!$H52</f>
        <v>3.122216043919515</v>
      </c>
      <c r="O52" s="15">
        <f>'prov lvl hist forec Mt'!O52*'city lvl hist forec Mt'!$H52</f>
        <v>3.135833040981955</v>
      </c>
      <c r="P52" s="15">
        <f>'prov lvl hist forec Mt'!P52*'city lvl hist forec Mt'!$H52</f>
        <v>3.1333935652197198</v>
      </c>
      <c r="Q52" s="15">
        <f>'prov lvl hist forec Mt'!Q52*'city lvl hist forec Mt'!$H52</f>
        <v>3.1102730679595103</v>
      </c>
      <c r="R52" s="15">
        <f>'prov lvl hist forec Mt'!R52*'city lvl hist forec Mt'!$H52</f>
        <v>3.0876149806445046</v>
      </c>
      <c r="S52" s="15">
        <f>'prov lvl hist forec Mt'!S52*'city lvl hist forec Mt'!$H52</f>
        <v>3.0654100550757986</v>
      </c>
      <c r="T52" s="15">
        <f>'prov lvl hist forec Mt'!T52*'city lvl hist forec Mt'!$H52</f>
        <v>3.0436492280184675</v>
      </c>
      <c r="U52" s="15">
        <f>'prov lvl hist forec Mt'!U52*'city lvl hist forec Mt'!$H52</f>
        <v>3.0223236175022823</v>
      </c>
      <c r="V52" s="15">
        <f>'prov lvl hist forec Mt'!V52*'city lvl hist forec Mt'!$H52</f>
        <v>3.0014245191964215</v>
      </c>
      <c r="W52" s="15">
        <f>'prov lvl hist forec Mt'!W52*'city lvl hist forec Mt'!$H52</f>
        <v>2.9809434028566772</v>
      </c>
      <c r="X52" s="15">
        <f>'prov lvl hist forec Mt'!X52*'city lvl hist forec Mt'!$H52</f>
        <v>2.9608719088437279</v>
      </c>
    </row>
    <row r="53" spans="1:24">
      <c r="A53" s="14" t="s">
        <v>3543</v>
      </c>
      <c r="B53" s="14" t="s">
        <v>4029</v>
      </c>
      <c r="C53" s="14" t="s">
        <v>4030</v>
      </c>
      <c r="D53" s="14" t="s">
        <v>2453</v>
      </c>
      <c r="E53" s="14" t="s">
        <v>4031</v>
      </c>
      <c r="F53">
        <f>SUMIF(GID_GCED_CO2_Plant_2019_v1.0!$V$1:$V$797,'city lvl hist forec Mt'!A53,GID_GCED_CO2_Plant_2019_v1.0!$AB$1:$AB$797)</f>
        <v>0</v>
      </c>
      <c r="G53" s="15">
        <f t="shared" si="0"/>
        <v>24364.339999999997</v>
      </c>
      <c r="H53" s="26">
        <f t="shared" si="1"/>
        <v>0</v>
      </c>
      <c r="I53" s="15">
        <f>'prov lvl hist forec Mt'!I53*'city lvl hist forec Mt'!$H53</f>
        <v>0</v>
      </c>
      <c r="J53" s="15">
        <f>'prov lvl hist forec Mt'!J53*'city lvl hist forec Mt'!$H53</f>
        <v>0</v>
      </c>
      <c r="K53" s="15">
        <f>'prov lvl hist forec Mt'!K53*'city lvl hist forec Mt'!$H53</f>
        <v>0</v>
      </c>
      <c r="L53" s="15">
        <f>'prov lvl hist forec Mt'!L53*'city lvl hist forec Mt'!$H53</f>
        <v>0</v>
      </c>
      <c r="M53" s="15">
        <f>'prov lvl hist forec Mt'!M53*'city lvl hist forec Mt'!$H53</f>
        <v>0</v>
      </c>
      <c r="N53" s="15">
        <f>'prov lvl hist forec Mt'!N53*'city lvl hist forec Mt'!$H53</f>
        <v>0</v>
      </c>
      <c r="O53" s="15">
        <f>'prov lvl hist forec Mt'!O53*'city lvl hist forec Mt'!$H53</f>
        <v>0</v>
      </c>
      <c r="P53" s="15">
        <f>'prov lvl hist forec Mt'!P53*'city lvl hist forec Mt'!$H53</f>
        <v>0</v>
      </c>
      <c r="Q53" s="15">
        <f>'prov lvl hist forec Mt'!Q53*'city lvl hist forec Mt'!$H53</f>
        <v>0</v>
      </c>
      <c r="R53" s="15">
        <f>'prov lvl hist forec Mt'!R53*'city lvl hist forec Mt'!$H53</f>
        <v>0</v>
      </c>
      <c r="S53" s="15">
        <f>'prov lvl hist forec Mt'!S53*'city lvl hist forec Mt'!$H53</f>
        <v>0</v>
      </c>
      <c r="T53" s="15">
        <f>'prov lvl hist forec Mt'!T53*'city lvl hist forec Mt'!$H53</f>
        <v>0</v>
      </c>
      <c r="U53" s="15">
        <f>'prov lvl hist forec Mt'!U53*'city lvl hist forec Mt'!$H53</f>
        <v>0</v>
      </c>
      <c r="V53" s="15">
        <f>'prov lvl hist forec Mt'!V53*'city lvl hist forec Mt'!$H53</f>
        <v>0</v>
      </c>
      <c r="W53" s="15">
        <f>'prov lvl hist forec Mt'!W53*'city lvl hist forec Mt'!$H53</f>
        <v>0</v>
      </c>
      <c r="X53" s="15">
        <f>'prov lvl hist forec Mt'!X53*'city lvl hist forec Mt'!$H53</f>
        <v>0</v>
      </c>
    </row>
    <row r="54" spans="1:24">
      <c r="A54" s="14" t="s">
        <v>3544</v>
      </c>
      <c r="B54" s="14" t="s">
        <v>4032</v>
      </c>
      <c r="C54" s="14" t="s">
        <v>4033</v>
      </c>
      <c r="D54" s="14" t="s">
        <v>2458</v>
      </c>
      <c r="E54" s="14" t="s">
        <v>3957</v>
      </c>
      <c r="F54">
        <f>SUMIF(GID_GCED_CO2_Plant_2019_v1.0!$V$1:$V$797,'city lvl hist forec Mt'!A54,GID_GCED_CO2_Plant_2019_v1.0!$AB$1:$AB$797)</f>
        <v>0</v>
      </c>
      <c r="G54" s="15">
        <f t="shared" si="0"/>
        <v>25846</v>
      </c>
      <c r="H54" s="26">
        <f t="shared" si="1"/>
        <v>0</v>
      </c>
      <c r="I54" s="15">
        <f>'prov lvl hist forec Mt'!I54*'city lvl hist forec Mt'!$H54</f>
        <v>0</v>
      </c>
      <c r="J54" s="15">
        <f>'prov lvl hist forec Mt'!J54*'city lvl hist forec Mt'!$H54</f>
        <v>0</v>
      </c>
      <c r="K54" s="15">
        <f>'prov lvl hist forec Mt'!K54*'city lvl hist forec Mt'!$H54</f>
        <v>0</v>
      </c>
      <c r="L54" s="15">
        <f>'prov lvl hist forec Mt'!L54*'city lvl hist forec Mt'!$H54</f>
        <v>0</v>
      </c>
      <c r="M54" s="15">
        <f>'prov lvl hist forec Mt'!M54*'city lvl hist forec Mt'!$H54</f>
        <v>0</v>
      </c>
      <c r="N54" s="15">
        <f>'prov lvl hist forec Mt'!N54*'city lvl hist forec Mt'!$H54</f>
        <v>0</v>
      </c>
      <c r="O54" s="15">
        <f>'prov lvl hist forec Mt'!O54*'city lvl hist forec Mt'!$H54</f>
        <v>0</v>
      </c>
      <c r="P54" s="15">
        <f>'prov lvl hist forec Mt'!P54*'city lvl hist forec Mt'!$H54</f>
        <v>0</v>
      </c>
      <c r="Q54" s="15">
        <f>'prov lvl hist forec Mt'!Q54*'city lvl hist forec Mt'!$H54</f>
        <v>0</v>
      </c>
      <c r="R54" s="15">
        <f>'prov lvl hist forec Mt'!R54*'city lvl hist forec Mt'!$H54</f>
        <v>0</v>
      </c>
      <c r="S54" s="15">
        <f>'prov lvl hist forec Mt'!S54*'city lvl hist forec Mt'!$H54</f>
        <v>0</v>
      </c>
      <c r="T54" s="15">
        <f>'prov lvl hist forec Mt'!T54*'city lvl hist forec Mt'!$H54</f>
        <v>0</v>
      </c>
      <c r="U54" s="15">
        <f>'prov lvl hist forec Mt'!U54*'city lvl hist forec Mt'!$H54</f>
        <v>0</v>
      </c>
      <c r="V54" s="15">
        <f>'prov lvl hist forec Mt'!V54*'city lvl hist forec Mt'!$H54</f>
        <v>0</v>
      </c>
      <c r="W54" s="15">
        <f>'prov lvl hist forec Mt'!W54*'city lvl hist forec Mt'!$H54</f>
        <v>0</v>
      </c>
      <c r="X54" s="15">
        <f>'prov lvl hist forec Mt'!X54*'city lvl hist forec Mt'!$H54</f>
        <v>0</v>
      </c>
    </row>
    <row r="55" spans="1:24">
      <c r="A55" s="14" t="s">
        <v>3545</v>
      </c>
      <c r="B55" s="14" t="s">
        <v>4034</v>
      </c>
      <c r="C55" s="14" t="s">
        <v>4035</v>
      </c>
      <c r="D55" s="14" t="s">
        <v>2362</v>
      </c>
      <c r="E55" s="14" t="s">
        <v>3963</v>
      </c>
      <c r="F55">
        <f>SUMIF(GID_GCED_CO2_Plant_2019_v1.0!$V$1:$V$797,'city lvl hist forec Mt'!A55,GID_GCED_CO2_Plant_2019_v1.0!$AB$1:$AB$797)</f>
        <v>0</v>
      </c>
      <c r="G55" s="15">
        <f t="shared" si="0"/>
        <v>26891.949999999997</v>
      </c>
      <c r="H55" s="26">
        <f t="shared" si="1"/>
        <v>0</v>
      </c>
      <c r="I55" s="15">
        <f>'prov lvl hist forec Mt'!I55*'city lvl hist forec Mt'!$H55</f>
        <v>0</v>
      </c>
      <c r="J55" s="15">
        <f>'prov lvl hist forec Mt'!J55*'city lvl hist forec Mt'!$H55</f>
        <v>0</v>
      </c>
      <c r="K55" s="15">
        <f>'prov lvl hist forec Mt'!K55*'city lvl hist forec Mt'!$H55</f>
        <v>0</v>
      </c>
      <c r="L55" s="15">
        <f>'prov lvl hist forec Mt'!L55*'city lvl hist forec Mt'!$H55</f>
        <v>0</v>
      </c>
      <c r="M55" s="15">
        <f>'prov lvl hist forec Mt'!M55*'city lvl hist forec Mt'!$H55</f>
        <v>0</v>
      </c>
      <c r="N55" s="15">
        <f>'prov lvl hist forec Mt'!N55*'city lvl hist forec Mt'!$H55</f>
        <v>0</v>
      </c>
      <c r="O55" s="15">
        <f>'prov lvl hist forec Mt'!O55*'city lvl hist forec Mt'!$H55</f>
        <v>0</v>
      </c>
      <c r="P55" s="15">
        <f>'prov lvl hist forec Mt'!P55*'city lvl hist forec Mt'!$H55</f>
        <v>0</v>
      </c>
      <c r="Q55" s="15">
        <f>'prov lvl hist forec Mt'!Q55*'city lvl hist forec Mt'!$H55</f>
        <v>0</v>
      </c>
      <c r="R55" s="15">
        <f>'prov lvl hist forec Mt'!R55*'city lvl hist forec Mt'!$H55</f>
        <v>0</v>
      </c>
      <c r="S55" s="15">
        <f>'prov lvl hist forec Mt'!S55*'city lvl hist forec Mt'!$H55</f>
        <v>0</v>
      </c>
      <c r="T55" s="15">
        <f>'prov lvl hist forec Mt'!T55*'city lvl hist forec Mt'!$H55</f>
        <v>0</v>
      </c>
      <c r="U55" s="15">
        <f>'prov lvl hist forec Mt'!U55*'city lvl hist forec Mt'!$H55</f>
        <v>0</v>
      </c>
      <c r="V55" s="15">
        <f>'prov lvl hist forec Mt'!V55*'city lvl hist forec Mt'!$H55</f>
        <v>0</v>
      </c>
      <c r="W55" s="15">
        <f>'prov lvl hist forec Mt'!W55*'city lvl hist forec Mt'!$H55</f>
        <v>0</v>
      </c>
      <c r="X55" s="15">
        <f>'prov lvl hist forec Mt'!X55*'city lvl hist forec Mt'!$H55</f>
        <v>0</v>
      </c>
    </row>
    <row r="56" spans="1:24">
      <c r="A56" s="14" t="s">
        <v>3424</v>
      </c>
      <c r="B56" s="14" t="s">
        <v>4036</v>
      </c>
      <c r="C56" s="14" t="s">
        <v>3115</v>
      </c>
      <c r="D56" s="14" t="s">
        <v>2642</v>
      </c>
      <c r="E56" s="14" t="s">
        <v>4037</v>
      </c>
      <c r="F56">
        <f>SUMIF(GID_GCED_CO2_Plant_2019_v1.0!$V$1:$V$797,'city lvl hist forec Mt'!A56,GID_GCED_CO2_Plant_2019_v1.0!$AB$1:$AB$797)</f>
        <v>606.76</v>
      </c>
      <c r="G56" s="15">
        <f t="shared" si="0"/>
        <v>4378.0800000000008</v>
      </c>
      <c r="H56" s="26">
        <f t="shared" si="1"/>
        <v>0.13859043233563567</v>
      </c>
      <c r="I56" s="15">
        <f>'prov lvl hist forec Mt'!I56*'city lvl hist forec Mt'!$H56</f>
        <v>0.65611128221084847</v>
      </c>
      <c r="J56" s="15">
        <f>'prov lvl hist forec Mt'!J56*'city lvl hist forec Mt'!$H56</f>
        <v>0.65373513012067441</v>
      </c>
      <c r="K56" s="15">
        <f>'prov lvl hist forec Mt'!K56*'city lvl hist forec Mt'!$H56</f>
        <v>0.65914133994474289</v>
      </c>
      <c r="L56" s="15">
        <f>'prov lvl hist forec Mt'!L56*'city lvl hist forec Mt'!$H56</f>
        <v>0.75630239313285952</v>
      </c>
      <c r="M56" s="15">
        <f>'prov lvl hist forec Mt'!M56*'city lvl hist forec Mt'!$H56</f>
        <v>0.95013367004666915</v>
      </c>
      <c r="N56" s="15">
        <f>'prov lvl hist forec Mt'!N56*'city lvl hist forec Mt'!$H56</f>
        <v>1.0125064501823982</v>
      </c>
      <c r="O56" s="15">
        <f>'prov lvl hist forec Mt'!O56*'city lvl hist forec Mt'!$H56</f>
        <v>1.0407060442414471</v>
      </c>
      <c r="P56" s="15">
        <f>'prov lvl hist forec Mt'!P56*'city lvl hist forec Mt'!$H56</f>
        <v>1.0356541061455167</v>
      </c>
      <c r="Q56" s="15">
        <f>'prov lvl hist forec Mt'!Q56*'city lvl hist forec Mt'!$H56</f>
        <v>0.98777360546011417</v>
      </c>
      <c r="R56" s="15">
        <f>'prov lvl hist forec Mt'!R56*'city lvl hist forec Mt'!$H56</f>
        <v>0.94085071478841986</v>
      </c>
      <c r="S56" s="15">
        <f>'prov lvl hist forec Mt'!S56*'city lvl hist forec Mt'!$H56</f>
        <v>0.89486628193015938</v>
      </c>
      <c r="T56" s="15">
        <f>'prov lvl hist forec Mt'!T56*'city lvl hist forec Mt'!$H56</f>
        <v>0.84980153772906408</v>
      </c>
      <c r="U56" s="15">
        <f>'prov lvl hist forec Mt'!U56*'city lvl hist forec Mt'!$H56</f>
        <v>0.80563808841199069</v>
      </c>
      <c r="V56" s="15">
        <f>'prov lvl hist forec Mt'!V56*'city lvl hist forec Mt'!$H56</f>
        <v>0.76235790808125869</v>
      </c>
      <c r="W56" s="15">
        <f>'prov lvl hist forec Mt'!W56*'city lvl hist forec Mt'!$H56</f>
        <v>0.71994333135714161</v>
      </c>
      <c r="X56" s="15">
        <f>'prov lvl hist forec Mt'!X56*'city lvl hist forec Mt'!$H56</f>
        <v>0.67837704616750638</v>
      </c>
    </row>
    <row r="57" spans="1:24">
      <c r="A57" s="14" t="s">
        <v>3324</v>
      </c>
      <c r="B57" s="14" t="s">
        <v>4038</v>
      </c>
      <c r="C57" s="14" t="s">
        <v>2701</v>
      </c>
      <c r="D57" s="14" t="s">
        <v>2453</v>
      </c>
      <c r="E57" s="14" t="s">
        <v>4031</v>
      </c>
      <c r="F57">
        <f>SUMIF(GID_GCED_CO2_Plant_2019_v1.0!$V$1:$V$797,'city lvl hist forec Mt'!A57,GID_GCED_CO2_Plant_2019_v1.0!$AB$1:$AB$797)</f>
        <v>13057.119999999999</v>
      </c>
      <c r="G57" s="15">
        <f t="shared" si="0"/>
        <v>24364.339999999997</v>
      </c>
      <c r="H57" s="26">
        <f t="shared" si="1"/>
        <v>0.53591108973196078</v>
      </c>
      <c r="I57" s="15">
        <f>'prov lvl hist forec Mt'!I57*'city lvl hist forec Mt'!$H57</f>
        <v>12.802536956995343</v>
      </c>
      <c r="J57" s="15">
        <f>'prov lvl hist forec Mt'!J57*'city lvl hist forec Mt'!$H57</f>
        <v>12.648632660300136</v>
      </c>
      <c r="K57" s="15">
        <f>'prov lvl hist forec Mt'!K57*'city lvl hist forec Mt'!$H57</f>
        <v>12.598779332016942</v>
      </c>
      <c r="L57" s="15">
        <f>'prov lvl hist forec Mt'!L57*'city lvl hist forec Mt'!$H57</f>
        <v>10.410580511007609</v>
      </c>
      <c r="M57" s="15">
        <f>'prov lvl hist forec Mt'!M57*'city lvl hist forec Mt'!$H57</f>
        <v>11.833988104926803</v>
      </c>
      <c r="N57" s="15">
        <f>'prov lvl hist forec Mt'!N57*'city lvl hist forec Mt'!$H57</f>
        <v>11.128868955608148</v>
      </c>
      <c r="O57" s="15">
        <f>'prov lvl hist forec Mt'!O57*'city lvl hist forec Mt'!$H57</f>
        <v>11.301798682475793</v>
      </c>
      <c r="P57" s="15">
        <f>'prov lvl hist forec Mt'!P57*'city lvl hist forec Mt'!$H57</f>
        <v>11.270818439524348</v>
      </c>
      <c r="Q57" s="15">
        <f>'prov lvl hist forec Mt'!Q57*'city lvl hist forec Mt'!$H57</f>
        <v>10.977198542426722</v>
      </c>
      <c r="R57" s="15">
        <f>'prov lvl hist forec Mt'!R57*'city lvl hist forec Mt'!$H57</f>
        <v>10.689451043271045</v>
      </c>
      <c r="S57" s="15">
        <f>'prov lvl hist forec Mt'!S57*'city lvl hist forec Mt'!$H57</f>
        <v>10.407458494098483</v>
      </c>
      <c r="T57" s="15">
        <f>'prov lvl hist forec Mt'!T57*'city lvl hist forec Mt'!$H57</f>
        <v>10.131105795909374</v>
      </c>
      <c r="U57" s="15">
        <f>'prov lvl hist forec Mt'!U57*'city lvl hist forec Mt'!$H57</f>
        <v>9.8602801516840444</v>
      </c>
      <c r="V57" s="15">
        <f>'prov lvl hist forec Mt'!V57*'city lvl hist forec Mt'!$H57</f>
        <v>9.5948710203432217</v>
      </c>
      <c r="W57" s="15">
        <f>'prov lvl hist forec Mt'!W57*'city lvl hist forec Mt'!$H57</f>
        <v>9.334770071629217</v>
      </c>
      <c r="X57" s="15">
        <f>'prov lvl hist forec Mt'!X57*'city lvl hist forec Mt'!$H57</f>
        <v>9.0798711418894893</v>
      </c>
    </row>
    <row r="58" spans="1:24">
      <c r="A58" s="14" t="s">
        <v>3364</v>
      </c>
      <c r="B58" s="14" t="s">
        <v>4039</v>
      </c>
      <c r="C58" s="14" t="s">
        <v>2900</v>
      </c>
      <c r="D58" s="14" t="s">
        <v>2386</v>
      </c>
      <c r="E58" s="14" t="s">
        <v>3955</v>
      </c>
      <c r="F58">
        <f>SUMIF(GID_GCED_CO2_Plant_2019_v1.0!$V$1:$V$797,'city lvl hist forec Mt'!A58,GID_GCED_CO2_Plant_2019_v1.0!$AB$1:$AB$797)</f>
        <v>5832.96</v>
      </c>
      <c r="G58" s="15">
        <f t="shared" si="0"/>
        <v>64497.73</v>
      </c>
      <c r="H58" s="26">
        <f t="shared" si="1"/>
        <v>9.0436671182071049E-2</v>
      </c>
      <c r="I58" s="15">
        <f>'prov lvl hist forec Mt'!I58*'city lvl hist forec Mt'!$H58</f>
        <v>1.5685078580961578</v>
      </c>
      <c r="J58" s="15">
        <f>'prov lvl hist forec Mt'!J58*'city lvl hist forec Mt'!$H58</f>
        <v>1.5888262260620154</v>
      </c>
      <c r="K58" s="15">
        <f>'prov lvl hist forec Mt'!K58*'city lvl hist forec Mt'!$H58</f>
        <v>1.6432165306470952</v>
      </c>
      <c r="L58" s="15">
        <f>'prov lvl hist forec Mt'!L58*'city lvl hist forec Mt'!$H58</f>
        <v>1.5578215756513853</v>
      </c>
      <c r="M58" s="15">
        <f>'prov lvl hist forec Mt'!M58*'city lvl hist forec Mt'!$H58</f>
        <v>1.7406651460976861</v>
      </c>
      <c r="N58" s="15">
        <f>'prov lvl hist forec Mt'!N58*'city lvl hist forec Mt'!$H58</f>
        <v>1.7386328522746846</v>
      </c>
      <c r="O58" s="15">
        <f>'prov lvl hist forec Mt'!O58*'city lvl hist forec Mt'!$H58</f>
        <v>1.7592955823008605</v>
      </c>
      <c r="P58" s="15">
        <f>'prov lvl hist forec Mt'!P58*'city lvl hist forec Mt'!$H58</f>
        <v>1.7555938682702761</v>
      </c>
      <c r="Q58" s="15">
        <f>'prov lvl hist forec Mt'!Q58*'city lvl hist forec Mt'!$H58</f>
        <v>1.7205103185883559</v>
      </c>
      <c r="R58" s="15">
        <f>'prov lvl hist forec Mt'!R58*'city lvl hist forec Mt'!$H58</f>
        <v>1.6861284399000744</v>
      </c>
      <c r="S58" s="15">
        <f>'prov lvl hist forec Mt'!S58*'city lvl hist forec Mt'!$H58</f>
        <v>1.6524341987855578</v>
      </c>
      <c r="T58" s="15">
        <f>'prov lvl hist forec Mt'!T58*'city lvl hist forec Mt'!$H58</f>
        <v>1.6194138424933318</v>
      </c>
      <c r="U58" s="15">
        <f>'prov lvl hist forec Mt'!U58*'city lvl hist forec Mt'!$H58</f>
        <v>1.5870538933269505</v>
      </c>
      <c r="V58" s="15">
        <f>'prov lvl hist forec Mt'!V58*'city lvl hist forec Mt'!$H58</f>
        <v>1.5553411431438964</v>
      </c>
      <c r="W58" s="15">
        <f>'prov lvl hist forec Mt'!W58*'city lvl hist forec Mt'!$H58</f>
        <v>1.5242626479645041</v>
      </c>
      <c r="X58" s="15">
        <f>'prov lvl hist forec Mt'!X58*'city lvl hist forec Mt'!$H58</f>
        <v>1.4938057226886992</v>
      </c>
    </row>
    <row r="59" spans="1:24">
      <c r="A59" s="14" t="s">
        <v>3267</v>
      </c>
      <c r="B59" s="14" t="s">
        <v>4040</v>
      </c>
      <c r="C59" s="14" t="s">
        <v>1461</v>
      </c>
      <c r="D59" s="14" t="s">
        <v>2438</v>
      </c>
      <c r="E59" s="14" t="s">
        <v>3959</v>
      </c>
      <c r="F59">
        <f>SUMIF(GID_GCED_CO2_Plant_2019_v1.0!$V$1:$V$797,'city lvl hist forec Mt'!A59,GID_GCED_CO2_Plant_2019_v1.0!$AB$1:$AB$797)</f>
        <v>576.59999999999991</v>
      </c>
      <c r="G59" s="15">
        <f t="shared" si="0"/>
        <v>15366.849999999997</v>
      </c>
      <c r="H59" s="26">
        <f t="shared" si="1"/>
        <v>3.7522328909308025E-2</v>
      </c>
      <c r="I59" s="15">
        <f>'prov lvl hist forec Mt'!I59*'city lvl hist forec Mt'!$H59</f>
        <v>0.22467749665756817</v>
      </c>
      <c r="J59" s="15">
        <f>'prov lvl hist forec Mt'!J59*'city lvl hist forec Mt'!$H59</f>
        <v>0.19353463107102642</v>
      </c>
      <c r="K59" s="15">
        <f>'prov lvl hist forec Mt'!K59*'city lvl hist forec Mt'!$H59</f>
        <v>0.18773728376354581</v>
      </c>
      <c r="L59" s="15">
        <f>'prov lvl hist forec Mt'!L59*'city lvl hist forec Mt'!$H59</f>
        <v>0.19793162196896488</v>
      </c>
      <c r="M59" s="15">
        <f>'prov lvl hist forec Mt'!M59*'city lvl hist forec Mt'!$H59</f>
        <v>0.23791804173380646</v>
      </c>
      <c r="N59" s="15">
        <f>'prov lvl hist forec Mt'!N59*'city lvl hist forec Mt'!$H59</f>
        <v>0.27147746943637008</v>
      </c>
      <c r="O59" s="15">
        <f>'prov lvl hist forec Mt'!O59*'city lvl hist forec Mt'!$H59</f>
        <v>0.27700016399999089</v>
      </c>
      <c r="P59" s="15">
        <f>'prov lvl hist forec Mt'!P59*'city lvl hist forec Mt'!$H59</f>
        <v>0.27601077702513871</v>
      </c>
      <c r="Q59" s="15">
        <f>'prov lvl hist forec Mt'!Q59*'city lvl hist forec Mt'!$H59</f>
        <v>0.26663371364312644</v>
      </c>
      <c r="R59" s="15">
        <f>'prov lvl hist forec Mt'!R59*'city lvl hist forec Mt'!$H59</f>
        <v>0.25744419152875436</v>
      </c>
      <c r="S59" s="15">
        <f>'prov lvl hist forec Mt'!S59*'city lvl hist forec Mt'!$H59</f>
        <v>0.24843845985666982</v>
      </c>
      <c r="T59" s="15">
        <f>'prov lvl hist forec Mt'!T59*'city lvl hist forec Mt'!$H59</f>
        <v>0.23961284281802692</v>
      </c>
      <c r="U59" s="15">
        <f>'prov lvl hist forec Mt'!U59*'city lvl hist forec Mt'!$H59</f>
        <v>0.23096373812015691</v>
      </c>
      <c r="V59" s="15">
        <f>'prov lvl hist forec Mt'!V59*'city lvl hist forec Mt'!$H59</f>
        <v>0.22248761551624421</v>
      </c>
      <c r="W59" s="15">
        <f>'prov lvl hist forec Mt'!W59*'city lvl hist forec Mt'!$H59</f>
        <v>0.21418101536440989</v>
      </c>
      <c r="X59" s="15">
        <f>'prov lvl hist forec Mt'!X59*'city lvl hist forec Mt'!$H59</f>
        <v>0.20604054721561216</v>
      </c>
    </row>
    <row r="60" spans="1:24">
      <c r="A60" s="14" t="s">
        <v>3546</v>
      </c>
      <c r="B60" s="14" t="s">
        <v>4041</v>
      </c>
      <c r="C60" s="14" t="s">
        <v>4042</v>
      </c>
      <c r="D60" s="14" t="s">
        <v>1517</v>
      </c>
      <c r="E60" s="14" t="s">
        <v>4043</v>
      </c>
      <c r="F60">
        <f>SUMIF(GID_GCED_CO2_Plant_2019_v1.0!$V$1:$V$797,'city lvl hist forec Mt'!A60,GID_GCED_CO2_Plant_2019_v1.0!$AB$1:$AB$797)</f>
        <v>0</v>
      </c>
      <c r="G60" s="15">
        <f t="shared" si="0"/>
        <v>24846.129999999997</v>
      </c>
      <c r="H60" s="26">
        <f t="shared" si="1"/>
        <v>0</v>
      </c>
      <c r="I60" s="15">
        <f>'prov lvl hist forec Mt'!I60*'city lvl hist forec Mt'!$H60</f>
        <v>0</v>
      </c>
      <c r="J60" s="15">
        <f>'prov lvl hist forec Mt'!J60*'city lvl hist forec Mt'!$H60</f>
        <v>0</v>
      </c>
      <c r="K60" s="15">
        <f>'prov lvl hist forec Mt'!K60*'city lvl hist forec Mt'!$H60</f>
        <v>0</v>
      </c>
      <c r="L60" s="15">
        <f>'prov lvl hist forec Mt'!L60*'city lvl hist forec Mt'!$H60</f>
        <v>0</v>
      </c>
      <c r="M60" s="15">
        <f>'prov lvl hist forec Mt'!M60*'city lvl hist forec Mt'!$H60</f>
        <v>0</v>
      </c>
      <c r="N60" s="15">
        <f>'prov lvl hist forec Mt'!N60*'city lvl hist forec Mt'!$H60</f>
        <v>0</v>
      </c>
      <c r="O60" s="15">
        <f>'prov lvl hist forec Mt'!O60*'city lvl hist forec Mt'!$H60</f>
        <v>0</v>
      </c>
      <c r="P60" s="15">
        <f>'prov lvl hist forec Mt'!P60*'city lvl hist forec Mt'!$H60</f>
        <v>0</v>
      </c>
      <c r="Q60" s="15">
        <f>'prov lvl hist forec Mt'!Q60*'city lvl hist forec Mt'!$H60</f>
        <v>0</v>
      </c>
      <c r="R60" s="15">
        <f>'prov lvl hist forec Mt'!R60*'city lvl hist forec Mt'!$H60</f>
        <v>0</v>
      </c>
      <c r="S60" s="15">
        <f>'prov lvl hist forec Mt'!S60*'city lvl hist forec Mt'!$H60</f>
        <v>0</v>
      </c>
      <c r="T60" s="15">
        <f>'prov lvl hist forec Mt'!T60*'city lvl hist forec Mt'!$H60</f>
        <v>0</v>
      </c>
      <c r="U60" s="15">
        <f>'prov lvl hist forec Mt'!U60*'city lvl hist forec Mt'!$H60</f>
        <v>0</v>
      </c>
      <c r="V60" s="15">
        <f>'prov lvl hist forec Mt'!V60*'city lvl hist forec Mt'!$H60</f>
        <v>0</v>
      </c>
      <c r="W60" s="15">
        <f>'prov lvl hist forec Mt'!W60*'city lvl hist forec Mt'!$H60</f>
        <v>0</v>
      </c>
      <c r="X60" s="15">
        <f>'prov lvl hist forec Mt'!X60*'city lvl hist forec Mt'!$H60</f>
        <v>0</v>
      </c>
    </row>
    <row r="61" spans="1:24">
      <c r="A61" s="14" t="s">
        <v>3365</v>
      </c>
      <c r="B61" s="14" t="s">
        <v>4044</v>
      </c>
      <c r="C61" s="14" t="s">
        <v>2902</v>
      </c>
      <c r="D61" s="14" t="s">
        <v>1445</v>
      </c>
      <c r="E61" s="14" t="s">
        <v>3947</v>
      </c>
      <c r="F61">
        <f>SUMIF(GID_GCED_CO2_Plant_2019_v1.0!$V$1:$V$797,'city lvl hist forec Mt'!A61,GID_GCED_CO2_Plant_2019_v1.0!$AB$1:$AB$797)</f>
        <v>134.09</v>
      </c>
      <c r="G61" s="15">
        <f t="shared" si="0"/>
        <v>19500.18</v>
      </c>
      <c r="H61" s="26">
        <f t="shared" si="1"/>
        <v>6.8763467824399568E-3</v>
      </c>
      <c r="I61" s="15">
        <f>'prov lvl hist forec Mt'!I61*'city lvl hist forec Mt'!$H61</f>
        <v>8.1739491249609941E-2</v>
      </c>
      <c r="J61" s="15">
        <f>'prov lvl hist forec Mt'!J61*'city lvl hist forec Mt'!$H61</f>
        <v>8.8963815763585766E-2</v>
      </c>
      <c r="K61" s="15">
        <f>'prov lvl hist forec Mt'!K61*'city lvl hist forec Mt'!$H61</f>
        <v>8.3611327979796563E-2</v>
      </c>
      <c r="L61" s="15">
        <f>'prov lvl hist forec Mt'!L61*'city lvl hist forec Mt'!$H61</f>
        <v>8.1246149062671316E-2</v>
      </c>
      <c r="M61" s="15">
        <f>'prov lvl hist forec Mt'!M61*'city lvl hist forec Mt'!$H61</f>
        <v>9.6807615445655665E-2</v>
      </c>
      <c r="N61" s="15">
        <f>'prov lvl hist forec Mt'!N61*'city lvl hist forec Mt'!$H61</f>
        <v>0.10926803565234947</v>
      </c>
      <c r="O61" s="15">
        <f>'prov lvl hist forec Mt'!O61*'city lvl hist forec Mt'!$H61</f>
        <v>0.11138763688747848</v>
      </c>
      <c r="P61" s="15">
        <f>'prov lvl hist forec Mt'!P61*'city lvl hist forec Mt'!$H61</f>
        <v>0.11100791176783643</v>
      </c>
      <c r="Q61" s="15">
        <f>'prov lvl hist forec Mt'!Q61*'city lvl hist forec Mt'!$H61</f>
        <v>0.10740901001844021</v>
      </c>
      <c r="R61" s="15">
        <f>'prov lvl hist forec Mt'!R61*'city lvl hist forec Mt'!$H61</f>
        <v>0.10388208630403192</v>
      </c>
      <c r="S61" s="15">
        <f>'prov lvl hist forec Mt'!S61*'city lvl hist forec Mt'!$H61</f>
        <v>0.10042570106391178</v>
      </c>
      <c r="T61" s="15">
        <f>'prov lvl hist forec Mt'!T61*'city lvl hist forec Mt'!$H61</f>
        <v>9.7038443528594073E-2</v>
      </c>
      <c r="U61" s="15">
        <f>'prov lvl hist forec Mt'!U61*'city lvl hist forec Mt'!$H61</f>
        <v>9.3718931143982706E-2</v>
      </c>
      <c r="V61" s="15">
        <f>'prov lvl hist forec Mt'!V61*'city lvl hist forec Mt'!$H61</f>
        <v>9.0465809007063552E-2</v>
      </c>
      <c r="W61" s="15">
        <f>'prov lvl hist forec Mt'!W61*'city lvl hist forec Mt'!$H61</f>
        <v>8.7277749312882805E-2</v>
      </c>
      <c r="X61" s="15">
        <f>'prov lvl hist forec Mt'!X61*'city lvl hist forec Mt'!$H61</f>
        <v>8.4153450812585642E-2</v>
      </c>
    </row>
    <row r="62" spans="1:24">
      <c r="A62" s="14" t="s">
        <v>3289</v>
      </c>
      <c r="B62" s="14" t="s">
        <v>4045</v>
      </c>
      <c r="C62" s="14" t="s">
        <v>2529</v>
      </c>
      <c r="D62" s="14" t="s">
        <v>2366</v>
      </c>
      <c r="E62" s="14" t="s">
        <v>3987</v>
      </c>
      <c r="F62">
        <f>SUMIF(GID_GCED_CO2_Plant_2019_v1.0!$V$1:$V$797,'city lvl hist forec Mt'!A62,GID_GCED_CO2_Plant_2019_v1.0!$AB$1:$AB$797)</f>
        <v>5568.1399999999994</v>
      </c>
      <c r="G62" s="15">
        <f t="shared" si="0"/>
        <v>30951.659999999996</v>
      </c>
      <c r="H62" s="26">
        <f t="shared" si="1"/>
        <v>0.17989794408442067</v>
      </c>
      <c r="I62" s="15">
        <f>'prov lvl hist forec Mt'!I62*'city lvl hist forec Mt'!$H62</f>
        <v>3.3593009940439713</v>
      </c>
      <c r="J62" s="15">
        <f>'prov lvl hist forec Mt'!J62*'city lvl hist forec Mt'!$H62</f>
        <v>3.4421770094422266</v>
      </c>
      <c r="K62" s="15">
        <f>'prov lvl hist forec Mt'!K62*'city lvl hist forec Mt'!$H62</f>
        <v>3.3701692736156694</v>
      </c>
      <c r="L62" s="15">
        <f>'prov lvl hist forec Mt'!L62*'city lvl hist forec Mt'!$H62</f>
        <v>3.270295290039853</v>
      </c>
      <c r="M62" s="15">
        <f>'prov lvl hist forec Mt'!M62*'city lvl hist forec Mt'!$H62</f>
        <v>3.5081105956107632</v>
      </c>
      <c r="N62" s="15">
        <f>'prov lvl hist forec Mt'!N62*'city lvl hist forec Mt'!$H62</f>
        <v>3.5364681071945836</v>
      </c>
      <c r="O62" s="15">
        <f>'prov lvl hist forec Mt'!O62*'city lvl hist forec Mt'!$H62</f>
        <v>3.554593626855592</v>
      </c>
      <c r="P62" s="15">
        <f>'prov lvl hist forec Mt'!P62*'city lvl hist forec Mt'!$H62</f>
        <v>3.5513464523362623</v>
      </c>
      <c r="Q62" s="15">
        <f>'prov lvl hist forec Mt'!Q62*'city lvl hist forec Mt'!$H62</f>
        <v>3.5205708690163418</v>
      </c>
      <c r="R62" s="15">
        <f>'prov lvl hist forec Mt'!R62*'city lvl hist forec Mt'!$H62</f>
        <v>3.4904107973628196</v>
      </c>
      <c r="S62" s="15">
        <f>'prov lvl hist forec Mt'!S62*'city lvl hist forec Mt'!$H62</f>
        <v>3.4608539271423679</v>
      </c>
      <c r="T62" s="15">
        <f>'prov lvl hist forec Mt'!T62*'city lvl hist forec Mt'!$H62</f>
        <v>3.4318881943263255</v>
      </c>
      <c r="U62" s="15">
        <f>'prov lvl hist forec Mt'!U62*'city lvl hist forec Mt'!$H62</f>
        <v>3.4035017761666038</v>
      </c>
      <c r="V62" s="15">
        <f>'prov lvl hist forec Mt'!V62*'city lvl hist forec Mt'!$H62</f>
        <v>3.3756830863700764</v>
      </c>
      <c r="W62" s="15">
        <f>'prov lvl hist forec Mt'!W62*'city lvl hist forec Mt'!$H62</f>
        <v>3.3484207703694802</v>
      </c>
      <c r="X62" s="15">
        <f>'prov lvl hist forec Mt'!X62*'city lvl hist forec Mt'!$H62</f>
        <v>3.3217037006888952</v>
      </c>
    </row>
    <row r="63" spans="1:24">
      <c r="A63" s="14" t="s">
        <v>3547</v>
      </c>
      <c r="B63" s="14" t="s">
        <v>4046</v>
      </c>
      <c r="C63" s="14" t="s">
        <v>2621</v>
      </c>
      <c r="D63" s="14" t="s">
        <v>2545</v>
      </c>
      <c r="E63" s="14" t="s">
        <v>3953</v>
      </c>
      <c r="F63">
        <f>SUMIF(GID_GCED_CO2_Plant_2019_v1.0!$V$1:$V$797,'city lvl hist forec Mt'!A63,GID_GCED_CO2_Plant_2019_v1.0!$AB$1:$AB$797)</f>
        <v>0</v>
      </c>
      <c r="G63" s="15">
        <f t="shared" si="0"/>
        <v>9758.44</v>
      </c>
      <c r="H63" s="26">
        <f t="shared" si="1"/>
        <v>0</v>
      </c>
      <c r="I63" s="15">
        <f>'prov lvl hist forec Mt'!I63*'city lvl hist forec Mt'!$H63</f>
        <v>0</v>
      </c>
      <c r="J63" s="15">
        <f>'prov lvl hist forec Mt'!J63*'city lvl hist forec Mt'!$H63</f>
        <v>0</v>
      </c>
      <c r="K63" s="15">
        <f>'prov lvl hist forec Mt'!K63*'city lvl hist forec Mt'!$H63</f>
        <v>0</v>
      </c>
      <c r="L63" s="15">
        <f>'prov lvl hist forec Mt'!L63*'city lvl hist forec Mt'!$H63</f>
        <v>0</v>
      </c>
      <c r="M63" s="15">
        <f>'prov lvl hist forec Mt'!M63*'city lvl hist forec Mt'!$H63</f>
        <v>0</v>
      </c>
      <c r="N63" s="15">
        <f>'prov lvl hist forec Mt'!N63*'city lvl hist forec Mt'!$H63</f>
        <v>0</v>
      </c>
      <c r="O63" s="15">
        <f>'prov lvl hist forec Mt'!O63*'city lvl hist forec Mt'!$H63</f>
        <v>0</v>
      </c>
      <c r="P63" s="15">
        <f>'prov lvl hist forec Mt'!P63*'city lvl hist forec Mt'!$H63</f>
        <v>0</v>
      </c>
      <c r="Q63" s="15">
        <f>'prov lvl hist forec Mt'!Q63*'city lvl hist forec Mt'!$H63</f>
        <v>0</v>
      </c>
      <c r="R63" s="15">
        <f>'prov lvl hist forec Mt'!R63*'city lvl hist forec Mt'!$H63</f>
        <v>0</v>
      </c>
      <c r="S63" s="15">
        <f>'prov lvl hist forec Mt'!S63*'city lvl hist forec Mt'!$H63</f>
        <v>0</v>
      </c>
      <c r="T63" s="15">
        <f>'prov lvl hist forec Mt'!T63*'city lvl hist forec Mt'!$H63</f>
        <v>0</v>
      </c>
      <c r="U63" s="15">
        <f>'prov lvl hist forec Mt'!U63*'city lvl hist forec Mt'!$H63</f>
        <v>0</v>
      </c>
      <c r="V63" s="15">
        <f>'prov lvl hist forec Mt'!V63*'city lvl hist forec Mt'!$H63</f>
        <v>0</v>
      </c>
      <c r="W63" s="15">
        <f>'prov lvl hist forec Mt'!W63*'city lvl hist forec Mt'!$H63</f>
        <v>0</v>
      </c>
      <c r="X63" s="15">
        <f>'prov lvl hist forec Mt'!X63*'city lvl hist forec Mt'!$H63</f>
        <v>0</v>
      </c>
    </row>
    <row r="64" spans="1:24">
      <c r="A64" s="14" t="s">
        <v>3279</v>
      </c>
      <c r="B64" s="14" t="s">
        <v>4047</v>
      </c>
      <c r="C64" s="14" t="s">
        <v>2490</v>
      </c>
      <c r="D64" s="14" t="s">
        <v>2400</v>
      </c>
      <c r="E64" s="14" t="s">
        <v>4023</v>
      </c>
      <c r="F64">
        <f>SUMIF(GID_GCED_CO2_Plant_2019_v1.0!$V$1:$V$797,'city lvl hist forec Mt'!A64,GID_GCED_CO2_Plant_2019_v1.0!$AB$1:$AB$797)</f>
        <v>1830.3600000000001</v>
      </c>
      <c r="G64" s="15">
        <f t="shared" si="0"/>
        <v>18621.920000000002</v>
      </c>
      <c r="H64" s="26">
        <f t="shared" si="1"/>
        <v>9.8290616649625809E-2</v>
      </c>
      <c r="I64" s="15">
        <f>'prov lvl hist forec Mt'!I64*'city lvl hist forec Mt'!$H64</f>
        <v>1.5202816801200045</v>
      </c>
      <c r="J64" s="15">
        <f>'prov lvl hist forec Mt'!J64*'city lvl hist forec Mt'!$H64</f>
        <v>1.5703647248113199</v>
      </c>
      <c r="K64" s="15">
        <f>'prov lvl hist forec Mt'!K64*'city lvl hist forec Mt'!$H64</f>
        <v>1.5894066985392852</v>
      </c>
      <c r="L64" s="15">
        <f>'prov lvl hist forec Mt'!L64*'city lvl hist forec Mt'!$H64</f>
        <v>1.4192501747377124</v>
      </c>
      <c r="M64" s="15">
        <f>'prov lvl hist forec Mt'!M64*'city lvl hist forec Mt'!$H64</f>
        <v>1.5140658305633947</v>
      </c>
      <c r="N64" s="15">
        <f>'prov lvl hist forec Mt'!N64*'city lvl hist forec Mt'!$H64</f>
        <v>1.4708758826621755</v>
      </c>
      <c r="O64" s="15">
        <f>'prov lvl hist forec Mt'!O64*'city lvl hist forec Mt'!$H64</f>
        <v>1.4772908495612249</v>
      </c>
      <c r="P64" s="15">
        <f>'prov lvl hist forec Mt'!P64*'city lvl hist forec Mt'!$H64</f>
        <v>1.4761416126043529</v>
      </c>
      <c r="Q64" s="15">
        <f>'prov lvl hist forec Mt'!Q64*'city lvl hist forec Mt'!$H64</f>
        <v>1.4652495470532108</v>
      </c>
      <c r="R64" s="15">
        <f>'prov lvl hist forec Mt'!R64*'city lvl hist forec Mt'!$H64</f>
        <v>1.4545753228130913</v>
      </c>
      <c r="S64" s="15">
        <f>'prov lvl hist forec Mt'!S64*'city lvl hist forec Mt'!$H64</f>
        <v>1.4441145830577742</v>
      </c>
      <c r="T64" s="15">
        <f>'prov lvl hist forec Mt'!T64*'city lvl hist forec Mt'!$H64</f>
        <v>1.4338630580975635</v>
      </c>
      <c r="U64" s="15">
        <f>'prov lvl hist forec Mt'!U64*'city lvl hist forec Mt'!$H64</f>
        <v>1.4238165636365567</v>
      </c>
      <c r="V64" s="15">
        <f>'prov lvl hist forec Mt'!V64*'city lvl hist forec Mt'!$H64</f>
        <v>1.4139709990647704</v>
      </c>
      <c r="W64" s="15">
        <f>'prov lvl hist forec Mt'!W64*'city lvl hist forec Mt'!$H64</f>
        <v>1.4043223457844196</v>
      </c>
      <c r="X64" s="15">
        <f>'prov lvl hist forec Mt'!X64*'city lvl hist forec Mt'!$H64</f>
        <v>1.394866665569676</v>
      </c>
    </row>
    <row r="65" spans="1:24">
      <c r="A65" s="14" t="s">
        <v>3548</v>
      </c>
      <c r="B65" s="14" t="s">
        <v>4048</v>
      </c>
      <c r="C65" s="14" t="s">
        <v>2908</v>
      </c>
      <c r="D65" s="14" t="s">
        <v>2446</v>
      </c>
      <c r="E65" s="14" t="s">
        <v>3951</v>
      </c>
      <c r="F65">
        <f>SUMIF(GID_GCED_CO2_Plant_2019_v1.0!$V$1:$V$797,'city lvl hist forec Mt'!A65,GID_GCED_CO2_Plant_2019_v1.0!$AB$1:$AB$797)</f>
        <v>0</v>
      </c>
      <c r="G65" s="15">
        <f t="shared" si="0"/>
        <v>15742.279999999997</v>
      </c>
      <c r="H65" s="26">
        <f t="shared" si="1"/>
        <v>0</v>
      </c>
      <c r="I65" s="15">
        <f>'prov lvl hist forec Mt'!I65*'city lvl hist forec Mt'!$H65</f>
        <v>0</v>
      </c>
      <c r="J65" s="15">
        <f>'prov lvl hist forec Mt'!J65*'city lvl hist forec Mt'!$H65</f>
        <v>0</v>
      </c>
      <c r="K65" s="15">
        <f>'prov lvl hist forec Mt'!K65*'city lvl hist forec Mt'!$H65</f>
        <v>0</v>
      </c>
      <c r="L65" s="15">
        <f>'prov lvl hist forec Mt'!L65*'city lvl hist forec Mt'!$H65</f>
        <v>0</v>
      </c>
      <c r="M65" s="15">
        <f>'prov lvl hist forec Mt'!M65*'city lvl hist forec Mt'!$H65</f>
        <v>0</v>
      </c>
      <c r="N65" s="15">
        <f>'prov lvl hist forec Mt'!N65*'city lvl hist forec Mt'!$H65</f>
        <v>0</v>
      </c>
      <c r="O65" s="15">
        <f>'prov lvl hist forec Mt'!O65*'city lvl hist forec Mt'!$H65</f>
        <v>0</v>
      </c>
      <c r="P65" s="15">
        <f>'prov lvl hist forec Mt'!P65*'city lvl hist forec Mt'!$H65</f>
        <v>0</v>
      </c>
      <c r="Q65" s="15">
        <f>'prov lvl hist forec Mt'!Q65*'city lvl hist forec Mt'!$H65</f>
        <v>0</v>
      </c>
      <c r="R65" s="15">
        <f>'prov lvl hist forec Mt'!R65*'city lvl hist forec Mt'!$H65</f>
        <v>0</v>
      </c>
      <c r="S65" s="15">
        <f>'prov lvl hist forec Mt'!S65*'city lvl hist forec Mt'!$H65</f>
        <v>0</v>
      </c>
      <c r="T65" s="15">
        <f>'prov lvl hist forec Mt'!T65*'city lvl hist forec Mt'!$H65</f>
        <v>0</v>
      </c>
      <c r="U65" s="15">
        <f>'prov lvl hist forec Mt'!U65*'city lvl hist forec Mt'!$H65</f>
        <v>0</v>
      </c>
      <c r="V65" s="15">
        <f>'prov lvl hist forec Mt'!V65*'city lvl hist forec Mt'!$H65</f>
        <v>0</v>
      </c>
      <c r="W65" s="15">
        <f>'prov lvl hist forec Mt'!W65*'city lvl hist forec Mt'!$H65</f>
        <v>0</v>
      </c>
      <c r="X65" s="15">
        <f>'prov lvl hist forec Mt'!X65*'city lvl hist forec Mt'!$H65</f>
        <v>0</v>
      </c>
    </row>
    <row r="66" spans="1:24">
      <c r="A66" s="14" t="s">
        <v>3309</v>
      </c>
      <c r="B66" s="14" t="s">
        <v>4049</v>
      </c>
      <c r="C66" s="14" t="s">
        <v>2614</v>
      </c>
      <c r="D66" s="14" t="s">
        <v>3970</v>
      </c>
      <c r="E66" s="14" t="s">
        <v>3971</v>
      </c>
      <c r="F66">
        <f>SUMIF(GID_GCED_CO2_Plant_2019_v1.0!$V$1:$V$797,'city lvl hist forec Mt'!A66,GID_GCED_CO2_Plant_2019_v1.0!$AB$1:$AB$797)</f>
        <v>419.04</v>
      </c>
      <c r="G66" s="15">
        <f t="shared" si="0"/>
        <v>6506.7800000000007</v>
      </c>
      <c r="H66" s="26">
        <f t="shared" si="1"/>
        <v>6.4400517613935004E-2</v>
      </c>
      <c r="I66" s="15">
        <f>'prov lvl hist forec Mt'!I66*'city lvl hist forec Mt'!$H66</f>
        <v>0.49922894481518765</v>
      </c>
      <c r="J66" s="15">
        <f>'prov lvl hist forec Mt'!J66*'city lvl hist forec Mt'!$H66</f>
        <v>0.53202431615514034</v>
      </c>
      <c r="K66" s="15">
        <f>'prov lvl hist forec Mt'!K66*'city lvl hist forec Mt'!$H66</f>
        <v>0.26603935514321309</v>
      </c>
      <c r="L66" s="15">
        <f>'prov lvl hist forec Mt'!L66*'city lvl hist forec Mt'!$H66</f>
        <v>0.24738579537623173</v>
      </c>
      <c r="M66" s="15">
        <f>'prov lvl hist forec Mt'!M66*'city lvl hist forec Mt'!$H66</f>
        <v>0.28940172767226036</v>
      </c>
      <c r="N66" s="15">
        <f>'prov lvl hist forec Mt'!N66*'city lvl hist forec Mt'!$H66</f>
        <v>0.30850099730582103</v>
      </c>
      <c r="O66" s="15">
        <f>'prov lvl hist forec Mt'!O66*'city lvl hist forec Mt'!$H66</f>
        <v>0.31402685262016228</v>
      </c>
      <c r="P66" s="15">
        <f>'prov lvl hist forec Mt'!P66*'city lvl hist forec Mt'!$H66</f>
        <v>0.31303689939896823</v>
      </c>
      <c r="Q66" s="15">
        <f>'prov lvl hist forec Mt'!Q66*'city lvl hist forec Mt'!$H66</f>
        <v>0.30365446933236057</v>
      </c>
      <c r="R66" s="15">
        <f>'prov lvl hist forec Mt'!R66*'city lvl hist forec Mt'!$H66</f>
        <v>0.29445968786708498</v>
      </c>
      <c r="S66" s="15">
        <f>'prov lvl hist forec Mt'!S66*'city lvl hist forec Mt'!$H66</f>
        <v>0.285448802031115</v>
      </c>
      <c r="T66" s="15">
        <f>'prov lvl hist forec Mt'!T66*'city lvl hist forec Mt'!$H66</f>
        <v>0.27661813391186435</v>
      </c>
      <c r="U66" s="15">
        <f>'prov lvl hist forec Mt'!U66*'city lvl hist forec Mt'!$H66</f>
        <v>0.2679640791549987</v>
      </c>
      <c r="V66" s="15">
        <f>'prov lvl hist forec Mt'!V66*'city lvl hist forec Mt'!$H66</f>
        <v>0.25948310549327042</v>
      </c>
      <c r="W66" s="15">
        <f>'prov lvl hist forec Mt'!W66*'city lvl hist forec Mt'!$H66</f>
        <v>0.25117175130477665</v>
      </c>
      <c r="X66" s="15">
        <f>'prov lvl hist forec Mt'!X66*'city lvl hist forec Mt'!$H66</f>
        <v>0.24302662420005272</v>
      </c>
    </row>
    <row r="67" spans="1:24">
      <c r="A67" s="14" t="s">
        <v>3549</v>
      </c>
      <c r="B67" s="14" t="s">
        <v>4050</v>
      </c>
      <c r="C67" s="14" t="s">
        <v>4051</v>
      </c>
      <c r="D67" s="14" t="s">
        <v>2409</v>
      </c>
      <c r="E67" s="14" t="s">
        <v>3961</v>
      </c>
      <c r="F67">
        <f>SUMIF(GID_GCED_CO2_Plant_2019_v1.0!$V$1:$V$797,'city lvl hist forec Mt'!A67,GID_GCED_CO2_Plant_2019_v1.0!$AB$1:$AB$797)</f>
        <v>0</v>
      </c>
      <c r="G67" s="15">
        <f t="shared" ref="G67:G130" si="2">SUMIF($E$1:$E$686,E67,$F$1:$F$686)</f>
        <v>6828.59</v>
      </c>
      <c r="H67" s="26">
        <f t="shared" ref="H67:H130" si="3">F67/G67</f>
        <v>0</v>
      </c>
      <c r="I67" s="15">
        <f>'prov lvl hist forec Mt'!I67*'city lvl hist forec Mt'!$H67</f>
        <v>0</v>
      </c>
      <c r="J67" s="15">
        <f>'prov lvl hist forec Mt'!J67*'city lvl hist forec Mt'!$H67</f>
        <v>0</v>
      </c>
      <c r="K67" s="15">
        <f>'prov lvl hist forec Mt'!K67*'city lvl hist forec Mt'!$H67</f>
        <v>0</v>
      </c>
      <c r="L67" s="15">
        <f>'prov lvl hist forec Mt'!L67*'city lvl hist forec Mt'!$H67</f>
        <v>0</v>
      </c>
      <c r="M67" s="15">
        <f>'prov lvl hist forec Mt'!M67*'city lvl hist forec Mt'!$H67</f>
        <v>0</v>
      </c>
      <c r="N67" s="15">
        <f>'prov lvl hist forec Mt'!N67*'city lvl hist forec Mt'!$H67</f>
        <v>0</v>
      </c>
      <c r="O67" s="15">
        <f>'prov lvl hist forec Mt'!O67*'city lvl hist forec Mt'!$H67</f>
        <v>0</v>
      </c>
      <c r="P67" s="15">
        <f>'prov lvl hist forec Mt'!P67*'city lvl hist forec Mt'!$H67</f>
        <v>0</v>
      </c>
      <c r="Q67" s="15">
        <f>'prov lvl hist forec Mt'!Q67*'city lvl hist forec Mt'!$H67</f>
        <v>0</v>
      </c>
      <c r="R67" s="15">
        <f>'prov lvl hist forec Mt'!R67*'city lvl hist forec Mt'!$H67</f>
        <v>0</v>
      </c>
      <c r="S67" s="15">
        <f>'prov lvl hist forec Mt'!S67*'city lvl hist forec Mt'!$H67</f>
        <v>0</v>
      </c>
      <c r="T67" s="15">
        <f>'prov lvl hist forec Mt'!T67*'city lvl hist forec Mt'!$H67</f>
        <v>0</v>
      </c>
      <c r="U67" s="15">
        <f>'prov lvl hist forec Mt'!U67*'city lvl hist forec Mt'!$H67</f>
        <v>0</v>
      </c>
      <c r="V67" s="15">
        <f>'prov lvl hist forec Mt'!V67*'city lvl hist forec Mt'!$H67</f>
        <v>0</v>
      </c>
      <c r="W67" s="15">
        <f>'prov lvl hist forec Mt'!W67*'city lvl hist forec Mt'!$H67</f>
        <v>0</v>
      </c>
      <c r="X67" s="15">
        <f>'prov lvl hist forec Mt'!X67*'city lvl hist forec Mt'!$H67</f>
        <v>0</v>
      </c>
    </row>
    <row r="68" spans="1:24">
      <c r="A68" s="14" t="s">
        <v>3443</v>
      </c>
      <c r="B68" s="14" t="s">
        <v>4052</v>
      </c>
      <c r="C68" s="14" t="s">
        <v>3195</v>
      </c>
      <c r="D68" s="14" t="s">
        <v>2386</v>
      </c>
      <c r="E68" s="14" t="s">
        <v>3955</v>
      </c>
      <c r="F68">
        <f>SUMIF(GID_GCED_CO2_Plant_2019_v1.0!$V$1:$V$797,'city lvl hist forec Mt'!A68,GID_GCED_CO2_Plant_2019_v1.0!$AB$1:$AB$797)</f>
        <v>1780.06</v>
      </c>
      <c r="G68" s="15">
        <f t="shared" si="2"/>
        <v>64497.73</v>
      </c>
      <c r="H68" s="26">
        <f t="shared" si="3"/>
        <v>2.7598800763995877E-2</v>
      </c>
      <c r="I68" s="15">
        <f>'prov lvl hist forec Mt'!I68*'city lvl hist forec Mt'!$H68</f>
        <v>0.47866573710134241</v>
      </c>
      <c r="J68" s="15">
        <f>'prov lvl hist forec Mt'!J68*'city lvl hist forec Mt'!$H68</f>
        <v>0.48486634778293541</v>
      </c>
      <c r="K68" s="15">
        <f>'prov lvl hist forec Mt'!K68*'city lvl hist forec Mt'!$H68</f>
        <v>0.50146478246784965</v>
      </c>
      <c r="L68" s="15">
        <f>'prov lvl hist forec Mt'!L68*'city lvl hist forec Mt'!$H68</f>
        <v>0.47540457571353223</v>
      </c>
      <c r="M68" s="15">
        <f>'prov lvl hist forec Mt'!M68*'city lvl hist forec Mt'!$H68</f>
        <v>0.53120343701356543</v>
      </c>
      <c r="N68" s="15">
        <f>'prov lvl hist forec Mt'!N68*'city lvl hist forec Mt'!$H68</f>
        <v>0.53058323647343286</v>
      </c>
      <c r="O68" s="15">
        <f>'prov lvl hist forec Mt'!O68*'city lvl hist forec Mt'!$H68</f>
        <v>0.53688893704576579</v>
      </c>
      <c r="P68" s="15">
        <f>'prov lvl hist forec Mt'!P68*'city lvl hist forec Mt'!$H68</f>
        <v>0.53575927507700849</v>
      </c>
      <c r="Q68" s="15">
        <f>'prov lvl hist forec Mt'!Q68*'city lvl hist forec Mt'!$H68</f>
        <v>0.52505273441038325</v>
      </c>
      <c r="R68" s="15">
        <f>'prov lvl hist forec Mt'!R68*'city lvl hist forec Mt'!$H68</f>
        <v>0.51456032455709044</v>
      </c>
      <c r="S68" s="15">
        <f>'prov lvl hist forec Mt'!S68*'city lvl hist forec Mt'!$H68</f>
        <v>0.50427776290086335</v>
      </c>
      <c r="T68" s="15">
        <f>'prov lvl hist forec Mt'!T68*'city lvl hist forec Mt'!$H68</f>
        <v>0.49420085247776091</v>
      </c>
      <c r="U68" s="15">
        <f>'prov lvl hist forec Mt'!U68*'city lvl hist forec Mt'!$H68</f>
        <v>0.4843254802631205</v>
      </c>
      <c r="V68" s="15">
        <f>'prov lvl hist forec Mt'!V68*'city lvl hist forec Mt'!$H68</f>
        <v>0.47464761549277285</v>
      </c>
      <c r="W68" s="15">
        <f>'prov lvl hist forec Mt'!W68*'city lvl hist forec Mt'!$H68</f>
        <v>0.46516330801783234</v>
      </c>
      <c r="X68" s="15">
        <f>'prov lvl hist forec Mt'!X68*'city lvl hist forec Mt'!$H68</f>
        <v>0.45586868669239045</v>
      </c>
    </row>
    <row r="69" spans="1:24">
      <c r="A69" s="14" t="s">
        <v>3483</v>
      </c>
      <c r="B69" s="14" t="s">
        <v>4053</v>
      </c>
      <c r="C69" s="14" t="s">
        <v>2949</v>
      </c>
      <c r="D69" s="14" t="s">
        <v>2949</v>
      </c>
      <c r="E69" s="14" t="s">
        <v>4054</v>
      </c>
      <c r="F69">
        <f>SUMIF(GID_GCED_CO2_Plant_2019_v1.0!$V$1:$V$797,'city lvl hist forec Mt'!A69,GID_GCED_CO2_Plant_2019_v1.0!$AB$1:$AB$797)</f>
        <v>8300.2199999999993</v>
      </c>
      <c r="G69" s="15">
        <f t="shared" si="2"/>
        <v>8300.2199999999993</v>
      </c>
      <c r="H69" s="26">
        <f t="shared" si="3"/>
        <v>1</v>
      </c>
      <c r="I69" s="15">
        <f>'prov lvl hist forec Mt'!I69*'city lvl hist forec Mt'!$H69</f>
        <v>9.0429334884863692</v>
      </c>
      <c r="J69" s="15">
        <f>'prov lvl hist forec Mt'!J69*'city lvl hist forec Mt'!$H69</f>
        <v>8.8972647419257385</v>
      </c>
      <c r="K69" s="15">
        <f>'prov lvl hist forec Mt'!K69*'city lvl hist forec Mt'!$H69</f>
        <v>8.6424123527182282</v>
      </c>
      <c r="L69" s="15">
        <f>'prov lvl hist forec Mt'!L69*'city lvl hist forec Mt'!$H69</f>
        <v>8.6968883452882295</v>
      </c>
      <c r="M69" s="15">
        <f>'prov lvl hist forec Mt'!M69*'city lvl hist forec Mt'!$H69</f>
        <v>9.2918437971454075</v>
      </c>
      <c r="N69" s="15">
        <f>'prov lvl hist forec Mt'!N69*'city lvl hist forec Mt'!$H69</f>
        <v>8.8219565059552263</v>
      </c>
      <c r="O69" s="15">
        <f>'prov lvl hist forec Mt'!O69*'city lvl hist forec Mt'!$H69</f>
        <v>8.8636773789951278</v>
      </c>
      <c r="P69" s="15">
        <f>'prov lvl hist forec Mt'!P69*'city lvl hist forec Mt'!$H69</f>
        <v>8.8562031129661776</v>
      </c>
      <c r="Q69" s="15">
        <f>'prov lvl hist forec Mt'!Q69*'city lvl hist forec Mt'!$H69</f>
        <v>8.7853646361427291</v>
      </c>
      <c r="R69" s="15">
        <f>'prov lvl hist forec Mt'!R69*'city lvl hist forec Mt'!$H69</f>
        <v>8.7159429288557515</v>
      </c>
      <c r="S69" s="15">
        <f>'prov lvl hist forec Mt'!S69*'city lvl hist forec Mt'!$H69</f>
        <v>8.6479096557145123</v>
      </c>
      <c r="T69" s="15">
        <f>'prov lvl hist forec Mt'!T69*'city lvl hist forec Mt'!$H69</f>
        <v>8.5812370480360958</v>
      </c>
      <c r="U69" s="15">
        <f>'prov lvl hist forec Mt'!U69*'city lvl hist forec Mt'!$H69</f>
        <v>8.5158978925112496</v>
      </c>
      <c r="V69" s="15">
        <f>'prov lvl hist forec Mt'!V69*'city lvl hist forec Mt'!$H69</f>
        <v>8.4518655200968986</v>
      </c>
      <c r="W69" s="15">
        <f>'prov lvl hist forec Mt'!W69*'city lvl hist forec Mt'!$H69</f>
        <v>8.3891137951308359</v>
      </c>
      <c r="X69" s="15">
        <f>'prov lvl hist forec Mt'!X69*'city lvl hist forec Mt'!$H69</f>
        <v>8.3276171046640943</v>
      </c>
    </row>
    <row r="70" spans="1:24">
      <c r="A70" s="14" t="s">
        <v>3550</v>
      </c>
      <c r="B70" s="14" t="s">
        <v>4055</v>
      </c>
      <c r="C70" s="14" t="s">
        <v>4056</v>
      </c>
      <c r="D70" s="14" t="s">
        <v>2366</v>
      </c>
      <c r="E70" s="14" t="s">
        <v>3987</v>
      </c>
      <c r="F70">
        <f>SUMIF(GID_GCED_CO2_Plant_2019_v1.0!$V$1:$V$797,'city lvl hist forec Mt'!A70,GID_GCED_CO2_Plant_2019_v1.0!$AB$1:$AB$797)</f>
        <v>0</v>
      </c>
      <c r="G70" s="15">
        <f t="shared" si="2"/>
        <v>30951.659999999996</v>
      </c>
      <c r="H70" s="26">
        <f t="shared" si="3"/>
        <v>0</v>
      </c>
      <c r="I70" s="15">
        <f>'prov lvl hist forec Mt'!I70*'city lvl hist forec Mt'!$H70</f>
        <v>0</v>
      </c>
      <c r="J70" s="15">
        <f>'prov lvl hist forec Mt'!J70*'city lvl hist forec Mt'!$H70</f>
        <v>0</v>
      </c>
      <c r="K70" s="15">
        <f>'prov lvl hist forec Mt'!K70*'city lvl hist forec Mt'!$H70</f>
        <v>0</v>
      </c>
      <c r="L70" s="15">
        <f>'prov lvl hist forec Mt'!L70*'city lvl hist forec Mt'!$H70</f>
        <v>0</v>
      </c>
      <c r="M70" s="15">
        <f>'prov lvl hist forec Mt'!M70*'city lvl hist forec Mt'!$H70</f>
        <v>0</v>
      </c>
      <c r="N70" s="15">
        <f>'prov lvl hist forec Mt'!N70*'city lvl hist forec Mt'!$H70</f>
        <v>0</v>
      </c>
      <c r="O70" s="15">
        <f>'prov lvl hist forec Mt'!O70*'city lvl hist forec Mt'!$H70</f>
        <v>0</v>
      </c>
      <c r="P70" s="15">
        <f>'prov lvl hist forec Mt'!P70*'city lvl hist forec Mt'!$H70</f>
        <v>0</v>
      </c>
      <c r="Q70" s="15">
        <f>'prov lvl hist forec Mt'!Q70*'city lvl hist forec Mt'!$H70</f>
        <v>0</v>
      </c>
      <c r="R70" s="15">
        <f>'prov lvl hist forec Mt'!R70*'city lvl hist forec Mt'!$H70</f>
        <v>0</v>
      </c>
      <c r="S70" s="15">
        <f>'prov lvl hist forec Mt'!S70*'city lvl hist forec Mt'!$H70</f>
        <v>0</v>
      </c>
      <c r="T70" s="15">
        <f>'prov lvl hist forec Mt'!T70*'city lvl hist forec Mt'!$H70</f>
        <v>0</v>
      </c>
      <c r="U70" s="15">
        <f>'prov lvl hist forec Mt'!U70*'city lvl hist forec Mt'!$H70</f>
        <v>0</v>
      </c>
      <c r="V70" s="15">
        <f>'prov lvl hist forec Mt'!V70*'city lvl hist forec Mt'!$H70</f>
        <v>0</v>
      </c>
      <c r="W70" s="15">
        <f>'prov lvl hist forec Mt'!W70*'city lvl hist forec Mt'!$H70</f>
        <v>0</v>
      </c>
      <c r="X70" s="15">
        <f>'prov lvl hist forec Mt'!X70*'city lvl hist forec Mt'!$H70</f>
        <v>0</v>
      </c>
    </row>
    <row r="71" spans="1:24">
      <c r="A71" s="14" t="s">
        <v>3356</v>
      </c>
      <c r="B71" s="14" t="s">
        <v>4057</v>
      </c>
      <c r="C71" s="14" t="s">
        <v>2874</v>
      </c>
      <c r="D71" s="14" t="s">
        <v>2496</v>
      </c>
      <c r="E71" s="14" t="s">
        <v>3976</v>
      </c>
      <c r="F71">
        <f>SUMIF(GID_GCED_CO2_Plant_2019_v1.0!$V$1:$V$797,'city lvl hist forec Mt'!A71,GID_GCED_CO2_Plant_2019_v1.0!$AB$1:$AB$797)</f>
        <v>3855.11</v>
      </c>
      <c r="G71" s="15">
        <f t="shared" si="2"/>
        <v>33858.01</v>
      </c>
      <c r="H71" s="26">
        <f t="shared" si="3"/>
        <v>0.11386109224966263</v>
      </c>
      <c r="I71" s="15">
        <f>'prov lvl hist forec Mt'!I71*'city lvl hist forec Mt'!$H71</f>
        <v>1.6551756120590937</v>
      </c>
      <c r="J71" s="15">
        <f>'prov lvl hist forec Mt'!J71*'city lvl hist forec Mt'!$H71</f>
        <v>1.7882081184703638</v>
      </c>
      <c r="K71" s="15">
        <f>'prov lvl hist forec Mt'!K71*'city lvl hist forec Mt'!$H71</f>
        <v>1.881190066797287</v>
      </c>
      <c r="L71" s="15">
        <f>'prov lvl hist forec Mt'!L71*'city lvl hist forec Mt'!$H71</f>
        <v>1.7680583440119517</v>
      </c>
      <c r="M71" s="15">
        <f>'prov lvl hist forec Mt'!M71*'city lvl hist forec Mt'!$H71</f>
        <v>1.8674789913782186</v>
      </c>
      <c r="N71" s="15">
        <f>'prov lvl hist forec Mt'!N71*'city lvl hist forec Mt'!$H71</f>
        <v>1.8740928365187886</v>
      </c>
      <c r="O71" s="15">
        <f>'prov lvl hist forec Mt'!O71*'city lvl hist forec Mt'!$H71</f>
        <v>1.8788510774932823</v>
      </c>
      <c r="P71" s="15">
        <f>'prov lvl hist forec Mt'!P71*'city lvl hist forec Mt'!$H71</f>
        <v>1.8779986418589847</v>
      </c>
      <c r="Q71" s="15">
        <f>'prov lvl hist forec Mt'!Q71*'city lvl hist forec Mt'!$H71</f>
        <v>1.869919555338678</v>
      </c>
      <c r="R71" s="15">
        <f>'prov lvl hist forec Mt'!R71*'city lvl hist forec Mt'!$H71</f>
        <v>1.862002050548778</v>
      </c>
      <c r="S71" s="15">
        <f>'prov lvl hist forec Mt'!S71*'city lvl hist forec Mt'!$H71</f>
        <v>1.8542428958546757</v>
      </c>
      <c r="T71" s="15">
        <f>'prov lvl hist forec Mt'!T71*'city lvl hist forec Mt'!$H71</f>
        <v>1.8466389242544554</v>
      </c>
      <c r="U71" s="15">
        <f>'prov lvl hist forec Mt'!U71*'city lvl hist forec Mt'!$H71</f>
        <v>1.8391870320862398</v>
      </c>
      <c r="V71" s="15">
        <f>'prov lvl hist forec Mt'!V71*'city lvl hist forec Mt'!$H71</f>
        <v>1.8318841777613879</v>
      </c>
      <c r="W71" s="15">
        <f>'prov lvl hist forec Mt'!W71*'city lvl hist forec Mt'!$H71</f>
        <v>1.8247273805230337</v>
      </c>
      <c r="X71" s="15">
        <f>'prov lvl hist forec Mt'!X71*'city lvl hist forec Mt'!$H71</f>
        <v>1.8177137192294464</v>
      </c>
    </row>
    <row r="72" spans="1:24">
      <c r="A72" s="14" t="s">
        <v>3439</v>
      </c>
      <c r="B72" s="14" t="s">
        <v>4058</v>
      </c>
      <c r="C72" s="14" t="s">
        <v>3178</v>
      </c>
      <c r="D72" s="14" t="s">
        <v>2545</v>
      </c>
      <c r="E72" s="14" t="s">
        <v>3953</v>
      </c>
      <c r="F72">
        <f>SUMIF(GID_GCED_CO2_Plant_2019_v1.0!$V$1:$V$797,'city lvl hist forec Mt'!A72,GID_GCED_CO2_Plant_2019_v1.0!$AB$1:$AB$797)</f>
        <v>26.82</v>
      </c>
      <c r="G72" s="15">
        <f t="shared" si="2"/>
        <v>9758.44</v>
      </c>
      <c r="H72" s="26">
        <f t="shared" si="3"/>
        <v>2.7483901115342205E-3</v>
      </c>
      <c r="I72" s="15">
        <f>'prov lvl hist forec Mt'!I72*'city lvl hist forec Mt'!$H72</f>
        <v>3.3667478180585624E-2</v>
      </c>
      <c r="J72" s="15">
        <f>'prov lvl hist forec Mt'!J72*'city lvl hist forec Mt'!$H72</f>
        <v>3.9532453636716841E-2</v>
      </c>
      <c r="K72" s="15">
        <f>'prov lvl hist forec Mt'!K72*'city lvl hist forec Mt'!$H72</f>
        <v>4.2103250467563406E-2</v>
      </c>
      <c r="L72" s="15">
        <f>'prov lvl hist forec Mt'!L72*'city lvl hist forec Mt'!$H72</f>
        <v>4.2874851222125414E-2</v>
      </c>
      <c r="M72" s="15">
        <f>'prov lvl hist forec Mt'!M72*'city lvl hist forec Mt'!$H72</f>
        <v>4.8575835863904668E-2</v>
      </c>
      <c r="N72" s="15">
        <f>'prov lvl hist forec Mt'!N72*'city lvl hist forec Mt'!$H72</f>
        <v>4.8396381106828291E-2</v>
      </c>
      <c r="O72" s="15">
        <f>'prov lvl hist forec Mt'!O72*'city lvl hist forec Mt'!$H72</f>
        <v>4.9080703804240129E-2</v>
      </c>
      <c r="P72" s="15">
        <f>'prov lvl hist forec Mt'!P72*'city lvl hist forec Mt'!$H72</f>
        <v>4.8958107858435886E-2</v>
      </c>
      <c r="Q72" s="15">
        <f>'prov lvl hist forec Mt'!Q72*'city lvl hist forec Mt'!$H72</f>
        <v>4.7796186402621538E-2</v>
      </c>
      <c r="R72" s="15">
        <f>'prov lvl hist forec Mt'!R72*'city lvl hist forec Mt'!$H72</f>
        <v>4.6657503375923476E-2</v>
      </c>
      <c r="S72" s="15">
        <f>'prov lvl hist forec Mt'!S72*'city lvl hist forec Mt'!$H72</f>
        <v>4.5541594009759365E-2</v>
      </c>
      <c r="T72" s="15">
        <f>'prov lvl hist forec Mt'!T72*'city lvl hist forec Mt'!$H72</f>
        <v>4.4448002830918543E-2</v>
      </c>
      <c r="U72" s="15">
        <f>'prov lvl hist forec Mt'!U72*'city lvl hist forec Mt'!$H72</f>
        <v>4.3376283475654545E-2</v>
      </c>
      <c r="V72" s="15">
        <f>'prov lvl hist forec Mt'!V72*'city lvl hist forec Mt'!$H72</f>
        <v>4.2325998507495813E-2</v>
      </c>
      <c r="W72" s="15">
        <f>'prov lvl hist forec Mt'!W72*'city lvl hist forec Mt'!$H72</f>
        <v>4.1296719238700277E-2</v>
      </c>
      <c r="X72" s="15">
        <f>'prov lvl hist forec Mt'!X72*'city lvl hist forec Mt'!$H72</f>
        <v>4.0288025555280632E-2</v>
      </c>
    </row>
    <row r="73" spans="1:24">
      <c r="A73" s="14" t="s">
        <v>3251</v>
      </c>
      <c r="B73" s="14" t="s">
        <v>4059</v>
      </c>
      <c r="C73" s="14" t="s">
        <v>2385</v>
      </c>
      <c r="D73" s="14" t="s">
        <v>2386</v>
      </c>
      <c r="E73" s="14" t="s">
        <v>3955</v>
      </c>
      <c r="F73">
        <f>SUMIF(GID_GCED_CO2_Plant_2019_v1.0!$V$1:$V$797,'city lvl hist forec Mt'!A73,GID_GCED_CO2_Plant_2019_v1.0!$AB$1:$AB$797)</f>
        <v>1766.64</v>
      </c>
      <c r="G73" s="15">
        <f t="shared" si="2"/>
        <v>64497.73</v>
      </c>
      <c r="H73" s="26">
        <f t="shared" si="3"/>
        <v>2.7390731425741652E-2</v>
      </c>
      <c r="I73" s="15">
        <f>'prov lvl hist forec Mt'!I73*'city lvl hist forec Mt'!$H73</f>
        <v>0.47505704178101621</v>
      </c>
      <c r="J73" s="15">
        <f>'prov lvl hist forec Mt'!J73*'city lvl hist forec Mt'!$H73</f>
        <v>0.48121090561399349</v>
      </c>
      <c r="K73" s="15">
        <f>'prov lvl hist forec Mt'!K73*'city lvl hist forec Mt'!$H73</f>
        <v>0.49768420350943343</v>
      </c>
      <c r="L73" s="15">
        <f>'prov lvl hist forec Mt'!L73*'city lvl hist forec Mt'!$H73</f>
        <v>0.47182046652278842</v>
      </c>
      <c r="M73" s="15">
        <f>'prov lvl hist forec Mt'!M73*'city lvl hist forec Mt'!$H73</f>
        <v>0.52719865620577144</v>
      </c>
      <c r="N73" s="15">
        <f>'prov lvl hist forec Mt'!N73*'city lvl hist forec Mt'!$H73</f>
        <v>0.52658313140198953</v>
      </c>
      <c r="O73" s="15">
        <f>'prov lvl hist forec Mt'!O73*'city lvl hist forec Mt'!$H73</f>
        <v>0.53284129284548376</v>
      </c>
      <c r="P73" s="15">
        <f>'prov lvl hist forec Mt'!P73*'city lvl hist forec Mt'!$H73</f>
        <v>0.53172014747932461</v>
      </c>
      <c r="Q73" s="15">
        <f>'prov lvl hist forec Mt'!Q73*'city lvl hist forec Mt'!$H73</f>
        <v>0.52109432419062252</v>
      </c>
      <c r="R73" s="15">
        <f>'prov lvl hist forec Mt'!R73*'city lvl hist forec Mt'!$H73</f>
        <v>0.51068101736769456</v>
      </c>
      <c r="S73" s="15">
        <f>'prov lvl hist forec Mt'!S73*'city lvl hist forec Mt'!$H73</f>
        <v>0.50047597668122501</v>
      </c>
      <c r="T73" s="15">
        <f>'prov lvl hist forec Mt'!T73*'city lvl hist forec Mt'!$H73</f>
        <v>0.49047503680848492</v>
      </c>
      <c r="U73" s="15">
        <f>'prov lvl hist forec Mt'!U73*'city lvl hist forec Mt'!$H73</f>
        <v>0.48067411573319963</v>
      </c>
      <c r="V73" s="15">
        <f>'prov lvl hist forec Mt'!V73*'city lvl hist forec Mt'!$H73</f>
        <v>0.47106921307942001</v>
      </c>
      <c r="W73" s="15">
        <f>'prov lvl hist forec Mt'!W73*'city lvl hist forec Mt'!$H73</f>
        <v>0.46165640847871614</v>
      </c>
      <c r="X73" s="15">
        <f>'prov lvl hist forec Mt'!X73*'city lvl hist forec Mt'!$H73</f>
        <v>0.45243185997002622</v>
      </c>
    </row>
    <row r="74" spans="1:24">
      <c r="A74" s="14" t="s">
        <v>3551</v>
      </c>
      <c r="B74" s="14" t="s">
        <v>4060</v>
      </c>
      <c r="C74" s="14" t="s">
        <v>4061</v>
      </c>
      <c r="D74" s="14" t="s">
        <v>2357</v>
      </c>
      <c r="E74" s="14" t="s">
        <v>4062</v>
      </c>
      <c r="F74">
        <f>SUMIF(GID_GCED_CO2_Plant_2019_v1.0!$V$1:$V$797,'city lvl hist forec Mt'!A74,GID_GCED_CO2_Plant_2019_v1.0!$AB$1:$AB$797)</f>
        <v>0</v>
      </c>
      <c r="G74" s="15">
        <f t="shared" si="2"/>
        <v>32718.120000000006</v>
      </c>
      <c r="H74" s="26">
        <f t="shared" si="3"/>
        <v>0</v>
      </c>
      <c r="I74" s="15">
        <f>'prov lvl hist forec Mt'!I74*'city lvl hist forec Mt'!$H74</f>
        <v>0</v>
      </c>
      <c r="J74" s="15">
        <f>'prov lvl hist forec Mt'!J74*'city lvl hist forec Mt'!$H74</f>
        <v>0</v>
      </c>
      <c r="K74" s="15">
        <f>'prov lvl hist forec Mt'!K74*'city lvl hist forec Mt'!$H74</f>
        <v>0</v>
      </c>
      <c r="L74" s="15">
        <f>'prov lvl hist forec Mt'!L74*'city lvl hist forec Mt'!$H74</f>
        <v>0</v>
      </c>
      <c r="M74" s="15">
        <f>'prov lvl hist forec Mt'!M74*'city lvl hist forec Mt'!$H74</f>
        <v>0</v>
      </c>
      <c r="N74" s="15">
        <f>'prov lvl hist forec Mt'!N74*'city lvl hist forec Mt'!$H74</f>
        <v>0</v>
      </c>
      <c r="O74" s="15">
        <f>'prov lvl hist forec Mt'!O74*'city lvl hist forec Mt'!$H74</f>
        <v>0</v>
      </c>
      <c r="P74" s="15">
        <f>'prov lvl hist forec Mt'!P74*'city lvl hist forec Mt'!$H74</f>
        <v>0</v>
      </c>
      <c r="Q74" s="15">
        <f>'prov lvl hist forec Mt'!Q74*'city lvl hist forec Mt'!$H74</f>
        <v>0</v>
      </c>
      <c r="R74" s="15">
        <f>'prov lvl hist forec Mt'!R74*'city lvl hist forec Mt'!$H74</f>
        <v>0</v>
      </c>
      <c r="S74" s="15">
        <f>'prov lvl hist forec Mt'!S74*'city lvl hist forec Mt'!$H74</f>
        <v>0</v>
      </c>
      <c r="T74" s="15">
        <f>'prov lvl hist forec Mt'!T74*'city lvl hist forec Mt'!$H74</f>
        <v>0</v>
      </c>
      <c r="U74" s="15">
        <f>'prov lvl hist forec Mt'!U74*'city lvl hist forec Mt'!$H74</f>
        <v>0</v>
      </c>
      <c r="V74" s="15">
        <f>'prov lvl hist forec Mt'!V74*'city lvl hist forec Mt'!$H74</f>
        <v>0</v>
      </c>
      <c r="W74" s="15">
        <f>'prov lvl hist forec Mt'!W74*'city lvl hist forec Mt'!$H74</f>
        <v>0</v>
      </c>
      <c r="X74" s="15">
        <f>'prov lvl hist forec Mt'!X74*'city lvl hist forec Mt'!$H74</f>
        <v>0</v>
      </c>
    </row>
    <row r="75" spans="1:24">
      <c r="A75" s="14" t="s">
        <v>3552</v>
      </c>
      <c r="B75" s="14" t="s">
        <v>4063</v>
      </c>
      <c r="C75" s="14" t="s">
        <v>4064</v>
      </c>
      <c r="D75" s="14" t="s">
        <v>2634</v>
      </c>
      <c r="E75" s="14" t="s">
        <v>3974</v>
      </c>
      <c r="F75">
        <f>SUMIF(GID_GCED_CO2_Plant_2019_v1.0!$V$1:$V$797,'city lvl hist forec Mt'!A75,GID_GCED_CO2_Plant_2019_v1.0!$AB$1:$AB$797)</f>
        <v>0</v>
      </c>
      <c r="G75" s="15">
        <f t="shared" si="2"/>
        <v>11280.41</v>
      </c>
      <c r="H75" s="26">
        <f t="shared" si="3"/>
        <v>0</v>
      </c>
      <c r="I75" s="15">
        <f>'prov lvl hist forec Mt'!I75*'city lvl hist forec Mt'!$H75</f>
        <v>0</v>
      </c>
      <c r="J75" s="15">
        <f>'prov lvl hist forec Mt'!J75*'city lvl hist forec Mt'!$H75</f>
        <v>0</v>
      </c>
      <c r="K75" s="15">
        <f>'prov lvl hist forec Mt'!K75*'city lvl hist forec Mt'!$H75</f>
        <v>0</v>
      </c>
      <c r="L75" s="15">
        <f>'prov lvl hist forec Mt'!L75*'city lvl hist forec Mt'!$H75</f>
        <v>0</v>
      </c>
      <c r="M75" s="15">
        <f>'prov lvl hist forec Mt'!M75*'city lvl hist forec Mt'!$H75</f>
        <v>0</v>
      </c>
      <c r="N75" s="15">
        <f>'prov lvl hist forec Mt'!N75*'city lvl hist forec Mt'!$H75</f>
        <v>0</v>
      </c>
      <c r="O75" s="15">
        <f>'prov lvl hist forec Mt'!O75*'city lvl hist forec Mt'!$H75</f>
        <v>0</v>
      </c>
      <c r="P75" s="15">
        <f>'prov lvl hist forec Mt'!P75*'city lvl hist forec Mt'!$H75</f>
        <v>0</v>
      </c>
      <c r="Q75" s="15">
        <f>'prov lvl hist forec Mt'!Q75*'city lvl hist forec Mt'!$H75</f>
        <v>0</v>
      </c>
      <c r="R75" s="15">
        <f>'prov lvl hist forec Mt'!R75*'city lvl hist forec Mt'!$H75</f>
        <v>0</v>
      </c>
      <c r="S75" s="15">
        <f>'prov lvl hist forec Mt'!S75*'city lvl hist forec Mt'!$H75</f>
        <v>0</v>
      </c>
      <c r="T75" s="15">
        <f>'prov lvl hist forec Mt'!T75*'city lvl hist forec Mt'!$H75</f>
        <v>0</v>
      </c>
      <c r="U75" s="15">
        <f>'prov lvl hist forec Mt'!U75*'city lvl hist forec Mt'!$H75</f>
        <v>0</v>
      </c>
      <c r="V75" s="15">
        <f>'prov lvl hist forec Mt'!V75*'city lvl hist forec Mt'!$H75</f>
        <v>0</v>
      </c>
      <c r="W75" s="15">
        <f>'prov lvl hist forec Mt'!W75*'city lvl hist forec Mt'!$H75</f>
        <v>0</v>
      </c>
      <c r="X75" s="15">
        <f>'prov lvl hist forec Mt'!X75*'city lvl hist forec Mt'!$H75</f>
        <v>0</v>
      </c>
    </row>
    <row r="76" spans="1:24">
      <c r="A76" s="14" t="s">
        <v>3407</v>
      </c>
      <c r="B76" s="14" t="s">
        <v>4065</v>
      </c>
      <c r="C76" s="14" t="s">
        <v>3059</v>
      </c>
      <c r="D76" s="14" t="s">
        <v>2545</v>
      </c>
      <c r="E76" s="14" t="s">
        <v>3953</v>
      </c>
      <c r="F76">
        <f>SUMIF(GID_GCED_CO2_Plant_2019_v1.0!$V$1:$V$797,'city lvl hist forec Mt'!A76,GID_GCED_CO2_Plant_2019_v1.0!$AB$1:$AB$797)</f>
        <v>1733.12</v>
      </c>
      <c r="G76" s="15">
        <f t="shared" si="2"/>
        <v>9758.44</v>
      </c>
      <c r="H76" s="26">
        <f t="shared" si="3"/>
        <v>0.17760215772193094</v>
      </c>
      <c r="I76" s="15">
        <f>'prov lvl hist forec Mt'!I76*'city lvl hist forec Mt'!$H76</f>
        <v>2.1756070016531153</v>
      </c>
      <c r="J76" s="15">
        <f>'prov lvl hist forec Mt'!J76*'city lvl hist forec Mt'!$H76</f>
        <v>2.5546042523067372</v>
      </c>
      <c r="K76" s="15">
        <f>'prov lvl hist forec Mt'!K76*'city lvl hist forec Mt'!$H76</f>
        <v>2.7207302554192201</v>
      </c>
      <c r="L76" s="15">
        <f>'prov lvl hist forec Mt'!L76*'city lvl hist forec Mt'!$H76</f>
        <v>2.7705914299064127</v>
      </c>
      <c r="M76" s="15">
        <f>'prov lvl hist forec Mt'!M76*'city lvl hist forec Mt'!$H76</f>
        <v>3.1389915232084435</v>
      </c>
      <c r="N76" s="15">
        <f>'prov lvl hist forec Mt'!N76*'city lvl hist forec Mt'!$H76</f>
        <v>3.1273950791896437</v>
      </c>
      <c r="O76" s="15">
        <f>'prov lvl hist forec Mt'!O76*'city lvl hist forec Mt'!$H76</f>
        <v>3.1716163078748933</v>
      </c>
      <c r="P76" s="15">
        <f>'prov lvl hist forec Mt'!P76*'city lvl hist forec Mt'!$H76</f>
        <v>3.1636941048326768</v>
      </c>
      <c r="Q76" s="15">
        <f>'prov lvl hist forec Mt'!Q76*'city lvl hist forec Mt'!$H76</f>
        <v>3.088610237811761</v>
      </c>
      <c r="R76" s="15">
        <f>'prov lvl hist forec Mt'!R76*'city lvl hist forec Mt'!$H76</f>
        <v>3.0150280481312635</v>
      </c>
      <c r="S76" s="15">
        <f>'prov lvl hist forec Mt'!S76*'city lvl hist forec Mt'!$H76</f>
        <v>2.9429175022443754</v>
      </c>
      <c r="T76" s="15">
        <f>'prov lvl hist forec Mt'!T76*'city lvl hist forec Mt'!$H76</f>
        <v>2.8722491672752253</v>
      </c>
      <c r="U76" s="15">
        <f>'prov lvl hist forec Mt'!U76*'city lvl hist forec Mt'!$H76</f>
        <v>2.8029941990054588</v>
      </c>
      <c r="V76" s="15">
        <f>'prov lvl hist forec Mt'!V76*'city lvl hist forec Mt'!$H76</f>
        <v>2.7351243301010868</v>
      </c>
      <c r="W76" s="15">
        <f>'prov lvl hist forec Mt'!W76*'city lvl hist forec Mt'!$H76</f>
        <v>2.6686118585748031</v>
      </c>
      <c r="X76" s="15">
        <f>'prov lvl hist forec Mt'!X76*'city lvl hist forec Mt'!$H76</f>
        <v>2.6034296364790439</v>
      </c>
    </row>
    <row r="77" spans="1:24">
      <c r="A77" s="14" t="s">
        <v>3287</v>
      </c>
      <c r="B77" s="14" t="s">
        <v>4066</v>
      </c>
      <c r="C77" s="14" t="s">
        <v>2521</v>
      </c>
      <c r="D77" s="14" t="s">
        <v>2438</v>
      </c>
      <c r="E77" s="14" t="s">
        <v>3959</v>
      </c>
      <c r="F77">
        <f>SUMIF(GID_GCED_CO2_Plant_2019_v1.0!$V$1:$V$797,'city lvl hist forec Mt'!A77,GID_GCED_CO2_Plant_2019_v1.0!$AB$1:$AB$797)</f>
        <v>5588.25</v>
      </c>
      <c r="G77" s="15">
        <f t="shared" si="2"/>
        <v>15366.849999999997</v>
      </c>
      <c r="H77" s="26">
        <f t="shared" si="3"/>
        <v>0.36365618197613703</v>
      </c>
      <c r="I77" s="15">
        <f>'prov lvl hist forec Mt'!I77*'city lvl hist forec Mt'!$H77</f>
        <v>2.1775130431783829</v>
      </c>
      <c r="J77" s="15">
        <f>'prov lvl hist forec Mt'!J77*'city lvl hist forec Mt'!$H77</f>
        <v>1.8756848804763504</v>
      </c>
      <c r="K77" s="15">
        <f>'prov lvl hist forec Mt'!K77*'city lvl hist forec Mt'!$H77</f>
        <v>1.8194985709185485</v>
      </c>
      <c r="L77" s="15">
        <f>'prov lvl hist forec Mt'!L77*'city lvl hist forec Mt'!$H77</f>
        <v>1.9182993174957825</v>
      </c>
      <c r="M77" s="15">
        <f>'prov lvl hist forec Mt'!M77*'city lvl hist forec Mt'!$H77</f>
        <v>2.3058367962520712</v>
      </c>
      <c r="N77" s="15">
        <f>'prov lvl hist forec Mt'!N77*'city lvl hist forec Mt'!$H77</f>
        <v>2.6310856201487951</v>
      </c>
      <c r="O77" s="15">
        <f>'prov lvl hist forec Mt'!O77*'city lvl hist forec Mt'!$H77</f>
        <v>2.68461007019242</v>
      </c>
      <c r="P77" s="15">
        <f>'prov lvl hist forec Mt'!P77*'city lvl hist forec Mt'!$H77</f>
        <v>2.6750212013713695</v>
      </c>
      <c r="Q77" s="15">
        <f>'prov lvl hist forec Mt'!Q77*'city lvl hist forec Mt'!$H77</f>
        <v>2.5841412595667732</v>
      </c>
      <c r="R77" s="15">
        <f>'prov lvl hist forec Mt'!R77*'city lvl hist forec Mt'!$H77</f>
        <v>2.4950789165982692</v>
      </c>
      <c r="S77" s="15">
        <f>'prov lvl hist forec Mt'!S77*'city lvl hist forec Mt'!$H77</f>
        <v>2.4077978204891353</v>
      </c>
      <c r="T77" s="15">
        <f>'prov lvl hist forec Mt'!T77*'city lvl hist forec Mt'!$H77</f>
        <v>2.3222623463021836</v>
      </c>
      <c r="U77" s="15">
        <f>'prov lvl hist forec Mt'!U77*'city lvl hist forec Mt'!$H77</f>
        <v>2.2384375815989719</v>
      </c>
      <c r="V77" s="15">
        <f>'prov lvl hist forec Mt'!V77*'city lvl hist forec Mt'!$H77</f>
        <v>2.156289312189823</v>
      </c>
      <c r="W77" s="15">
        <f>'prov lvl hist forec Mt'!W77*'city lvl hist forec Mt'!$H77</f>
        <v>2.0757840081688586</v>
      </c>
      <c r="X77" s="15">
        <f>'prov lvl hist forec Mt'!X77*'city lvl hist forec Mt'!$H77</f>
        <v>1.9968888102283122</v>
      </c>
    </row>
    <row r="78" spans="1:24">
      <c r="A78" s="14" t="s">
        <v>3288</v>
      </c>
      <c r="B78" s="14" t="s">
        <v>4067</v>
      </c>
      <c r="C78" s="14" t="s">
        <v>2526</v>
      </c>
      <c r="D78" s="14" t="s">
        <v>2438</v>
      </c>
      <c r="E78" s="14" t="s">
        <v>3959</v>
      </c>
      <c r="F78">
        <f>SUMIF(GID_GCED_CO2_Plant_2019_v1.0!$V$1:$V$797,'city lvl hist forec Mt'!A78,GID_GCED_CO2_Plant_2019_v1.0!$AB$1:$AB$797)</f>
        <v>261.48</v>
      </c>
      <c r="G78" s="15">
        <f t="shared" si="2"/>
        <v>15366.849999999997</v>
      </c>
      <c r="H78" s="26">
        <f t="shared" si="3"/>
        <v>1.7015849051692445E-2</v>
      </c>
      <c r="I78" s="15">
        <f>'prov lvl hist forec Mt'!I78*'city lvl hist forec Mt'!$H78</f>
        <v>0.10188808849465997</v>
      </c>
      <c r="J78" s="15">
        <f>'prov lvl hist forec Mt'!J78*'city lvl hist forec Mt'!$H78</f>
        <v>8.7765236441990982E-2</v>
      </c>
      <c r="K78" s="15">
        <f>'prov lvl hist forec Mt'!K78*'city lvl hist forec Mt'!$H78</f>
        <v>8.5136220878411314E-2</v>
      </c>
      <c r="L78" s="15">
        <f>'prov lvl hist forec Mt'!L78*'city lvl hist forec Mt'!$H78</f>
        <v>8.9759210045863583E-2</v>
      </c>
      <c r="M78" s="15">
        <f>'prov lvl hist forec Mt'!M78*'city lvl hist forec Mt'!$H78</f>
        <v>0.10789248968532036</v>
      </c>
      <c r="N78" s="15">
        <f>'prov lvl hist forec Mt'!N78*'city lvl hist forec Mt'!$H78</f>
        <v>0.12311121871006252</v>
      </c>
      <c r="O78" s="15">
        <f>'prov lvl hist forec Mt'!O78*'city lvl hist forec Mt'!$H78</f>
        <v>0.12561568311258695</v>
      </c>
      <c r="P78" s="15">
        <f>'prov lvl hist forec Mt'!P78*'city lvl hist forec Mt'!$H78</f>
        <v>0.12516701001826791</v>
      </c>
      <c r="Q78" s="15">
        <f>'prov lvl hist forec Mt'!Q78*'city lvl hist forec Mt'!$H78</f>
        <v>0.12091464350226276</v>
      </c>
      <c r="R78" s="15">
        <f>'prov lvl hist forec Mt'!R78*'city lvl hist forec Mt'!$H78</f>
        <v>0.11674732431657771</v>
      </c>
      <c r="S78" s="15">
        <f>'prov lvl hist forec Mt'!S78*'city lvl hist forec Mt'!$H78</f>
        <v>0.11266335151460637</v>
      </c>
      <c r="T78" s="15">
        <f>'prov lvl hist forec Mt'!T78*'city lvl hist forec Mt'!$H78</f>
        <v>0.10866105816867445</v>
      </c>
      <c r="U78" s="15">
        <f>'prov lvl hist forec Mt'!U78*'city lvl hist forec Mt'!$H78</f>
        <v>0.10473881068966119</v>
      </c>
      <c r="V78" s="15">
        <f>'prov lvl hist forec Mt'!V78*'city lvl hist forec Mt'!$H78</f>
        <v>0.10089500816022814</v>
      </c>
      <c r="W78" s="15">
        <f>'prov lvl hist forec Mt'!W78*'city lvl hist forec Mt'!$H78</f>
        <v>9.7128081681383815E-2</v>
      </c>
      <c r="X78" s="15">
        <f>'prov lvl hist forec Mt'!X78*'city lvl hist forec Mt'!$H78</f>
        <v>9.3436493732116335E-2</v>
      </c>
    </row>
    <row r="79" spans="1:24">
      <c r="A79" s="14" t="s">
        <v>3553</v>
      </c>
      <c r="B79" s="14" t="s">
        <v>4068</v>
      </c>
      <c r="C79" s="14" t="s">
        <v>2910</v>
      </c>
      <c r="D79" s="14" t="s">
        <v>2446</v>
      </c>
      <c r="E79" s="14" t="s">
        <v>3951</v>
      </c>
      <c r="F79">
        <f>SUMIF(GID_GCED_CO2_Plant_2019_v1.0!$V$1:$V$797,'city lvl hist forec Mt'!A79,GID_GCED_CO2_Plant_2019_v1.0!$AB$1:$AB$797)</f>
        <v>0</v>
      </c>
      <c r="G79" s="15">
        <f t="shared" si="2"/>
        <v>15742.279999999997</v>
      </c>
      <c r="H79" s="26">
        <f t="shared" si="3"/>
        <v>0</v>
      </c>
      <c r="I79" s="15">
        <f>'prov lvl hist forec Mt'!I79*'city lvl hist forec Mt'!$H79</f>
        <v>0</v>
      </c>
      <c r="J79" s="15">
        <f>'prov lvl hist forec Mt'!J79*'city lvl hist forec Mt'!$H79</f>
        <v>0</v>
      </c>
      <c r="K79" s="15">
        <f>'prov lvl hist forec Mt'!K79*'city lvl hist forec Mt'!$H79</f>
        <v>0</v>
      </c>
      <c r="L79" s="15">
        <f>'prov lvl hist forec Mt'!L79*'city lvl hist forec Mt'!$H79</f>
        <v>0</v>
      </c>
      <c r="M79" s="15">
        <f>'prov lvl hist forec Mt'!M79*'city lvl hist forec Mt'!$H79</f>
        <v>0</v>
      </c>
      <c r="N79" s="15">
        <f>'prov lvl hist forec Mt'!N79*'city lvl hist forec Mt'!$H79</f>
        <v>0</v>
      </c>
      <c r="O79" s="15">
        <f>'prov lvl hist forec Mt'!O79*'city lvl hist forec Mt'!$H79</f>
        <v>0</v>
      </c>
      <c r="P79" s="15">
        <f>'prov lvl hist forec Mt'!P79*'city lvl hist forec Mt'!$H79</f>
        <v>0</v>
      </c>
      <c r="Q79" s="15">
        <f>'prov lvl hist forec Mt'!Q79*'city lvl hist forec Mt'!$H79</f>
        <v>0</v>
      </c>
      <c r="R79" s="15">
        <f>'prov lvl hist forec Mt'!R79*'city lvl hist forec Mt'!$H79</f>
        <v>0</v>
      </c>
      <c r="S79" s="15">
        <f>'prov lvl hist forec Mt'!S79*'city lvl hist forec Mt'!$H79</f>
        <v>0</v>
      </c>
      <c r="T79" s="15">
        <f>'prov lvl hist forec Mt'!T79*'city lvl hist forec Mt'!$H79</f>
        <v>0</v>
      </c>
      <c r="U79" s="15">
        <f>'prov lvl hist forec Mt'!U79*'city lvl hist forec Mt'!$H79</f>
        <v>0</v>
      </c>
      <c r="V79" s="15">
        <f>'prov lvl hist forec Mt'!V79*'city lvl hist forec Mt'!$H79</f>
        <v>0</v>
      </c>
      <c r="W79" s="15">
        <f>'prov lvl hist forec Mt'!W79*'city lvl hist forec Mt'!$H79</f>
        <v>0</v>
      </c>
      <c r="X79" s="15">
        <f>'prov lvl hist forec Mt'!X79*'city lvl hist forec Mt'!$H79</f>
        <v>0</v>
      </c>
    </row>
    <row r="80" spans="1:24">
      <c r="A80" s="14" t="s">
        <v>3554</v>
      </c>
      <c r="B80" s="14" t="s">
        <v>4069</v>
      </c>
      <c r="C80" s="14" t="s">
        <v>4070</v>
      </c>
      <c r="D80" s="14" t="s">
        <v>2446</v>
      </c>
      <c r="E80" s="14" t="s">
        <v>3951</v>
      </c>
      <c r="F80">
        <f>SUMIF(GID_GCED_CO2_Plant_2019_v1.0!$V$1:$V$797,'city lvl hist forec Mt'!A80,GID_GCED_CO2_Plant_2019_v1.0!$AB$1:$AB$797)</f>
        <v>0</v>
      </c>
      <c r="G80" s="15">
        <f t="shared" si="2"/>
        <v>15742.279999999997</v>
      </c>
      <c r="H80" s="26">
        <f t="shared" si="3"/>
        <v>0</v>
      </c>
      <c r="I80" s="15">
        <f>'prov lvl hist forec Mt'!I80*'city lvl hist forec Mt'!$H80</f>
        <v>0</v>
      </c>
      <c r="J80" s="15">
        <f>'prov lvl hist forec Mt'!J80*'city lvl hist forec Mt'!$H80</f>
        <v>0</v>
      </c>
      <c r="K80" s="15">
        <f>'prov lvl hist forec Mt'!K80*'city lvl hist forec Mt'!$H80</f>
        <v>0</v>
      </c>
      <c r="L80" s="15">
        <f>'prov lvl hist forec Mt'!L80*'city lvl hist forec Mt'!$H80</f>
        <v>0</v>
      </c>
      <c r="M80" s="15">
        <f>'prov lvl hist forec Mt'!M80*'city lvl hist forec Mt'!$H80</f>
        <v>0</v>
      </c>
      <c r="N80" s="15">
        <f>'prov lvl hist forec Mt'!N80*'city lvl hist forec Mt'!$H80</f>
        <v>0</v>
      </c>
      <c r="O80" s="15">
        <f>'prov lvl hist forec Mt'!O80*'city lvl hist forec Mt'!$H80</f>
        <v>0</v>
      </c>
      <c r="P80" s="15">
        <f>'prov lvl hist forec Mt'!P80*'city lvl hist forec Mt'!$H80</f>
        <v>0</v>
      </c>
      <c r="Q80" s="15">
        <f>'prov lvl hist forec Mt'!Q80*'city lvl hist forec Mt'!$H80</f>
        <v>0</v>
      </c>
      <c r="R80" s="15">
        <f>'prov lvl hist forec Mt'!R80*'city lvl hist forec Mt'!$H80</f>
        <v>0</v>
      </c>
      <c r="S80" s="15">
        <f>'prov lvl hist forec Mt'!S80*'city lvl hist forec Mt'!$H80</f>
        <v>0</v>
      </c>
      <c r="T80" s="15">
        <f>'prov lvl hist forec Mt'!T80*'city lvl hist forec Mt'!$H80</f>
        <v>0</v>
      </c>
      <c r="U80" s="15">
        <f>'prov lvl hist forec Mt'!U80*'city lvl hist forec Mt'!$H80</f>
        <v>0</v>
      </c>
      <c r="V80" s="15">
        <f>'prov lvl hist forec Mt'!V80*'city lvl hist forec Mt'!$H80</f>
        <v>0</v>
      </c>
      <c r="W80" s="15">
        <f>'prov lvl hist forec Mt'!W80*'city lvl hist forec Mt'!$H80</f>
        <v>0</v>
      </c>
      <c r="X80" s="15">
        <f>'prov lvl hist forec Mt'!X80*'city lvl hist forec Mt'!$H80</f>
        <v>0</v>
      </c>
    </row>
    <row r="81" spans="1:24">
      <c r="A81" s="14" t="s">
        <v>3555</v>
      </c>
      <c r="B81" s="14" t="s">
        <v>4071</v>
      </c>
      <c r="C81" s="14" t="s">
        <v>4072</v>
      </c>
      <c r="D81" s="14" t="s">
        <v>2453</v>
      </c>
      <c r="E81" s="14" t="s">
        <v>4031</v>
      </c>
      <c r="F81">
        <f>SUMIF(GID_GCED_CO2_Plant_2019_v1.0!$V$1:$V$797,'city lvl hist forec Mt'!A81,GID_GCED_CO2_Plant_2019_v1.0!$AB$1:$AB$797)</f>
        <v>0</v>
      </c>
      <c r="G81" s="15">
        <f t="shared" si="2"/>
        <v>24364.339999999997</v>
      </c>
      <c r="H81" s="26">
        <f t="shared" si="3"/>
        <v>0</v>
      </c>
      <c r="I81" s="15">
        <f>'prov lvl hist forec Mt'!I81*'city lvl hist forec Mt'!$H81</f>
        <v>0</v>
      </c>
      <c r="J81" s="15">
        <f>'prov lvl hist forec Mt'!J81*'city lvl hist forec Mt'!$H81</f>
        <v>0</v>
      </c>
      <c r="K81" s="15">
        <f>'prov lvl hist forec Mt'!K81*'city lvl hist forec Mt'!$H81</f>
        <v>0</v>
      </c>
      <c r="L81" s="15">
        <f>'prov lvl hist forec Mt'!L81*'city lvl hist forec Mt'!$H81</f>
        <v>0</v>
      </c>
      <c r="M81" s="15">
        <f>'prov lvl hist forec Mt'!M81*'city lvl hist forec Mt'!$H81</f>
        <v>0</v>
      </c>
      <c r="N81" s="15">
        <f>'prov lvl hist forec Mt'!N81*'city lvl hist forec Mt'!$H81</f>
        <v>0</v>
      </c>
      <c r="O81" s="15">
        <f>'prov lvl hist forec Mt'!O81*'city lvl hist forec Mt'!$H81</f>
        <v>0</v>
      </c>
      <c r="P81" s="15">
        <f>'prov lvl hist forec Mt'!P81*'city lvl hist forec Mt'!$H81</f>
        <v>0</v>
      </c>
      <c r="Q81" s="15">
        <f>'prov lvl hist forec Mt'!Q81*'city lvl hist forec Mt'!$H81</f>
        <v>0</v>
      </c>
      <c r="R81" s="15">
        <f>'prov lvl hist forec Mt'!R81*'city lvl hist forec Mt'!$H81</f>
        <v>0</v>
      </c>
      <c r="S81" s="15">
        <f>'prov lvl hist forec Mt'!S81*'city lvl hist forec Mt'!$H81</f>
        <v>0</v>
      </c>
      <c r="T81" s="15">
        <f>'prov lvl hist forec Mt'!T81*'city lvl hist forec Mt'!$H81</f>
        <v>0</v>
      </c>
      <c r="U81" s="15">
        <f>'prov lvl hist forec Mt'!U81*'city lvl hist forec Mt'!$H81</f>
        <v>0</v>
      </c>
      <c r="V81" s="15">
        <f>'prov lvl hist forec Mt'!V81*'city lvl hist forec Mt'!$H81</f>
        <v>0</v>
      </c>
      <c r="W81" s="15">
        <f>'prov lvl hist forec Mt'!W81*'city lvl hist forec Mt'!$H81</f>
        <v>0</v>
      </c>
      <c r="X81" s="15">
        <f>'prov lvl hist forec Mt'!X81*'city lvl hist forec Mt'!$H81</f>
        <v>0</v>
      </c>
    </row>
    <row r="82" spans="1:24">
      <c r="A82" s="14" t="s">
        <v>3456</v>
      </c>
      <c r="B82" s="14" t="s">
        <v>4073</v>
      </c>
      <c r="C82" s="14" t="s">
        <v>3211</v>
      </c>
      <c r="D82" s="14" t="s">
        <v>2564</v>
      </c>
      <c r="E82" s="14" t="s">
        <v>4074</v>
      </c>
      <c r="F82">
        <f>SUMIF(GID_GCED_CO2_Plant_2019_v1.0!$V$1:$V$797,'city lvl hist forec Mt'!A82,GID_GCED_CO2_Plant_2019_v1.0!$AB$1:$AB$797)</f>
        <v>217.89999999999998</v>
      </c>
      <c r="G82" s="15">
        <f t="shared" si="2"/>
        <v>4136.7100000000009</v>
      </c>
      <c r="H82" s="26">
        <f t="shared" si="3"/>
        <v>5.2674710095704055E-2</v>
      </c>
      <c r="I82" s="15">
        <f>'prov lvl hist forec Mt'!I82*'city lvl hist forec Mt'!$H82</f>
        <v>0.15589465730246091</v>
      </c>
      <c r="J82" s="15">
        <f>'prov lvl hist forec Mt'!J82*'city lvl hist forec Mt'!$H82</f>
        <v>0.15396598350928081</v>
      </c>
      <c r="K82" s="15">
        <f>'prov lvl hist forec Mt'!K82*'city lvl hist forec Mt'!$H82</f>
        <v>0.15815267820211901</v>
      </c>
      <c r="L82" s="15">
        <f>'prov lvl hist forec Mt'!L82*'city lvl hist forec Mt'!$H82</f>
        <v>0.14654778109718006</v>
      </c>
      <c r="M82" s="15">
        <f>'prov lvl hist forec Mt'!M82*'city lvl hist forec Mt'!$H82</f>
        <v>0.1463389535624276</v>
      </c>
      <c r="N82" s="15">
        <f>'prov lvl hist forec Mt'!N82*'city lvl hist forec Mt'!$H82</f>
        <v>0.13135624175103189</v>
      </c>
      <c r="O82" s="15">
        <f>'prov lvl hist forec Mt'!O82*'city lvl hist forec Mt'!$H82</f>
        <v>0.13028951022550975</v>
      </c>
      <c r="P82" s="15">
        <f>'prov lvl hist forec Mt'!P82*'city lvl hist forec Mt'!$H82</f>
        <v>0.13048061445277737</v>
      </c>
      <c r="Q82" s="15">
        <f>'prov lvl hist forec Mt'!Q82*'city lvl hist forec Mt'!$H82</f>
        <v>0.13229183341685014</v>
      </c>
      <c r="R82" s="15">
        <f>'prov lvl hist forec Mt'!R82*'city lvl hist forec Mt'!$H82</f>
        <v>0.13406682800164146</v>
      </c>
      <c r="S82" s="15">
        <f>'prov lvl hist forec Mt'!S82*'city lvl hist forec Mt'!$H82</f>
        <v>0.13580632269473697</v>
      </c>
      <c r="T82" s="15">
        <f>'prov lvl hist forec Mt'!T82*'city lvl hist forec Mt'!$H82</f>
        <v>0.13751102749397059</v>
      </c>
      <c r="U82" s="15">
        <f>'prov lvl hist forec Mt'!U82*'city lvl hist forec Mt'!$H82</f>
        <v>0.13918163819721951</v>
      </c>
      <c r="V82" s="15">
        <f>'prov lvl hist forec Mt'!V82*'city lvl hist forec Mt'!$H82</f>
        <v>0.14081883668640349</v>
      </c>
      <c r="W82" s="15">
        <f>'prov lvl hist forec Mt'!W82*'city lvl hist forec Mt'!$H82</f>
        <v>0.14242329120580374</v>
      </c>
      <c r="X82" s="15">
        <f>'prov lvl hist forec Mt'!X82*'city lvl hist forec Mt'!$H82</f>
        <v>0.14399565663481603</v>
      </c>
    </row>
    <row r="83" spans="1:24">
      <c r="A83" s="14" t="s">
        <v>3556</v>
      </c>
      <c r="B83" s="14" t="s">
        <v>4075</v>
      </c>
      <c r="C83" s="14" t="s">
        <v>4076</v>
      </c>
      <c r="D83" s="14" t="s">
        <v>3943</v>
      </c>
      <c r="E83" s="14" t="s">
        <v>3944</v>
      </c>
      <c r="F83">
        <f>SUMIF(GID_GCED_CO2_Plant_2019_v1.0!$V$1:$V$797,'city lvl hist forec Mt'!A83,GID_GCED_CO2_Plant_2019_v1.0!$AB$1:$AB$797)</f>
        <v>0</v>
      </c>
      <c r="G83" s="15">
        <f t="shared" si="2"/>
        <v>4351.25</v>
      </c>
      <c r="H83" s="26">
        <f t="shared" si="3"/>
        <v>0</v>
      </c>
      <c r="I83" s="15">
        <f>'prov lvl hist forec Mt'!I83*'city lvl hist forec Mt'!$H83</f>
        <v>0</v>
      </c>
      <c r="J83" s="15">
        <f>'prov lvl hist forec Mt'!J83*'city lvl hist forec Mt'!$H83</f>
        <v>0</v>
      </c>
      <c r="K83" s="15">
        <f>'prov lvl hist forec Mt'!K83*'city lvl hist forec Mt'!$H83</f>
        <v>0</v>
      </c>
      <c r="L83" s="15">
        <f>'prov lvl hist forec Mt'!L83*'city lvl hist forec Mt'!$H83</f>
        <v>0</v>
      </c>
      <c r="M83" s="15">
        <f>'prov lvl hist forec Mt'!M83*'city lvl hist forec Mt'!$H83</f>
        <v>0</v>
      </c>
      <c r="N83" s="15">
        <f>'prov lvl hist forec Mt'!N83*'city lvl hist forec Mt'!$H83</f>
        <v>0</v>
      </c>
      <c r="O83" s="15">
        <f>'prov lvl hist forec Mt'!O83*'city lvl hist forec Mt'!$H83</f>
        <v>0</v>
      </c>
      <c r="P83" s="15">
        <f>'prov lvl hist forec Mt'!P83*'city lvl hist forec Mt'!$H83</f>
        <v>0</v>
      </c>
      <c r="Q83" s="15">
        <f>'prov lvl hist forec Mt'!Q83*'city lvl hist forec Mt'!$H83</f>
        <v>0</v>
      </c>
      <c r="R83" s="15">
        <f>'prov lvl hist forec Mt'!R83*'city lvl hist forec Mt'!$H83</f>
        <v>0</v>
      </c>
      <c r="S83" s="15">
        <f>'prov lvl hist forec Mt'!S83*'city lvl hist forec Mt'!$H83</f>
        <v>0</v>
      </c>
      <c r="T83" s="15">
        <f>'prov lvl hist forec Mt'!T83*'city lvl hist forec Mt'!$H83</f>
        <v>0</v>
      </c>
      <c r="U83" s="15">
        <f>'prov lvl hist forec Mt'!U83*'city lvl hist forec Mt'!$H83</f>
        <v>0</v>
      </c>
      <c r="V83" s="15">
        <f>'prov lvl hist forec Mt'!V83*'city lvl hist forec Mt'!$H83</f>
        <v>0</v>
      </c>
      <c r="W83" s="15">
        <f>'prov lvl hist forec Mt'!W83*'city lvl hist forec Mt'!$H83</f>
        <v>0</v>
      </c>
      <c r="X83" s="15">
        <f>'prov lvl hist forec Mt'!X83*'city lvl hist forec Mt'!$H83</f>
        <v>0</v>
      </c>
    </row>
    <row r="84" spans="1:24">
      <c r="A84" s="14" t="s">
        <v>3557</v>
      </c>
      <c r="B84" s="14" t="s">
        <v>4077</v>
      </c>
      <c r="C84" s="14" t="s">
        <v>4078</v>
      </c>
      <c r="D84" s="14" t="s">
        <v>2438</v>
      </c>
      <c r="E84" s="14" t="s">
        <v>3959</v>
      </c>
      <c r="F84">
        <f>SUMIF(GID_GCED_CO2_Plant_2019_v1.0!$V$1:$V$797,'city lvl hist forec Mt'!A84,GID_GCED_CO2_Plant_2019_v1.0!$AB$1:$AB$797)</f>
        <v>0</v>
      </c>
      <c r="G84" s="15">
        <f t="shared" si="2"/>
        <v>15366.849999999997</v>
      </c>
      <c r="H84" s="26">
        <f t="shared" si="3"/>
        <v>0</v>
      </c>
      <c r="I84" s="15">
        <f>'prov lvl hist forec Mt'!I84*'city lvl hist forec Mt'!$H84</f>
        <v>0</v>
      </c>
      <c r="J84" s="15">
        <f>'prov lvl hist forec Mt'!J84*'city lvl hist forec Mt'!$H84</f>
        <v>0</v>
      </c>
      <c r="K84" s="15">
        <f>'prov lvl hist forec Mt'!K84*'city lvl hist forec Mt'!$H84</f>
        <v>0</v>
      </c>
      <c r="L84" s="15">
        <f>'prov lvl hist forec Mt'!L84*'city lvl hist forec Mt'!$H84</f>
        <v>0</v>
      </c>
      <c r="M84" s="15">
        <f>'prov lvl hist forec Mt'!M84*'city lvl hist forec Mt'!$H84</f>
        <v>0</v>
      </c>
      <c r="N84" s="15">
        <f>'prov lvl hist forec Mt'!N84*'city lvl hist forec Mt'!$H84</f>
        <v>0</v>
      </c>
      <c r="O84" s="15">
        <f>'prov lvl hist forec Mt'!O84*'city lvl hist forec Mt'!$H84</f>
        <v>0</v>
      </c>
      <c r="P84" s="15">
        <f>'prov lvl hist forec Mt'!P84*'city lvl hist forec Mt'!$H84</f>
        <v>0</v>
      </c>
      <c r="Q84" s="15">
        <f>'prov lvl hist forec Mt'!Q84*'city lvl hist forec Mt'!$H84</f>
        <v>0</v>
      </c>
      <c r="R84" s="15">
        <f>'prov lvl hist forec Mt'!R84*'city lvl hist forec Mt'!$H84</f>
        <v>0</v>
      </c>
      <c r="S84" s="15">
        <f>'prov lvl hist forec Mt'!S84*'city lvl hist forec Mt'!$H84</f>
        <v>0</v>
      </c>
      <c r="T84" s="15">
        <f>'prov lvl hist forec Mt'!T84*'city lvl hist forec Mt'!$H84</f>
        <v>0</v>
      </c>
      <c r="U84" s="15">
        <f>'prov lvl hist forec Mt'!U84*'city lvl hist forec Mt'!$H84</f>
        <v>0</v>
      </c>
      <c r="V84" s="15">
        <f>'prov lvl hist forec Mt'!V84*'city lvl hist forec Mt'!$H84</f>
        <v>0</v>
      </c>
      <c r="W84" s="15">
        <f>'prov lvl hist forec Mt'!W84*'city lvl hist forec Mt'!$H84</f>
        <v>0</v>
      </c>
      <c r="X84" s="15">
        <f>'prov lvl hist forec Mt'!X84*'city lvl hist forec Mt'!$H84</f>
        <v>0</v>
      </c>
    </row>
    <row r="85" spans="1:24">
      <c r="A85" s="14" t="s">
        <v>3405</v>
      </c>
      <c r="B85" s="14" t="s">
        <v>4079</v>
      </c>
      <c r="C85" s="14" t="s">
        <v>2709</v>
      </c>
      <c r="D85" s="14" t="s">
        <v>2642</v>
      </c>
      <c r="E85" s="14" t="s">
        <v>4037</v>
      </c>
      <c r="F85">
        <f>SUMIF(GID_GCED_CO2_Plant_2019_v1.0!$V$1:$V$797,'city lvl hist forec Mt'!A85,GID_GCED_CO2_Plant_2019_v1.0!$AB$1:$AB$797)</f>
        <v>1045.9100000000001</v>
      </c>
      <c r="G85" s="15">
        <f t="shared" si="2"/>
        <v>4378.0800000000008</v>
      </c>
      <c r="H85" s="26">
        <f t="shared" si="3"/>
        <v>0.23889695939772684</v>
      </c>
      <c r="I85" s="15">
        <f>'prov lvl hist forec Mt'!I85*'city lvl hist forec Mt'!$H85</f>
        <v>1.1309798786623189</v>
      </c>
      <c r="J85" s="15">
        <f>'prov lvl hist forec Mt'!J85*'city lvl hist forec Mt'!$H85</f>
        <v>1.1268839573217</v>
      </c>
      <c r="K85" s="15">
        <f>'prov lvl hist forec Mt'!K85*'city lvl hist forec Mt'!$H85</f>
        <v>1.1362029778851708</v>
      </c>
      <c r="L85" s="15">
        <f>'prov lvl hist forec Mt'!L85*'city lvl hist forec Mt'!$H85</f>
        <v>1.3036855362937394</v>
      </c>
      <c r="M85" s="15">
        <f>'prov lvl hist forec Mt'!M85*'city lvl hist forec Mt'!$H85</f>
        <v>1.6378045797984573</v>
      </c>
      <c r="N85" s="15">
        <f>'prov lvl hist forec Mt'!N85*'city lvl hist forec Mt'!$H85</f>
        <v>1.7453204253910479</v>
      </c>
      <c r="O85" s="15">
        <f>'prov lvl hist forec Mt'!O85*'city lvl hist forec Mt'!$H85</f>
        <v>1.7939298218942779</v>
      </c>
      <c r="P85" s="15">
        <f>'prov lvl hist forec Mt'!P85*'city lvl hist forec Mt'!$H85</f>
        <v>1.7852214815720511</v>
      </c>
      <c r="Q85" s="15">
        <f>'prov lvl hist forec Mt'!Q85*'city lvl hist forec Mt'!$H85</f>
        <v>1.7026868806229618</v>
      </c>
      <c r="R85" s="15">
        <f>'prov lvl hist forec Mt'!R85*'city lvl hist forec Mt'!$H85</f>
        <v>1.6218029716928546</v>
      </c>
      <c r="S85" s="15">
        <f>'prov lvl hist forec Mt'!S85*'city lvl hist forec Mt'!$H85</f>
        <v>1.5425367409413495</v>
      </c>
      <c r="T85" s="15">
        <f>'prov lvl hist forec Mt'!T85*'city lvl hist forec Mt'!$H85</f>
        <v>1.4648558348048744</v>
      </c>
      <c r="U85" s="15">
        <f>'prov lvl hist forec Mt'!U85*'city lvl hist forec Mt'!$H85</f>
        <v>1.3887285467911288</v>
      </c>
      <c r="V85" s="15">
        <f>'prov lvl hist forec Mt'!V85*'city lvl hist forec Mt'!$H85</f>
        <v>1.314123804537658</v>
      </c>
      <c r="W85" s="15">
        <f>'prov lvl hist forec Mt'!W85*'city lvl hist forec Mt'!$H85</f>
        <v>1.2410111571292572</v>
      </c>
      <c r="X85" s="15">
        <f>'prov lvl hist forec Mt'!X85*'city lvl hist forec Mt'!$H85</f>
        <v>1.1693607626690237</v>
      </c>
    </row>
    <row r="86" spans="1:24">
      <c r="A86" s="14" t="s">
        <v>3558</v>
      </c>
      <c r="B86" s="14" t="s">
        <v>4080</v>
      </c>
      <c r="C86" s="14" t="s">
        <v>3009</v>
      </c>
      <c r="D86" s="14" t="s">
        <v>2446</v>
      </c>
      <c r="E86" s="14" t="s">
        <v>3951</v>
      </c>
      <c r="F86">
        <f>SUMIF(GID_GCED_CO2_Plant_2019_v1.0!$V$1:$V$797,'city lvl hist forec Mt'!A86,GID_GCED_CO2_Plant_2019_v1.0!$AB$1:$AB$797)</f>
        <v>0</v>
      </c>
      <c r="G86" s="15">
        <f t="shared" si="2"/>
        <v>15742.279999999997</v>
      </c>
      <c r="H86" s="26">
        <f t="shared" si="3"/>
        <v>0</v>
      </c>
      <c r="I86" s="15">
        <f>'prov lvl hist forec Mt'!I86*'city lvl hist forec Mt'!$H86</f>
        <v>0</v>
      </c>
      <c r="J86" s="15">
        <f>'prov lvl hist forec Mt'!J86*'city lvl hist forec Mt'!$H86</f>
        <v>0</v>
      </c>
      <c r="K86" s="15">
        <f>'prov lvl hist forec Mt'!K86*'city lvl hist forec Mt'!$H86</f>
        <v>0</v>
      </c>
      <c r="L86" s="15">
        <f>'prov lvl hist forec Mt'!L86*'city lvl hist forec Mt'!$H86</f>
        <v>0</v>
      </c>
      <c r="M86" s="15">
        <f>'prov lvl hist forec Mt'!M86*'city lvl hist forec Mt'!$H86</f>
        <v>0</v>
      </c>
      <c r="N86" s="15">
        <f>'prov lvl hist forec Mt'!N86*'city lvl hist forec Mt'!$H86</f>
        <v>0</v>
      </c>
      <c r="O86" s="15">
        <f>'prov lvl hist forec Mt'!O86*'city lvl hist forec Mt'!$H86</f>
        <v>0</v>
      </c>
      <c r="P86" s="15">
        <f>'prov lvl hist forec Mt'!P86*'city lvl hist forec Mt'!$H86</f>
        <v>0</v>
      </c>
      <c r="Q86" s="15">
        <f>'prov lvl hist forec Mt'!Q86*'city lvl hist forec Mt'!$H86</f>
        <v>0</v>
      </c>
      <c r="R86" s="15">
        <f>'prov lvl hist forec Mt'!R86*'city lvl hist forec Mt'!$H86</f>
        <v>0</v>
      </c>
      <c r="S86" s="15">
        <f>'prov lvl hist forec Mt'!S86*'city lvl hist forec Mt'!$H86</f>
        <v>0</v>
      </c>
      <c r="T86" s="15">
        <f>'prov lvl hist forec Mt'!T86*'city lvl hist forec Mt'!$H86</f>
        <v>0</v>
      </c>
      <c r="U86" s="15">
        <f>'prov lvl hist forec Mt'!U86*'city lvl hist forec Mt'!$H86</f>
        <v>0</v>
      </c>
      <c r="V86" s="15">
        <f>'prov lvl hist forec Mt'!V86*'city lvl hist forec Mt'!$H86</f>
        <v>0</v>
      </c>
      <c r="W86" s="15">
        <f>'prov lvl hist forec Mt'!W86*'city lvl hist forec Mt'!$H86</f>
        <v>0</v>
      </c>
      <c r="X86" s="15">
        <f>'prov lvl hist forec Mt'!X86*'city lvl hist forec Mt'!$H86</f>
        <v>0</v>
      </c>
    </row>
    <row r="87" spans="1:24">
      <c r="A87" s="14" t="s">
        <v>3290</v>
      </c>
      <c r="B87" s="14" t="s">
        <v>4081</v>
      </c>
      <c r="C87" s="14" t="s">
        <v>2532</v>
      </c>
      <c r="D87" s="14" t="s">
        <v>2366</v>
      </c>
      <c r="E87" s="14" t="s">
        <v>3987</v>
      </c>
      <c r="F87">
        <f>SUMIF(GID_GCED_CO2_Plant_2019_v1.0!$V$1:$V$797,'city lvl hist forec Mt'!A87,GID_GCED_CO2_Plant_2019_v1.0!$AB$1:$AB$797)</f>
        <v>1961.1000000000001</v>
      </c>
      <c r="G87" s="15">
        <f t="shared" si="2"/>
        <v>30951.659999999996</v>
      </c>
      <c r="H87" s="26">
        <f t="shared" si="3"/>
        <v>6.336009118735475E-2</v>
      </c>
      <c r="I87" s="15">
        <f>'prov lvl hist forec Mt'!I87*'city lvl hist forec Mt'!$H87</f>
        <v>1.1831464689141498</v>
      </c>
      <c r="J87" s="15">
        <f>'prov lvl hist forec Mt'!J87*'city lvl hist forec Mt'!$H87</f>
        <v>1.212335417790708</v>
      </c>
      <c r="K87" s="15">
        <f>'prov lvl hist forec Mt'!K87*'city lvl hist forec Mt'!$H87</f>
        <v>1.1869742791107427</v>
      </c>
      <c r="L87" s="15">
        <f>'prov lvl hist forec Mt'!L87*'city lvl hist forec Mt'!$H87</f>
        <v>1.1517986425084781</v>
      </c>
      <c r="M87" s="15">
        <f>'prov lvl hist forec Mt'!M87*'city lvl hist forec Mt'!$H87</f>
        <v>1.2355572397698817</v>
      </c>
      <c r="N87" s="15">
        <f>'prov lvl hist forec Mt'!N87*'city lvl hist forec Mt'!$H87</f>
        <v>1.2455447609110584</v>
      </c>
      <c r="O87" s="15">
        <f>'prov lvl hist forec Mt'!O87*'city lvl hist forec Mt'!$H87</f>
        <v>1.2519285724903655</v>
      </c>
      <c r="P87" s="15">
        <f>'prov lvl hist forec Mt'!P87*'city lvl hist forec Mt'!$H87</f>
        <v>1.2507849169878356</v>
      </c>
      <c r="Q87" s="15">
        <f>'prov lvl hist forec Mt'!Q87*'city lvl hist forec Mt'!$H87</f>
        <v>1.2399457505069826</v>
      </c>
      <c r="R87" s="15">
        <f>'prov lvl hist forec Mt'!R87*'city lvl hist forec Mt'!$H87</f>
        <v>1.2293233673557469</v>
      </c>
      <c r="S87" s="15">
        <f>'prov lvl hist forec Mt'!S87*'city lvl hist forec Mt'!$H87</f>
        <v>1.2189134318675356</v>
      </c>
      <c r="T87" s="15">
        <f>'prov lvl hist forec Mt'!T87*'city lvl hist forec Mt'!$H87</f>
        <v>1.2087116950890888</v>
      </c>
      <c r="U87" s="15">
        <f>'prov lvl hist forec Mt'!U87*'city lvl hist forec Mt'!$H87</f>
        <v>1.198713993046211</v>
      </c>
      <c r="V87" s="15">
        <f>'prov lvl hist forec Mt'!V87*'city lvl hist forec Mt'!$H87</f>
        <v>1.1889162450441904</v>
      </c>
      <c r="W87" s="15">
        <f>'prov lvl hist forec Mt'!W87*'city lvl hist forec Mt'!$H87</f>
        <v>1.1793144520022107</v>
      </c>
      <c r="X87" s="15">
        <f>'prov lvl hist forec Mt'!X87*'city lvl hist forec Mt'!$H87</f>
        <v>1.1699046948210703</v>
      </c>
    </row>
    <row r="88" spans="1:24">
      <c r="A88" s="14" t="s">
        <v>3559</v>
      </c>
      <c r="B88" s="14" t="s">
        <v>4082</v>
      </c>
      <c r="C88" s="14" t="s">
        <v>4083</v>
      </c>
      <c r="D88" s="14" t="s">
        <v>2634</v>
      </c>
      <c r="E88" s="14" t="s">
        <v>3974</v>
      </c>
      <c r="F88">
        <f>SUMIF(GID_GCED_CO2_Plant_2019_v1.0!$V$1:$V$797,'city lvl hist forec Mt'!A88,GID_GCED_CO2_Plant_2019_v1.0!$AB$1:$AB$797)</f>
        <v>0</v>
      </c>
      <c r="G88" s="15">
        <f t="shared" si="2"/>
        <v>11280.41</v>
      </c>
      <c r="H88" s="26">
        <f t="shared" si="3"/>
        <v>0</v>
      </c>
      <c r="I88" s="15">
        <f>'prov lvl hist forec Mt'!I88*'city lvl hist forec Mt'!$H88</f>
        <v>0</v>
      </c>
      <c r="J88" s="15">
        <f>'prov lvl hist forec Mt'!J88*'city lvl hist forec Mt'!$H88</f>
        <v>0</v>
      </c>
      <c r="K88" s="15">
        <f>'prov lvl hist forec Mt'!K88*'city lvl hist forec Mt'!$H88</f>
        <v>0</v>
      </c>
      <c r="L88" s="15">
        <f>'prov lvl hist forec Mt'!L88*'city lvl hist forec Mt'!$H88</f>
        <v>0</v>
      </c>
      <c r="M88" s="15">
        <f>'prov lvl hist forec Mt'!M88*'city lvl hist forec Mt'!$H88</f>
        <v>0</v>
      </c>
      <c r="N88" s="15">
        <f>'prov lvl hist forec Mt'!N88*'city lvl hist forec Mt'!$H88</f>
        <v>0</v>
      </c>
      <c r="O88" s="15">
        <f>'prov lvl hist forec Mt'!O88*'city lvl hist forec Mt'!$H88</f>
        <v>0</v>
      </c>
      <c r="P88" s="15">
        <f>'prov lvl hist forec Mt'!P88*'city lvl hist forec Mt'!$H88</f>
        <v>0</v>
      </c>
      <c r="Q88" s="15">
        <f>'prov lvl hist forec Mt'!Q88*'city lvl hist forec Mt'!$H88</f>
        <v>0</v>
      </c>
      <c r="R88" s="15">
        <f>'prov lvl hist forec Mt'!R88*'city lvl hist forec Mt'!$H88</f>
        <v>0</v>
      </c>
      <c r="S88" s="15">
        <f>'prov lvl hist forec Mt'!S88*'city lvl hist forec Mt'!$H88</f>
        <v>0</v>
      </c>
      <c r="T88" s="15">
        <f>'prov lvl hist forec Mt'!T88*'city lvl hist forec Mt'!$H88</f>
        <v>0</v>
      </c>
      <c r="U88" s="15">
        <f>'prov lvl hist forec Mt'!U88*'city lvl hist forec Mt'!$H88</f>
        <v>0</v>
      </c>
      <c r="V88" s="15">
        <f>'prov lvl hist forec Mt'!V88*'city lvl hist forec Mt'!$H88</f>
        <v>0</v>
      </c>
      <c r="W88" s="15">
        <f>'prov lvl hist forec Mt'!W88*'city lvl hist forec Mt'!$H88</f>
        <v>0</v>
      </c>
      <c r="X88" s="15">
        <f>'prov lvl hist forec Mt'!X88*'city lvl hist forec Mt'!$H88</f>
        <v>0</v>
      </c>
    </row>
    <row r="89" spans="1:24">
      <c r="A89" s="14" t="s">
        <v>3501</v>
      </c>
      <c r="B89" s="14" t="s">
        <v>4084</v>
      </c>
      <c r="C89" s="14" t="s">
        <v>4085</v>
      </c>
      <c r="D89" s="14" t="s">
        <v>2565</v>
      </c>
      <c r="E89" s="14" t="s">
        <v>4086</v>
      </c>
      <c r="F89">
        <f>SUMIF(GID_GCED_CO2_Plant_2019_v1.0!$V$1:$V$797,'city lvl hist forec Mt'!A89,GID_GCED_CO2_Plant_2019_v1.0!$AB$1:$AB$797)</f>
        <v>134.09</v>
      </c>
      <c r="G89" s="15">
        <f t="shared" si="2"/>
        <v>2111.92</v>
      </c>
      <c r="H89" s="26">
        <f t="shared" si="3"/>
        <v>6.3491988332891394E-2</v>
      </c>
      <c r="I89" s="15">
        <f>'prov lvl hist forec Mt'!I89*'city lvl hist forec Mt'!$H89</f>
        <v>0.14715728610633422</v>
      </c>
      <c r="J89" s="15">
        <f>'prov lvl hist forec Mt'!J89*'city lvl hist forec Mt'!$H89</f>
        <v>0.15615462107971462</v>
      </c>
      <c r="K89" s="15">
        <f>'prov lvl hist forec Mt'!K89*'city lvl hist forec Mt'!$H89</f>
        <v>0.12484791171344364</v>
      </c>
      <c r="L89" s="15">
        <f>'prov lvl hist forec Mt'!L89*'city lvl hist forec Mt'!$H89</f>
        <v>0.11314996997253556</v>
      </c>
      <c r="M89" s="15">
        <f>'prov lvl hist forec Mt'!M89*'city lvl hist forec Mt'!$H89</f>
        <v>0.11704834739922113</v>
      </c>
      <c r="N89" s="15">
        <f>'prov lvl hist forec Mt'!N89*'city lvl hist forec Mt'!$H89</f>
        <v>0.10472691730258898</v>
      </c>
      <c r="O89" s="15">
        <f>'prov lvl hist forec Mt'!O89*'city lvl hist forec Mt'!$H89</f>
        <v>0.10460530228871016</v>
      </c>
      <c r="P89" s="15">
        <f>'prov lvl hist forec Mt'!P89*'city lvl hist forec Mt'!$H89</f>
        <v>0.10462708953573099</v>
      </c>
      <c r="Q89" s="15">
        <f>'prov lvl hist forec Mt'!Q89*'city lvl hist forec Mt'!$H89</f>
        <v>0.10483358143569194</v>
      </c>
      <c r="R89" s="15">
        <f>'prov lvl hist forec Mt'!R89*'city lvl hist forec Mt'!$H89</f>
        <v>0.10503594349765365</v>
      </c>
      <c r="S89" s="15">
        <f>'prov lvl hist forec Mt'!S89*'city lvl hist forec Mt'!$H89</f>
        <v>0.10523425831837616</v>
      </c>
      <c r="T89" s="15">
        <f>'prov lvl hist forec Mt'!T89*'city lvl hist forec Mt'!$H89</f>
        <v>0.10542860684268419</v>
      </c>
      <c r="U89" s="15">
        <f>'prov lvl hist forec Mt'!U89*'city lvl hist forec Mt'!$H89</f>
        <v>0.10561906839650607</v>
      </c>
      <c r="V89" s="15">
        <f>'prov lvl hist forec Mt'!V89*'city lvl hist forec Mt'!$H89</f>
        <v>0.10580572071925151</v>
      </c>
      <c r="W89" s="15">
        <f>'prov lvl hist forec Mt'!W89*'city lvl hist forec Mt'!$H89</f>
        <v>0.10598863999554205</v>
      </c>
      <c r="X89" s="15">
        <f>'prov lvl hist forec Mt'!X89*'city lvl hist forec Mt'!$H89</f>
        <v>0.10616790088630679</v>
      </c>
    </row>
    <row r="90" spans="1:24">
      <c r="A90" s="14" t="s">
        <v>3433</v>
      </c>
      <c r="B90" s="14" t="s">
        <v>4087</v>
      </c>
      <c r="C90" s="14" t="s">
        <v>3142</v>
      </c>
      <c r="D90" s="14" t="s">
        <v>2362</v>
      </c>
      <c r="E90" s="14" t="s">
        <v>3963</v>
      </c>
      <c r="F90">
        <f>SUMIF(GID_GCED_CO2_Plant_2019_v1.0!$V$1:$V$797,'city lvl hist forec Mt'!A90,GID_GCED_CO2_Plant_2019_v1.0!$AB$1:$AB$797)</f>
        <v>1461.5900000000001</v>
      </c>
      <c r="G90" s="15">
        <f t="shared" si="2"/>
        <v>26891.949999999997</v>
      </c>
      <c r="H90" s="26">
        <f t="shared" si="3"/>
        <v>5.4350465473868584E-2</v>
      </c>
      <c r="I90" s="15">
        <f>'prov lvl hist forec Mt'!I90*'city lvl hist forec Mt'!$H90</f>
        <v>1.1954376911367726</v>
      </c>
      <c r="J90" s="15">
        <f>'prov lvl hist forec Mt'!J90*'city lvl hist forec Mt'!$H90</f>
        <v>1.112679374946111</v>
      </c>
      <c r="K90" s="15">
        <f>'prov lvl hist forec Mt'!K90*'city lvl hist forec Mt'!$H90</f>
        <v>1.101407993791256</v>
      </c>
      <c r="L90" s="15">
        <f>'prov lvl hist forec Mt'!L90*'city lvl hist forec Mt'!$H90</f>
        <v>0.78797259297680322</v>
      </c>
      <c r="M90" s="15">
        <f>'prov lvl hist forec Mt'!M90*'city lvl hist forec Mt'!$H90</f>
        <v>0.78267210002471976</v>
      </c>
      <c r="N90" s="15">
        <f>'prov lvl hist forec Mt'!N90*'city lvl hist forec Mt'!$H90</f>
        <v>0.86397674701937044</v>
      </c>
      <c r="O90" s="15">
        <f>'prov lvl hist forec Mt'!O90*'city lvl hist forec Mt'!$H90</f>
        <v>0.85751861678925656</v>
      </c>
      <c r="P90" s="15">
        <f>'prov lvl hist forec Mt'!P90*'city lvl hist forec Mt'!$H90</f>
        <v>0.85867558642753117</v>
      </c>
      <c r="Q90" s="15">
        <f>'prov lvl hist forec Mt'!Q90*'city lvl hist forec Mt'!$H90</f>
        <v>0.86964093962594591</v>
      </c>
      <c r="R90" s="15">
        <f>'prov lvl hist forec Mt'!R90*'city lvl hist forec Mt'!$H90</f>
        <v>0.88038698576039254</v>
      </c>
      <c r="S90" s="15">
        <f>'prov lvl hist forec Mt'!S90*'city lvl hist forec Mt'!$H90</f>
        <v>0.89091811097215012</v>
      </c>
      <c r="T90" s="15">
        <f>'prov lvl hist forec Mt'!T90*'city lvl hist forec Mt'!$H90</f>
        <v>0.90123861367967273</v>
      </c>
      <c r="U90" s="15">
        <f>'prov lvl hist forec Mt'!U90*'city lvl hist forec Mt'!$H90</f>
        <v>0.91135270633304466</v>
      </c>
      <c r="V90" s="15">
        <f>'prov lvl hist forec Mt'!V90*'city lvl hist forec Mt'!$H90</f>
        <v>0.92126451713334923</v>
      </c>
      <c r="W90" s="15">
        <f>'prov lvl hist forec Mt'!W90*'city lvl hist forec Mt'!$H90</f>
        <v>0.93097809171764767</v>
      </c>
      <c r="X90" s="15">
        <f>'prov lvl hist forec Mt'!X90*'city lvl hist forec Mt'!$H90</f>
        <v>0.94049739481026018</v>
      </c>
    </row>
    <row r="91" spans="1:24">
      <c r="A91" s="14" t="s">
        <v>3560</v>
      </c>
      <c r="B91" s="14" t="s">
        <v>4088</v>
      </c>
      <c r="C91" s="14" t="s">
        <v>2627</v>
      </c>
      <c r="D91" s="14" t="s">
        <v>2438</v>
      </c>
      <c r="E91" s="14" t="s">
        <v>3959</v>
      </c>
      <c r="F91">
        <f>SUMIF(GID_GCED_CO2_Plant_2019_v1.0!$V$1:$V$797,'city lvl hist forec Mt'!A91,GID_GCED_CO2_Plant_2019_v1.0!$AB$1:$AB$797)</f>
        <v>0</v>
      </c>
      <c r="G91" s="15">
        <f t="shared" si="2"/>
        <v>15366.849999999997</v>
      </c>
      <c r="H91" s="26">
        <f t="shared" si="3"/>
        <v>0</v>
      </c>
      <c r="I91" s="15">
        <f>'prov lvl hist forec Mt'!I91*'city lvl hist forec Mt'!$H91</f>
        <v>0</v>
      </c>
      <c r="J91" s="15">
        <f>'prov lvl hist forec Mt'!J91*'city lvl hist forec Mt'!$H91</f>
        <v>0</v>
      </c>
      <c r="K91" s="15">
        <f>'prov lvl hist forec Mt'!K91*'city lvl hist forec Mt'!$H91</f>
        <v>0</v>
      </c>
      <c r="L91" s="15">
        <f>'prov lvl hist forec Mt'!L91*'city lvl hist forec Mt'!$H91</f>
        <v>0</v>
      </c>
      <c r="M91" s="15">
        <f>'prov lvl hist forec Mt'!M91*'city lvl hist forec Mt'!$H91</f>
        <v>0</v>
      </c>
      <c r="N91" s="15">
        <f>'prov lvl hist forec Mt'!N91*'city lvl hist forec Mt'!$H91</f>
        <v>0</v>
      </c>
      <c r="O91" s="15">
        <f>'prov lvl hist forec Mt'!O91*'city lvl hist forec Mt'!$H91</f>
        <v>0</v>
      </c>
      <c r="P91" s="15">
        <f>'prov lvl hist forec Mt'!P91*'city lvl hist forec Mt'!$H91</f>
        <v>0</v>
      </c>
      <c r="Q91" s="15">
        <f>'prov lvl hist forec Mt'!Q91*'city lvl hist forec Mt'!$H91</f>
        <v>0</v>
      </c>
      <c r="R91" s="15">
        <f>'prov lvl hist forec Mt'!R91*'city lvl hist forec Mt'!$H91</f>
        <v>0</v>
      </c>
      <c r="S91" s="15">
        <f>'prov lvl hist forec Mt'!S91*'city lvl hist forec Mt'!$H91</f>
        <v>0</v>
      </c>
      <c r="T91" s="15">
        <f>'prov lvl hist forec Mt'!T91*'city lvl hist forec Mt'!$H91</f>
        <v>0</v>
      </c>
      <c r="U91" s="15">
        <f>'prov lvl hist forec Mt'!U91*'city lvl hist forec Mt'!$H91</f>
        <v>0</v>
      </c>
      <c r="V91" s="15">
        <f>'prov lvl hist forec Mt'!V91*'city lvl hist forec Mt'!$H91</f>
        <v>0</v>
      </c>
      <c r="W91" s="15">
        <f>'prov lvl hist forec Mt'!W91*'city lvl hist forec Mt'!$H91</f>
        <v>0</v>
      </c>
      <c r="X91" s="15">
        <f>'prov lvl hist forec Mt'!X91*'city lvl hist forec Mt'!$H91</f>
        <v>0</v>
      </c>
    </row>
    <row r="92" spans="1:24">
      <c r="A92" s="14" t="s">
        <v>3561</v>
      </c>
      <c r="B92" s="14" t="s">
        <v>4089</v>
      </c>
      <c r="C92" s="14" t="s">
        <v>4090</v>
      </c>
      <c r="D92" s="14" t="s">
        <v>2362</v>
      </c>
      <c r="E92" s="14" t="s">
        <v>3963</v>
      </c>
      <c r="F92">
        <f>SUMIF(GID_GCED_CO2_Plant_2019_v1.0!$V$1:$V$797,'city lvl hist forec Mt'!A92,GID_GCED_CO2_Plant_2019_v1.0!$AB$1:$AB$797)</f>
        <v>0</v>
      </c>
      <c r="G92" s="15">
        <f t="shared" si="2"/>
        <v>26891.949999999997</v>
      </c>
      <c r="H92" s="26">
        <f t="shared" si="3"/>
        <v>0</v>
      </c>
      <c r="I92" s="15">
        <f>'prov lvl hist forec Mt'!I92*'city lvl hist forec Mt'!$H92</f>
        <v>0</v>
      </c>
      <c r="J92" s="15">
        <f>'prov lvl hist forec Mt'!J92*'city lvl hist forec Mt'!$H92</f>
        <v>0</v>
      </c>
      <c r="K92" s="15">
        <f>'prov lvl hist forec Mt'!K92*'city lvl hist forec Mt'!$H92</f>
        <v>0</v>
      </c>
      <c r="L92" s="15">
        <f>'prov lvl hist forec Mt'!L92*'city lvl hist forec Mt'!$H92</f>
        <v>0</v>
      </c>
      <c r="M92" s="15">
        <f>'prov lvl hist forec Mt'!M92*'city lvl hist forec Mt'!$H92</f>
        <v>0</v>
      </c>
      <c r="N92" s="15">
        <f>'prov lvl hist forec Mt'!N92*'city lvl hist forec Mt'!$H92</f>
        <v>0</v>
      </c>
      <c r="O92" s="15">
        <f>'prov lvl hist forec Mt'!O92*'city lvl hist forec Mt'!$H92</f>
        <v>0</v>
      </c>
      <c r="P92" s="15">
        <f>'prov lvl hist forec Mt'!P92*'city lvl hist forec Mt'!$H92</f>
        <v>0</v>
      </c>
      <c r="Q92" s="15">
        <f>'prov lvl hist forec Mt'!Q92*'city lvl hist forec Mt'!$H92</f>
        <v>0</v>
      </c>
      <c r="R92" s="15">
        <f>'prov lvl hist forec Mt'!R92*'city lvl hist forec Mt'!$H92</f>
        <v>0</v>
      </c>
      <c r="S92" s="15">
        <f>'prov lvl hist forec Mt'!S92*'city lvl hist forec Mt'!$H92</f>
        <v>0</v>
      </c>
      <c r="T92" s="15">
        <f>'prov lvl hist forec Mt'!T92*'city lvl hist forec Mt'!$H92</f>
        <v>0</v>
      </c>
      <c r="U92" s="15">
        <f>'prov lvl hist forec Mt'!U92*'city lvl hist forec Mt'!$H92</f>
        <v>0</v>
      </c>
      <c r="V92" s="15">
        <f>'prov lvl hist forec Mt'!V92*'city lvl hist forec Mt'!$H92</f>
        <v>0</v>
      </c>
      <c r="W92" s="15">
        <f>'prov lvl hist forec Mt'!W92*'city lvl hist forec Mt'!$H92</f>
        <v>0</v>
      </c>
      <c r="X92" s="15">
        <f>'prov lvl hist forec Mt'!X92*'city lvl hist forec Mt'!$H92</f>
        <v>0</v>
      </c>
    </row>
    <row r="93" spans="1:24">
      <c r="A93" s="14" t="s">
        <v>3562</v>
      </c>
      <c r="B93" s="14" t="s">
        <v>4091</v>
      </c>
      <c r="C93" s="14" t="s">
        <v>4092</v>
      </c>
      <c r="D93" s="14" t="s">
        <v>2396</v>
      </c>
      <c r="E93" s="14" t="s">
        <v>4093</v>
      </c>
      <c r="F93">
        <f>SUMIF(GID_GCED_CO2_Plant_2019_v1.0!$V$1:$V$797,'city lvl hist forec Mt'!A93,GID_GCED_CO2_Plant_2019_v1.0!$AB$1:$AB$797)</f>
        <v>0</v>
      </c>
      <c r="G93" s="15">
        <f t="shared" si="2"/>
        <v>18095.59</v>
      </c>
      <c r="H93" s="26">
        <f t="shared" si="3"/>
        <v>0</v>
      </c>
      <c r="I93" s="15">
        <f>'prov lvl hist forec Mt'!I93*'city lvl hist forec Mt'!$H93</f>
        <v>0</v>
      </c>
      <c r="J93" s="15">
        <f>'prov lvl hist forec Mt'!J93*'city lvl hist forec Mt'!$H93</f>
        <v>0</v>
      </c>
      <c r="K93" s="15">
        <f>'prov lvl hist forec Mt'!K93*'city lvl hist forec Mt'!$H93</f>
        <v>0</v>
      </c>
      <c r="L93" s="15">
        <f>'prov lvl hist forec Mt'!L93*'city lvl hist forec Mt'!$H93</f>
        <v>0</v>
      </c>
      <c r="M93" s="15">
        <f>'prov lvl hist forec Mt'!M93*'city lvl hist forec Mt'!$H93</f>
        <v>0</v>
      </c>
      <c r="N93" s="15">
        <f>'prov lvl hist forec Mt'!N93*'city lvl hist forec Mt'!$H93</f>
        <v>0</v>
      </c>
      <c r="O93" s="15">
        <f>'prov lvl hist forec Mt'!O93*'city lvl hist forec Mt'!$H93</f>
        <v>0</v>
      </c>
      <c r="P93" s="15">
        <f>'prov lvl hist forec Mt'!P93*'city lvl hist forec Mt'!$H93</f>
        <v>0</v>
      </c>
      <c r="Q93" s="15">
        <f>'prov lvl hist forec Mt'!Q93*'city lvl hist forec Mt'!$H93</f>
        <v>0</v>
      </c>
      <c r="R93" s="15">
        <f>'prov lvl hist forec Mt'!R93*'city lvl hist forec Mt'!$H93</f>
        <v>0</v>
      </c>
      <c r="S93" s="15">
        <f>'prov lvl hist forec Mt'!S93*'city lvl hist forec Mt'!$H93</f>
        <v>0</v>
      </c>
      <c r="T93" s="15">
        <f>'prov lvl hist forec Mt'!T93*'city lvl hist forec Mt'!$H93</f>
        <v>0</v>
      </c>
      <c r="U93" s="15">
        <f>'prov lvl hist forec Mt'!U93*'city lvl hist forec Mt'!$H93</f>
        <v>0</v>
      </c>
      <c r="V93" s="15">
        <f>'prov lvl hist forec Mt'!V93*'city lvl hist forec Mt'!$H93</f>
        <v>0</v>
      </c>
      <c r="W93" s="15">
        <f>'prov lvl hist forec Mt'!W93*'city lvl hist forec Mt'!$H93</f>
        <v>0</v>
      </c>
      <c r="X93" s="15">
        <f>'prov lvl hist forec Mt'!X93*'city lvl hist forec Mt'!$H93</f>
        <v>0</v>
      </c>
    </row>
    <row r="94" spans="1:24">
      <c r="A94" s="14" t="s">
        <v>3249</v>
      </c>
      <c r="B94" s="14" t="s">
        <v>4094</v>
      </c>
      <c r="C94" s="14" t="s">
        <v>2378</v>
      </c>
      <c r="D94" s="14" t="s">
        <v>2366</v>
      </c>
      <c r="E94" s="14" t="s">
        <v>3987</v>
      </c>
      <c r="F94">
        <f>SUMIF(GID_GCED_CO2_Plant_2019_v1.0!$V$1:$V$797,'city lvl hist forec Mt'!A94,GID_GCED_CO2_Plant_2019_v1.0!$AB$1:$AB$797)</f>
        <v>821.31</v>
      </c>
      <c r="G94" s="15">
        <f t="shared" si="2"/>
        <v>30951.659999999996</v>
      </c>
      <c r="H94" s="26">
        <f t="shared" si="3"/>
        <v>2.6535248836411361E-2</v>
      </c>
      <c r="I94" s="15">
        <f>'prov lvl hist forec Mt'!I94*'city lvl hist forec Mt'!$H94</f>
        <v>0.49550253754723378</v>
      </c>
      <c r="J94" s="15">
        <f>'prov lvl hist forec Mt'!J94*'city lvl hist forec Mt'!$H94</f>
        <v>0.50772688898357365</v>
      </c>
      <c r="K94" s="15">
        <f>'prov lvl hist forec Mt'!K94*'city lvl hist forec Mt'!$H94</f>
        <v>0.49710562703403394</v>
      </c>
      <c r="L94" s="15">
        <f>'prov lvl hist forec Mt'!L94*'city lvl hist forec Mt'!$H94</f>
        <v>0.48237404674857887</v>
      </c>
      <c r="M94" s="15">
        <f>'prov lvl hist forec Mt'!M94*'city lvl hist forec Mt'!$H94</f>
        <v>0.51745220365886568</v>
      </c>
      <c r="N94" s="15">
        <f>'prov lvl hist forec Mt'!N94*'city lvl hist forec Mt'!$H94</f>
        <v>0.5216349842353073</v>
      </c>
      <c r="O94" s="15">
        <f>'prov lvl hist forec Mt'!O94*'city lvl hist forec Mt'!$H94</f>
        <v>0.52430852882161127</v>
      </c>
      <c r="P94" s="15">
        <f>'prov lvl hist forec Mt'!P94*'city lvl hist forec Mt'!$H94</f>
        <v>0.52382956512736678</v>
      </c>
      <c r="Q94" s="15">
        <f>'prov lvl hist forec Mt'!Q94*'city lvl hist forec Mt'!$H94</f>
        <v>0.51929011490943333</v>
      </c>
      <c r="R94" s="15">
        <f>'prov lvl hist forec Mt'!R94*'city lvl hist forec Mt'!$H94</f>
        <v>0.51484145369585854</v>
      </c>
      <c r="S94" s="15">
        <f>'prov lvl hist forec Mt'!S94*'city lvl hist forec Mt'!$H94</f>
        <v>0.51048176570655523</v>
      </c>
      <c r="T94" s="15">
        <f>'prov lvl hist forec Mt'!T94*'city lvl hist forec Mt'!$H94</f>
        <v>0.50620927147703809</v>
      </c>
      <c r="U94" s="15">
        <f>'prov lvl hist forec Mt'!U94*'city lvl hist forec Mt'!$H94</f>
        <v>0.5020222271321112</v>
      </c>
      <c r="V94" s="15">
        <f>'prov lvl hist forec Mt'!V94*'city lvl hist forec Mt'!$H94</f>
        <v>0.49791892367408286</v>
      </c>
      <c r="W94" s="15">
        <f>'prov lvl hist forec Mt'!W94*'city lvl hist forec Mt'!$H94</f>
        <v>0.49389768628521519</v>
      </c>
      <c r="X94" s="15">
        <f>'prov lvl hist forec Mt'!X94*'city lvl hist forec Mt'!$H94</f>
        <v>0.48995687364412477</v>
      </c>
    </row>
    <row r="95" spans="1:24">
      <c r="A95" s="14" t="s">
        <v>3370</v>
      </c>
      <c r="B95" s="14" t="s">
        <v>4095</v>
      </c>
      <c r="C95" s="14" t="s">
        <v>2919</v>
      </c>
      <c r="D95" s="14" t="s">
        <v>2458</v>
      </c>
      <c r="E95" s="14" t="s">
        <v>3957</v>
      </c>
      <c r="F95">
        <f>SUMIF(GID_GCED_CO2_Plant_2019_v1.0!$V$1:$V$797,'city lvl hist forec Mt'!A95,GID_GCED_CO2_Plant_2019_v1.0!$AB$1:$AB$797)</f>
        <v>522.95000000000005</v>
      </c>
      <c r="G95" s="15">
        <f t="shared" si="2"/>
        <v>25846</v>
      </c>
      <c r="H95" s="26">
        <f t="shared" si="3"/>
        <v>2.0233304960148576E-2</v>
      </c>
      <c r="I95" s="15">
        <f>'prov lvl hist forec Mt'!I95*'city lvl hist forec Mt'!$H95</f>
        <v>0.40790207382101717</v>
      </c>
      <c r="J95" s="15">
        <f>'prov lvl hist forec Mt'!J95*'city lvl hist forec Mt'!$H95</f>
        <v>0.42686261290149641</v>
      </c>
      <c r="K95" s="15">
        <f>'prov lvl hist forec Mt'!K95*'city lvl hist forec Mt'!$H95</f>
        <v>0.4199427856890704</v>
      </c>
      <c r="L95" s="15">
        <f>'prov lvl hist forec Mt'!L95*'city lvl hist forec Mt'!$H95</f>
        <v>0.32852927743685467</v>
      </c>
      <c r="M95" s="15">
        <f>'prov lvl hist forec Mt'!M95*'city lvl hist forec Mt'!$H95</f>
        <v>0.39971129507818237</v>
      </c>
      <c r="N95" s="15">
        <f>'prov lvl hist forec Mt'!N95*'city lvl hist forec Mt'!$H95</f>
        <v>0.43266032471115734</v>
      </c>
      <c r="O95" s="15">
        <f>'prov lvl hist forec Mt'!O95*'city lvl hist forec Mt'!$H95</f>
        <v>0.44265909140461351</v>
      </c>
      <c r="P95" s="15">
        <f>'prov lvl hist forec Mt'!P95*'city lvl hist forec Mt'!$H95</f>
        <v>0.44086781915206913</v>
      </c>
      <c r="Q95" s="15">
        <f>'prov lvl hist forec Mt'!Q95*'city lvl hist forec Mt'!$H95</f>
        <v>0.42389076783293544</v>
      </c>
      <c r="R95" s="15">
        <f>'prov lvl hist forec Mt'!R95*'city lvl hist forec Mt'!$H95</f>
        <v>0.40725325754018438</v>
      </c>
      <c r="S95" s="15">
        <f>'prov lvl hist forec Mt'!S95*'city lvl hist forec Mt'!$H95</f>
        <v>0.39094849745328836</v>
      </c>
      <c r="T95" s="15">
        <f>'prov lvl hist forec Mt'!T95*'city lvl hist forec Mt'!$H95</f>
        <v>0.37496983256813032</v>
      </c>
      <c r="U95" s="15">
        <f>'prov lvl hist forec Mt'!U95*'city lvl hist forec Mt'!$H95</f>
        <v>0.35931074098067539</v>
      </c>
      <c r="V95" s="15">
        <f>'prov lvl hist forec Mt'!V95*'city lvl hist forec Mt'!$H95</f>
        <v>0.34396483122496951</v>
      </c>
      <c r="W95" s="15">
        <f>'prov lvl hist forec Mt'!W95*'city lvl hist forec Mt'!$H95</f>
        <v>0.32892583966437788</v>
      </c>
      <c r="X95" s="15">
        <f>'prov lvl hist forec Mt'!X95*'city lvl hist forec Mt'!$H95</f>
        <v>0.31418762793499788</v>
      </c>
    </row>
    <row r="96" spans="1:24">
      <c r="A96" s="14" t="s">
        <v>3563</v>
      </c>
      <c r="B96" s="14" t="s">
        <v>4096</v>
      </c>
      <c r="C96" s="14" t="s">
        <v>4097</v>
      </c>
      <c r="D96" s="14" t="s">
        <v>2438</v>
      </c>
      <c r="E96" s="14" t="s">
        <v>3959</v>
      </c>
      <c r="F96">
        <f>SUMIF(GID_GCED_CO2_Plant_2019_v1.0!$V$1:$V$797,'city lvl hist forec Mt'!A96,GID_GCED_CO2_Plant_2019_v1.0!$AB$1:$AB$797)</f>
        <v>0</v>
      </c>
      <c r="G96" s="15">
        <f t="shared" si="2"/>
        <v>15366.849999999997</v>
      </c>
      <c r="H96" s="26">
        <f t="shared" si="3"/>
        <v>0</v>
      </c>
      <c r="I96" s="15">
        <f>'prov lvl hist forec Mt'!I96*'city lvl hist forec Mt'!$H96</f>
        <v>0</v>
      </c>
      <c r="J96" s="15">
        <f>'prov lvl hist forec Mt'!J96*'city lvl hist forec Mt'!$H96</f>
        <v>0</v>
      </c>
      <c r="K96" s="15">
        <f>'prov lvl hist forec Mt'!K96*'city lvl hist forec Mt'!$H96</f>
        <v>0</v>
      </c>
      <c r="L96" s="15">
        <f>'prov lvl hist forec Mt'!L96*'city lvl hist forec Mt'!$H96</f>
        <v>0</v>
      </c>
      <c r="M96" s="15">
        <f>'prov lvl hist forec Mt'!M96*'city lvl hist forec Mt'!$H96</f>
        <v>0</v>
      </c>
      <c r="N96" s="15">
        <f>'prov lvl hist forec Mt'!N96*'city lvl hist forec Mt'!$H96</f>
        <v>0</v>
      </c>
      <c r="O96" s="15">
        <f>'prov lvl hist forec Mt'!O96*'city lvl hist forec Mt'!$H96</f>
        <v>0</v>
      </c>
      <c r="P96" s="15">
        <f>'prov lvl hist forec Mt'!P96*'city lvl hist forec Mt'!$H96</f>
        <v>0</v>
      </c>
      <c r="Q96" s="15">
        <f>'prov lvl hist forec Mt'!Q96*'city lvl hist forec Mt'!$H96</f>
        <v>0</v>
      </c>
      <c r="R96" s="15">
        <f>'prov lvl hist forec Mt'!R96*'city lvl hist forec Mt'!$H96</f>
        <v>0</v>
      </c>
      <c r="S96" s="15">
        <f>'prov lvl hist forec Mt'!S96*'city lvl hist forec Mt'!$H96</f>
        <v>0</v>
      </c>
      <c r="T96" s="15">
        <f>'prov lvl hist forec Mt'!T96*'city lvl hist forec Mt'!$H96</f>
        <v>0</v>
      </c>
      <c r="U96" s="15">
        <f>'prov lvl hist forec Mt'!U96*'city lvl hist forec Mt'!$H96</f>
        <v>0</v>
      </c>
      <c r="V96" s="15">
        <f>'prov lvl hist forec Mt'!V96*'city lvl hist forec Mt'!$H96</f>
        <v>0</v>
      </c>
      <c r="W96" s="15">
        <f>'prov lvl hist forec Mt'!W96*'city lvl hist forec Mt'!$H96</f>
        <v>0</v>
      </c>
      <c r="X96" s="15">
        <f>'prov lvl hist forec Mt'!X96*'city lvl hist forec Mt'!$H96</f>
        <v>0</v>
      </c>
    </row>
    <row r="97" spans="1:24">
      <c r="A97" s="14" t="s">
        <v>3564</v>
      </c>
      <c r="B97" s="14" t="s">
        <v>4098</v>
      </c>
      <c r="C97" s="14" t="s">
        <v>4099</v>
      </c>
      <c r="D97" s="14" t="s">
        <v>2416</v>
      </c>
      <c r="E97" s="14" t="s">
        <v>3979</v>
      </c>
      <c r="F97">
        <f>SUMIF(GID_GCED_CO2_Plant_2019_v1.0!$V$1:$V$797,'city lvl hist forec Mt'!A97,GID_GCED_CO2_Plant_2019_v1.0!$AB$1:$AB$797)</f>
        <v>0</v>
      </c>
      <c r="G97" s="15">
        <f t="shared" si="2"/>
        <v>6251.97</v>
      </c>
      <c r="H97" s="26">
        <f t="shared" si="3"/>
        <v>0</v>
      </c>
      <c r="I97" s="15">
        <f>'prov lvl hist forec Mt'!I97*'city lvl hist forec Mt'!$H97</f>
        <v>0</v>
      </c>
      <c r="J97" s="15">
        <f>'prov lvl hist forec Mt'!J97*'city lvl hist forec Mt'!$H97</f>
        <v>0</v>
      </c>
      <c r="K97" s="15">
        <f>'prov lvl hist forec Mt'!K97*'city lvl hist forec Mt'!$H97</f>
        <v>0</v>
      </c>
      <c r="L97" s="15">
        <f>'prov lvl hist forec Mt'!L97*'city lvl hist forec Mt'!$H97</f>
        <v>0</v>
      </c>
      <c r="M97" s="15">
        <f>'prov lvl hist forec Mt'!M97*'city lvl hist forec Mt'!$H97</f>
        <v>0</v>
      </c>
      <c r="N97" s="15">
        <f>'prov lvl hist forec Mt'!N97*'city lvl hist forec Mt'!$H97</f>
        <v>0</v>
      </c>
      <c r="O97" s="15">
        <f>'prov lvl hist forec Mt'!O97*'city lvl hist forec Mt'!$H97</f>
        <v>0</v>
      </c>
      <c r="P97" s="15">
        <f>'prov lvl hist forec Mt'!P97*'city lvl hist forec Mt'!$H97</f>
        <v>0</v>
      </c>
      <c r="Q97" s="15">
        <f>'prov lvl hist forec Mt'!Q97*'city lvl hist forec Mt'!$H97</f>
        <v>0</v>
      </c>
      <c r="R97" s="15">
        <f>'prov lvl hist forec Mt'!R97*'city lvl hist forec Mt'!$H97</f>
        <v>0</v>
      </c>
      <c r="S97" s="15">
        <f>'prov lvl hist forec Mt'!S97*'city lvl hist forec Mt'!$H97</f>
        <v>0</v>
      </c>
      <c r="T97" s="15">
        <f>'prov lvl hist forec Mt'!T97*'city lvl hist forec Mt'!$H97</f>
        <v>0</v>
      </c>
      <c r="U97" s="15">
        <f>'prov lvl hist forec Mt'!U97*'city lvl hist forec Mt'!$H97</f>
        <v>0</v>
      </c>
      <c r="V97" s="15">
        <f>'prov lvl hist forec Mt'!V97*'city lvl hist forec Mt'!$H97</f>
        <v>0</v>
      </c>
      <c r="W97" s="15">
        <f>'prov lvl hist forec Mt'!W97*'city lvl hist forec Mt'!$H97</f>
        <v>0</v>
      </c>
      <c r="X97" s="15">
        <f>'prov lvl hist forec Mt'!X97*'city lvl hist forec Mt'!$H97</f>
        <v>0</v>
      </c>
    </row>
    <row r="98" spans="1:24">
      <c r="A98" s="14" t="s">
        <v>3565</v>
      </c>
      <c r="B98" s="14" t="s">
        <v>4100</v>
      </c>
      <c r="C98" s="14" t="s">
        <v>4101</v>
      </c>
      <c r="D98" s="14" t="s">
        <v>1445</v>
      </c>
      <c r="E98" s="14" t="s">
        <v>3947</v>
      </c>
      <c r="F98">
        <f>SUMIF(GID_GCED_CO2_Plant_2019_v1.0!$V$1:$V$797,'city lvl hist forec Mt'!A98,GID_GCED_CO2_Plant_2019_v1.0!$AB$1:$AB$797)</f>
        <v>0</v>
      </c>
      <c r="G98" s="15">
        <f t="shared" si="2"/>
        <v>19500.18</v>
      </c>
      <c r="H98" s="26">
        <f t="shared" si="3"/>
        <v>0</v>
      </c>
      <c r="I98" s="15">
        <f>'prov lvl hist forec Mt'!I98*'city lvl hist forec Mt'!$H98</f>
        <v>0</v>
      </c>
      <c r="J98" s="15">
        <f>'prov lvl hist forec Mt'!J98*'city lvl hist forec Mt'!$H98</f>
        <v>0</v>
      </c>
      <c r="K98" s="15">
        <f>'prov lvl hist forec Mt'!K98*'city lvl hist forec Mt'!$H98</f>
        <v>0</v>
      </c>
      <c r="L98" s="15">
        <f>'prov lvl hist forec Mt'!L98*'city lvl hist forec Mt'!$H98</f>
        <v>0</v>
      </c>
      <c r="M98" s="15">
        <f>'prov lvl hist forec Mt'!M98*'city lvl hist forec Mt'!$H98</f>
        <v>0</v>
      </c>
      <c r="N98" s="15">
        <f>'prov lvl hist forec Mt'!N98*'city lvl hist forec Mt'!$H98</f>
        <v>0</v>
      </c>
      <c r="O98" s="15">
        <f>'prov lvl hist forec Mt'!O98*'city lvl hist forec Mt'!$H98</f>
        <v>0</v>
      </c>
      <c r="P98" s="15">
        <f>'prov lvl hist forec Mt'!P98*'city lvl hist forec Mt'!$H98</f>
        <v>0</v>
      </c>
      <c r="Q98" s="15">
        <f>'prov lvl hist forec Mt'!Q98*'city lvl hist forec Mt'!$H98</f>
        <v>0</v>
      </c>
      <c r="R98" s="15">
        <f>'prov lvl hist forec Mt'!R98*'city lvl hist forec Mt'!$H98</f>
        <v>0</v>
      </c>
      <c r="S98" s="15">
        <f>'prov lvl hist forec Mt'!S98*'city lvl hist forec Mt'!$H98</f>
        <v>0</v>
      </c>
      <c r="T98" s="15">
        <f>'prov lvl hist forec Mt'!T98*'city lvl hist forec Mt'!$H98</f>
        <v>0</v>
      </c>
      <c r="U98" s="15">
        <f>'prov lvl hist forec Mt'!U98*'city lvl hist forec Mt'!$H98</f>
        <v>0</v>
      </c>
      <c r="V98" s="15">
        <f>'prov lvl hist forec Mt'!V98*'city lvl hist forec Mt'!$H98</f>
        <v>0</v>
      </c>
      <c r="W98" s="15">
        <f>'prov lvl hist forec Mt'!W98*'city lvl hist forec Mt'!$H98</f>
        <v>0</v>
      </c>
      <c r="X98" s="15">
        <f>'prov lvl hist forec Mt'!X98*'city lvl hist forec Mt'!$H98</f>
        <v>0</v>
      </c>
    </row>
    <row r="99" spans="1:24">
      <c r="A99" s="14" t="s">
        <v>3495</v>
      </c>
      <c r="B99" s="14" t="s">
        <v>4102</v>
      </c>
      <c r="C99" s="14" t="s">
        <v>4103</v>
      </c>
      <c r="D99" s="14" t="s">
        <v>2564</v>
      </c>
      <c r="E99" s="14" t="s">
        <v>4074</v>
      </c>
      <c r="F99">
        <f>SUMIF(GID_GCED_CO2_Plant_2019_v1.0!$V$1:$V$797,'city lvl hist forec Mt'!A99,GID_GCED_CO2_Plant_2019_v1.0!$AB$1:$AB$797)</f>
        <v>3717.67</v>
      </c>
      <c r="G99" s="15">
        <f t="shared" si="2"/>
        <v>4136.7100000000009</v>
      </c>
      <c r="H99" s="26">
        <f t="shared" si="3"/>
        <v>0.89870210868056966</v>
      </c>
      <c r="I99" s="15">
        <f>'prov lvl hist forec Mt'!I99*'city lvl hist forec Mt'!$H99</f>
        <v>2.659774624202111</v>
      </c>
      <c r="J99" s="15">
        <f>'prov lvl hist forec Mt'!J99*'city lvl hist forec Mt'!$H99</f>
        <v>2.6268688293389082</v>
      </c>
      <c r="K99" s="15">
        <f>'prov lvl hist forec Mt'!K99*'city lvl hist forec Mt'!$H99</f>
        <v>2.6982995280939504</v>
      </c>
      <c r="L99" s="15">
        <f>'prov lvl hist forec Mt'!L99*'city lvl hist forec Mt'!$H99</f>
        <v>2.5003042191443479</v>
      </c>
      <c r="M99" s="15">
        <f>'prov lvl hist forec Mt'!M99*'city lvl hist forec Mt'!$H99</f>
        <v>2.4967413377257013</v>
      </c>
      <c r="N99" s="15">
        <f>'prov lvl hist forec Mt'!N99*'city lvl hist forec Mt'!$H99</f>
        <v>2.2411159213885212</v>
      </c>
      <c r="O99" s="15">
        <f>'prov lvl hist forec Mt'!O99*'city lvl hist forec Mt'!$H99</f>
        <v>2.2229160324922939</v>
      </c>
      <c r="P99" s="15">
        <f>'prov lvl hist forec Mt'!P99*'city lvl hist forec Mt'!$H99</f>
        <v>2.2261765302095315</v>
      </c>
      <c r="Q99" s="15">
        <f>'prov lvl hist forec Mt'!Q99*'city lvl hist forec Mt'!$H99</f>
        <v>2.2570783861350221</v>
      </c>
      <c r="R99" s="15">
        <f>'prov lvl hist forec Mt'!R99*'city lvl hist forec Mt'!$H99</f>
        <v>2.2873622049420033</v>
      </c>
      <c r="S99" s="15">
        <f>'prov lvl hist forec Mt'!S99*'city lvl hist forec Mt'!$H99</f>
        <v>2.3170403473728447</v>
      </c>
      <c r="T99" s="15">
        <f>'prov lvl hist forec Mt'!T99*'city lvl hist forec Mt'!$H99</f>
        <v>2.3461249269550697</v>
      </c>
      <c r="U99" s="15">
        <f>'prov lvl hist forec Mt'!U99*'city lvl hist forec Mt'!$H99</f>
        <v>2.3746278149456503</v>
      </c>
      <c r="V99" s="15">
        <f>'prov lvl hist forec Mt'!V99*'city lvl hist forec Mt'!$H99</f>
        <v>2.4025606451764192</v>
      </c>
      <c r="W99" s="15">
        <f>'prov lvl hist forec Mt'!W99*'city lvl hist forec Mt'!$H99</f>
        <v>2.4299348188025722</v>
      </c>
      <c r="X99" s="15">
        <f>'prov lvl hist forec Mt'!X99*'city lvl hist forec Mt'!$H99</f>
        <v>2.4567615089562027</v>
      </c>
    </row>
    <row r="100" spans="1:24">
      <c r="A100" s="14" t="s">
        <v>3566</v>
      </c>
      <c r="B100" s="14" t="s">
        <v>4104</v>
      </c>
      <c r="C100" s="14" t="s">
        <v>4105</v>
      </c>
      <c r="D100" s="14" t="s">
        <v>2438</v>
      </c>
      <c r="E100" s="14" t="s">
        <v>3959</v>
      </c>
      <c r="F100">
        <f>SUMIF(GID_GCED_CO2_Plant_2019_v1.0!$V$1:$V$797,'city lvl hist forec Mt'!A100,GID_GCED_CO2_Plant_2019_v1.0!$AB$1:$AB$797)</f>
        <v>0</v>
      </c>
      <c r="G100" s="15">
        <f t="shared" si="2"/>
        <v>15366.849999999997</v>
      </c>
      <c r="H100" s="26">
        <f t="shared" si="3"/>
        <v>0</v>
      </c>
      <c r="I100" s="15">
        <f>'prov lvl hist forec Mt'!I100*'city lvl hist forec Mt'!$H100</f>
        <v>0</v>
      </c>
      <c r="J100" s="15">
        <f>'prov lvl hist forec Mt'!J100*'city lvl hist forec Mt'!$H100</f>
        <v>0</v>
      </c>
      <c r="K100" s="15">
        <f>'prov lvl hist forec Mt'!K100*'city lvl hist forec Mt'!$H100</f>
        <v>0</v>
      </c>
      <c r="L100" s="15">
        <f>'prov lvl hist forec Mt'!L100*'city lvl hist forec Mt'!$H100</f>
        <v>0</v>
      </c>
      <c r="M100" s="15">
        <f>'prov lvl hist forec Mt'!M100*'city lvl hist forec Mt'!$H100</f>
        <v>0</v>
      </c>
      <c r="N100" s="15">
        <f>'prov lvl hist forec Mt'!N100*'city lvl hist forec Mt'!$H100</f>
        <v>0</v>
      </c>
      <c r="O100" s="15">
        <f>'prov lvl hist forec Mt'!O100*'city lvl hist forec Mt'!$H100</f>
        <v>0</v>
      </c>
      <c r="P100" s="15">
        <f>'prov lvl hist forec Mt'!P100*'city lvl hist forec Mt'!$H100</f>
        <v>0</v>
      </c>
      <c r="Q100" s="15">
        <f>'prov lvl hist forec Mt'!Q100*'city lvl hist forec Mt'!$H100</f>
        <v>0</v>
      </c>
      <c r="R100" s="15">
        <f>'prov lvl hist forec Mt'!R100*'city lvl hist forec Mt'!$H100</f>
        <v>0</v>
      </c>
      <c r="S100" s="15">
        <f>'prov lvl hist forec Mt'!S100*'city lvl hist forec Mt'!$H100</f>
        <v>0</v>
      </c>
      <c r="T100" s="15">
        <f>'prov lvl hist forec Mt'!T100*'city lvl hist forec Mt'!$H100</f>
        <v>0</v>
      </c>
      <c r="U100" s="15">
        <f>'prov lvl hist forec Mt'!U100*'city lvl hist forec Mt'!$H100</f>
        <v>0</v>
      </c>
      <c r="V100" s="15">
        <f>'prov lvl hist forec Mt'!V100*'city lvl hist forec Mt'!$H100</f>
        <v>0</v>
      </c>
      <c r="W100" s="15">
        <f>'prov lvl hist forec Mt'!W100*'city lvl hist forec Mt'!$H100</f>
        <v>0</v>
      </c>
      <c r="X100" s="15">
        <f>'prov lvl hist forec Mt'!X100*'city lvl hist forec Mt'!$H100</f>
        <v>0</v>
      </c>
    </row>
    <row r="101" spans="1:24">
      <c r="A101" s="14" t="s">
        <v>3567</v>
      </c>
      <c r="B101" s="14" t="s">
        <v>4106</v>
      </c>
      <c r="C101" s="14" t="s">
        <v>1219</v>
      </c>
      <c r="D101" s="14" t="s">
        <v>1517</v>
      </c>
      <c r="E101" s="14" t="s">
        <v>4043</v>
      </c>
      <c r="F101">
        <f>SUMIF(GID_GCED_CO2_Plant_2019_v1.0!$V$1:$V$797,'city lvl hist forec Mt'!A101,GID_GCED_CO2_Plant_2019_v1.0!$AB$1:$AB$797)</f>
        <v>0</v>
      </c>
      <c r="G101" s="15">
        <f t="shared" si="2"/>
        <v>24846.129999999997</v>
      </c>
      <c r="H101" s="26">
        <f t="shared" si="3"/>
        <v>0</v>
      </c>
      <c r="I101" s="15">
        <f>'prov lvl hist forec Mt'!I101*'city lvl hist forec Mt'!$H101</f>
        <v>0</v>
      </c>
      <c r="J101" s="15">
        <f>'prov lvl hist forec Mt'!J101*'city lvl hist forec Mt'!$H101</f>
        <v>0</v>
      </c>
      <c r="K101" s="15">
        <f>'prov lvl hist forec Mt'!K101*'city lvl hist forec Mt'!$H101</f>
        <v>0</v>
      </c>
      <c r="L101" s="15">
        <f>'prov lvl hist forec Mt'!L101*'city lvl hist forec Mt'!$H101</f>
        <v>0</v>
      </c>
      <c r="M101" s="15">
        <f>'prov lvl hist forec Mt'!M101*'city lvl hist forec Mt'!$H101</f>
        <v>0</v>
      </c>
      <c r="N101" s="15">
        <f>'prov lvl hist forec Mt'!N101*'city lvl hist forec Mt'!$H101</f>
        <v>0</v>
      </c>
      <c r="O101" s="15">
        <f>'prov lvl hist forec Mt'!O101*'city lvl hist forec Mt'!$H101</f>
        <v>0</v>
      </c>
      <c r="P101" s="15">
        <f>'prov lvl hist forec Mt'!P101*'city lvl hist forec Mt'!$H101</f>
        <v>0</v>
      </c>
      <c r="Q101" s="15">
        <f>'prov lvl hist forec Mt'!Q101*'city lvl hist forec Mt'!$H101</f>
        <v>0</v>
      </c>
      <c r="R101" s="15">
        <f>'prov lvl hist forec Mt'!R101*'city lvl hist forec Mt'!$H101</f>
        <v>0</v>
      </c>
      <c r="S101" s="15">
        <f>'prov lvl hist forec Mt'!S101*'city lvl hist forec Mt'!$H101</f>
        <v>0</v>
      </c>
      <c r="T101" s="15">
        <f>'prov lvl hist forec Mt'!T101*'city lvl hist forec Mt'!$H101</f>
        <v>0</v>
      </c>
      <c r="U101" s="15">
        <f>'prov lvl hist forec Mt'!U101*'city lvl hist forec Mt'!$H101</f>
        <v>0</v>
      </c>
      <c r="V101" s="15">
        <f>'prov lvl hist forec Mt'!V101*'city lvl hist forec Mt'!$H101</f>
        <v>0</v>
      </c>
      <c r="W101" s="15">
        <f>'prov lvl hist forec Mt'!W101*'city lvl hist forec Mt'!$H101</f>
        <v>0</v>
      </c>
      <c r="X101" s="15">
        <f>'prov lvl hist forec Mt'!X101*'city lvl hist forec Mt'!$H101</f>
        <v>0</v>
      </c>
    </row>
    <row r="102" spans="1:24">
      <c r="A102" s="14" t="s">
        <v>3568</v>
      </c>
      <c r="B102" s="14" t="s">
        <v>4107</v>
      </c>
      <c r="C102" s="14" t="s">
        <v>4108</v>
      </c>
      <c r="D102" s="14" t="s">
        <v>3943</v>
      </c>
      <c r="E102" s="14" t="s">
        <v>3944</v>
      </c>
      <c r="F102">
        <f>SUMIF(GID_GCED_CO2_Plant_2019_v1.0!$V$1:$V$797,'city lvl hist forec Mt'!A102,GID_GCED_CO2_Plant_2019_v1.0!$AB$1:$AB$797)</f>
        <v>0</v>
      </c>
      <c r="G102" s="15">
        <f t="shared" si="2"/>
        <v>4351.25</v>
      </c>
      <c r="H102" s="26">
        <f t="shared" si="3"/>
        <v>0</v>
      </c>
      <c r="I102" s="15">
        <f>'prov lvl hist forec Mt'!I102*'city lvl hist forec Mt'!$H102</f>
        <v>0</v>
      </c>
      <c r="J102" s="15">
        <f>'prov lvl hist forec Mt'!J102*'city lvl hist forec Mt'!$H102</f>
        <v>0</v>
      </c>
      <c r="K102" s="15">
        <f>'prov lvl hist forec Mt'!K102*'city lvl hist forec Mt'!$H102</f>
        <v>0</v>
      </c>
      <c r="L102" s="15">
        <f>'prov lvl hist forec Mt'!L102*'city lvl hist forec Mt'!$H102</f>
        <v>0</v>
      </c>
      <c r="M102" s="15">
        <f>'prov lvl hist forec Mt'!M102*'city lvl hist forec Mt'!$H102</f>
        <v>0</v>
      </c>
      <c r="N102" s="15">
        <f>'prov lvl hist forec Mt'!N102*'city lvl hist forec Mt'!$H102</f>
        <v>0</v>
      </c>
      <c r="O102" s="15">
        <f>'prov lvl hist forec Mt'!O102*'city lvl hist forec Mt'!$H102</f>
        <v>0</v>
      </c>
      <c r="P102" s="15">
        <f>'prov lvl hist forec Mt'!P102*'city lvl hist forec Mt'!$H102</f>
        <v>0</v>
      </c>
      <c r="Q102" s="15">
        <f>'prov lvl hist forec Mt'!Q102*'city lvl hist forec Mt'!$H102</f>
        <v>0</v>
      </c>
      <c r="R102" s="15">
        <f>'prov lvl hist forec Mt'!R102*'city lvl hist forec Mt'!$H102</f>
        <v>0</v>
      </c>
      <c r="S102" s="15">
        <f>'prov lvl hist forec Mt'!S102*'city lvl hist forec Mt'!$H102</f>
        <v>0</v>
      </c>
      <c r="T102" s="15">
        <f>'prov lvl hist forec Mt'!T102*'city lvl hist forec Mt'!$H102</f>
        <v>0</v>
      </c>
      <c r="U102" s="15">
        <f>'prov lvl hist forec Mt'!U102*'city lvl hist forec Mt'!$H102</f>
        <v>0</v>
      </c>
      <c r="V102" s="15">
        <f>'prov lvl hist forec Mt'!V102*'city lvl hist forec Mt'!$H102</f>
        <v>0</v>
      </c>
      <c r="W102" s="15">
        <f>'prov lvl hist forec Mt'!W102*'city lvl hist forec Mt'!$H102</f>
        <v>0</v>
      </c>
      <c r="X102" s="15">
        <f>'prov lvl hist forec Mt'!X102*'city lvl hist forec Mt'!$H102</f>
        <v>0</v>
      </c>
    </row>
    <row r="103" spans="1:24">
      <c r="A103" s="14" t="s">
        <v>3461</v>
      </c>
      <c r="B103" s="14" t="s">
        <v>4109</v>
      </c>
      <c r="C103" s="14" t="s">
        <v>3219</v>
      </c>
      <c r="D103" s="14" t="s">
        <v>2453</v>
      </c>
      <c r="E103" s="14" t="s">
        <v>4031</v>
      </c>
      <c r="F103">
        <f>SUMIF(GID_GCED_CO2_Plant_2019_v1.0!$V$1:$V$797,'city lvl hist forec Mt'!A103,GID_GCED_CO2_Plant_2019_v1.0!$AB$1:$AB$797)</f>
        <v>335.22</v>
      </c>
      <c r="G103" s="15">
        <f t="shared" si="2"/>
        <v>24364.339999999997</v>
      </c>
      <c r="H103" s="26">
        <f t="shared" si="3"/>
        <v>1.3758632493225759E-2</v>
      </c>
      <c r="I103" s="15">
        <f>'prov lvl hist forec Mt'!I103*'city lvl hist forec Mt'!$H103</f>
        <v>0.3286840006620127</v>
      </c>
      <c r="J103" s="15">
        <f>'prov lvl hist forec Mt'!J103*'city lvl hist forec Mt'!$H103</f>
        <v>0.32473276192497363</v>
      </c>
      <c r="K103" s="15">
        <f>'prov lvl hist forec Mt'!K103*'city lvl hist forec Mt'!$H103</f>
        <v>0.32345286002416462</v>
      </c>
      <c r="L103" s="15">
        <f>'prov lvl hist forec Mt'!L103*'city lvl hist forec Mt'!$H103</f>
        <v>0.26727446779228275</v>
      </c>
      <c r="M103" s="15">
        <f>'prov lvl hist forec Mt'!M103*'city lvl hist forec Mt'!$H103</f>
        <v>0.30381810786249674</v>
      </c>
      <c r="N103" s="15">
        <f>'prov lvl hist forec Mt'!N103*'city lvl hist forec Mt'!$H103</f>
        <v>0.28571533778497588</v>
      </c>
      <c r="O103" s="15">
        <f>'prov lvl hist forec Mt'!O103*'city lvl hist forec Mt'!$H103</f>
        <v>0.29015502303260871</v>
      </c>
      <c r="P103" s="15">
        <f>'prov lvl hist forec Mt'!P103*'city lvl hist forec Mt'!$H103</f>
        <v>0.28935965644011485</v>
      </c>
      <c r="Q103" s="15">
        <f>'prov lvl hist forec Mt'!Q103*'city lvl hist forec Mt'!$H103</f>
        <v>0.28182145031923472</v>
      </c>
      <c r="R103" s="15">
        <f>'prov lvl hist forec Mt'!R103*'city lvl hist forec Mt'!$H103</f>
        <v>0.27443400832077214</v>
      </c>
      <c r="S103" s="15">
        <f>'prov lvl hist forec Mt'!S103*'city lvl hist forec Mt'!$H103</f>
        <v>0.26719431516227882</v>
      </c>
      <c r="T103" s="15">
        <f>'prov lvl hist forec Mt'!T103*'city lvl hist forec Mt'!$H103</f>
        <v>0.2600994158669554</v>
      </c>
      <c r="U103" s="15">
        <f>'prov lvl hist forec Mt'!U103*'city lvl hist forec Mt'!$H103</f>
        <v>0.25314641455753845</v>
      </c>
      <c r="V103" s="15">
        <f>'prov lvl hist forec Mt'!V103*'city lvl hist forec Mt'!$H103</f>
        <v>0.24633247327430974</v>
      </c>
      <c r="W103" s="15">
        <f>'prov lvl hist forec Mt'!W103*'city lvl hist forec Mt'!$H103</f>
        <v>0.23965481081674572</v>
      </c>
      <c r="X103" s="15">
        <f>'prov lvl hist forec Mt'!X103*'city lvl hist forec Mt'!$H103</f>
        <v>0.23311070160833286</v>
      </c>
    </row>
    <row r="104" spans="1:24">
      <c r="A104" s="14" t="s">
        <v>3569</v>
      </c>
      <c r="B104" s="14" t="s">
        <v>4110</v>
      </c>
      <c r="C104" s="14" t="s">
        <v>4111</v>
      </c>
      <c r="D104" s="14" t="s">
        <v>2496</v>
      </c>
      <c r="E104" s="14" t="s">
        <v>3976</v>
      </c>
      <c r="F104">
        <f>SUMIF(GID_GCED_CO2_Plant_2019_v1.0!$V$1:$V$797,'city lvl hist forec Mt'!A104,GID_GCED_CO2_Plant_2019_v1.0!$AB$1:$AB$797)</f>
        <v>0</v>
      </c>
      <c r="G104" s="15">
        <f t="shared" si="2"/>
        <v>33858.01</v>
      </c>
      <c r="H104" s="26">
        <f t="shared" si="3"/>
        <v>0</v>
      </c>
      <c r="I104" s="15">
        <f>'prov lvl hist forec Mt'!I104*'city lvl hist forec Mt'!$H104</f>
        <v>0</v>
      </c>
      <c r="J104" s="15">
        <f>'prov lvl hist forec Mt'!J104*'city lvl hist forec Mt'!$H104</f>
        <v>0</v>
      </c>
      <c r="K104" s="15">
        <f>'prov lvl hist forec Mt'!K104*'city lvl hist forec Mt'!$H104</f>
        <v>0</v>
      </c>
      <c r="L104" s="15">
        <f>'prov lvl hist forec Mt'!L104*'city lvl hist forec Mt'!$H104</f>
        <v>0</v>
      </c>
      <c r="M104" s="15">
        <f>'prov lvl hist forec Mt'!M104*'city lvl hist forec Mt'!$H104</f>
        <v>0</v>
      </c>
      <c r="N104" s="15">
        <f>'prov lvl hist forec Mt'!N104*'city lvl hist forec Mt'!$H104</f>
        <v>0</v>
      </c>
      <c r="O104" s="15">
        <f>'prov lvl hist forec Mt'!O104*'city lvl hist forec Mt'!$H104</f>
        <v>0</v>
      </c>
      <c r="P104" s="15">
        <f>'prov lvl hist forec Mt'!P104*'city lvl hist forec Mt'!$H104</f>
        <v>0</v>
      </c>
      <c r="Q104" s="15">
        <f>'prov lvl hist forec Mt'!Q104*'city lvl hist forec Mt'!$H104</f>
        <v>0</v>
      </c>
      <c r="R104" s="15">
        <f>'prov lvl hist forec Mt'!R104*'city lvl hist forec Mt'!$H104</f>
        <v>0</v>
      </c>
      <c r="S104" s="15">
        <f>'prov lvl hist forec Mt'!S104*'city lvl hist forec Mt'!$H104</f>
        <v>0</v>
      </c>
      <c r="T104" s="15">
        <f>'prov lvl hist forec Mt'!T104*'city lvl hist forec Mt'!$H104</f>
        <v>0</v>
      </c>
      <c r="U104" s="15">
        <f>'prov lvl hist forec Mt'!U104*'city lvl hist forec Mt'!$H104</f>
        <v>0</v>
      </c>
      <c r="V104" s="15">
        <f>'prov lvl hist forec Mt'!V104*'city lvl hist forec Mt'!$H104</f>
        <v>0</v>
      </c>
      <c r="W104" s="15">
        <f>'prov lvl hist forec Mt'!W104*'city lvl hist forec Mt'!$H104</f>
        <v>0</v>
      </c>
      <c r="X104" s="15">
        <f>'prov lvl hist forec Mt'!X104*'city lvl hist forec Mt'!$H104</f>
        <v>0</v>
      </c>
    </row>
    <row r="105" spans="1:24">
      <c r="A105" s="14" t="s">
        <v>3570</v>
      </c>
      <c r="B105" s="14" t="s">
        <v>4112</v>
      </c>
      <c r="C105" s="14" t="s">
        <v>4113</v>
      </c>
      <c r="D105" s="14" t="s">
        <v>2357</v>
      </c>
      <c r="E105" s="14" t="s">
        <v>4062</v>
      </c>
      <c r="F105">
        <f>SUMIF(GID_GCED_CO2_Plant_2019_v1.0!$V$1:$V$797,'city lvl hist forec Mt'!A105,GID_GCED_CO2_Plant_2019_v1.0!$AB$1:$AB$797)</f>
        <v>0</v>
      </c>
      <c r="G105" s="15">
        <f t="shared" si="2"/>
        <v>32718.120000000006</v>
      </c>
      <c r="H105" s="26">
        <f t="shared" si="3"/>
        <v>0</v>
      </c>
      <c r="I105" s="15">
        <f>'prov lvl hist forec Mt'!I105*'city lvl hist forec Mt'!$H105</f>
        <v>0</v>
      </c>
      <c r="J105" s="15">
        <f>'prov lvl hist forec Mt'!J105*'city lvl hist forec Mt'!$H105</f>
        <v>0</v>
      </c>
      <c r="K105" s="15">
        <f>'prov lvl hist forec Mt'!K105*'city lvl hist forec Mt'!$H105</f>
        <v>0</v>
      </c>
      <c r="L105" s="15">
        <f>'prov lvl hist forec Mt'!L105*'city lvl hist forec Mt'!$H105</f>
        <v>0</v>
      </c>
      <c r="M105" s="15">
        <f>'prov lvl hist forec Mt'!M105*'city lvl hist forec Mt'!$H105</f>
        <v>0</v>
      </c>
      <c r="N105" s="15">
        <f>'prov lvl hist forec Mt'!N105*'city lvl hist forec Mt'!$H105</f>
        <v>0</v>
      </c>
      <c r="O105" s="15">
        <f>'prov lvl hist forec Mt'!O105*'city lvl hist forec Mt'!$H105</f>
        <v>0</v>
      </c>
      <c r="P105" s="15">
        <f>'prov lvl hist forec Mt'!P105*'city lvl hist forec Mt'!$H105</f>
        <v>0</v>
      </c>
      <c r="Q105" s="15">
        <f>'prov lvl hist forec Mt'!Q105*'city lvl hist forec Mt'!$H105</f>
        <v>0</v>
      </c>
      <c r="R105" s="15">
        <f>'prov lvl hist forec Mt'!R105*'city lvl hist forec Mt'!$H105</f>
        <v>0</v>
      </c>
      <c r="S105" s="15">
        <f>'prov lvl hist forec Mt'!S105*'city lvl hist forec Mt'!$H105</f>
        <v>0</v>
      </c>
      <c r="T105" s="15">
        <f>'prov lvl hist forec Mt'!T105*'city lvl hist forec Mt'!$H105</f>
        <v>0</v>
      </c>
      <c r="U105" s="15">
        <f>'prov lvl hist forec Mt'!U105*'city lvl hist forec Mt'!$H105</f>
        <v>0</v>
      </c>
      <c r="V105" s="15">
        <f>'prov lvl hist forec Mt'!V105*'city lvl hist forec Mt'!$H105</f>
        <v>0</v>
      </c>
      <c r="W105" s="15">
        <f>'prov lvl hist forec Mt'!W105*'city lvl hist forec Mt'!$H105</f>
        <v>0</v>
      </c>
      <c r="X105" s="15">
        <f>'prov lvl hist forec Mt'!X105*'city lvl hist forec Mt'!$H105</f>
        <v>0</v>
      </c>
    </row>
    <row r="106" spans="1:24">
      <c r="A106" s="14" t="s">
        <v>3571</v>
      </c>
      <c r="B106" s="14" t="s">
        <v>4114</v>
      </c>
      <c r="C106" s="14" t="s">
        <v>4115</v>
      </c>
      <c r="D106" s="14" t="s">
        <v>2458</v>
      </c>
      <c r="E106" s="14" t="s">
        <v>3957</v>
      </c>
      <c r="F106">
        <f>SUMIF(GID_GCED_CO2_Plant_2019_v1.0!$V$1:$V$797,'city lvl hist forec Mt'!A106,GID_GCED_CO2_Plant_2019_v1.0!$AB$1:$AB$797)</f>
        <v>0</v>
      </c>
      <c r="G106" s="15">
        <f t="shared" si="2"/>
        <v>25846</v>
      </c>
      <c r="H106" s="26">
        <f t="shared" si="3"/>
        <v>0</v>
      </c>
      <c r="I106" s="15">
        <f>'prov lvl hist forec Mt'!I106*'city lvl hist forec Mt'!$H106</f>
        <v>0</v>
      </c>
      <c r="J106" s="15">
        <f>'prov lvl hist forec Mt'!J106*'city lvl hist forec Mt'!$H106</f>
        <v>0</v>
      </c>
      <c r="K106" s="15">
        <f>'prov lvl hist forec Mt'!K106*'city lvl hist forec Mt'!$H106</f>
        <v>0</v>
      </c>
      <c r="L106" s="15">
        <f>'prov lvl hist forec Mt'!L106*'city lvl hist forec Mt'!$H106</f>
        <v>0</v>
      </c>
      <c r="M106" s="15">
        <f>'prov lvl hist forec Mt'!M106*'city lvl hist forec Mt'!$H106</f>
        <v>0</v>
      </c>
      <c r="N106" s="15">
        <f>'prov lvl hist forec Mt'!N106*'city lvl hist forec Mt'!$H106</f>
        <v>0</v>
      </c>
      <c r="O106" s="15">
        <f>'prov lvl hist forec Mt'!O106*'city lvl hist forec Mt'!$H106</f>
        <v>0</v>
      </c>
      <c r="P106" s="15">
        <f>'prov lvl hist forec Mt'!P106*'city lvl hist forec Mt'!$H106</f>
        <v>0</v>
      </c>
      <c r="Q106" s="15">
        <f>'prov lvl hist forec Mt'!Q106*'city lvl hist forec Mt'!$H106</f>
        <v>0</v>
      </c>
      <c r="R106" s="15">
        <f>'prov lvl hist forec Mt'!R106*'city lvl hist forec Mt'!$H106</f>
        <v>0</v>
      </c>
      <c r="S106" s="15">
        <f>'prov lvl hist forec Mt'!S106*'city lvl hist forec Mt'!$H106</f>
        <v>0</v>
      </c>
      <c r="T106" s="15">
        <f>'prov lvl hist forec Mt'!T106*'city lvl hist forec Mt'!$H106</f>
        <v>0</v>
      </c>
      <c r="U106" s="15">
        <f>'prov lvl hist forec Mt'!U106*'city lvl hist forec Mt'!$H106</f>
        <v>0</v>
      </c>
      <c r="V106" s="15">
        <f>'prov lvl hist forec Mt'!V106*'city lvl hist forec Mt'!$H106</f>
        <v>0</v>
      </c>
      <c r="W106" s="15">
        <f>'prov lvl hist forec Mt'!W106*'city lvl hist forec Mt'!$H106</f>
        <v>0</v>
      </c>
      <c r="X106" s="15">
        <f>'prov lvl hist forec Mt'!X106*'city lvl hist forec Mt'!$H106</f>
        <v>0</v>
      </c>
    </row>
    <row r="107" spans="1:24">
      <c r="A107" s="14" t="s">
        <v>3572</v>
      </c>
      <c r="B107" s="14" t="s">
        <v>4116</v>
      </c>
      <c r="C107" s="14" t="s">
        <v>1478</v>
      </c>
      <c r="D107" s="14" t="s">
        <v>2366</v>
      </c>
      <c r="E107" s="14" t="s">
        <v>3987</v>
      </c>
      <c r="F107">
        <f>SUMIF(GID_GCED_CO2_Plant_2019_v1.0!$V$1:$V$797,'city lvl hist forec Mt'!A107,GID_GCED_CO2_Plant_2019_v1.0!$AB$1:$AB$797)</f>
        <v>0</v>
      </c>
      <c r="G107" s="15">
        <f t="shared" si="2"/>
        <v>30951.659999999996</v>
      </c>
      <c r="H107" s="26">
        <f t="shared" si="3"/>
        <v>0</v>
      </c>
      <c r="I107" s="15">
        <f>'prov lvl hist forec Mt'!I107*'city lvl hist forec Mt'!$H107</f>
        <v>0</v>
      </c>
      <c r="J107" s="15">
        <f>'prov lvl hist forec Mt'!J107*'city lvl hist forec Mt'!$H107</f>
        <v>0</v>
      </c>
      <c r="K107" s="15">
        <f>'prov lvl hist forec Mt'!K107*'city lvl hist forec Mt'!$H107</f>
        <v>0</v>
      </c>
      <c r="L107" s="15">
        <f>'prov lvl hist forec Mt'!L107*'city lvl hist forec Mt'!$H107</f>
        <v>0</v>
      </c>
      <c r="M107" s="15">
        <f>'prov lvl hist forec Mt'!M107*'city lvl hist forec Mt'!$H107</f>
        <v>0</v>
      </c>
      <c r="N107" s="15">
        <f>'prov lvl hist forec Mt'!N107*'city lvl hist forec Mt'!$H107</f>
        <v>0</v>
      </c>
      <c r="O107" s="15">
        <f>'prov lvl hist forec Mt'!O107*'city lvl hist forec Mt'!$H107</f>
        <v>0</v>
      </c>
      <c r="P107" s="15">
        <f>'prov lvl hist forec Mt'!P107*'city lvl hist forec Mt'!$H107</f>
        <v>0</v>
      </c>
      <c r="Q107" s="15">
        <f>'prov lvl hist forec Mt'!Q107*'city lvl hist forec Mt'!$H107</f>
        <v>0</v>
      </c>
      <c r="R107" s="15">
        <f>'prov lvl hist forec Mt'!R107*'city lvl hist forec Mt'!$H107</f>
        <v>0</v>
      </c>
      <c r="S107" s="15">
        <f>'prov lvl hist forec Mt'!S107*'city lvl hist forec Mt'!$H107</f>
        <v>0</v>
      </c>
      <c r="T107" s="15">
        <f>'prov lvl hist forec Mt'!T107*'city lvl hist forec Mt'!$H107</f>
        <v>0</v>
      </c>
      <c r="U107" s="15">
        <f>'prov lvl hist forec Mt'!U107*'city lvl hist forec Mt'!$H107</f>
        <v>0</v>
      </c>
      <c r="V107" s="15">
        <f>'prov lvl hist forec Mt'!V107*'city lvl hist forec Mt'!$H107</f>
        <v>0</v>
      </c>
      <c r="W107" s="15">
        <f>'prov lvl hist forec Mt'!W107*'city lvl hist forec Mt'!$H107</f>
        <v>0</v>
      </c>
      <c r="X107" s="15">
        <f>'prov lvl hist forec Mt'!X107*'city lvl hist forec Mt'!$H107</f>
        <v>0</v>
      </c>
    </row>
    <row r="108" spans="1:24">
      <c r="A108" s="14" t="s">
        <v>3573</v>
      </c>
      <c r="B108" s="14" t="s">
        <v>4117</v>
      </c>
      <c r="C108" s="14" t="s">
        <v>4118</v>
      </c>
      <c r="D108" s="14" t="s">
        <v>2634</v>
      </c>
      <c r="E108" s="14" t="s">
        <v>3974</v>
      </c>
      <c r="F108">
        <f>SUMIF(GID_GCED_CO2_Plant_2019_v1.0!$V$1:$V$797,'city lvl hist forec Mt'!A108,GID_GCED_CO2_Plant_2019_v1.0!$AB$1:$AB$797)</f>
        <v>0</v>
      </c>
      <c r="G108" s="15">
        <f t="shared" si="2"/>
        <v>11280.41</v>
      </c>
      <c r="H108" s="26">
        <f t="shared" si="3"/>
        <v>0</v>
      </c>
      <c r="I108" s="15">
        <f>'prov lvl hist forec Mt'!I108*'city lvl hist forec Mt'!$H108</f>
        <v>0</v>
      </c>
      <c r="J108" s="15">
        <f>'prov lvl hist forec Mt'!J108*'city lvl hist forec Mt'!$H108</f>
        <v>0</v>
      </c>
      <c r="K108" s="15">
        <f>'prov lvl hist forec Mt'!K108*'city lvl hist forec Mt'!$H108</f>
        <v>0</v>
      </c>
      <c r="L108" s="15">
        <f>'prov lvl hist forec Mt'!L108*'city lvl hist forec Mt'!$H108</f>
        <v>0</v>
      </c>
      <c r="M108" s="15">
        <f>'prov lvl hist forec Mt'!M108*'city lvl hist forec Mt'!$H108</f>
        <v>0</v>
      </c>
      <c r="N108" s="15">
        <f>'prov lvl hist forec Mt'!N108*'city lvl hist forec Mt'!$H108</f>
        <v>0</v>
      </c>
      <c r="O108" s="15">
        <f>'prov lvl hist forec Mt'!O108*'city lvl hist forec Mt'!$H108</f>
        <v>0</v>
      </c>
      <c r="P108" s="15">
        <f>'prov lvl hist forec Mt'!P108*'city lvl hist forec Mt'!$H108</f>
        <v>0</v>
      </c>
      <c r="Q108" s="15">
        <f>'prov lvl hist forec Mt'!Q108*'city lvl hist forec Mt'!$H108</f>
        <v>0</v>
      </c>
      <c r="R108" s="15">
        <f>'prov lvl hist forec Mt'!R108*'city lvl hist forec Mt'!$H108</f>
        <v>0</v>
      </c>
      <c r="S108" s="15">
        <f>'prov lvl hist forec Mt'!S108*'city lvl hist forec Mt'!$H108</f>
        <v>0</v>
      </c>
      <c r="T108" s="15">
        <f>'prov lvl hist forec Mt'!T108*'city lvl hist forec Mt'!$H108</f>
        <v>0</v>
      </c>
      <c r="U108" s="15">
        <f>'prov lvl hist forec Mt'!U108*'city lvl hist forec Mt'!$H108</f>
        <v>0</v>
      </c>
      <c r="V108" s="15">
        <f>'prov lvl hist forec Mt'!V108*'city lvl hist forec Mt'!$H108</f>
        <v>0</v>
      </c>
      <c r="W108" s="15">
        <f>'prov lvl hist forec Mt'!W108*'city lvl hist forec Mt'!$H108</f>
        <v>0</v>
      </c>
      <c r="X108" s="15">
        <f>'prov lvl hist forec Mt'!X108*'city lvl hist forec Mt'!$H108</f>
        <v>0</v>
      </c>
    </row>
    <row r="109" spans="1:24">
      <c r="A109" s="14" t="s">
        <v>3574</v>
      </c>
      <c r="B109" s="14" t="s">
        <v>4119</v>
      </c>
      <c r="C109" s="14" t="s">
        <v>4120</v>
      </c>
      <c r="D109" s="14" t="s">
        <v>2416</v>
      </c>
      <c r="E109" s="14" t="s">
        <v>3979</v>
      </c>
      <c r="F109">
        <f>SUMIF(GID_GCED_CO2_Plant_2019_v1.0!$V$1:$V$797,'city lvl hist forec Mt'!A109,GID_GCED_CO2_Plant_2019_v1.0!$AB$1:$AB$797)</f>
        <v>0</v>
      </c>
      <c r="G109" s="15">
        <f t="shared" si="2"/>
        <v>6251.97</v>
      </c>
      <c r="H109" s="26">
        <f t="shared" si="3"/>
        <v>0</v>
      </c>
      <c r="I109" s="15">
        <f>'prov lvl hist forec Mt'!I109*'city lvl hist forec Mt'!$H109</f>
        <v>0</v>
      </c>
      <c r="J109" s="15">
        <f>'prov lvl hist forec Mt'!J109*'city lvl hist forec Mt'!$H109</f>
        <v>0</v>
      </c>
      <c r="K109" s="15">
        <f>'prov lvl hist forec Mt'!K109*'city lvl hist forec Mt'!$H109</f>
        <v>0</v>
      </c>
      <c r="L109" s="15">
        <f>'prov lvl hist forec Mt'!L109*'city lvl hist forec Mt'!$H109</f>
        <v>0</v>
      </c>
      <c r="M109" s="15">
        <f>'prov lvl hist forec Mt'!M109*'city lvl hist forec Mt'!$H109</f>
        <v>0</v>
      </c>
      <c r="N109" s="15">
        <f>'prov lvl hist forec Mt'!N109*'city lvl hist forec Mt'!$H109</f>
        <v>0</v>
      </c>
      <c r="O109" s="15">
        <f>'prov lvl hist forec Mt'!O109*'city lvl hist forec Mt'!$H109</f>
        <v>0</v>
      </c>
      <c r="P109" s="15">
        <f>'prov lvl hist forec Mt'!P109*'city lvl hist forec Mt'!$H109</f>
        <v>0</v>
      </c>
      <c r="Q109" s="15">
        <f>'prov lvl hist forec Mt'!Q109*'city lvl hist forec Mt'!$H109</f>
        <v>0</v>
      </c>
      <c r="R109" s="15">
        <f>'prov lvl hist forec Mt'!R109*'city lvl hist forec Mt'!$H109</f>
        <v>0</v>
      </c>
      <c r="S109" s="15">
        <f>'prov lvl hist forec Mt'!S109*'city lvl hist forec Mt'!$H109</f>
        <v>0</v>
      </c>
      <c r="T109" s="15">
        <f>'prov lvl hist forec Mt'!T109*'city lvl hist forec Mt'!$H109</f>
        <v>0</v>
      </c>
      <c r="U109" s="15">
        <f>'prov lvl hist forec Mt'!U109*'city lvl hist forec Mt'!$H109</f>
        <v>0</v>
      </c>
      <c r="V109" s="15">
        <f>'prov lvl hist forec Mt'!V109*'city lvl hist forec Mt'!$H109</f>
        <v>0</v>
      </c>
      <c r="W109" s="15">
        <f>'prov lvl hist forec Mt'!W109*'city lvl hist forec Mt'!$H109</f>
        <v>0</v>
      </c>
      <c r="X109" s="15">
        <f>'prov lvl hist forec Mt'!X109*'city lvl hist forec Mt'!$H109</f>
        <v>0</v>
      </c>
    </row>
    <row r="110" spans="1:24">
      <c r="A110" s="14" t="s">
        <v>3488</v>
      </c>
      <c r="B110" s="14" t="s">
        <v>4121</v>
      </c>
      <c r="C110" s="14" t="s">
        <v>4122</v>
      </c>
      <c r="D110" s="14" t="s">
        <v>2409</v>
      </c>
      <c r="E110" s="14" t="s">
        <v>3961</v>
      </c>
      <c r="F110">
        <f>SUMIF(GID_GCED_CO2_Plant_2019_v1.0!$V$1:$V$797,'city lvl hist forec Mt'!A110,GID_GCED_CO2_Plant_2019_v1.0!$AB$1:$AB$797)</f>
        <v>720.73</v>
      </c>
      <c r="G110" s="15">
        <f t="shared" si="2"/>
        <v>6828.59</v>
      </c>
      <c r="H110" s="26">
        <f t="shared" si="3"/>
        <v>0.10554594725997607</v>
      </c>
      <c r="I110" s="15">
        <f>'prov lvl hist forec Mt'!I110*'city lvl hist forec Mt'!$H110</f>
        <v>1.3782828329593719</v>
      </c>
      <c r="J110" s="15">
        <f>'prov lvl hist forec Mt'!J110*'city lvl hist forec Mt'!$H110</f>
        <v>1.4884179936281507</v>
      </c>
      <c r="K110" s="15">
        <f>'prov lvl hist forec Mt'!K110*'city lvl hist forec Mt'!$H110</f>
        <v>1.6259927324121732</v>
      </c>
      <c r="L110" s="15">
        <f>'prov lvl hist forec Mt'!L110*'city lvl hist forec Mt'!$H110</f>
        <v>1.5395236679154707</v>
      </c>
      <c r="M110" s="15">
        <f>'prov lvl hist forec Mt'!M110*'city lvl hist forec Mt'!$H110</f>
        <v>1.5962260859114208</v>
      </c>
      <c r="N110" s="15">
        <f>'prov lvl hist forec Mt'!N110*'city lvl hist forec Mt'!$H110</f>
        <v>1.5454729201770407</v>
      </c>
      <c r="O110" s="15">
        <f>'prov lvl hist forec Mt'!O110*'city lvl hist forec Mt'!$H110</f>
        <v>1.5444512872262883</v>
      </c>
      <c r="P110" s="15">
        <f>'prov lvl hist forec Mt'!P110*'city lvl hist forec Mt'!$H110</f>
        <v>1.5446343120745594</v>
      </c>
      <c r="Q110" s="15">
        <f>'prov lvl hist forec Mt'!Q110*'city lvl hist forec Mt'!$H110</f>
        <v>1.5463689575129407</v>
      </c>
      <c r="R110" s="15">
        <f>'prov lvl hist forec Mt'!R110*'city lvl hist forec Mt'!$H110</f>
        <v>1.5480689100425542</v>
      </c>
      <c r="S110" s="15">
        <f>'prov lvl hist forec Mt'!S110*'city lvl hist forec Mt'!$H110</f>
        <v>1.5497348635215753</v>
      </c>
      <c r="T110" s="15">
        <f>'prov lvl hist forec Mt'!T110*'city lvl hist forec Mt'!$H110</f>
        <v>1.5513674979310161</v>
      </c>
      <c r="U110" s="15">
        <f>'prov lvl hist forec Mt'!U110*'city lvl hist forec Mt'!$H110</f>
        <v>1.5529674796522681</v>
      </c>
      <c r="V110" s="15">
        <f>'prov lvl hist forec Mt'!V110*'city lvl hist forec Mt'!$H110</f>
        <v>1.5545354617390954</v>
      </c>
      <c r="W110" s="15">
        <f>'prov lvl hist forec Mt'!W110*'city lvl hist forec Mt'!$H110</f>
        <v>1.556072084184186</v>
      </c>
      <c r="X110" s="15">
        <f>'prov lvl hist forec Mt'!X110*'city lvl hist forec Mt'!$H110</f>
        <v>1.5575779741803744</v>
      </c>
    </row>
    <row r="111" spans="1:24">
      <c r="A111" s="14" t="s">
        <v>3471</v>
      </c>
      <c r="B111" s="14" t="s">
        <v>4123</v>
      </c>
      <c r="C111" s="14" t="s">
        <v>3233</v>
      </c>
      <c r="D111" s="14" t="s">
        <v>2366</v>
      </c>
      <c r="E111" s="14" t="s">
        <v>3987</v>
      </c>
      <c r="F111">
        <f>SUMIF(GID_GCED_CO2_Plant_2019_v1.0!$V$1:$V$797,'city lvl hist forec Mt'!A111,GID_GCED_CO2_Plant_2019_v1.0!$AB$1:$AB$797)</f>
        <v>9148.36</v>
      </c>
      <c r="G111" s="15">
        <f t="shared" si="2"/>
        <v>30951.659999999996</v>
      </c>
      <c r="H111" s="26">
        <f t="shared" si="3"/>
        <v>0.29556928449071879</v>
      </c>
      <c r="I111" s="15">
        <f>'prov lvl hist forec Mt'!I111*'city lvl hist forec Mt'!$H111</f>
        <v>5.5192748102368316</v>
      </c>
      <c r="J111" s="15">
        <f>'prov lvl hist forec Mt'!J111*'city lvl hist forec Mt'!$H111</f>
        <v>5.6554387041455305</v>
      </c>
      <c r="K111" s="15">
        <f>'prov lvl hist forec Mt'!K111*'city lvl hist forec Mt'!$H111</f>
        <v>5.5371312100584129</v>
      </c>
      <c r="L111" s="15">
        <f>'prov lvl hist forec Mt'!L111*'city lvl hist forec Mt'!$H111</f>
        <v>5.3730399414506449</v>
      </c>
      <c r="M111" s="15">
        <f>'prov lvl hist forec Mt'!M111*'city lvl hist forec Mt'!$H111</f>
        <v>5.7637664729086708</v>
      </c>
      <c r="N111" s="15">
        <f>'prov lvl hist forec Mt'!N111*'city lvl hist forec Mt'!$H111</f>
        <v>5.8103573856143429</v>
      </c>
      <c r="O111" s="15">
        <f>'prov lvl hist forec Mt'!O111*'city lvl hist forec Mt'!$H111</f>
        <v>5.8401373083616122</v>
      </c>
      <c r="P111" s="15">
        <f>'prov lvl hist forec Mt'!P111*'city lvl hist forec Mt'!$H111</f>
        <v>5.8348022554560366</v>
      </c>
      <c r="Q111" s="15">
        <f>'prov lvl hist forec Mt'!Q111*'city lvl hist forec Mt'!$H111</f>
        <v>5.784238491717943</v>
      </c>
      <c r="R111" s="15">
        <f>'prov lvl hist forec Mt'!R111*'city lvl hist forec Mt'!$H111</f>
        <v>5.7346860032546108</v>
      </c>
      <c r="S111" s="15">
        <f>'prov lvl hist forec Mt'!S111*'city lvl hist forec Mt'!$H111</f>
        <v>5.6861245645605454</v>
      </c>
      <c r="T111" s="15">
        <f>'prov lvl hist forec Mt'!T111*'city lvl hist forec Mt'!$H111</f>
        <v>5.6385343546403623</v>
      </c>
      <c r="U111" s="15">
        <f>'prov lvl hist forec Mt'!U111*'city lvl hist forec Mt'!$H111</f>
        <v>5.5918959489185829</v>
      </c>
      <c r="V111" s="15">
        <f>'prov lvl hist forec Mt'!V111*'city lvl hist forec Mt'!$H111</f>
        <v>5.5461903113112374</v>
      </c>
      <c r="W111" s="15">
        <f>'prov lvl hist forec Mt'!W111*'city lvl hist forec Mt'!$H111</f>
        <v>5.5013987864560416</v>
      </c>
      <c r="X111" s="15">
        <f>'prov lvl hist forec Mt'!X111*'city lvl hist forec Mt'!$H111</f>
        <v>5.4575030920979479</v>
      </c>
    </row>
    <row r="112" spans="1:24">
      <c r="A112" s="14" t="s">
        <v>3575</v>
      </c>
      <c r="B112" s="14" t="s">
        <v>4124</v>
      </c>
      <c r="C112" s="14" t="s">
        <v>4125</v>
      </c>
      <c r="D112" s="14" t="s">
        <v>1517</v>
      </c>
      <c r="E112" s="14" t="s">
        <v>4043</v>
      </c>
      <c r="F112">
        <f>SUMIF(GID_GCED_CO2_Plant_2019_v1.0!$V$1:$V$797,'city lvl hist forec Mt'!A112,GID_GCED_CO2_Plant_2019_v1.0!$AB$1:$AB$797)</f>
        <v>0</v>
      </c>
      <c r="G112" s="15">
        <f t="shared" si="2"/>
        <v>24846.129999999997</v>
      </c>
      <c r="H112" s="26">
        <f t="shared" si="3"/>
        <v>0</v>
      </c>
      <c r="I112" s="15">
        <f>'prov lvl hist forec Mt'!I112*'city lvl hist forec Mt'!$H112</f>
        <v>0</v>
      </c>
      <c r="J112" s="15">
        <f>'prov lvl hist forec Mt'!J112*'city lvl hist forec Mt'!$H112</f>
        <v>0</v>
      </c>
      <c r="K112" s="15">
        <f>'prov lvl hist forec Mt'!K112*'city lvl hist forec Mt'!$H112</f>
        <v>0</v>
      </c>
      <c r="L112" s="15">
        <f>'prov lvl hist forec Mt'!L112*'city lvl hist forec Mt'!$H112</f>
        <v>0</v>
      </c>
      <c r="M112" s="15">
        <f>'prov lvl hist forec Mt'!M112*'city lvl hist forec Mt'!$H112</f>
        <v>0</v>
      </c>
      <c r="N112" s="15">
        <f>'prov lvl hist forec Mt'!N112*'city lvl hist forec Mt'!$H112</f>
        <v>0</v>
      </c>
      <c r="O112" s="15">
        <f>'prov lvl hist forec Mt'!O112*'city lvl hist forec Mt'!$H112</f>
        <v>0</v>
      </c>
      <c r="P112" s="15">
        <f>'prov lvl hist forec Mt'!P112*'city lvl hist forec Mt'!$H112</f>
        <v>0</v>
      </c>
      <c r="Q112" s="15">
        <f>'prov lvl hist forec Mt'!Q112*'city lvl hist forec Mt'!$H112</f>
        <v>0</v>
      </c>
      <c r="R112" s="15">
        <f>'prov lvl hist forec Mt'!R112*'city lvl hist forec Mt'!$H112</f>
        <v>0</v>
      </c>
      <c r="S112" s="15">
        <f>'prov lvl hist forec Mt'!S112*'city lvl hist forec Mt'!$H112</f>
        <v>0</v>
      </c>
      <c r="T112" s="15">
        <f>'prov lvl hist forec Mt'!T112*'city lvl hist forec Mt'!$H112</f>
        <v>0</v>
      </c>
      <c r="U112" s="15">
        <f>'prov lvl hist forec Mt'!U112*'city lvl hist forec Mt'!$H112</f>
        <v>0</v>
      </c>
      <c r="V112" s="15">
        <f>'prov lvl hist forec Mt'!V112*'city lvl hist forec Mt'!$H112</f>
        <v>0</v>
      </c>
      <c r="W112" s="15">
        <f>'prov lvl hist forec Mt'!W112*'city lvl hist forec Mt'!$H112</f>
        <v>0</v>
      </c>
      <c r="X112" s="15">
        <f>'prov lvl hist forec Mt'!X112*'city lvl hist forec Mt'!$H112</f>
        <v>0</v>
      </c>
    </row>
    <row r="113" spans="1:24">
      <c r="A113" s="14" t="s">
        <v>3314</v>
      </c>
      <c r="B113" s="14" t="s">
        <v>4126</v>
      </c>
      <c r="C113" s="14" t="s">
        <v>2637</v>
      </c>
      <c r="D113" s="14" t="s">
        <v>2446</v>
      </c>
      <c r="E113" s="14" t="s">
        <v>3951</v>
      </c>
      <c r="F113">
        <f>SUMIF(GID_GCED_CO2_Plant_2019_v1.0!$V$1:$V$797,'city lvl hist forec Mt'!A113,GID_GCED_CO2_Plant_2019_v1.0!$AB$1:$AB$797)</f>
        <v>449.21</v>
      </c>
      <c r="G113" s="15">
        <f t="shared" si="2"/>
        <v>15742.279999999997</v>
      </c>
      <c r="H113" s="26">
        <f t="shared" si="3"/>
        <v>2.8535256646432413E-2</v>
      </c>
      <c r="I113" s="15">
        <f>'prov lvl hist forec Mt'!I113*'city lvl hist forec Mt'!$H113</f>
        <v>0.4239024740567936</v>
      </c>
      <c r="J113" s="15">
        <f>'prov lvl hist forec Mt'!J113*'city lvl hist forec Mt'!$H113</f>
        <v>0.43377551068761749</v>
      </c>
      <c r="K113" s="15">
        <f>'prov lvl hist forec Mt'!K113*'city lvl hist forec Mt'!$H113</f>
        <v>0.42994127622131628</v>
      </c>
      <c r="L113" s="15">
        <f>'prov lvl hist forec Mt'!L113*'city lvl hist forec Mt'!$H113</f>
        <v>0.40333808193780973</v>
      </c>
      <c r="M113" s="15">
        <f>'prov lvl hist forec Mt'!M113*'city lvl hist forec Mt'!$H113</f>
        <v>0.45635930533660279</v>
      </c>
      <c r="N113" s="15">
        <f>'prov lvl hist forec Mt'!N113*'city lvl hist forec Mt'!$H113</f>
        <v>0.39118204925028455</v>
      </c>
      <c r="O113" s="15">
        <f>'prov lvl hist forec Mt'!O113*'city lvl hist forec Mt'!$H113</f>
        <v>0.39751424360762883</v>
      </c>
      <c r="P113" s="15">
        <f>'prov lvl hist forec Mt'!P113*'city lvl hist forec Mt'!$H113</f>
        <v>0.39637983529530646</v>
      </c>
      <c r="Q113" s="15">
        <f>'prov lvl hist forec Mt'!Q113*'city lvl hist forec Mt'!$H113</f>
        <v>0.38562831044597484</v>
      </c>
      <c r="R113" s="15">
        <f>'prov lvl hist forec Mt'!R113*'city lvl hist forec Mt'!$H113</f>
        <v>0.3750918160936299</v>
      </c>
      <c r="S113" s="15">
        <f>'prov lvl hist forec Mt'!S113*'city lvl hist forec Mt'!$H113</f>
        <v>0.36476605162833181</v>
      </c>
      <c r="T113" s="15">
        <f>'prov lvl hist forec Mt'!T113*'city lvl hist forec Mt'!$H113</f>
        <v>0.35464680245233976</v>
      </c>
      <c r="U113" s="15">
        <f>'prov lvl hist forec Mt'!U113*'city lvl hist forec Mt'!$H113</f>
        <v>0.34472993825986753</v>
      </c>
      <c r="V113" s="15">
        <f>'prov lvl hist forec Mt'!V113*'city lvl hist forec Mt'!$H113</f>
        <v>0.33501141135124468</v>
      </c>
      <c r="W113" s="15">
        <f>'prov lvl hist forec Mt'!W113*'city lvl hist forec Mt'!$H113</f>
        <v>0.32548725498079445</v>
      </c>
      <c r="X113" s="15">
        <f>'prov lvl hist forec Mt'!X113*'city lvl hist forec Mt'!$H113</f>
        <v>0.31615358173775299</v>
      </c>
    </row>
    <row r="114" spans="1:24">
      <c r="A114" s="14" t="s">
        <v>3576</v>
      </c>
      <c r="B114" s="14" t="s">
        <v>4127</v>
      </c>
      <c r="C114" s="14" t="s">
        <v>4128</v>
      </c>
      <c r="D114" s="14" t="s">
        <v>3970</v>
      </c>
      <c r="E114" s="14" t="s">
        <v>3971</v>
      </c>
      <c r="F114">
        <f>SUMIF(GID_GCED_CO2_Plant_2019_v1.0!$V$1:$V$797,'city lvl hist forec Mt'!A114,GID_GCED_CO2_Plant_2019_v1.0!$AB$1:$AB$797)</f>
        <v>0</v>
      </c>
      <c r="G114" s="15">
        <f t="shared" si="2"/>
        <v>6506.7800000000007</v>
      </c>
      <c r="H114" s="26">
        <f t="shared" si="3"/>
        <v>0</v>
      </c>
      <c r="I114" s="15">
        <f>'prov lvl hist forec Mt'!I114*'city lvl hist forec Mt'!$H114</f>
        <v>0</v>
      </c>
      <c r="J114" s="15">
        <f>'prov lvl hist forec Mt'!J114*'city lvl hist forec Mt'!$H114</f>
        <v>0</v>
      </c>
      <c r="K114" s="15">
        <f>'prov lvl hist forec Mt'!K114*'city lvl hist forec Mt'!$H114</f>
        <v>0</v>
      </c>
      <c r="L114" s="15">
        <f>'prov lvl hist forec Mt'!L114*'city lvl hist forec Mt'!$H114</f>
        <v>0</v>
      </c>
      <c r="M114" s="15">
        <f>'prov lvl hist forec Mt'!M114*'city lvl hist forec Mt'!$H114</f>
        <v>0</v>
      </c>
      <c r="N114" s="15">
        <f>'prov lvl hist forec Mt'!N114*'city lvl hist forec Mt'!$H114</f>
        <v>0</v>
      </c>
      <c r="O114" s="15">
        <f>'prov lvl hist forec Mt'!O114*'city lvl hist forec Mt'!$H114</f>
        <v>0</v>
      </c>
      <c r="P114" s="15">
        <f>'prov lvl hist forec Mt'!P114*'city lvl hist forec Mt'!$H114</f>
        <v>0</v>
      </c>
      <c r="Q114" s="15">
        <f>'prov lvl hist forec Mt'!Q114*'city lvl hist forec Mt'!$H114</f>
        <v>0</v>
      </c>
      <c r="R114" s="15">
        <f>'prov lvl hist forec Mt'!R114*'city lvl hist forec Mt'!$H114</f>
        <v>0</v>
      </c>
      <c r="S114" s="15">
        <f>'prov lvl hist forec Mt'!S114*'city lvl hist forec Mt'!$H114</f>
        <v>0</v>
      </c>
      <c r="T114" s="15">
        <f>'prov lvl hist forec Mt'!T114*'city lvl hist forec Mt'!$H114</f>
        <v>0</v>
      </c>
      <c r="U114" s="15">
        <f>'prov lvl hist forec Mt'!U114*'city lvl hist forec Mt'!$H114</f>
        <v>0</v>
      </c>
      <c r="V114" s="15">
        <f>'prov lvl hist forec Mt'!V114*'city lvl hist forec Mt'!$H114</f>
        <v>0</v>
      </c>
      <c r="W114" s="15">
        <f>'prov lvl hist forec Mt'!W114*'city lvl hist forec Mt'!$H114</f>
        <v>0</v>
      </c>
      <c r="X114" s="15">
        <f>'prov lvl hist forec Mt'!X114*'city lvl hist forec Mt'!$H114</f>
        <v>0</v>
      </c>
    </row>
    <row r="115" spans="1:24">
      <c r="A115" s="14" t="s">
        <v>3577</v>
      </c>
      <c r="B115" s="14" t="s">
        <v>4129</v>
      </c>
      <c r="C115" s="14" t="s">
        <v>4130</v>
      </c>
      <c r="D115" s="14" t="s">
        <v>3970</v>
      </c>
      <c r="E115" s="14" t="s">
        <v>3971</v>
      </c>
      <c r="F115">
        <f>SUMIF(GID_GCED_CO2_Plant_2019_v1.0!$V$1:$V$797,'city lvl hist forec Mt'!A115,GID_GCED_CO2_Plant_2019_v1.0!$AB$1:$AB$797)</f>
        <v>0</v>
      </c>
      <c r="G115" s="15">
        <f t="shared" si="2"/>
        <v>6506.7800000000007</v>
      </c>
      <c r="H115" s="26">
        <f t="shared" si="3"/>
        <v>0</v>
      </c>
      <c r="I115" s="15">
        <f>'prov lvl hist forec Mt'!I115*'city lvl hist forec Mt'!$H115</f>
        <v>0</v>
      </c>
      <c r="J115" s="15">
        <f>'prov lvl hist forec Mt'!J115*'city lvl hist forec Mt'!$H115</f>
        <v>0</v>
      </c>
      <c r="K115" s="15">
        <f>'prov lvl hist forec Mt'!K115*'city lvl hist forec Mt'!$H115</f>
        <v>0</v>
      </c>
      <c r="L115" s="15">
        <f>'prov lvl hist forec Mt'!L115*'city lvl hist forec Mt'!$H115</f>
        <v>0</v>
      </c>
      <c r="M115" s="15">
        <f>'prov lvl hist forec Mt'!M115*'city lvl hist forec Mt'!$H115</f>
        <v>0</v>
      </c>
      <c r="N115" s="15">
        <f>'prov lvl hist forec Mt'!N115*'city lvl hist forec Mt'!$H115</f>
        <v>0</v>
      </c>
      <c r="O115" s="15">
        <f>'prov lvl hist forec Mt'!O115*'city lvl hist forec Mt'!$H115</f>
        <v>0</v>
      </c>
      <c r="P115" s="15">
        <f>'prov lvl hist forec Mt'!P115*'city lvl hist forec Mt'!$H115</f>
        <v>0</v>
      </c>
      <c r="Q115" s="15">
        <f>'prov lvl hist forec Mt'!Q115*'city lvl hist forec Mt'!$H115</f>
        <v>0</v>
      </c>
      <c r="R115" s="15">
        <f>'prov lvl hist forec Mt'!R115*'city lvl hist forec Mt'!$H115</f>
        <v>0</v>
      </c>
      <c r="S115" s="15">
        <f>'prov lvl hist forec Mt'!S115*'city lvl hist forec Mt'!$H115</f>
        <v>0</v>
      </c>
      <c r="T115" s="15">
        <f>'prov lvl hist forec Mt'!T115*'city lvl hist forec Mt'!$H115</f>
        <v>0</v>
      </c>
      <c r="U115" s="15">
        <f>'prov lvl hist forec Mt'!U115*'city lvl hist forec Mt'!$H115</f>
        <v>0</v>
      </c>
      <c r="V115" s="15">
        <f>'prov lvl hist forec Mt'!V115*'city lvl hist forec Mt'!$H115</f>
        <v>0</v>
      </c>
      <c r="W115" s="15">
        <f>'prov lvl hist forec Mt'!W115*'city lvl hist forec Mt'!$H115</f>
        <v>0</v>
      </c>
      <c r="X115" s="15">
        <f>'prov lvl hist forec Mt'!X115*'city lvl hist forec Mt'!$H115</f>
        <v>0</v>
      </c>
    </row>
    <row r="116" spans="1:24">
      <c r="A116" s="14" t="s">
        <v>3401</v>
      </c>
      <c r="B116" s="14" t="s">
        <v>4131</v>
      </c>
      <c r="C116" s="14" t="s">
        <v>3022</v>
      </c>
      <c r="D116" s="14" t="s">
        <v>2446</v>
      </c>
      <c r="E116" s="14" t="s">
        <v>3951</v>
      </c>
      <c r="F116">
        <f>SUMIF(GID_GCED_CO2_Plant_2019_v1.0!$V$1:$V$797,'city lvl hist forec Mt'!A116,GID_GCED_CO2_Plant_2019_v1.0!$AB$1:$AB$797)</f>
        <v>1676.13</v>
      </c>
      <c r="G116" s="15">
        <f t="shared" si="2"/>
        <v>15742.279999999997</v>
      </c>
      <c r="H116" s="26">
        <f t="shared" si="3"/>
        <v>0.10647314112060009</v>
      </c>
      <c r="I116" s="15">
        <f>'prov lvl hist forec Mt'!I116*'city lvl hist forec Mt'!$H116</f>
        <v>1.5817004381933029</v>
      </c>
      <c r="J116" s="15">
        <f>'prov lvl hist forec Mt'!J116*'city lvl hist forec Mt'!$H116</f>
        <v>1.6185395399230569</v>
      </c>
      <c r="K116" s="15">
        <f>'prov lvl hist forec Mt'!K116*'city lvl hist forec Mt'!$H116</f>
        <v>1.6042329229376795</v>
      </c>
      <c r="L116" s="15">
        <f>'prov lvl hist forec Mt'!L116*'city lvl hist forec Mt'!$H116</f>
        <v>1.5049688548305271</v>
      </c>
      <c r="M116" s="15">
        <f>'prov lvl hist forec Mt'!M116*'city lvl hist forec Mt'!$H116</f>
        <v>1.7028060872505959</v>
      </c>
      <c r="N116" s="15">
        <f>'prov lvl hist forec Mt'!N116*'city lvl hist forec Mt'!$H116</f>
        <v>1.4596112468775841</v>
      </c>
      <c r="O116" s="15">
        <f>'prov lvl hist forec Mt'!O116*'city lvl hist forec Mt'!$H116</f>
        <v>1.4832384611608267</v>
      </c>
      <c r="P116" s="15">
        <f>'prov lvl hist forec Mt'!P116*'city lvl hist forec Mt'!$H116</f>
        <v>1.4790056617918614</v>
      </c>
      <c r="Q116" s="15">
        <f>'prov lvl hist forec Mt'!Q116*'city lvl hist forec Mt'!$H116</f>
        <v>1.4388886711956812</v>
      </c>
      <c r="R116" s="15">
        <f>'prov lvl hist forec Mt'!R116*'city lvl hist forec Mt'!$H116</f>
        <v>1.3995740204114244</v>
      </c>
      <c r="S116" s="15">
        <f>'prov lvl hist forec Mt'!S116*'city lvl hist forec Mt'!$H116</f>
        <v>1.3610456626428529</v>
      </c>
      <c r="T116" s="15">
        <f>'prov lvl hist forec Mt'!T116*'city lvl hist forec Mt'!$H116</f>
        <v>1.3232878720296528</v>
      </c>
      <c r="U116" s="15">
        <f>'prov lvl hist forec Mt'!U116*'city lvl hist forec Mt'!$H116</f>
        <v>1.2862852372287168</v>
      </c>
      <c r="V116" s="15">
        <f>'prov lvl hist forec Mt'!V116*'city lvl hist forec Mt'!$H116</f>
        <v>1.2500226551237992</v>
      </c>
      <c r="W116" s="15">
        <f>'prov lvl hist forec Mt'!W116*'city lvl hist forec Mt'!$H116</f>
        <v>1.2144853246609806</v>
      </c>
      <c r="X116" s="15">
        <f>'prov lvl hist forec Mt'!X116*'city lvl hist forec Mt'!$H116</f>
        <v>1.1796587408074175</v>
      </c>
    </row>
    <row r="117" spans="1:24">
      <c r="A117" s="14" t="s">
        <v>3375</v>
      </c>
      <c r="B117" s="14" t="s">
        <v>4132</v>
      </c>
      <c r="C117" s="14" t="s">
        <v>2942</v>
      </c>
      <c r="D117" s="14" t="s">
        <v>2496</v>
      </c>
      <c r="E117" s="14" t="s">
        <v>3976</v>
      </c>
      <c r="F117">
        <f>SUMIF(GID_GCED_CO2_Plant_2019_v1.0!$V$1:$V$797,'city lvl hist forec Mt'!A117,GID_GCED_CO2_Plant_2019_v1.0!$AB$1:$AB$797)</f>
        <v>1045.9100000000001</v>
      </c>
      <c r="G117" s="15">
        <f t="shared" si="2"/>
        <v>33858.01</v>
      </c>
      <c r="H117" s="26">
        <f t="shared" si="3"/>
        <v>3.0891065363853339E-2</v>
      </c>
      <c r="I117" s="15">
        <f>'prov lvl hist forec Mt'!I117*'city lvl hist forec Mt'!$H117</f>
        <v>0.44905715385779565</v>
      </c>
      <c r="J117" s="15">
        <f>'prov lvl hist forec Mt'!J117*'city lvl hist forec Mt'!$H117</f>
        <v>0.48514951666472245</v>
      </c>
      <c r="K117" s="15">
        <f>'prov lvl hist forec Mt'!K117*'city lvl hist forec Mt'!$H117</f>
        <v>0.51037596923666262</v>
      </c>
      <c r="L117" s="15">
        <f>'prov lvl hist forec Mt'!L117*'city lvl hist forec Mt'!$H117</f>
        <v>0.47968278533830172</v>
      </c>
      <c r="M117" s="15">
        <f>'prov lvl hist forec Mt'!M117*'city lvl hist forec Mt'!$H117</f>
        <v>0.50665608812002583</v>
      </c>
      <c r="N117" s="15">
        <f>'prov lvl hist forec Mt'!N117*'city lvl hist forec Mt'!$H117</f>
        <v>0.50845045631470076</v>
      </c>
      <c r="O117" s="15">
        <f>'prov lvl hist forec Mt'!O117*'city lvl hist forec Mt'!$H117</f>
        <v>0.50974139011882902</v>
      </c>
      <c r="P117" s="15">
        <f>'prov lvl hist forec Mt'!P117*'city lvl hist forec Mt'!$H117</f>
        <v>0.50951012020583863</v>
      </c>
      <c r="Q117" s="15">
        <f>'prov lvl hist forec Mt'!Q117*'city lvl hist forec Mt'!$H117</f>
        <v>0.50731822493373124</v>
      </c>
      <c r="R117" s="15">
        <f>'prov lvl hist forec Mt'!R117*'city lvl hist forec Mt'!$H117</f>
        <v>0.50517016756706612</v>
      </c>
      <c r="S117" s="15">
        <f>'prov lvl hist forec Mt'!S117*'city lvl hist forec Mt'!$H117</f>
        <v>0.50306507134773426</v>
      </c>
      <c r="T117" s="15">
        <f>'prov lvl hist forec Mt'!T117*'city lvl hist forec Mt'!$H117</f>
        <v>0.50100207705278899</v>
      </c>
      <c r="U117" s="15">
        <f>'prov lvl hist forec Mt'!U117*'city lvl hist forec Mt'!$H117</f>
        <v>0.49898034264374269</v>
      </c>
      <c r="V117" s="15">
        <f>'prov lvl hist forec Mt'!V117*'city lvl hist forec Mt'!$H117</f>
        <v>0.49699904292287722</v>
      </c>
      <c r="W117" s="15">
        <f>'prov lvl hist forec Mt'!W117*'city lvl hist forec Mt'!$H117</f>
        <v>0.49505736919642918</v>
      </c>
      <c r="X117" s="15">
        <f>'prov lvl hist forec Mt'!X117*'city lvl hist forec Mt'!$H117</f>
        <v>0.49315452894451006</v>
      </c>
    </row>
    <row r="118" spans="1:24">
      <c r="A118" s="14" t="s">
        <v>3578</v>
      </c>
      <c r="B118" s="14" t="s">
        <v>4133</v>
      </c>
      <c r="C118" s="14" t="s">
        <v>4134</v>
      </c>
      <c r="D118" s="14" t="s">
        <v>2458</v>
      </c>
      <c r="E118" s="14" t="s">
        <v>3957</v>
      </c>
      <c r="F118">
        <f>SUMIF(GID_GCED_CO2_Plant_2019_v1.0!$V$1:$V$797,'city lvl hist forec Mt'!A118,GID_GCED_CO2_Plant_2019_v1.0!$AB$1:$AB$797)</f>
        <v>0</v>
      </c>
      <c r="G118" s="15">
        <f t="shared" si="2"/>
        <v>25846</v>
      </c>
      <c r="H118" s="26">
        <f t="shared" si="3"/>
        <v>0</v>
      </c>
      <c r="I118" s="15">
        <f>'prov lvl hist forec Mt'!I118*'city lvl hist forec Mt'!$H118</f>
        <v>0</v>
      </c>
      <c r="J118" s="15">
        <f>'prov lvl hist forec Mt'!J118*'city lvl hist forec Mt'!$H118</f>
        <v>0</v>
      </c>
      <c r="K118" s="15">
        <f>'prov lvl hist forec Mt'!K118*'city lvl hist forec Mt'!$H118</f>
        <v>0</v>
      </c>
      <c r="L118" s="15">
        <f>'prov lvl hist forec Mt'!L118*'city lvl hist forec Mt'!$H118</f>
        <v>0</v>
      </c>
      <c r="M118" s="15">
        <f>'prov lvl hist forec Mt'!M118*'city lvl hist forec Mt'!$H118</f>
        <v>0</v>
      </c>
      <c r="N118" s="15">
        <f>'prov lvl hist forec Mt'!N118*'city lvl hist forec Mt'!$H118</f>
        <v>0</v>
      </c>
      <c r="O118" s="15">
        <f>'prov lvl hist forec Mt'!O118*'city lvl hist forec Mt'!$H118</f>
        <v>0</v>
      </c>
      <c r="P118" s="15">
        <f>'prov lvl hist forec Mt'!P118*'city lvl hist forec Mt'!$H118</f>
        <v>0</v>
      </c>
      <c r="Q118" s="15">
        <f>'prov lvl hist forec Mt'!Q118*'city lvl hist forec Mt'!$H118</f>
        <v>0</v>
      </c>
      <c r="R118" s="15">
        <f>'prov lvl hist forec Mt'!R118*'city lvl hist forec Mt'!$H118</f>
        <v>0</v>
      </c>
      <c r="S118" s="15">
        <f>'prov lvl hist forec Mt'!S118*'city lvl hist forec Mt'!$H118</f>
        <v>0</v>
      </c>
      <c r="T118" s="15">
        <f>'prov lvl hist forec Mt'!T118*'city lvl hist forec Mt'!$H118</f>
        <v>0</v>
      </c>
      <c r="U118" s="15">
        <f>'prov lvl hist forec Mt'!U118*'city lvl hist forec Mt'!$H118</f>
        <v>0</v>
      </c>
      <c r="V118" s="15">
        <f>'prov lvl hist forec Mt'!V118*'city lvl hist forec Mt'!$H118</f>
        <v>0</v>
      </c>
      <c r="W118" s="15">
        <f>'prov lvl hist forec Mt'!W118*'city lvl hist forec Mt'!$H118</f>
        <v>0</v>
      </c>
      <c r="X118" s="15">
        <f>'prov lvl hist forec Mt'!X118*'city lvl hist forec Mt'!$H118</f>
        <v>0</v>
      </c>
    </row>
    <row r="119" spans="1:24">
      <c r="A119" s="14" t="s">
        <v>3457</v>
      </c>
      <c r="B119" s="14" t="s">
        <v>4135</v>
      </c>
      <c r="C119" s="14" t="s">
        <v>2525</v>
      </c>
      <c r="D119" s="14" t="s">
        <v>2396</v>
      </c>
      <c r="E119" s="14" t="s">
        <v>4093</v>
      </c>
      <c r="F119">
        <f>SUMIF(GID_GCED_CO2_Plant_2019_v1.0!$V$1:$V$797,'city lvl hist forec Mt'!A119,GID_GCED_CO2_Plant_2019_v1.0!$AB$1:$AB$797)</f>
        <v>261.48</v>
      </c>
      <c r="G119" s="15">
        <f t="shared" si="2"/>
        <v>18095.59</v>
      </c>
      <c r="H119" s="26">
        <f t="shared" si="3"/>
        <v>1.4449929513212889E-2</v>
      </c>
      <c r="I119" s="15">
        <f>'prov lvl hist forec Mt'!I119*'city lvl hist forec Mt'!$H119</f>
        <v>0.17969202619255722</v>
      </c>
      <c r="J119" s="15">
        <f>'prov lvl hist forec Mt'!J119*'city lvl hist forec Mt'!$H119</f>
        <v>0.18034727248270815</v>
      </c>
      <c r="K119" s="15">
        <f>'prov lvl hist forec Mt'!K119*'city lvl hist forec Mt'!$H119</f>
        <v>0.17512580582824191</v>
      </c>
      <c r="L119" s="15">
        <f>'prov lvl hist forec Mt'!L119*'city lvl hist forec Mt'!$H119</f>
        <v>0.16839027176390603</v>
      </c>
      <c r="M119" s="15">
        <f>'prov lvl hist forec Mt'!M119*'city lvl hist forec Mt'!$H119</f>
        <v>0.19137340801569855</v>
      </c>
      <c r="N119" s="15">
        <f>'prov lvl hist forec Mt'!N119*'city lvl hist forec Mt'!$H119</f>
        <v>0.19144806923684252</v>
      </c>
      <c r="O119" s="15">
        <f>'prov lvl hist forec Mt'!O119*'city lvl hist forec Mt'!$H119</f>
        <v>0.19423821336815061</v>
      </c>
      <c r="P119" s="15">
        <f>'prov lvl hist forec Mt'!P119*'city lvl hist forec Mt'!$H119</f>
        <v>0.19373836094472296</v>
      </c>
      <c r="Q119" s="15">
        <f>'prov lvl hist forec Mt'!Q119*'city lvl hist forec Mt'!$H119</f>
        <v>0.18900093466433998</v>
      </c>
      <c r="R119" s="15">
        <f>'prov lvl hist forec Mt'!R119*'city lvl hist forec Mt'!$H119</f>
        <v>0.18435825690956464</v>
      </c>
      <c r="S119" s="15">
        <f>'prov lvl hist forec Mt'!S119*'city lvl hist forec Mt'!$H119</f>
        <v>0.17980843270988478</v>
      </c>
      <c r="T119" s="15">
        <f>'prov lvl hist forec Mt'!T119*'city lvl hist forec Mt'!$H119</f>
        <v>0.17534960499419855</v>
      </c>
      <c r="U119" s="15">
        <f>'prov lvl hist forec Mt'!U119*'city lvl hist forec Mt'!$H119</f>
        <v>0.17097995383282605</v>
      </c>
      <c r="V119" s="15">
        <f>'prov lvl hist forec Mt'!V119*'city lvl hist forec Mt'!$H119</f>
        <v>0.16669769569468096</v>
      </c>
      <c r="W119" s="15">
        <f>'prov lvl hist forec Mt'!W119*'city lvl hist forec Mt'!$H119</f>
        <v>0.16250108271929883</v>
      </c>
      <c r="X119" s="15">
        <f>'prov lvl hist forec Mt'!X119*'city lvl hist forec Mt'!$H119</f>
        <v>0.15838840200342427</v>
      </c>
    </row>
    <row r="120" spans="1:24">
      <c r="A120" s="14" t="s">
        <v>3579</v>
      </c>
      <c r="B120" s="14" t="s">
        <v>4136</v>
      </c>
      <c r="C120" s="14" t="s">
        <v>2525</v>
      </c>
      <c r="D120" s="14" t="s">
        <v>2438</v>
      </c>
      <c r="E120" s="14" t="s">
        <v>3959</v>
      </c>
      <c r="F120">
        <f>SUMIF(GID_GCED_CO2_Plant_2019_v1.0!$V$1:$V$797,'city lvl hist forec Mt'!A120,GID_GCED_CO2_Plant_2019_v1.0!$AB$1:$AB$797)</f>
        <v>0</v>
      </c>
      <c r="G120" s="15">
        <f t="shared" si="2"/>
        <v>15366.849999999997</v>
      </c>
      <c r="H120" s="26">
        <f t="shared" si="3"/>
        <v>0</v>
      </c>
      <c r="I120" s="15">
        <f>'prov lvl hist forec Mt'!I120*'city lvl hist forec Mt'!$H120</f>
        <v>0</v>
      </c>
      <c r="J120" s="15">
        <f>'prov lvl hist forec Mt'!J120*'city lvl hist forec Mt'!$H120</f>
        <v>0</v>
      </c>
      <c r="K120" s="15">
        <f>'prov lvl hist forec Mt'!K120*'city lvl hist forec Mt'!$H120</f>
        <v>0</v>
      </c>
      <c r="L120" s="15">
        <f>'prov lvl hist forec Mt'!L120*'city lvl hist forec Mt'!$H120</f>
        <v>0</v>
      </c>
      <c r="M120" s="15">
        <f>'prov lvl hist forec Mt'!M120*'city lvl hist forec Mt'!$H120</f>
        <v>0</v>
      </c>
      <c r="N120" s="15">
        <f>'prov lvl hist forec Mt'!N120*'city lvl hist forec Mt'!$H120</f>
        <v>0</v>
      </c>
      <c r="O120" s="15">
        <f>'prov lvl hist forec Mt'!O120*'city lvl hist forec Mt'!$H120</f>
        <v>0</v>
      </c>
      <c r="P120" s="15">
        <f>'prov lvl hist forec Mt'!P120*'city lvl hist forec Mt'!$H120</f>
        <v>0</v>
      </c>
      <c r="Q120" s="15">
        <f>'prov lvl hist forec Mt'!Q120*'city lvl hist forec Mt'!$H120</f>
        <v>0</v>
      </c>
      <c r="R120" s="15">
        <f>'prov lvl hist forec Mt'!R120*'city lvl hist forec Mt'!$H120</f>
        <v>0</v>
      </c>
      <c r="S120" s="15">
        <f>'prov lvl hist forec Mt'!S120*'city lvl hist forec Mt'!$H120</f>
        <v>0</v>
      </c>
      <c r="T120" s="15">
        <f>'prov lvl hist forec Mt'!T120*'city lvl hist forec Mt'!$H120</f>
        <v>0</v>
      </c>
      <c r="U120" s="15">
        <f>'prov lvl hist forec Mt'!U120*'city lvl hist forec Mt'!$H120</f>
        <v>0</v>
      </c>
      <c r="V120" s="15">
        <f>'prov lvl hist forec Mt'!V120*'city lvl hist forec Mt'!$H120</f>
        <v>0</v>
      </c>
      <c r="W120" s="15">
        <f>'prov lvl hist forec Mt'!W120*'city lvl hist forec Mt'!$H120</f>
        <v>0</v>
      </c>
      <c r="X120" s="15">
        <f>'prov lvl hist forec Mt'!X120*'city lvl hist forec Mt'!$H120</f>
        <v>0</v>
      </c>
    </row>
    <row r="121" spans="1:24">
      <c r="A121" s="14" t="s">
        <v>3580</v>
      </c>
      <c r="B121" s="14" t="s">
        <v>4137</v>
      </c>
      <c r="C121" s="14" t="s">
        <v>4138</v>
      </c>
      <c r="D121" s="14" t="s">
        <v>3970</v>
      </c>
      <c r="E121" s="14" t="s">
        <v>3971</v>
      </c>
      <c r="F121">
        <f>SUMIF(GID_GCED_CO2_Plant_2019_v1.0!$V$1:$V$797,'city lvl hist forec Mt'!A121,GID_GCED_CO2_Plant_2019_v1.0!$AB$1:$AB$797)</f>
        <v>0</v>
      </c>
      <c r="G121" s="15">
        <f t="shared" si="2"/>
        <v>6506.7800000000007</v>
      </c>
      <c r="H121" s="26">
        <f t="shared" si="3"/>
        <v>0</v>
      </c>
      <c r="I121" s="15">
        <f>'prov lvl hist forec Mt'!I121*'city lvl hist forec Mt'!$H121</f>
        <v>0</v>
      </c>
      <c r="J121" s="15">
        <f>'prov lvl hist forec Mt'!J121*'city lvl hist forec Mt'!$H121</f>
        <v>0</v>
      </c>
      <c r="K121" s="15">
        <f>'prov lvl hist forec Mt'!K121*'city lvl hist forec Mt'!$H121</f>
        <v>0</v>
      </c>
      <c r="L121" s="15">
        <f>'prov lvl hist forec Mt'!L121*'city lvl hist forec Mt'!$H121</f>
        <v>0</v>
      </c>
      <c r="M121" s="15">
        <f>'prov lvl hist forec Mt'!M121*'city lvl hist forec Mt'!$H121</f>
        <v>0</v>
      </c>
      <c r="N121" s="15">
        <f>'prov lvl hist forec Mt'!N121*'city lvl hist forec Mt'!$H121</f>
        <v>0</v>
      </c>
      <c r="O121" s="15">
        <f>'prov lvl hist forec Mt'!O121*'city lvl hist forec Mt'!$H121</f>
        <v>0</v>
      </c>
      <c r="P121" s="15">
        <f>'prov lvl hist forec Mt'!P121*'city lvl hist forec Mt'!$H121</f>
        <v>0</v>
      </c>
      <c r="Q121" s="15">
        <f>'prov lvl hist forec Mt'!Q121*'city lvl hist forec Mt'!$H121</f>
        <v>0</v>
      </c>
      <c r="R121" s="15">
        <f>'prov lvl hist forec Mt'!R121*'city lvl hist forec Mt'!$H121</f>
        <v>0</v>
      </c>
      <c r="S121" s="15">
        <f>'prov lvl hist forec Mt'!S121*'city lvl hist forec Mt'!$H121</f>
        <v>0</v>
      </c>
      <c r="T121" s="15">
        <f>'prov lvl hist forec Mt'!T121*'city lvl hist forec Mt'!$H121</f>
        <v>0</v>
      </c>
      <c r="U121" s="15">
        <f>'prov lvl hist forec Mt'!U121*'city lvl hist forec Mt'!$H121</f>
        <v>0</v>
      </c>
      <c r="V121" s="15">
        <f>'prov lvl hist forec Mt'!V121*'city lvl hist forec Mt'!$H121</f>
        <v>0</v>
      </c>
      <c r="W121" s="15">
        <f>'prov lvl hist forec Mt'!W121*'city lvl hist forec Mt'!$H121</f>
        <v>0</v>
      </c>
      <c r="X121" s="15">
        <f>'prov lvl hist forec Mt'!X121*'city lvl hist forec Mt'!$H121</f>
        <v>0</v>
      </c>
    </row>
    <row r="122" spans="1:24">
      <c r="A122" s="14" t="s">
        <v>3581</v>
      </c>
      <c r="B122" s="14" t="s">
        <v>4139</v>
      </c>
      <c r="C122" s="14" t="s">
        <v>4140</v>
      </c>
      <c r="D122" s="14" t="s">
        <v>2642</v>
      </c>
      <c r="E122" s="14" t="s">
        <v>4037</v>
      </c>
      <c r="F122">
        <f>SUMIF(GID_GCED_CO2_Plant_2019_v1.0!$V$1:$V$797,'city lvl hist forec Mt'!A122,GID_GCED_CO2_Plant_2019_v1.0!$AB$1:$AB$797)</f>
        <v>0</v>
      </c>
      <c r="G122" s="15">
        <f t="shared" si="2"/>
        <v>4378.0800000000008</v>
      </c>
      <c r="H122" s="26">
        <f t="shared" si="3"/>
        <v>0</v>
      </c>
      <c r="I122" s="15">
        <f>'prov lvl hist forec Mt'!I122*'city lvl hist forec Mt'!$H122</f>
        <v>0</v>
      </c>
      <c r="J122" s="15">
        <f>'prov lvl hist forec Mt'!J122*'city lvl hist forec Mt'!$H122</f>
        <v>0</v>
      </c>
      <c r="K122" s="15">
        <f>'prov lvl hist forec Mt'!K122*'city lvl hist forec Mt'!$H122</f>
        <v>0</v>
      </c>
      <c r="L122" s="15">
        <f>'prov lvl hist forec Mt'!L122*'city lvl hist forec Mt'!$H122</f>
        <v>0</v>
      </c>
      <c r="M122" s="15">
        <f>'prov lvl hist forec Mt'!M122*'city lvl hist forec Mt'!$H122</f>
        <v>0</v>
      </c>
      <c r="N122" s="15">
        <f>'prov lvl hist forec Mt'!N122*'city lvl hist forec Mt'!$H122</f>
        <v>0</v>
      </c>
      <c r="O122" s="15">
        <f>'prov lvl hist forec Mt'!O122*'city lvl hist forec Mt'!$H122</f>
        <v>0</v>
      </c>
      <c r="P122" s="15">
        <f>'prov lvl hist forec Mt'!P122*'city lvl hist forec Mt'!$H122</f>
        <v>0</v>
      </c>
      <c r="Q122" s="15">
        <f>'prov lvl hist forec Mt'!Q122*'city lvl hist forec Mt'!$H122</f>
        <v>0</v>
      </c>
      <c r="R122" s="15">
        <f>'prov lvl hist forec Mt'!R122*'city lvl hist forec Mt'!$H122</f>
        <v>0</v>
      </c>
      <c r="S122" s="15">
        <f>'prov lvl hist forec Mt'!S122*'city lvl hist forec Mt'!$H122</f>
        <v>0</v>
      </c>
      <c r="T122" s="15">
        <f>'prov lvl hist forec Mt'!T122*'city lvl hist forec Mt'!$H122</f>
        <v>0</v>
      </c>
      <c r="U122" s="15">
        <f>'prov lvl hist forec Mt'!U122*'city lvl hist forec Mt'!$H122</f>
        <v>0</v>
      </c>
      <c r="V122" s="15">
        <f>'prov lvl hist forec Mt'!V122*'city lvl hist forec Mt'!$H122</f>
        <v>0</v>
      </c>
      <c r="W122" s="15">
        <f>'prov lvl hist forec Mt'!W122*'city lvl hist forec Mt'!$H122</f>
        <v>0</v>
      </c>
      <c r="X122" s="15">
        <f>'prov lvl hist forec Mt'!X122*'city lvl hist forec Mt'!$H122</f>
        <v>0</v>
      </c>
    </row>
    <row r="123" spans="1:24">
      <c r="A123" s="14" t="s">
        <v>3487</v>
      </c>
      <c r="B123" s="14" t="s">
        <v>4141</v>
      </c>
      <c r="C123" s="14" t="s">
        <v>4142</v>
      </c>
      <c r="D123" s="14" t="s">
        <v>1517</v>
      </c>
      <c r="E123" s="14" t="s">
        <v>4043</v>
      </c>
      <c r="F123">
        <f>SUMIF(GID_GCED_CO2_Plant_2019_v1.0!$V$1:$V$797,'city lvl hist forec Mt'!A123,GID_GCED_CO2_Plant_2019_v1.0!$AB$1:$AB$797)</f>
        <v>261.48</v>
      </c>
      <c r="G123" s="15">
        <f t="shared" si="2"/>
        <v>24846.129999999997</v>
      </c>
      <c r="H123" s="26">
        <f t="shared" si="3"/>
        <v>1.0523972948704689E-2</v>
      </c>
      <c r="I123" s="15">
        <f>'prov lvl hist forec Mt'!I123*'city lvl hist forec Mt'!$H123</f>
        <v>0.20771629081463724</v>
      </c>
      <c r="J123" s="15">
        <f>'prov lvl hist forec Mt'!J123*'city lvl hist forec Mt'!$H123</f>
        <v>0.20819350051022006</v>
      </c>
      <c r="K123" s="15">
        <f>'prov lvl hist forec Mt'!K123*'city lvl hist forec Mt'!$H123</f>
        <v>0.22536270471552597</v>
      </c>
      <c r="L123" s="15">
        <f>'prov lvl hist forec Mt'!L123*'city lvl hist forec Mt'!$H123</f>
        <v>0.22248382086692423</v>
      </c>
      <c r="M123" s="15">
        <f>'prov lvl hist forec Mt'!M123*'city lvl hist forec Mt'!$H123</f>
        <v>0.24200010858045506</v>
      </c>
      <c r="N123" s="15">
        <f>'prov lvl hist forec Mt'!N123*'city lvl hist forec Mt'!$H123</f>
        <v>0.24370178770745202</v>
      </c>
      <c r="O123" s="15">
        <f>'prov lvl hist forec Mt'!O123*'city lvl hist forec Mt'!$H123</f>
        <v>0.24551200343322493</v>
      </c>
      <c r="P123" s="15">
        <f>'prov lvl hist forec Mt'!P123*'city lvl hist forec Mt'!$H123</f>
        <v>0.24518770451715777</v>
      </c>
      <c r="Q123" s="15">
        <f>'prov lvl hist forec Mt'!Q123*'city lvl hist forec Mt'!$H123</f>
        <v>0.24211411292158003</v>
      </c>
      <c r="R123" s="15">
        <f>'prov lvl hist forec Mt'!R123*'city lvl hist forec Mt'!$H123</f>
        <v>0.23910199315791383</v>
      </c>
      <c r="S123" s="15">
        <f>'prov lvl hist forec Mt'!S123*'city lvl hist forec Mt'!$H123</f>
        <v>0.23615011578952097</v>
      </c>
      <c r="T123" s="15">
        <f>'prov lvl hist forec Mt'!T123*'city lvl hist forec Mt'!$H123</f>
        <v>0.23325727596849594</v>
      </c>
      <c r="U123" s="15">
        <f>'prov lvl hist forec Mt'!U123*'city lvl hist forec Mt'!$H123</f>
        <v>0.23042229294389144</v>
      </c>
      <c r="V123" s="15">
        <f>'prov lvl hist forec Mt'!V123*'city lvl hist forec Mt'!$H123</f>
        <v>0.22764400957977898</v>
      </c>
      <c r="W123" s="15">
        <f>'prov lvl hist forec Mt'!W123*'city lvl hist forec Mt'!$H123</f>
        <v>0.22492129188294882</v>
      </c>
      <c r="X123" s="15">
        <f>'prov lvl hist forec Mt'!X123*'city lvl hist forec Mt'!$H123</f>
        <v>0.22225302854005521</v>
      </c>
    </row>
    <row r="124" spans="1:24">
      <c r="A124" s="14" t="s">
        <v>3582</v>
      </c>
      <c r="B124" s="14" t="s">
        <v>4143</v>
      </c>
      <c r="C124" s="14" t="s">
        <v>4144</v>
      </c>
      <c r="D124" s="14" t="s">
        <v>2370</v>
      </c>
      <c r="E124" s="14" t="s">
        <v>4145</v>
      </c>
      <c r="F124">
        <f>SUMIF(GID_GCED_CO2_Plant_2019_v1.0!$V$1:$V$797,'city lvl hist forec Mt'!A124,GID_GCED_CO2_Plant_2019_v1.0!$AB$1:$AB$797)</f>
        <v>0</v>
      </c>
      <c r="G124" s="15">
        <f t="shared" si="2"/>
        <v>9185.25</v>
      </c>
      <c r="H124" s="26">
        <f t="shared" si="3"/>
        <v>0</v>
      </c>
      <c r="I124" s="15">
        <f>'prov lvl hist forec Mt'!I124*'city lvl hist forec Mt'!$H124</f>
        <v>0</v>
      </c>
      <c r="J124" s="15">
        <f>'prov lvl hist forec Mt'!J124*'city lvl hist forec Mt'!$H124</f>
        <v>0</v>
      </c>
      <c r="K124" s="15">
        <f>'prov lvl hist forec Mt'!K124*'city lvl hist forec Mt'!$H124</f>
        <v>0</v>
      </c>
      <c r="L124" s="15">
        <f>'prov lvl hist forec Mt'!L124*'city lvl hist forec Mt'!$H124</f>
        <v>0</v>
      </c>
      <c r="M124" s="15">
        <f>'prov lvl hist forec Mt'!M124*'city lvl hist forec Mt'!$H124</f>
        <v>0</v>
      </c>
      <c r="N124" s="15">
        <f>'prov lvl hist forec Mt'!N124*'city lvl hist forec Mt'!$H124</f>
        <v>0</v>
      </c>
      <c r="O124" s="15">
        <f>'prov lvl hist forec Mt'!O124*'city lvl hist forec Mt'!$H124</f>
        <v>0</v>
      </c>
      <c r="P124" s="15">
        <f>'prov lvl hist forec Mt'!P124*'city lvl hist forec Mt'!$H124</f>
        <v>0</v>
      </c>
      <c r="Q124" s="15">
        <f>'prov lvl hist forec Mt'!Q124*'city lvl hist forec Mt'!$H124</f>
        <v>0</v>
      </c>
      <c r="R124" s="15">
        <f>'prov lvl hist forec Mt'!R124*'city lvl hist forec Mt'!$H124</f>
        <v>0</v>
      </c>
      <c r="S124" s="15">
        <f>'prov lvl hist forec Mt'!S124*'city lvl hist forec Mt'!$H124</f>
        <v>0</v>
      </c>
      <c r="T124" s="15">
        <f>'prov lvl hist forec Mt'!T124*'city lvl hist forec Mt'!$H124</f>
        <v>0</v>
      </c>
      <c r="U124" s="15">
        <f>'prov lvl hist forec Mt'!U124*'city lvl hist forec Mt'!$H124</f>
        <v>0</v>
      </c>
      <c r="V124" s="15">
        <f>'prov lvl hist forec Mt'!V124*'city lvl hist forec Mt'!$H124</f>
        <v>0</v>
      </c>
      <c r="W124" s="15">
        <f>'prov lvl hist forec Mt'!W124*'city lvl hist forec Mt'!$H124</f>
        <v>0</v>
      </c>
      <c r="X124" s="15">
        <f>'prov lvl hist forec Mt'!X124*'city lvl hist forec Mt'!$H124</f>
        <v>0</v>
      </c>
    </row>
    <row r="125" spans="1:24">
      <c r="A125" s="14" t="s">
        <v>3583</v>
      </c>
      <c r="B125" s="14" t="s">
        <v>4146</v>
      </c>
      <c r="C125" s="14" t="s">
        <v>4147</v>
      </c>
      <c r="D125" s="14" t="s">
        <v>2370</v>
      </c>
      <c r="E125" s="14" t="s">
        <v>4145</v>
      </c>
      <c r="F125">
        <f>SUMIF(GID_GCED_CO2_Plant_2019_v1.0!$V$1:$V$797,'city lvl hist forec Mt'!A125,GID_GCED_CO2_Plant_2019_v1.0!$AB$1:$AB$797)</f>
        <v>0</v>
      </c>
      <c r="G125" s="15">
        <f t="shared" si="2"/>
        <v>9185.25</v>
      </c>
      <c r="H125" s="26">
        <f t="shared" si="3"/>
        <v>0</v>
      </c>
      <c r="I125" s="15">
        <f>'prov lvl hist forec Mt'!I125*'city lvl hist forec Mt'!$H125</f>
        <v>0</v>
      </c>
      <c r="J125" s="15">
        <f>'prov lvl hist forec Mt'!J125*'city lvl hist forec Mt'!$H125</f>
        <v>0</v>
      </c>
      <c r="K125" s="15">
        <f>'prov lvl hist forec Mt'!K125*'city lvl hist forec Mt'!$H125</f>
        <v>0</v>
      </c>
      <c r="L125" s="15">
        <f>'prov lvl hist forec Mt'!L125*'city lvl hist forec Mt'!$H125</f>
        <v>0</v>
      </c>
      <c r="M125" s="15">
        <f>'prov lvl hist forec Mt'!M125*'city lvl hist forec Mt'!$H125</f>
        <v>0</v>
      </c>
      <c r="N125" s="15">
        <f>'prov lvl hist forec Mt'!N125*'city lvl hist forec Mt'!$H125</f>
        <v>0</v>
      </c>
      <c r="O125" s="15">
        <f>'prov lvl hist forec Mt'!O125*'city lvl hist forec Mt'!$H125</f>
        <v>0</v>
      </c>
      <c r="P125" s="15">
        <f>'prov lvl hist forec Mt'!P125*'city lvl hist forec Mt'!$H125</f>
        <v>0</v>
      </c>
      <c r="Q125" s="15">
        <f>'prov lvl hist forec Mt'!Q125*'city lvl hist forec Mt'!$H125</f>
        <v>0</v>
      </c>
      <c r="R125" s="15">
        <f>'prov lvl hist forec Mt'!R125*'city lvl hist forec Mt'!$H125</f>
        <v>0</v>
      </c>
      <c r="S125" s="15">
        <f>'prov lvl hist forec Mt'!S125*'city lvl hist forec Mt'!$H125</f>
        <v>0</v>
      </c>
      <c r="T125" s="15">
        <f>'prov lvl hist forec Mt'!T125*'city lvl hist forec Mt'!$H125</f>
        <v>0</v>
      </c>
      <c r="U125" s="15">
        <f>'prov lvl hist forec Mt'!U125*'city lvl hist forec Mt'!$H125</f>
        <v>0</v>
      </c>
      <c r="V125" s="15">
        <f>'prov lvl hist forec Mt'!V125*'city lvl hist forec Mt'!$H125</f>
        <v>0</v>
      </c>
      <c r="W125" s="15">
        <f>'prov lvl hist forec Mt'!W125*'city lvl hist forec Mt'!$H125</f>
        <v>0</v>
      </c>
      <c r="X125" s="15">
        <f>'prov lvl hist forec Mt'!X125*'city lvl hist forec Mt'!$H125</f>
        <v>0</v>
      </c>
    </row>
    <row r="126" spans="1:24">
      <c r="A126" s="14" t="s">
        <v>3584</v>
      </c>
      <c r="B126" s="14" t="s">
        <v>4148</v>
      </c>
      <c r="C126" s="14" t="s">
        <v>4149</v>
      </c>
      <c r="D126" s="14" t="s">
        <v>3943</v>
      </c>
      <c r="E126" s="14" t="s">
        <v>3944</v>
      </c>
      <c r="F126">
        <f>SUMIF(GID_GCED_CO2_Plant_2019_v1.0!$V$1:$V$797,'city lvl hist forec Mt'!A126,GID_GCED_CO2_Plant_2019_v1.0!$AB$1:$AB$797)</f>
        <v>0</v>
      </c>
      <c r="G126" s="15">
        <f t="shared" si="2"/>
        <v>4351.25</v>
      </c>
      <c r="H126" s="26">
        <f t="shared" si="3"/>
        <v>0</v>
      </c>
      <c r="I126" s="15">
        <f>'prov lvl hist forec Mt'!I126*'city lvl hist forec Mt'!$H126</f>
        <v>0</v>
      </c>
      <c r="J126" s="15">
        <f>'prov lvl hist forec Mt'!J126*'city lvl hist forec Mt'!$H126</f>
        <v>0</v>
      </c>
      <c r="K126" s="15">
        <f>'prov lvl hist forec Mt'!K126*'city lvl hist forec Mt'!$H126</f>
        <v>0</v>
      </c>
      <c r="L126" s="15">
        <f>'prov lvl hist forec Mt'!L126*'city lvl hist forec Mt'!$H126</f>
        <v>0</v>
      </c>
      <c r="M126" s="15">
        <f>'prov lvl hist forec Mt'!M126*'city lvl hist forec Mt'!$H126</f>
        <v>0</v>
      </c>
      <c r="N126" s="15">
        <f>'prov lvl hist forec Mt'!N126*'city lvl hist forec Mt'!$H126</f>
        <v>0</v>
      </c>
      <c r="O126" s="15">
        <f>'prov lvl hist forec Mt'!O126*'city lvl hist forec Mt'!$H126</f>
        <v>0</v>
      </c>
      <c r="P126" s="15">
        <f>'prov lvl hist forec Mt'!P126*'city lvl hist forec Mt'!$H126</f>
        <v>0</v>
      </c>
      <c r="Q126" s="15">
        <f>'prov lvl hist forec Mt'!Q126*'city lvl hist forec Mt'!$H126</f>
        <v>0</v>
      </c>
      <c r="R126" s="15">
        <f>'prov lvl hist forec Mt'!R126*'city lvl hist forec Mt'!$H126</f>
        <v>0</v>
      </c>
      <c r="S126" s="15">
        <f>'prov lvl hist forec Mt'!S126*'city lvl hist forec Mt'!$H126</f>
        <v>0</v>
      </c>
      <c r="T126" s="15">
        <f>'prov lvl hist forec Mt'!T126*'city lvl hist forec Mt'!$H126</f>
        <v>0</v>
      </c>
      <c r="U126" s="15">
        <f>'prov lvl hist forec Mt'!U126*'city lvl hist forec Mt'!$H126</f>
        <v>0</v>
      </c>
      <c r="V126" s="15">
        <f>'prov lvl hist forec Mt'!V126*'city lvl hist forec Mt'!$H126</f>
        <v>0</v>
      </c>
      <c r="W126" s="15">
        <f>'prov lvl hist forec Mt'!W126*'city lvl hist forec Mt'!$H126</f>
        <v>0</v>
      </c>
      <c r="X126" s="15">
        <f>'prov lvl hist forec Mt'!X126*'city lvl hist forec Mt'!$H126</f>
        <v>0</v>
      </c>
    </row>
    <row r="127" spans="1:24">
      <c r="A127" s="14" t="s">
        <v>3585</v>
      </c>
      <c r="B127" s="14" t="s">
        <v>4150</v>
      </c>
      <c r="C127" s="14" t="s">
        <v>3174</v>
      </c>
      <c r="D127" s="14" t="s">
        <v>2610</v>
      </c>
      <c r="E127" s="14" t="s">
        <v>3936</v>
      </c>
      <c r="F127">
        <f>SUMIF(GID_GCED_CO2_Plant_2019_v1.0!$V$1:$V$797,'city lvl hist forec Mt'!A127,GID_GCED_CO2_Plant_2019_v1.0!$AB$1:$AB$797)</f>
        <v>0</v>
      </c>
      <c r="G127" s="15">
        <f t="shared" si="2"/>
        <v>3885.2700000000004</v>
      </c>
      <c r="H127" s="26">
        <f t="shared" si="3"/>
        <v>0</v>
      </c>
      <c r="I127" s="15">
        <f>'prov lvl hist forec Mt'!I127*'city lvl hist forec Mt'!$H127</f>
        <v>0</v>
      </c>
      <c r="J127" s="15">
        <f>'prov lvl hist forec Mt'!J127*'city lvl hist forec Mt'!$H127</f>
        <v>0</v>
      </c>
      <c r="K127" s="15">
        <f>'prov lvl hist forec Mt'!K127*'city lvl hist forec Mt'!$H127</f>
        <v>0</v>
      </c>
      <c r="L127" s="15">
        <f>'prov lvl hist forec Mt'!L127*'city lvl hist forec Mt'!$H127</f>
        <v>0</v>
      </c>
      <c r="M127" s="15">
        <f>'prov lvl hist forec Mt'!M127*'city lvl hist forec Mt'!$H127</f>
        <v>0</v>
      </c>
      <c r="N127" s="15">
        <f>'prov lvl hist forec Mt'!N127*'city lvl hist forec Mt'!$H127</f>
        <v>0</v>
      </c>
      <c r="O127" s="15">
        <f>'prov lvl hist forec Mt'!O127*'city lvl hist forec Mt'!$H127</f>
        <v>0</v>
      </c>
      <c r="P127" s="15">
        <f>'prov lvl hist forec Mt'!P127*'city lvl hist forec Mt'!$H127</f>
        <v>0</v>
      </c>
      <c r="Q127" s="15">
        <f>'prov lvl hist forec Mt'!Q127*'city lvl hist forec Mt'!$H127</f>
        <v>0</v>
      </c>
      <c r="R127" s="15">
        <f>'prov lvl hist forec Mt'!R127*'city lvl hist forec Mt'!$H127</f>
        <v>0</v>
      </c>
      <c r="S127" s="15">
        <f>'prov lvl hist forec Mt'!S127*'city lvl hist forec Mt'!$H127</f>
        <v>0</v>
      </c>
      <c r="T127" s="15">
        <f>'prov lvl hist forec Mt'!T127*'city lvl hist forec Mt'!$H127</f>
        <v>0</v>
      </c>
      <c r="U127" s="15">
        <f>'prov lvl hist forec Mt'!U127*'city lvl hist forec Mt'!$H127</f>
        <v>0</v>
      </c>
      <c r="V127" s="15">
        <f>'prov lvl hist forec Mt'!V127*'city lvl hist forec Mt'!$H127</f>
        <v>0</v>
      </c>
      <c r="W127" s="15">
        <f>'prov lvl hist forec Mt'!W127*'city lvl hist forec Mt'!$H127</f>
        <v>0</v>
      </c>
      <c r="X127" s="15">
        <f>'prov lvl hist forec Mt'!X127*'city lvl hist forec Mt'!$H127</f>
        <v>0</v>
      </c>
    </row>
    <row r="128" spans="1:24">
      <c r="A128" s="14" t="s">
        <v>3586</v>
      </c>
      <c r="B128" s="14" t="s">
        <v>4151</v>
      </c>
      <c r="C128" s="14" t="s">
        <v>4152</v>
      </c>
      <c r="D128" s="14" t="s">
        <v>2370</v>
      </c>
      <c r="E128" s="14" t="s">
        <v>4145</v>
      </c>
      <c r="F128">
        <f>SUMIF(GID_GCED_CO2_Plant_2019_v1.0!$V$1:$V$797,'city lvl hist forec Mt'!A128,GID_GCED_CO2_Plant_2019_v1.0!$AB$1:$AB$797)</f>
        <v>0</v>
      </c>
      <c r="G128" s="15">
        <f t="shared" si="2"/>
        <v>9185.25</v>
      </c>
      <c r="H128" s="26">
        <f t="shared" si="3"/>
        <v>0</v>
      </c>
      <c r="I128" s="15">
        <f>'prov lvl hist forec Mt'!I128*'city lvl hist forec Mt'!$H128</f>
        <v>0</v>
      </c>
      <c r="J128" s="15">
        <f>'prov lvl hist forec Mt'!J128*'city lvl hist forec Mt'!$H128</f>
        <v>0</v>
      </c>
      <c r="K128" s="15">
        <f>'prov lvl hist forec Mt'!K128*'city lvl hist forec Mt'!$H128</f>
        <v>0</v>
      </c>
      <c r="L128" s="15">
        <f>'prov lvl hist forec Mt'!L128*'city lvl hist forec Mt'!$H128</f>
        <v>0</v>
      </c>
      <c r="M128" s="15">
        <f>'prov lvl hist forec Mt'!M128*'city lvl hist forec Mt'!$H128</f>
        <v>0</v>
      </c>
      <c r="N128" s="15">
        <f>'prov lvl hist forec Mt'!N128*'city lvl hist forec Mt'!$H128</f>
        <v>0</v>
      </c>
      <c r="O128" s="15">
        <f>'prov lvl hist forec Mt'!O128*'city lvl hist forec Mt'!$H128</f>
        <v>0</v>
      </c>
      <c r="P128" s="15">
        <f>'prov lvl hist forec Mt'!P128*'city lvl hist forec Mt'!$H128</f>
        <v>0</v>
      </c>
      <c r="Q128" s="15">
        <f>'prov lvl hist forec Mt'!Q128*'city lvl hist forec Mt'!$H128</f>
        <v>0</v>
      </c>
      <c r="R128" s="15">
        <f>'prov lvl hist forec Mt'!R128*'city lvl hist forec Mt'!$H128</f>
        <v>0</v>
      </c>
      <c r="S128" s="15">
        <f>'prov lvl hist forec Mt'!S128*'city lvl hist forec Mt'!$H128</f>
        <v>0</v>
      </c>
      <c r="T128" s="15">
        <f>'prov lvl hist forec Mt'!T128*'city lvl hist forec Mt'!$H128</f>
        <v>0</v>
      </c>
      <c r="U128" s="15">
        <f>'prov lvl hist forec Mt'!U128*'city lvl hist forec Mt'!$H128</f>
        <v>0</v>
      </c>
      <c r="V128" s="15">
        <f>'prov lvl hist forec Mt'!V128*'city lvl hist forec Mt'!$H128</f>
        <v>0</v>
      </c>
      <c r="W128" s="15">
        <f>'prov lvl hist forec Mt'!W128*'city lvl hist forec Mt'!$H128</f>
        <v>0</v>
      </c>
      <c r="X128" s="15">
        <f>'prov lvl hist forec Mt'!X128*'city lvl hist forec Mt'!$H128</f>
        <v>0</v>
      </c>
    </row>
    <row r="129" spans="1:24">
      <c r="A129" s="14" t="s">
        <v>3472</v>
      </c>
      <c r="B129" s="14" t="s">
        <v>4153</v>
      </c>
      <c r="C129" s="14" t="s">
        <v>3234</v>
      </c>
      <c r="D129" s="14" t="s">
        <v>2409</v>
      </c>
      <c r="E129" s="14" t="s">
        <v>3961</v>
      </c>
      <c r="F129">
        <f>SUMIF(GID_GCED_CO2_Plant_2019_v1.0!$V$1:$V$797,'city lvl hist forec Mt'!A129,GID_GCED_CO2_Plant_2019_v1.0!$AB$1:$AB$797)</f>
        <v>335.22</v>
      </c>
      <c r="G129" s="15">
        <f t="shared" si="2"/>
        <v>6828.59</v>
      </c>
      <c r="H129" s="26">
        <f t="shared" si="3"/>
        <v>4.9090661468912326E-2</v>
      </c>
      <c r="I129" s="15">
        <f>'prov lvl hist forec Mt'!I129*'city lvl hist forec Mt'!$H129</f>
        <v>0.6410555565393985</v>
      </c>
      <c r="J129" s="15">
        <f>'prov lvl hist forec Mt'!J129*'city lvl hist forec Mt'!$H129</f>
        <v>0.69228071514163247</v>
      </c>
      <c r="K129" s="15">
        <f>'prov lvl hist forec Mt'!K129*'city lvl hist forec Mt'!$H129</f>
        <v>0.75626834426096978</v>
      </c>
      <c r="L129" s="15">
        <f>'prov lvl hist forec Mt'!L129*'city lvl hist forec Mt'!$H129</f>
        <v>0.7160505653415622</v>
      </c>
      <c r="M129" s="15">
        <f>'prov lvl hist forec Mt'!M129*'city lvl hist forec Mt'!$H129</f>
        <v>0.74242352686751845</v>
      </c>
      <c r="N129" s="15">
        <f>'prov lvl hist forec Mt'!N129*'city lvl hist forec Mt'!$H129</f>
        <v>0.71881763254165587</v>
      </c>
      <c r="O129" s="15">
        <f>'prov lvl hist forec Mt'!O129*'city lvl hist forec Mt'!$H129</f>
        <v>0.71834245904013483</v>
      </c>
      <c r="P129" s="15">
        <f>'prov lvl hist forec Mt'!P129*'city lvl hist forec Mt'!$H129</f>
        <v>0.71842758604974655</v>
      </c>
      <c r="Q129" s="15">
        <f>'prov lvl hist forec Mt'!Q129*'city lvl hist forec Mt'!$H129</f>
        <v>0.71923439004549272</v>
      </c>
      <c r="R129" s="15">
        <f>'prov lvl hist forec Mt'!R129*'city lvl hist forec Mt'!$H129</f>
        <v>0.72002505796132399</v>
      </c>
      <c r="S129" s="15">
        <f>'prov lvl hist forec Mt'!S129*'city lvl hist forec Mt'!$H129</f>
        <v>0.72079991251883857</v>
      </c>
      <c r="T129" s="15">
        <f>'prov lvl hist forec Mt'!T129*'city lvl hist forec Mt'!$H129</f>
        <v>0.72155926998520292</v>
      </c>
      <c r="U129" s="15">
        <f>'prov lvl hist forec Mt'!U129*'city lvl hist forec Mt'!$H129</f>
        <v>0.72230344030223992</v>
      </c>
      <c r="V129" s="15">
        <f>'prov lvl hist forec Mt'!V129*'city lvl hist forec Mt'!$H129</f>
        <v>0.72303272721293632</v>
      </c>
      <c r="W129" s="15">
        <f>'prov lvl hist forec Mt'!W129*'city lvl hist forec Mt'!$H129</f>
        <v>0.72374742838541872</v>
      </c>
      <c r="X129" s="15">
        <f>'prov lvl hist forec Mt'!X129*'city lvl hist forec Mt'!$H129</f>
        <v>0.72444783553445147</v>
      </c>
    </row>
    <row r="130" spans="1:24">
      <c r="A130" s="14" t="s">
        <v>3318</v>
      </c>
      <c r="B130" s="14" t="s">
        <v>4154</v>
      </c>
      <c r="C130" s="14" t="s">
        <v>2665</v>
      </c>
      <c r="D130" s="14" t="s">
        <v>2438</v>
      </c>
      <c r="E130" s="14" t="s">
        <v>3959</v>
      </c>
      <c r="F130">
        <f>SUMIF(GID_GCED_CO2_Plant_2019_v1.0!$V$1:$V$797,'city lvl hist forec Mt'!A130,GID_GCED_CO2_Plant_2019_v1.0!$AB$1:$AB$797)</f>
        <v>573.23</v>
      </c>
      <c r="G130" s="15">
        <f t="shared" si="2"/>
        <v>15366.849999999997</v>
      </c>
      <c r="H130" s="26">
        <f t="shared" si="3"/>
        <v>3.7303025668891161E-2</v>
      </c>
      <c r="I130" s="15">
        <f>'prov lvl hist forec Mt'!I130*'city lvl hist forec Mt'!$H130</f>
        <v>0.2233643451422439</v>
      </c>
      <c r="J130" s="15">
        <f>'prov lvl hist forec Mt'!J130*'city lvl hist forec Mt'!$H130</f>
        <v>0.19240349734451007</v>
      </c>
      <c r="K130" s="15">
        <f>'prov lvl hist forec Mt'!K130*'city lvl hist forec Mt'!$H130</f>
        <v>0.18664003324970063</v>
      </c>
      <c r="L130" s="15">
        <f>'prov lvl hist forec Mt'!L130*'city lvl hist forec Mt'!$H130</f>
        <v>0.19677478956168878</v>
      </c>
      <c r="M130" s="15">
        <f>'prov lvl hist forec Mt'!M130*'city lvl hist forec Mt'!$H130</f>
        <v>0.23652750444514378</v>
      </c>
      <c r="N130" s="15">
        <f>'prov lvl hist forec Mt'!N130*'city lvl hist forec Mt'!$H130</f>
        <v>0.26989079050470072</v>
      </c>
      <c r="O130" s="15">
        <f>'prov lvl hist forec Mt'!O130*'city lvl hist forec Mt'!$H130</f>
        <v>0.275381207092811</v>
      </c>
      <c r="P130" s="15">
        <f>'prov lvl hist forec Mt'!P130*'city lvl hist forec Mt'!$H130</f>
        <v>0.27439760269531788</v>
      </c>
      <c r="Q130" s="15">
        <f>'prov lvl hist forec Mt'!Q130*'city lvl hist forec Mt'!$H130</f>
        <v>0.26507534455714427</v>
      </c>
      <c r="R130" s="15">
        <f>'prov lvl hist forec Mt'!R130*'city lvl hist forec Mt'!$H130</f>
        <v>0.25593953158173416</v>
      </c>
      <c r="S130" s="15">
        <f>'prov lvl hist forec Mt'!S130*'city lvl hist forec Mt'!$H130</f>
        <v>0.24698643486583222</v>
      </c>
      <c r="T130" s="15">
        <f>'prov lvl hist forec Mt'!T130*'city lvl hist forec Mt'!$H130</f>
        <v>0.23821240008424835</v>
      </c>
      <c r="U130" s="15">
        <f>'prov lvl hist forec Mt'!U130*'city lvl hist forec Mt'!$H130</f>
        <v>0.22961384599829618</v>
      </c>
      <c r="V130" s="15">
        <f>'prov lvl hist forec Mt'!V130*'city lvl hist forec Mt'!$H130</f>
        <v>0.22118726299406294</v>
      </c>
      <c r="W130" s="15">
        <f>'prov lvl hist forec Mt'!W130*'city lvl hist forec Mt'!$H130</f>
        <v>0.21292921164991452</v>
      </c>
      <c r="X130" s="15">
        <f>'prov lvl hist forec Mt'!X130*'city lvl hist forec Mt'!$H130</f>
        <v>0.20483632133264895</v>
      </c>
    </row>
    <row r="131" spans="1:24">
      <c r="A131" s="14" t="s">
        <v>3587</v>
      </c>
      <c r="B131" s="14" t="s">
        <v>4155</v>
      </c>
      <c r="C131" s="14" t="s">
        <v>4156</v>
      </c>
      <c r="D131" s="14" t="s">
        <v>2438</v>
      </c>
      <c r="E131" s="14" t="s">
        <v>3959</v>
      </c>
      <c r="F131">
        <f>SUMIF(GID_GCED_CO2_Plant_2019_v1.0!$V$1:$V$797,'city lvl hist forec Mt'!A131,GID_GCED_CO2_Plant_2019_v1.0!$AB$1:$AB$797)</f>
        <v>0</v>
      </c>
      <c r="G131" s="15">
        <f t="shared" ref="G131:G194" si="4">SUMIF($E$1:$E$686,E131,$F$1:$F$686)</f>
        <v>15366.849999999997</v>
      </c>
      <c r="H131" s="26">
        <f t="shared" ref="H131:H194" si="5">F131/G131</f>
        <v>0</v>
      </c>
      <c r="I131" s="15">
        <f>'prov lvl hist forec Mt'!I131*'city lvl hist forec Mt'!$H131</f>
        <v>0</v>
      </c>
      <c r="J131" s="15">
        <f>'prov lvl hist forec Mt'!J131*'city lvl hist forec Mt'!$H131</f>
        <v>0</v>
      </c>
      <c r="K131" s="15">
        <f>'prov lvl hist forec Mt'!K131*'city lvl hist forec Mt'!$H131</f>
        <v>0</v>
      </c>
      <c r="L131" s="15">
        <f>'prov lvl hist forec Mt'!L131*'city lvl hist forec Mt'!$H131</f>
        <v>0</v>
      </c>
      <c r="M131" s="15">
        <f>'prov lvl hist forec Mt'!M131*'city lvl hist forec Mt'!$H131</f>
        <v>0</v>
      </c>
      <c r="N131" s="15">
        <f>'prov lvl hist forec Mt'!N131*'city lvl hist forec Mt'!$H131</f>
        <v>0</v>
      </c>
      <c r="O131" s="15">
        <f>'prov lvl hist forec Mt'!O131*'city lvl hist forec Mt'!$H131</f>
        <v>0</v>
      </c>
      <c r="P131" s="15">
        <f>'prov lvl hist forec Mt'!P131*'city lvl hist forec Mt'!$H131</f>
        <v>0</v>
      </c>
      <c r="Q131" s="15">
        <f>'prov lvl hist forec Mt'!Q131*'city lvl hist forec Mt'!$H131</f>
        <v>0</v>
      </c>
      <c r="R131" s="15">
        <f>'prov lvl hist forec Mt'!R131*'city lvl hist forec Mt'!$H131</f>
        <v>0</v>
      </c>
      <c r="S131" s="15">
        <f>'prov lvl hist forec Mt'!S131*'city lvl hist forec Mt'!$H131</f>
        <v>0</v>
      </c>
      <c r="T131" s="15">
        <f>'prov lvl hist forec Mt'!T131*'city lvl hist forec Mt'!$H131</f>
        <v>0</v>
      </c>
      <c r="U131" s="15">
        <f>'prov lvl hist forec Mt'!U131*'city lvl hist forec Mt'!$H131</f>
        <v>0</v>
      </c>
      <c r="V131" s="15">
        <f>'prov lvl hist forec Mt'!V131*'city lvl hist forec Mt'!$H131</f>
        <v>0</v>
      </c>
      <c r="W131" s="15">
        <f>'prov lvl hist forec Mt'!W131*'city lvl hist forec Mt'!$H131</f>
        <v>0</v>
      </c>
      <c r="X131" s="15">
        <f>'prov lvl hist forec Mt'!X131*'city lvl hist forec Mt'!$H131</f>
        <v>0</v>
      </c>
    </row>
    <row r="132" spans="1:24">
      <c r="A132" s="14" t="s">
        <v>3588</v>
      </c>
      <c r="B132" s="14" t="s">
        <v>4157</v>
      </c>
      <c r="C132" s="14" t="s">
        <v>2463</v>
      </c>
      <c r="D132" s="14" t="s">
        <v>2386</v>
      </c>
      <c r="E132" s="14" t="s">
        <v>3955</v>
      </c>
      <c r="F132">
        <f>SUMIF(GID_GCED_CO2_Plant_2019_v1.0!$V$1:$V$797,'city lvl hist forec Mt'!A132,GID_GCED_CO2_Plant_2019_v1.0!$AB$1:$AB$797)</f>
        <v>0</v>
      </c>
      <c r="G132" s="15">
        <f t="shared" si="4"/>
        <v>64497.73</v>
      </c>
      <c r="H132" s="26">
        <f t="shared" si="5"/>
        <v>0</v>
      </c>
      <c r="I132" s="15">
        <f>'prov lvl hist forec Mt'!I132*'city lvl hist forec Mt'!$H132</f>
        <v>0</v>
      </c>
      <c r="J132" s="15">
        <f>'prov lvl hist forec Mt'!J132*'city lvl hist forec Mt'!$H132</f>
        <v>0</v>
      </c>
      <c r="K132" s="15">
        <f>'prov lvl hist forec Mt'!K132*'city lvl hist forec Mt'!$H132</f>
        <v>0</v>
      </c>
      <c r="L132" s="15">
        <f>'prov lvl hist forec Mt'!L132*'city lvl hist forec Mt'!$H132</f>
        <v>0</v>
      </c>
      <c r="M132" s="15">
        <f>'prov lvl hist forec Mt'!M132*'city lvl hist forec Mt'!$H132</f>
        <v>0</v>
      </c>
      <c r="N132" s="15">
        <f>'prov lvl hist forec Mt'!N132*'city lvl hist forec Mt'!$H132</f>
        <v>0</v>
      </c>
      <c r="O132" s="15">
        <f>'prov lvl hist forec Mt'!O132*'city lvl hist forec Mt'!$H132</f>
        <v>0</v>
      </c>
      <c r="P132" s="15">
        <f>'prov lvl hist forec Mt'!P132*'city lvl hist forec Mt'!$H132</f>
        <v>0</v>
      </c>
      <c r="Q132" s="15">
        <f>'prov lvl hist forec Mt'!Q132*'city lvl hist forec Mt'!$H132</f>
        <v>0</v>
      </c>
      <c r="R132" s="15">
        <f>'prov lvl hist forec Mt'!R132*'city lvl hist forec Mt'!$H132</f>
        <v>0</v>
      </c>
      <c r="S132" s="15">
        <f>'prov lvl hist forec Mt'!S132*'city lvl hist forec Mt'!$H132</f>
        <v>0</v>
      </c>
      <c r="T132" s="15">
        <f>'prov lvl hist forec Mt'!T132*'city lvl hist forec Mt'!$H132</f>
        <v>0</v>
      </c>
      <c r="U132" s="15">
        <f>'prov lvl hist forec Mt'!U132*'city lvl hist forec Mt'!$H132</f>
        <v>0</v>
      </c>
      <c r="V132" s="15">
        <f>'prov lvl hist forec Mt'!V132*'city lvl hist forec Mt'!$H132</f>
        <v>0</v>
      </c>
      <c r="W132" s="15">
        <f>'prov lvl hist forec Mt'!W132*'city lvl hist forec Mt'!$H132</f>
        <v>0</v>
      </c>
      <c r="X132" s="15">
        <f>'prov lvl hist forec Mt'!X132*'city lvl hist forec Mt'!$H132</f>
        <v>0</v>
      </c>
    </row>
    <row r="133" spans="1:24">
      <c r="A133" s="14" t="s">
        <v>3589</v>
      </c>
      <c r="B133" s="14" t="s">
        <v>4158</v>
      </c>
      <c r="C133" s="14" t="s">
        <v>4159</v>
      </c>
      <c r="D133" s="14" t="s">
        <v>2634</v>
      </c>
      <c r="E133" s="14" t="s">
        <v>3974</v>
      </c>
      <c r="F133">
        <f>SUMIF(GID_GCED_CO2_Plant_2019_v1.0!$V$1:$V$797,'city lvl hist forec Mt'!A133,GID_GCED_CO2_Plant_2019_v1.0!$AB$1:$AB$797)</f>
        <v>0</v>
      </c>
      <c r="G133" s="15">
        <f t="shared" si="4"/>
        <v>11280.41</v>
      </c>
      <c r="H133" s="26">
        <f t="shared" si="5"/>
        <v>0</v>
      </c>
      <c r="I133" s="15">
        <f>'prov lvl hist forec Mt'!I133*'city lvl hist forec Mt'!$H133</f>
        <v>0</v>
      </c>
      <c r="J133" s="15">
        <f>'prov lvl hist forec Mt'!J133*'city lvl hist forec Mt'!$H133</f>
        <v>0</v>
      </c>
      <c r="K133" s="15">
        <f>'prov lvl hist forec Mt'!K133*'city lvl hist forec Mt'!$H133</f>
        <v>0</v>
      </c>
      <c r="L133" s="15">
        <f>'prov lvl hist forec Mt'!L133*'city lvl hist forec Mt'!$H133</f>
        <v>0</v>
      </c>
      <c r="M133" s="15">
        <f>'prov lvl hist forec Mt'!M133*'city lvl hist forec Mt'!$H133</f>
        <v>0</v>
      </c>
      <c r="N133" s="15">
        <f>'prov lvl hist forec Mt'!N133*'city lvl hist forec Mt'!$H133</f>
        <v>0</v>
      </c>
      <c r="O133" s="15">
        <f>'prov lvl hist forec Mt'!O133*'city lvl hist forec Mt'!$H133</f>
        <v>0</v>
      </c>
      <c r="P133" s="15">
        <f>'prov lvl hist forec Mt'!P133*'city lvl hist forec Mt'!$H133</f>
        <v>0</v>
      </c>
      <c r="Q133" s="15">
        <f>'prov lvl hist forec Mt'!Q133*'city lvl hist forec Mt'!$H133</f>
        <v>0</v>
      </c>
      <c r="R133" s="15">
        <f>'prov lvl hist forec Mt'!R133*'city lvl hist forec Mt'!$H133</f>
        <v>0</v>
      </c>
      <c r="S133" s="15">
        <f>'prov lvl hist forec Mt'!S133*'city lvl hist forec Mt'!$H133</f>
        <v>0</v>
      </c>
      <c r="T133" s="15">
        <f>'prov lvl hist forec Mt'!T133*'city lvl hist forec Mt'!$H133</f>
        <v>0</v>
      </c>
      <c r="U133" s="15">
        <f>'prov lvl hist forec Mt'!U133*'city lvl hist forec Mt'!$H133</f>
        <v>0</v>
      </c>
      <c r="V133" s="15">
        <f>'prov lvl hist forec Mt'!V133*'city lvl hist forec Mt'!$H133</f>
        <v>0</v>
      </c>
      <c r="W133" s="15">
        <f>'prov lvl hist forec Mt'!W133*'city lvl hist forec Mt'!$H133</f>
        <v>0</v>
      </c>
      <c r="X133" s="15">
        <f>'prov lvl hist forec Mt'!X133*'city lvl hist forec Mt'!$H133</f>
        <v>0</v>
      </c>
    </row>
    <row r="134" spans="1:24">
      <c r="A134" s="14" t="s">
        <v>3590</v>
      </c>
      <c r="B134" s="14" t="s">
        <v>4160</v>
      </c>
      <c r="C134" s="14" t="s">
        <v>2547</v>
      </c>
      <c r="D134" s="14" t="s">
        <v>3943</v>
      </c>
      <c r="E134" s="14" t="s">
        <v>3944</v>
      </c>
      <c r="F134">
        <f>SUMIF(GID_GCED_CO2_Plant_2019_v1.0!$V$1:$V$797,'city lvl hist forec Mt'!A134,GID_GCED_CO2_Plant_2019_v1.0!$AB$1:$AB$797)</f>
        <v>0</v>
      </c>
      <c r="G134" s="15">
        <f t="shared" si="4"/>
        <v>4351.25</v>
      </c>
      <c r="H134" s="26">
        <f t="shared" si="5"/>
        <v>0</v>
      </c>
      <c r="I134" s="15">
        <f>'prov lvl hist forec Mt'!I134*'city lvl hist forec Mt'!$H134</f>
        <v>0</v>
      </c>
      <c r="J134" s="15">
        <f>'prov lvl hist forec Mt'!J134*'city lvl hist forec Mt'!$H134</f>
        <v>0</v>
      </c>
      <c r="K134" s="15">
        <f>'prov lvl hist forec Mt'!K134*'city lvl hist forec Mt'!$H134</f>
        <v>0</v>
      </c>
      <c r="L134" s="15">
        <f>'prov lvl hist forec Mt'!L134*'city lvl hist forec Mt'!$H134</f>
        <v>0</v>
      </c>
      <c r="M134" s="15">
        <f>'prov lvl hist forec Mt'!M134*'city lvl hist forec Mt'!$H134</f>
        <v>0</v>
      </c>
      <c r="N134" s="15">
        <f>'prov lvl hist forec Mt'!N134*'city lvl hist forec Mt'!$H134</f>
        <v>0</v>
      </c>
      <c r="O134" s="15">
        <f>'prov lvl hist forec Mt'!O134*'city lvl hist forec Mt'!$H134</f>
        <v>0</v>
      </c>
      <c r="P134" s="15">
        <f>'prov lvl hist forec Mt'!P134*'city lvl hist forec Mt'!$H134</f>
        <v>0</v>
      </c>
      <c r="Q134" s="15">
        <f>'prov lvl hist forec Mt'!Q134*'city lvl hist forec Mt'!$H134</f>
        <v>0</v>
      </c>
      <c r="R134" s="15">
        <f>'prov lvl hist forec Mt'!R134*'city lvl hist forec Mt'!$H134</f>
        <v>0</v>
      </c>
      <c r="S134" s="15">
        <f>'prov lvl hist forec Mt'!S134*'city lvl hist forec Mt'!$H134</f>
        <v>0</v>
      </c>
      <c r="T134" s="15">
        <f>'prov lvl hist forec Mt'!T134*'city lvl hist forec Mt'!$H134</f>
        <v>0</v>
      </c>
      <c r="U134" s="15">
        <f>'prov lvl hist forec Mt'!U134*'city lvl hist forec Mt'!$H134</f>
        <v>0</v>
      </c>
      <c r="V134" s="15">
        <f>'prov lvl hist forec Mt'!V134*'city lvl hist forec Mt'!$H134</f>
        <v>0</v>
      </c>
      <c r="W134" s="15">
        <f>'prov lvl hist forec Mt'!W134*'city lvl hist forec Mt'!$H134</f>
        <v>0</v>
      </c>
      <c r="X134" s="15">
        <f>'prov lvl hist forec Mt'!X134*'city lvl hist forec Mt'!$H134</f>
        <v>0</v>
      </c>
    </row>
    <row r="135" spans="1:24">
      <c r="A135" s="14" t="s">
        <v>3591</v>
      </c>
      <c r="B135" s="14" t="s">
        <v>4161</v>
      </c>
      <c r="C135" s="14" t="s">
        <v>4162</v>
      </c>
      <c r="D135" s="14" t="s">
        <v>2370</v>
      </c>
      <c r="E135" s="14" t="s">
        <v>4145</v>
      </c>
      <c r="F135">
        <f>SUMIF(GID_GCED_CO2_Plant_2019_v1.0!$V$1:$V$797,'city lvl hist forec Mt'!A135,GID_GCED_CO2_Plant_2019_v1.0!$AB$1:$AB$797)</f>
        <v>0</v>
      </c>
      <c r="G135" s="15">
        <f t="shared" si="4"/>
        <v>9185.25</v>
      </c>
      <c r="H135" s="26">
        <f t="shared" si="5"/>
        <v>0</v>
      </c>
      <c r="I135" s="15">
        <f>'prov lvl hist forec Mt'!I135*'city lvl hist forec Mt'!$H135</f>
        <v>0</v>
      </c>
      <c r="J135" s="15">
        <f>'prov lvl hist forec Mt'!J135*'city lvl hist forec Mt'!$H135</f>
        <v>0</v>
      </c>
      <c r="K135" s="15">
        <f>'prov lvl hist forec Mt'!K135*'city lvl hist forec Mt'!$H135</f>
        <v>0</v>
      </c>
      <c r="L135" s="15">
        <f>'prov lvl hist forec Mt'!L135*'city lvl hist forec Mt'!$H135</f>
        <v>0</v>
      </c>
      <c r="M135" s="15">
        <f>'prov lvl hist forec Mt'!M135*'city lvl hist forec Mt'!$H135</f>
        <v>0</v>
      </c>
      <c r="N135" s="15">
        <f>'prov lvl hist forec Mt'!N135*'city lvl hist forec Mt'!$H135</f>
        <v>0</v>
      </c>
      <c r="O135" s="15">
        <f>'prov lvl hist forec Mt'!O135*'city lvl hist forec Mt'!$H135</f>
        <v>0</v>
      </c>
      <c r="P135" s="15">
        <f>'prov lvl hist forec Mt'!P135*'city lvl hist forec Mt'!$H135</f>
        <v>0</v>
      </c>
      <c r="Q135" s="15">
        <f>'prov lvl hist forec Mt'!Q135*'city lvl hist forec Mt'!$H135</f>
        <v>0</v>
      </c>
      <c r="R135" s="15">
        <f>'prov lvl hist forec Mt'!R135*'city lvl hist forec Mt'!$H135</f>
        <v>0</v>
      </c>
      <c r="S135" s="15">
        <f>'prov lvl hist forec Mt'!S135*'city lvl hist forec Mt'!$H135</f>
        <v>0</v>
      </c>
      <c r="T135" s="15">
        <f>'prov lvl hist forec Mt'!T135*'city lvl hist forec Mt'!$H135</f>
        <v>0</v>
      </c>
      <c r="U135" s="15">
        <f>'prov lvl hist forec Mt'!U135*'city lvl hist forec Mt'!$H135</f>
        <v>0</v>
      </c>
      <c r="V135" s="15">
        <f>'prov lvl hist forec Mt'!V135*'city lvl hist forec Mt'!$H135</f>
        <v>0</v>
      </c>
      <c r="W135" s="15">
        <f>'prov lvl hist forec Mt'!W135*'city lvl hist forec Mt'!$H135</f>
        <v>0</v>
      </c>
      <c r="X135" s="15">
        <f>'prov lvl hist forec Mt'!X135*'city lvl hist forec Mt'!$H135</f>
        <v>0</v>
      </c>
    </row>
    <row r="136" spans="1:24">
      <c r="A136" s="14" t="s">
        <v>3592</v>
      </c>
      <c r="B136" s="14" t="s">
        <v>4163</v>
      </c>
      <c r="C136" s="14" t="s">
        <v>4162</v>
      </c>
      <c r="D136" s="14" t="s">
        <v>2396</v>
      </c>
      <c r="E136" s="14" t="s">
        <v>4093</v>
      </c>
      <c r="F136">
        <f>SUMIF(GID_GCED_CO2_Plant_2019_v1.0!$V$1:$V$797,'city lvl hist forec Mt'!A136,GID_GCED_CO2_Plant_2019_v1.0!$AB$1:$AB$797)</f>
        <v>0</v>
      </c>
      <c r="G136" s="15">
        <f t="shared" si="4"/>
        <v>18095.59</v>
      </c>
      <c r="H136" s="26">
        <f t="shared" si="5"/>
        <v>0</v>
      </c>
      <c r="I136" s="15">
        <f>'prov lvl hist forec Mt'!I136*'city lvl hist forec Mt'!$H136</f>
        <v>0</v>
      </c>
      <c r="J136" s="15">
        <f>'prov lvl hist forec Mt'!J136*'city lvl hist forec Mt'!$H136</f>
        <v>0</v>
      </c>
      <c r="K136" s="15">
        <f>'prov lvl hist forec Mt'!K136*'city lvl hist forec Mt'!$H136</f>
        <v>0</v>
      </c>
      <c r="L136" s="15">
        <f>'prov lvl hist forec Mt'!L136*'city lvl hist forec Mt'!$H136</f>
        <v>0</v>
      </c>
      <c r="M136" s="15">
        <f>'prov lvl hist forec Mt'!M136*'city lvl hist forec Mt'!$H136</f>
        <v>0</v>
      </c>
      <c r="N136" s="15">
        <f>'prov lvl hist forec Mt'!N136*'city lvl hist forec Mt'!$H136</f>
        <v>0</v>
      </c>
      <c r="O136" s="15">
        <f>'prov lvl hist forec Mt'!O136*'city lvl hist forec Mt'!$H136</f>
        <v>0</v>
      </c>
      <c r="P136" s="15">
        <f>'prov lvl hist forec Mt'!P136*'city lvl hist forec Mt'!$H136</f>
        <v>0</v>
      </c>
      <c r="Q136" s="15">
        <f>'prov lvl hist forec Mt'!Q136*'city lvl hist forec Mt'!$H136</f>
        <v>0</v>
      </c>
      <c r="R136" s="15">
        <f>'prov lvl hist forec Mt'!R136*'city lvl hist forec Mt'!$H136</f>
        <v>0</v>
      </c>
      <c r="S136" s="15">
        <f>'prov lvl hist forec Mt'!S136*'city lvl hist forec Mt'!$H136</f>
        <v>0</v>
      </c>
      <c r="T136" s="15">
        <f>'prov lvl hist forec Mt'!T136*'city lvl hist forec Mt'!$H136</f>
        <v>0</v>
      </c>
      <c r="U136" s="15">
        <f>'prov lvl hist forec Mt'!U136*'city lvl hist forec Mt'!$H136</f>
        <v>0</v>
      </c>
      <c r="V136" s="15">
        <f>'prov lvl hist forec Mt'!V136*'city lvl hist forec Mt'!$H136</f>
        <v>0</v>
      </c>
      <c r="W136" s="15">
        <f>'prov lvl hist forec Mt'!W136*'city lvl hist forec Mt'!$H136</f>
        <v>0</v>
      </c>
      <c r="X136" s="15">
        <f>'prov lvl hist forec Mt'!X136*'city lvl hist forec Mt'!$H136</f>
        <v>0</v>
      </c>
    </row>
    <row r="137" spans="1:24">
      <c r="A137" s="14" t="s">
        <v>3593</v>
      </c>
      <c r="B137" s="14" t="s">
        <v>4164</v>
      </c>
      <c r="C137" s="14" t="s">
        <v>4165</v>
      </c>
      <c r="D137" s="14" t="s">
        <v>2438</v>
      </c>
      <c r="E137" s="14" t="s">
        <v>3959</v>
      </c>
      <c r="F137">
        <f>SUMIF(GID_GCED_CO2_Plant_2019_v1.0!$V$1:$V$797,'city lvl hist forec Mt'!A137,GID_GCED_CO2_Plant_2019_v1.0!$AB$1:$AB$797)</f>
        <v>0</v>
      </c>
      <c r="G137" s="15">
        <f t="shared" si="4"/>
        <v>15366.849999999997</v>
      </c>
      <c r="H137" s="26">
        <f t="shared" si="5"/>
        <v>0</v>
      </c>
      <c r="I137" s="15">
        <f>'prov lvl hist forec Mt'!I137*'city lvl hist forec Mt'!$H137</f>
        <v>0</v>
      </c>
      <c r="J137" s="15">
        <f>'prov lvl hist forec Mt'!J137*'city lvl hist forec Mt'!$H137</f>
        <v>0</v>
      </c>
      <c r="K137" s="15">
        <f>'prov lvl hist forec Mt'!K137*'city lvl hist forec Mt'!$H137</f>
        <v>0</v>
      </c>
      <c r="L137" s="15">
        <f>'prov lvl hist forec Mt'!L137*'city lvl hist forec Mt'!$H137</f>
        <v>0</v>
      </c>
      <c r="M137" s="15">
        <f>'prov lvl hist forec Mt'!M137*'city lvl hist forec Mt'!$H137</f>
        <v>0</v>
      </c>
      <c r="N137" s="15">
        <f>'prov lvl hist forec Mt'!N137*'city lvl hist forec Mt'!$H137</f>
        <v>0</v>
      </c>
      <c r="O137" s="15">
        <f>'prov lvl hist forec Mt'!O137*'city lvl hist forec Mt'!$H137</f>
        <v>0</v>
      </c>
      <c r="P137" s="15">
        <f>'prov lvl hist forec Mt'!P137*'city lvl hist forec Mt'!$H137</f>
        <v>0</v>
      </c>
      <c r="Q137" s="15">
        <f>'prov lvl hist forec Mt'!Q137*'city lvl hist forec Mt'!$H137</f>
        <v>0</v>
      </c>
      <c r="R137" s="15">
        <f>'prov lvl hist forec Mt'!R137*'city lvl hist forec Mt'!$H137</f>
        <v>0</v>
      </c>
      <c r="S137" s="15">
        <f>'prov lvl hist forec Mt'!S137*'city lvl hist forec Mt'!$H137</f>
        <v>0</v>
      </c>
      <c r="T137" s="15">
        <f>'prov lvl hist forec Mt'!T137*'city lvl hist forec Mt'!$H137</f>
        <v>0</v>
      </c>
      <c r="U137" s="15">
        <f>'prov lvl hist forec Mt'!U137*'city lvl hist forec Mt'!$H137</f>
        <v>0</v>
      </c>
      <c r="V137" s="15">
        <f>'prov lvl hist forec Mt'!V137*'city lvl hist forec Mt'!$H137</f>
        <v>0</v>
      </c>
      <c r="W137" s="15">
        <f>'prov lvl hist forec Mt'!W137*'city lvl hist forec Mt'!$H137</f>
        <v>0</v>
      </c>
      <c r="X137" s="15">
        <f>'prov lvl hist forec Mt'!X137*'city lvl hist forec Mt'!$H137</f>
        <v>0</v>
      </c>
    </row>
    <row r="138" spans="1:24">
      <c r="A138" s="14" t="s">
        <v>3275</v>
      </c>
      <c r="B138" s="14" t="s">
        <v>4166</v>
      </c>
      <c r="C138" s="14" t="s">
        <v>2475</v>
      </c>
      <c r="D138" s="14" t="s">
        <v>2396</v>
      </c>
      <c r="E138" s="14" t="s">
        <v>4093</v>
      </c>
      <c r="F138">
        <f>SUMIF(GID_GCED_CO2_Plant_2019_v1.0!$V$1:$V$797,'city lvl hist forec Mt'!A138,GID_GCED_CO2_Plant_2019_v1.0!$AB$1:$AB$797)</f>
        <v>3191.3900000000003</v>
      </c>
      <c r="G138" s="15">
        <f t="shared" si="4"/>
        <v>18095.59</v>
      </c>
      <c r="H138" s="26">
        <f t="shared" si="5"/>
        <v>0.17636285968017623</v>
      </c>
      <c r="I138" s="15">
        <f>'prov lvl hist forec Mt'!I138*'city lvl hist forec Mt'!$H138</f>
        <v>2.1931594595023145</v>
      </c>
      <c r="J138" s="15">
        <f>'prov lvl hist forec Mt'!J138*'city lvl hist forec Mt'!$H138</f>
        <v>2.2011568071309084</v>
      </c>
      <c r="K138" s="15">
        <f>'prov lvl hist forec Mt'!K138*'city lvl hist forec Mt'!$H138</f>
        <v>2.1374282754405423</v>
      </c>
      <c r="L138" s="15">
        <f>'prov lvl hist forec Mt'!L138*'city lvl hist forec Mt'!$H138</f>
        <v>2.0552203969887257</v>
      </c>
      <c r="M138" s="15">
        <f>'prov lvl hist forec Mt'!M138*'city lvl hist forec Mt'!$H138</f>
        <v>2.3357319129846266</v>
      </c>
      <c r="N138" s="15">
        <f>'prov lvl hist forec Mt'!N138*'city lvl hist forec Mt'!$H138</f>
        <v>2.3366431607838716</v>
      </c>
      <c r="O138" s="15">
        <f>'prov lvl hist forec Mt'!O138*'city lvl hist forec Mt'!$H138</f>
        <v>2.370697153744004</v>
      </c>
      <c r="P138" s="15">
        <f>'prov lvl hist forec Mt'!P138*'city lvl hist forec Mt'!$H138</f>
        <v>2.3645964040667713</v>
      </c>
      <c r="Q138" s="15">
        <f>'prov lvl hist forec Mt'!Q138*'city lvl hist forec Mt'!$H138</f>
        <v>2.3067756343828512</v>
      </c>
      <c r="R138" s="15">
        <f>'prov lvl hist forec Mt'!R138*'city lvl hist forec Mt'!$H138</f>
        <v>2.2501112800926091</v>
      </c>
      <c r="S138" s="15">
        <f>'prov lvl hist forec Mt'!S138*'city lvl hist forec Mt'!$H138</f>
        <v>2.1945802128881717</v>
      </c>
      <c r="T138" s="15">
        <f>'prov lvl hist forec Mt'!T138*'city lvl hist forec Mt'!$H138</f>
        <v>2.1401597670278236</v>
      </c>
      <c r="U138" s="15">
        <f>'prov lvl hist forec Mt'!U138*'city lvl hist forec Mt'!$H138</f>
        <v>2.086827730084682</v>
      </c>
      <c r="V138" s="15">
        <f>'prov lvl hist forec Mt'!V138*'city lvl hist forec Mt'!$H138</f>
        <v>2.0345623338804035</v>
      </c>
      <c r="W138" s="15">
        <f>'prov lvl hist forec Mt'!W138*'city lvl hist forec Mt'!$H138</f>
        <v>1.9833422456002106</v>
      </c>
      <c r="X138" s="15">
        <f>'prov lvl hist forec Mt'!X138*'city lvl hist forec Mt'!$H138</f>
        <v>1.9331465590856209</v>
      </c>
    </row>
    <row r="139" spans="1:24">
      <c r="A139" s="14" t="s">
        <v>3497</v>
      </c>
      <c r="B139" s="14" t="s">
        <v>4167</v>
      </c>
      <c r="C139" s="14" t="s">
        <v>4168</v>
      </c>
      <c r="D139" s="14" t="s">
        <v>2396</v>
      </c>
      <c r="E139" s="14" t="s">
        <v>4093</v>
      </c>
      <c r="F139">
        <f>SUMIF(GID_GCED_CO2_Plant_2019_v1.0!$V$1:$V$797,'city lvl hist forec Mt'!A139,GID_GCED_CO2_Plant_2019_v1.0!$AB$1:$AB$797)</f>
        <v>1045.9100000000001</v>
      </c>
      <c r="G139" s="15">
        <f t="shared" si="4"/>
        <v>18095.59</v>
      </c>
      <c r="H139" s="26">
        <f t="shared" si="5"/>
        <v>5.7799165432019628E-2</v>
      </c>
      <c r="I139" s="15">
        <f>'prov lvl hist forec Mt'!I139*'city lvl hist forec Mt'!$H139</f>
        <v>0.71876123265663727</v>
      </c>
      <c r="J139" s="15">
        <f>'prov lvl hist forec Mt'!J139*'city lvl hist forec Mt'!$H139</f>
        <v>0.72138219275810489</v>
      </c>
      <c r="K139" s="15">
        <f>'prov lvl hist forec Mt'!K139*'city lvl hist forec Mt'!$H139</f>
        <v>0.70049652582918964</v>
      </c>
      <c r="L139" s="15">
        <f>'prov lvl hist forec Mt'!L139*'city lvl hist forec Mt'!$H139</f>
        <v>0.6735546471645516</v>
      </c>
      <c r="M139" s="15">
        <f>'prov lvl hist forec Mt'!M139*'city lvl hist forec Mt'!$H139</f>
        <v>0.76548631320827321</v>
      </c>
      <c r="N139" s="15">
        <f>'prov lvl hist forec Mt'!N139*'city lvl hist forec Mt'!$H139</f>
        <v>0.765784955237517</v>
      </c>
      <c r="O139" s="15">
        <f>'prov lvl hist forec Mt'!O139*'city lvl hist forec Mt'!$H139</f>
        <v>0.77694542505691599</v>
      </c>
      <c r="P139" s="15">
        <f>'prov lvl hist forec Mt'!P139*'city lvl hist forec Mt'!$H139</f>
        <v>0.77494603447948285</v>
      </c>
      <c r="Q139" s="15">
        <f>'prov lvl hist forec Mt'!Q139*'city lvl hist forec Mt'!$H139</f>
        <v>0.75599651053533656</v>
      </c>
      <c r="R139" s="15">
        <f>'prov lvl hist forec Mt'!R139*'city lvl hist forec Mt'!$H139</f>
        <v>0.73742597707007318</v>
      </c>
      <c r="S139" s="15">
        <f>'prov lvl hist forec Mt'!S139*'city lvl hist forec Mt'!$H139</f>
        <v>0.71922685427411492</v>
      </c>
      <c r="T139" s="15">
        <f>'prov lvl hist forec Mt'!T139*'city lvl hist forec Mt'!$H139</f>
        <v>0.70139171393407607</v>
      </c>
      <c r="U139" s="15">
        <f>'prov lvl hist forec Mt'!U139*'city lvl hist forec Mt'!$H139</f>
        <v>0.68391327640083788</v>
      </c>
      <c r="V139" s="15">
        <f>'prov lvl hist forec Mt'!V139*'city lvl hist forec Mt'!$H139</f>
        <v>0.6667844076182643</v>
      </c>
      <c r="W139" s="15">
        <f>'prov lvl hist forec Mt'!W139*'city lvl hist forec Mt'!$H139</f>
        <v>0.64999811621134251</v>
      </c>
      <c r="X139" s="15">
        <f>'prov lvl hist forec Mt'!X139*'city lvl hist forec Mt'!$H139</f>
        <v>0.63354755063255885</v>
      </c>
    </row>
    <row r="140" spans="1:24">
      <c r="A140" s="14" t="s">
        <v>3594</v>
      </c>
      <c r="B140" s="14" t="s">
        <v>4169</v>
      </c>
      <c r="C140" s="14" t="s">
        <v>4170</v>
      </c>
      <c r="D140" s="14" t="s">
        <v>1445</v>
      </c>
      <c r="E140" s="14" t="s">
        <v>3947</v>
      </c>
      <c r="F140">
        <f>SUMIF(GID_GCED_CO2_Plant_2019_v1.0!$V$1:$V$797,'city lvl hist forec Mt'!A140,GID_GCED_CO2_Plant_2019_v1.0!$AB$1:$AB$797)</f>
        <v>0</v>
      </c>
      <c r="G140" s="15">
        <f t="shared" si="4"/>
        <v>19500.18</v>
      </c>
      <c r="H140" s="26">
        <f t="shared" si="5"/>
        <v>0</v>
      </c>
      <c r="I140" s="15">
        <f>'prov lvl hist forec Mt'!I140*'city lvl hist forec Mt'!$H140</f>
        <v>0</v>
      </c>
      <c r="J140" s="15">
        <f>'prov lvl hist forec Mt'!J140*'city lvl hist forec Mt'!$H140</f>
        <v>0</v>
      </c>
      <c r="K140" s="15">
        <f>'prov lvl hist forec Mt'!K140*'city lvl hist forec Mt'!$H140</f>
        <v>0</v>
      </c>
      <c r="L140" s="15">
        <f>'prov lvl hist forec Mt'!L140*'city lvl hist forec Mt'!$H140</f>
        <v>0</v>
      </c>
      <c r="M140" s="15">
        <f>'prov lvl hist forec Mt'!M140*'city lvl hist forec Mt'!$H140</f>
        <v>0</v>
      </c>
      <c r="N140" s="15">
        <f>'prov lvl hist forec Mt'!N140*'city lvl hist forec Mt'!$H140</f>
        <v>0</v>
      </c>
      <c r="O140" s="15">
        <f>'prov lvl hist forec Mt'!O140*'city lvl hist forec Mt'!$H140</f>
        <v>0</v>
      </c>
      <c r="P140" s="15">
        <f>'prov lvl hist forec Mt'!P140*'city lvl hist forec Mt'!$H140</f>
        <v>0</v>
      </c>
      <c r="Q140" s="15">
        <f>'prov lvl hist forec Mt'!Q140*'city lvl hist forec Mt'!$H140</f>
        <v>0</v>
      </c>
      <c r="R140" s="15">
        <f>'prov lvl hist forec Mt'!R140*'city lvl hist forec Mt'!$H140</f>
        <v>0</v>
      </c>
      <c r="S140" s="15">
        <f>'prov lvl hist forec Mt'!S140*'city lvl hist forec Mt'!$H140</f>
        <v>0</v>
      </c>
      <c r="T140" s="15">
        <f>'prov lvl hist forec Mt'!T140*'city lvl hist forec Mt'!$H140</f>
        <v>0</v>
      </c>
      <c r="U140" s="15">
        <f>'prov lvl hist forec Mt'!U140*'city lvl hist forec Mt'!$H140</f>
        <v>0</v>
      </c>
      <c r="V140" s="15">
        <f>'prov lvl hist forec Mt'!V140*'city lvl hist forec Mt'!$H140</f>
        <v>0</v>
      </c>
      <c r="W140" s="15">
        <f>'prov lvl hist forec Mt'!W140*'city lvl hist forec Mt'!$H140</f>
        <v>0</v>
      </c>
      <c r="X140" s="15">
        <f>'prov lvl hist forec Mt'!X140*'city lvl hist forec Mt'!$H140</f>
        <v>0</v>
      </c>
    </row>
    <row r="141" spans="1:24">
      <c r="A141" s="14" t="s">
        <v>3595</v>
      </c>
      <c r="B141" s="14" t="s">
        <v>4171</v>
      </c>
      <c r="C141" s="14" t="s">
        <v>4172</v>
      </c>
      <c r="D141" s="14" t="s">
        <v>2458</v>
      </c>
      <c r="E141" s="14" t="s">
        <v>3957</v>
      </c>
      <c r="F141">
        <f>SUMIF(GID_GCED_CO2_Plant_2019_v1.0!$V$1:$V$797,'city lvl hist forec Mt'!A141,GID_GCED_CO2_Plant_2019_v1.0!$AB$1:$AB$797)</f>
        <v>0</v>
      </c>
      <c r="G141" s="15">
        <f t="shared" si="4"/>
        <v>25846</v>
      </c>
      <c r="H141" s="26">
        <f t="shared" si="5"/>
        <v>0</v>
      </c>
      <c r="I141" s="15">
        <f>'prov lvl hist forec Mt'!I141*'city lvl hist forec Mt'!$H141</f>
        <v>0</v>
      </c>
      <c r="J141" s="15">
        <f>'prov lvl hist forec Mt'!J141*'city lvl hist forec Mt'!$H141</f>
        <v>0</v>
      </c>
      <c r="K141" s="15">
        <f>'prov lvl hist forec Mt'!K141*'city lvl hist forec Mt'!$H141</f>
        <v>0</v>
      </c>
      <c r="L141" s="15">
        <f>'prov lvl hist forec Mt'!L141*'city lvl hist forec Mt'!$H141</f>
        <v>0</v>
      </c>
      <c r="M141" s="15">
        <f>'prov lvl hist forec Mt'!M141*'city lvl hist forec Mt'!$H141</f>
        <v>0</v>
      </c>
      <c r="N141" s="15">
        <f>'prov lvl hist forec Mt'!N141*'city lvl hist forec Mt'!$H141</f>
        <v>0</v>
      </c>
      <c r="O141" s="15">
        <f>'prov lvl hist forec Mt'!O141*'city lvl hist forec Mt'!$H141</f>
        <v>0</v>
      </c>
      <c r="P141" s="15">
        <f>'prov lvl hist forec Mt'!P141*'city lvl hist forec Mt'!$H141</f>
        <v>0</v>
      </c>
      <c r="Q141" s="15">
        <f>'prov lvl hist forec Mt'!Q141*'city lvl hist forec Mt'!$H141</f>
        <v>0</v>
      </c>
      <c r="R141" s="15">
        <f>'prov lvl hist forec Mt'!R141*'city lvl hist forec Mt'!$H141</f>
        <v>0</v>
      </c>
      <c r="S141" s="15">
        <f>'prov lvl hist forec Mt'!S141*'city lvl hist forec Mt'!$H141</f>
        <v>0</v>
      </c>
      <c r="T141" s="15">
        <f>'prov lvl hist forec Mt'!T141*'city lvl hist forec Mt'!$H141</f>
        <v>0</v>
      </c>
      <c r="U141" s="15">
        <f>'prov lvl hist forec Mt'!U141*'city lvl hist forec Mt'!$H141</f>
        <v>0</v>
      </c>
      <c r="V141" s="15">
        <f>'prov lvl hist forec Mt'!V141*'city lvl hist forec Mt'!$H141</f>
        <v>0</v>
      </c>
      <c r="W141" s="15">
        <f>'prov lvl hist forec Mt'!W141*'city lvl hist forec Mt'!$H141</f>
        <v>0</v>
      </c>
      <c r="X141" s="15">
        <f>'prov lvl hist forec Mt'!X141*'city lvl hist forec Mt'!$H141</f>
        <v>0</v>
      </c>
    </row>
    <row r="142" spans="1:24">
      <c r="A142" s="14" t="s">
        <v>3596</v>
      </c>
      <c r="B142" s="14" t="s">
        <v>4173</v>
      </c>
      <c r="C142" s="14" t="s">
        <v>2864</v>
      </c>
      <c r="D142" s="14" t="s">
        <v>2642</v>
      </c>
      <c r="E142" s="14" t="s">
        <v>4037</v>
      </c>
      <c r="F142">
        <f>SUMIF(GID_GCED_CO2_Plant_2019_v1.0!$V$1:$V$797,'city lvl hist forec Mt'!A142,GID_GCED_CO2_Plant_2019_v1.0!$AB$1:$AB$797)</f>
        <v>0</v>
      </c>
      <c r="G142" s="15">
        <f t="shared" si="4"/>
        <v>4378.0800000000008</v>
      </c>
      <c r="H142" s="26">
        <f t="shared" si="5"/>
        <v>0</v>
      </c>
      <c r="I142" s="15">
        <f>'prov lvl hist forec Mt'!I142*'city lvl hist forec Mt'!$H142</f>
        <v>0</v>
      </c>
      <c r="J142" s="15">
        <f>'prov lvl hist forec Mt'!J142*'city lvl hist forec Mt'!$H142</f>
        <v>0</v>
      </c>
      <c r="K142" s="15">
        <f>'prov lvl hist forec Mt'!K142*'city lvl hist forec Mt'!$H142</f>
        <v>0</v>
      </c>
      <c r="L142" s="15">
        <f>'prov lvl hist forec Mt'!L142*'city lvl hist forec Mt'!$H142</f>
        <v>0</v>
      </c>
      <c r="M142" s="15">
        <f>'prov lvl hist forec Mt'!M142*'city lvl hist forec Mt'!$H142</f>
        <v>0</v>
      </c>
      <c r="N142" s="15">
        <f>'prov lvl hist forec Mt'!N142*'city lvl hist forec Mt'!$H142</f>
        <v>0</v>
      </c>
      <c r="O142" s="15">
        <f>'prov lvl hist forec Mt'!O142*'city lvl hist forec Mt'!$H142</f>
        <v>0</v>
      </c>
      <c r="P142" s="15">
        <f>'prov lvl hist forec Mt'!P142*'city lvl hist forec Mt'!$H142</f>
        <v>0</v>
      </c>
      <c r="Q142" s="15">
        <f>'prov lvl hist forec Mt'!Q142*'city lvl hist forec Mt'!$H142</f>
        <v>0</v>
      </c>
      <c r="R142" s="15">
        <f>'prov lvl hist forec Mt'!R142*'city lvl hist forec Mt'!$H142</f>
        <v>0</v>
      </c>
      <c r="S142" s="15">
        <f>'prov lvl hist forec Mt'!S142*'city lvl hist forec Mt'!$H142</f>
        <v>0</v>
      </c>
      <c r="T142" s="15">
        <f>'prov lvl hist forec Mt'!T142*'city lvl hist forec Mt'!$H142</f>
        <v>0</v>
      </c>
      <c r="U142" s="15">
        <f>'prov lvl hist forec Mt'!U142*'city lvl hist forec Mt'!$H142</f>
        <v>0</v>
      </c>
      <c r="V142" s="15">
        <f>'prov lvl hist forec Mt'!V142*'city lvl hist forec Mt'!$H142</f>
        <v>0</v>
      </c>
      <c r="W142" s="15">
        <f>'prov lvl hist forec Mt'!W142*'city lvl hist forec Mt'!$H142</f>
        <v>0</v>
      </c>
      <c r="X142" s="15">
        <f>'prov lvl hist forec Mt'!X142*'city lvl hist forec Mt'!$H142</f>
        <v>0</v>
      </c>
    </row>
    <row r="143" spans="1:24">
      <c r="A143" s="14" t="s">
        <v>3597</v>
      </c>
      <c r="B143" s="14" t="s">
        <v>4174</v>
      </c>
      <c r="C143" s="14" t="s">
        <v>4175</v>
      </c>
      <c r="D143" s="14" t="s">
        <v>2453</v>
      </c>
      <c r="E143" s="14" t="s">
        <v>4031</v>
      </c>
      <c r="F143">
        <f>SUMIF(GID_GCED_CO2_Plant_2019_v1.0!$V$1:$V$797,'city lvl hist forec Mt'!A143,GID_GCED_CO2_Plant_2019_v1.0!$AB$1:$AB$797)</f>
        <v>0</v>
      </c>
      <c r="G143" s="15">
        <f t="shared" si="4"/>
        <v>24364.339999999997</v>
      </c>
      <c r="H143" s="26">
        <f t="shared" si="5"/>
        <v>0</v>
      </c>
      <c r="I143" s="15">
        <f>'prov lvl hist forec Mt'!I143*'city lvl hist forec Mt'!$H143</f>
        <v>0</v>
      </c>
      <c r="J143" s="15">
        <f>'prov lvl hist forec Mt'!J143*'city lvl hist forec Mt'!$H143</f>
        <v>0</v>
      </c>
      <c r="K143" s="15">
        <f>'prov lvl hist forec Mt'!K143*'city lvl hist forec Mt'!$H143</f>
        <v>0</v>
      </c>
      <c r="L143" s="15">
        <f>'prov lvl hist forec Mt'!L143*'city lvl hist forec Mt'!$H143</f>
        <v>0</v>
      </c>
      <c r="M143" s="15">
        <f>'prov lvl hist forec Mt'!M143*'city lvl hist forec Mt'!$H143</f>
        <v>0</v>
      </c>
      <c r="N143" s="15">
        <f>'prov lvl hist forec Mt'!N143*'city lvl hist forec Mt'!$H143</f>
        <v>0</v>
      </c>
      <c r="O143" s="15">
        <f>'prov lvl hist forec Mt'!O143*'city lvl hist forec Mt'!$H143</f>
        <v>0</v>
      </c>
      <c r="P143" s="15">
        <f>'prov lvl hist forec Mt'!P143*'city lvl hist forec Mt'!$H143</f>
        <v>0</v>
      </c>
      <c r="Q143" s="15">
        <f>'prov lvl hist forec Mt'!Q143*'city lvl hist forec Mt'!$H143</f>
        <v>0</v>
      </c>
      <c r="R143" s="15">
        <f>'prov lvl hist forec Mt'!R143*'city lvl hist forec Mt'!$H143</f>
        <v>0</v>
      </c>
      <c r="S143" s="15">
        <f>'prov lvl hist forec Mt'!S143*'city lvl hist forec Mt'!$H143</f>
        <v>0</v>
      </c>
      <c r="T143" s="15">
        <f>'prov lvl hist forec Mt'!T143*'city lvl hist forec Mt'!$H143</f>
        <v>0</v>
      </c>
      <c r="U143" s="15">
        <f>'prov lvl hist forec Mt'!U143*'city lvl hist forec Mt'!$H143</f>
        <v>0</v>
      </c>
      <c r="V143" s="15">
        <f>'prov lvl hist forec Mt'!V143*'city lvl hist forec Mt'!$H143</f>
        <v>0</v>
      </c>
      <c r="W143" s="15">
        <f>'prov lvl hist forec Mt'!W143*'city lvl hist forec Mt'!$H143</f>
        <v>0</v>
      </c>
      <c r="X143" s="15">
        <f>'prov lvl hist forec Mt'!X143*'city lvl hist forec Mt'!$H143</f>
        <v>0</v>
      </c>
    </row>
    <row r="144" spans="1:24">
      <c r="A144" s="14" t="s">
        <v>3598</v>
      </c>
      <c r="B144" s="14" t="s">
        <v>4176</v>
      </c>
      <c r="C144" s="14" t="s">
        <v>4177</v>
      </c>
      <c r="D144" s="14" t="s">
        <v>1517</v>
      </c>
      <c r="E144" s="14" t="s">
        <v>4043</v>
      </c>
      <c r="F144">
        <f>SUMIF(GID_GCED_CO2_Plant_2019_v1.0!$V$1:$V$797,'city lvl hist forec Mt'!A144,GID_GCED_CO2_Plant_2019_v1.0!$AB$1:$AB$797)</f>
        <v>0</v>
      </c>
      <c r="G144" s="15">
        <f t="shared" si="4"/>
        <v>24846.129999999997</v>
      </c>
      <c r="H144" s="26">
        <f t="shared" si="5"/>
        <v>0</v>
      </c>
      <c r="I144" s="15">
        <f>'prov lvl hist forec Mt'!I144*'city lvl hist forec Mt'!$H144</f>
        <v>0</v>
      </c>
      <c r="J144" s="15">
        <f>'prov lvl hist forec Mt'!J144*'city lvl hist forec Mt'!$H144</f>
        <v>0</v>
      </c>
      <c r="K144" s="15">
        <f>'prov lvl hist forec Mt'!K144*'city lvl hist forec Mt'!$H144</f>
        <v>0</v>
      </c>
      <c r="L144" s="15">
        <f>'prov lvl hist forec Mt'!L144*'city lvl hist forec Mt'!$H144</f>
        <v>0</v>
      </c>
      <c r="M144" s="15">
        <f>'prov lvl hist forec Mt'!M144*'city lvl hist forec Mt'!$H144</f>
        <v>0</v>
      </c>
      <c r="N144" s="15">
        <f>'prov lvl hist forec Mt'!N144*'city lvl hist forec Mt'!$H144</f>
        <v>0</v>
      </c>
      <c r="O144" s="15">
        <f>'prov lvl hist forec Mt'!O144*'city lvl hist forec Mt'!$H144</f>
        <v>0</v>
      </c>
      <c r="P144" s="15">
        <f>'prov lvl hist forec Mt'!P144*'city lvl hist forec Mt'!$H144</f>
        <v>0</v>
      </c>
      <c r="Q144" s="15">
        <f>'prov lvl hist forec Mt'!Q144*'city lvl hist forec Mt'!$H144</f>
        <v>0</v>
      </c>
      <c r="R144" s="15">
        <f>'prov lvl hist forec Mt'!R144*'city lvl hist forec Mt'!$H144</f>
        <v>0</v>
      </c>
      <c r="S144" s="15">
        <f>'prov lvl hist forec Mt'!S144*'city lvl hist forec Mt'!$H144</f>
        <v>0</v>
      </c>
      <c r="T144" s="15">
        <f>'prov lvl hist forec Mt'!T144*'city lvl hist forec Mt'!$H144</f>
        <v>0</v>
      </c>
      <c r="U144" s="15">
        <f>'prov lvl hist forec Mt'!U144*'city lvl hist forec Mt'!$H144</f>
        <v>0</v>
      </c>
      <c r="V144" s="15">
        <f>'prov lvl hist forec Mt'!V144*'city lvl hist forec Mt'!$H144</f>
        <v>0</v>
      </c>
      <c r="W144" s="15">
        <f>'prov lvl hist forec Mt'!W144*'city lvl hist forec Mt'!$H144</f>
        <v>0</v>
      </c>
      <c r="X144" s="15">
        <f>'prov lvl hist forec Mt'!X144*'city lvl hist forec Mt'!$H144</f>
        <v>0</v>
      </c>
    </row>
    <row r="145" spans="1:24">
      <c r="A145" s="14" t="s">
        <v>3599</v>
      </c>
      <c r="B145" s="14" t="s">
        <v>4178</v>
      </c>
      <c r="C145" s="14" t="s">
        <v>4179</v>
      </c>
      <c r="D145" s="14" t="s">
        <v>2545</v>
      </c>
      <c r="E145" s="14" t="s">
        <v>3953</v>
      </c>
      <c r="F145">
        <f>SUMIF(GID_GCED_CO2_Plant_2019_v1.0!$V$1:$V$797,'city lvl hist forec Mt'!A145,GID_GCED_CO2_Plant_2019_v1.0!$AB$1:$AB$797)</f>
        <v>0</v>
      </c>
      <c r="G145" s="15">
        <f t="shared" si="4"/>
        <v>9758.44</v>
      </c>
      <c r="H145" s="26">
        <f t="shared" si="5"/>
        <v>0</v>
      </c>
      <c r="I145" s="15">
        <f>'prov lvl hist forec Mt'!I145*'city lvl hist forec Mt'!$H145</f>
        <v>0</v>
      </c>
      <c r="J145" s="15">
        <f>'prov lvl hist forec Mt'!J145*'city lvl hist forec Mt'!$H145</f>
        <v>0</v>
      </c>
      <c r="K145" s="15">
        <f>'prov lvl hist forec Mt'!K145*'city lvl hist forec Mt'!$H145</f>
        <v>0</v>
      </c>
      <c r="L145" s="15">
        <f>'prov lvl hist forec Mt'!L145*'city lvl hist forec Mt'!$H145</f>
        <v>0</v>
      </c>
      <c r="M145" s="15">
        <f>'prov lvl hist forec Mt'!M145*'city lvl hist forec Mt'!$H145</f>
        <v>0</v>
      </c>
      <c r="N145" s="15">
        <f>'prov lvl hist forec Mt'!N145*'city lvl hist forec Mt'!$H145</f>
        <v>0</v>
      </c>
      <c r="O145" s="15">
        <f>'prov lvl hist forec Mt'!O145*'city lvl hist forec Mt'!$H145</f>
        <v>0</v>
      </c>
      <c r="P145" s="15">
        <f>'prov lvl hist forec Mt'!P145*'city lvl hist forec Mt'!$H145</f>
        <v>0</v>
      </c>
      <c r="Q145" s="15">
        <f>'prov lvl hist forec Mt'!Q145*'city lvl hist forec Mt'!$H145</f>
        <v>0</v>
      </c>
      <c r="R145" s="15">
        <f>'prov lvl hist forec Mt'!R145*'city lvl hist forec Mt'!$H145</f>
        <v>0</v>
      </c>
      <c r="S145" s="15">
        <f>'prov lvl hist forec Mt'!S145*'city lvl hist forec Mt'!$H145</f>
        <v>0</v>
      </c>
      <c r="T145" s="15">
        <f>'prov lvl hist forec Mt'!T145*'city lvl hist forec Mt'!$H145</f>
        <v>0</v>
      </c>
      <c r="U145" s="15">
        <f>'prov lvl hist forec Mt'!U145*'city lvl hist forec Mt'!$H145</f>
        <v>0</v>
      </c>
      <c r="V145" s="15">
        <f>'prov lvl hist forec Mt'!V145*'city lvl hist forec Mt'!$H145</f>
        <v>0</v>
      </c>
      <c r="W145" s="15">
        <f>'prov lvl hist forec Mt'!W145*'city lvl hist forec Mt'!$H145</f>
        <v>0</v>
      </c>
      <c r="X145" s="15">
        <f>'prov lvl hist forec Mt'!X145*'city lvl hist forec Mt'!$H145</f>
        <v>0</v>
      </c>
    </row>
    <row r="146" spans="1:24">
      <c r="A146" s="14" t="s">
        <v>3600</v>
      </c>
      <c r="B146" s="14" t="s">
        <v>4180</v>
      </c>
      <c r="C146" s="14" t="s">
        <v>4181</v>
      </c>
      <c r="D146" s="14" t="s">
        <v>3970</v>
      </c>
      <c r="E146" s="14" t="s">
        <v>3971</v>
      </c>
      <c r="F146">
        <f>SUMIF(GID_GCED_CO2_Plant_2019_v1.0!$V$1:$V$797,'city lvl hist forec Mt'!A146,GID_GCED_CO2_Plant_2019_v1.0!$AB$1:$AB$797)</f>
        <v>0</v>
      </c>
      <c r="G146" s="15">
        <f t="shared" si="4"/>
        <v>6506.7800000000007</v>
      </c>
      <c r="H146" s="26">
        <f t="shared" si="5"/>
        <v>0</v>
      </c>
      <c r="I146" s="15">
        <f>'prov lvl hist forec Mt'!I146*'city lvl hist forec Mt'!$H146</f>
        <v>0</v>
      </c>
      <c r="J146" s="15">
        <f>'prov lvl hist forec Mt'!J146*'city lvl hist forec Mt'!$H146</f>
        <v>0</v>
      </c>
      <c r="K146" s="15">
        <f>'prov lvl hist forec Mt'!K146*'city lvl hist forec Mt'!$H146</f>
        <v>0</v>
      </c>
      <c r="L146" s="15">
        <f>'prov lvl hist forec Mt'!L146*'city lvl hist forec Mt'!$H146</f>
        <v>0</v>
      </c>
      <c r="M146" s="15">
        <f>'prov lvl hist forec Mt'!M146*'city lvl hist forec Mt'!$H146</f>
        <v>0</v>
      </c>
      <c r="N146" s="15">
        <f>'prov lvl hist forec Mt'!N146*'city lvl hist forec Mt'!$H146</f>
        <v>0</v>
      </c>
      <c r="O146" s="15">
        <f>'prov lvl hist forec Mt'!O146*'city lvl hist forec Mt'!$H146</f>
        <v>0</v>
      </c>
      <c r="P146" s="15">
        <f>'prov lvl hist forec Mt'!P146*'city lvl hist forec Mt'!$H146</f>
        <v>0</v>
      </c>
      <c r="Q146" s="15">
        <f>'prov lvl hist forec Mt'!Q146*'city lvl hist forec Mt'!$H146</f>
        <v>0</v>
      </c>
      <c r="R146" s="15">
        <f>'prov lvl hist forec Mt'!R146*'city lvl hist forec Mt'!$H146</f>
        <v>0</v>
      </c>
      <c r="S146" s="15">
        <f>'prov lvl hist forec Mt'!S146*'city lvl hist forec Mt'!$H146</f>
        <v>0</v>
      </c>
      <c r="T146" s="15">
        <f>'prov lvl hist forec Mt'!T146*'city lvl hist forec Mt'!$H146</f>
        <v>0</v>
      </c>
      <c r="U146" s="15">
        <f>'prov lvl hist forec Mt'!U146*'city lvl hist forec Mt'!$H146</f>
        <v>0</v>
      </c>
      <c r="V146" s="15">
        <f>'prov lvl hist forec Mt'!V146*'city lvl hist forec Mt'!$H146</f>
        <v>0</v>
      </c>
      <c r="W146" s="15">
        <f>'prov lvl hist forec Mt'!W146*'city lvl hist forec Mt'!$H146</f>
        <v>0</v>
      </c>
      <c r="X146" s="15">
        <f>'prov lvl hist forec Mt'!X146*'city lvl hist forec Mt'!$H146</f>
        <v>0</v>
      </c>
    </row>
    <row r="147" spans="1:24">
      <c r="A147" s="14" t="s">
        <v>3601</v>
      </c>
      <c r="B147" s="14" t="s">
        <v>4182</v>
      </c>
      <c r="C147" s="14" t="s">
        <v>4183</v>
      </c>
      <c r="D147" s="14" t="s">
        <v>2565</v>
      </c>
      <c r="E147" s="14" t="s">
        <v>4086</v>
      </c>
      <c r="F147">
        <f>SUMIF(GID_GCED_CO2_Plant_2019_v1.0!$V$1:$V$797,'city lvl hist forec Mt'!A147,GID_GCED_CO2_Plant_2019_v1.0!$AB$1:$AB$797)</f>
        <v>0</v>
      </c>
      <c r="G147" s="15">
        <f t="shared" si="4"/>
        <v>2111.92</v>
      </c>
      <c r="H147" s="26">
        <f t="shared" si="5"/>
        <v>0</v>
      </c>
      <c r="I147" s="15">
        <f>'prov lvl hist forec Mt'!I147*'city lvl hist forec Mt'!$H147</f>
        <v>0</v>
      </c>
      <c r="J147" s="15">
        <f>'prov lvl hist forec Mt'!J147*'city lvl hist forec Mt'!$H147</f>
        <v>0</v>
      </c>
      <c r="K147" s="15">
        <f>'prov lvl hist forec Mt'!K147*'city lvl hist forec Mt'!$H147</f>
        <v>0</v>
      </c>
      <c r="L147" s="15">
        <f>'prov lvl hist forec Mt'!L147*'city lvl hist forec Mt'!$H147</f>
        <v>0</v>
      </c>
      <c r="M147" s="15">
        <f>'prov lvl hist forec Mt'!M147*'city lvl hist forec Mt'!$H147</f>
        <v>0</v>
      </c>
      <c r="N147" s="15">
        <f>'prov lvl hist forec Mt'!N147*'city lvl hist forec Mt'!$H147</f>
        <v>0</v>
      </c>
      <c r="O147" s="15">
        <f>'prov lvl hist forec Mt'!O147*'city lvl hist forec Mt'!$H147</f>
        <v>0</v>
      </c>
      <c r="P147" s="15">
        <f>'prov lvl hist forec Mt'!P147*'city lvl hist forec Mt'!$H147</f>
        <v>0</v>
      </c>
      <c r="Q147" s="15">
        <f>'prov lvl hist forec Mt'!Q147*'city lvl hist forec Mt'!$H147</f>
        <v>0</v>
      </c>
      <c r="R147" s="15">
        <f>'prov lvl hist forec Mt'!R147*'city lvl hist forec Mt'!$H147</f>
        <v>0</v>
      </c>
      <c r="S147" s="15">
        <f>'prov lvl hist forec Mt'!S147*'city lvl hist forec Mt'!$H147</f>
        <v>0</v>
      </c>
      <c r="T147" s="15">
        <f>'prov lvl hist forec Mt'!T147*'city lvl hist forec Mt'!$H147</f>
        <v>0</v>
      </c>
      <c r="U147" s="15">
        <f>'prov lvl hist forec Mt'!U147*'city lvl hist forec Mt'!$H147</f>
        <v>0</v>
      </c>
      <c r="V147" s="15">
        <f>'prov lvl hist forec Mt'!V147*'city lvl hist forec Mt'!$H147</f>
        <v>0</v>
      </c>
      <c r="W147" s="15">
        <f>'prov lvl hist forec Mt'!W147*'city lvl hist forec Mt'!$H147</f>
        <v>0</v>
      </c>
      <c r="X147" s="15">
        <f>'prov lvl hist forec Mt'!X147*'city lvl hist forec Mt'!$H147</f>
        <v>0</v>
      </c>
    </row>
    <row r="148" spans="1:24">
      <c r="A148" s="14" t="s">
        <v>3602</v>
      </c>
      <c r="B148" s="14" t="s">
        <v>4184</v>
      </c>
      <c r="C148" s="14" t="s">
        <v>4185</v>
      </c>
      <c r="D148" s="14" t="s">
        <v>2396</v>
      </c>
      <c r="E148" s="14" t="s">
        <v>4093</v>
      </c>
      <c r="F148">
        <f>SUMIF(GID_GCED_CO2_Plant_2019_v1.0!$V$1:$V$797,'city lvl hist forec Mt'!A148,GID_GCED_CO2_Plant_2019_v1.0!$AB$1:$AB$797)</f>
        <v>0</v>
      </c>
      <c r="G148" s="15">
        <f t="shared" si="4"/>
        <v>18095.59</v>
      </c>
      <c r="H148" s="26">
        <f t="shared" si="5"/>
        <v>0</v>
      </c>
      <c r="I148" s="15">
        <f>'prov lvl hist forec Mt'!I148*'city lvl hist forec Mt'!$H148</f>
        <v>0</v>
      </c>
      <c r="J148" s="15">
        <f>'prov lvl hist forec Mt'!J148*'city lvl hist forec Mt'!$H148</f>
        <v>0</v>
      </c>
      <c r="K148" s="15">
        <f>'prov lvl hist forec Mt'!K148*'city lvl hist forec Mt'!$H148</f>
        <v>0</v>
      </c>
      <c r="L148" s="15">
        <f>'prov lvl hist forec Mt'!L148*'city lvl hist forec Mt'!$H148</f>
        <v>0</v>
      </c>
      <c r="M148" s="15">
        <f>'prov lvl hist forec Mt'!M148*'city lvl hist forec Mt'!$H148</f>
        <v>0</v>
      </c>
      <c r="N148" s="15">
        <f>'prov lvl hist forec Mt'!N148*'city lvl hist forec Mt'!$H148</f>
        <v>0</v>
      </c>
      <c r="O148" s="15">
        <f>'prov lvl hist forec Mt'!O148*'city lvl hist forec Mt'!$H148</f>
        <v>0</v>
      </c>
      <c r="P148" s="15">
        <f>'prov lvl hist forec Mt'!P148*'city lvl hist forec Mt'!$H148</f>
        <v>0</v>
      </c>
      <c r="Q148" s="15">
        <f>'prov lvl hist forec Mt'!Q148*'city lvl hist forec Mt'!$H148</f>
        <v>0</v>
      </c>
      <c r="R148" s="15">
        <f>'prov lvl hist forec Mt'!R148*'city lvl hist forec Mt'!$H148</f>
        <v>0</v>
      </c>
      <c r="S148" s="15">
        <f>'prov lvl hist forec Mt'!S148*'city lvl hist forec Mt'!$H148</f>
        <v>0</v>
      </c>
      <c r="T148" s="15">
        <f>'prov lvl hist forec Mt'!T148*'city lvl hist forec Mt'!$H148</f>
        <v>0</v>
      </c>
      <c r="U148" s="15">
        <f>'prov lvl hist forec Mt'!U148*'city lvl hist forec Mt'!$H148</f>
        <v>0</v>
      </c>
      <c r="V148" s="15">
        <f>'prov lvl hist forec Mt'!V148*'city lvl hist forec Mt'!$H148</f>
        <v>0</v>
      </c>
      <c r="W148" s="15">
        <f>'prov lvl hist forec Mt'!W148*'city lvl hist forec Mt'!$H148</f>
        <v>0</v>
      </c>
      <c r="X148" s="15">
        <f>'prov lvl hist forec Mt'!X148*'city lvl hist forec Mt'!$H148</f>
        <v>0</v>
      </c>
    </row>
    <row r="149" spans="1:24">
      <c r="A149" s="14" t="s">
        <v>3603</v>
      </c>
      <c r="B149" s="14" t="s">
        <v>4186</v>
      </c>
      <c r="C149" s="14" t="s">
        <v>4187</v>
      </c>
      <c r="D149" s="14" t="s">
        <v>2362</v>
      </c>
      <c r="E149" s="14" t="s">
        <v>3963</v>
      </c>
      <c r="F149">
        <f>SUMIF(GID_GCED_CO2_Plant_2019_v1.0!$V$1:$V$797,'city lvl hist forec Mt'!A149,GID_GCED_CO2_Plant_2019_v1.0!$AB$1:$AB$797)</f>
        <v>0</v>
      </c>
      <c r="G149" s="15">
        <f t="shared" si="4"/>
        <v>26891.949999999997</v>
      </c>
      <c r="H149" s="26">
        <f t="shared" si="5"/>
        <v>0</v>
      </c>
      <c r="I149" s="15">
        <f>'prov lvl hist forec Mt'!I149*'city lvl hist forec Mt'!$H149</f>
        <v>0</v>
      </c>
      <c r="J149" s="15">
        <f>'prov lvl hist forec Mt'!J149*'city lvl hist forec Mt'!$H149</f>
        <v>0</v>
      </c>
      <c r="K149" s="15">
        <f>'prov lvl hist forec Mt'!K149*'city lvl hist forec Mt'!$H149</f>
        <v>0</v>
      </c>
      <c r="L149" s="15">
        <f>'prov lvl hist forec Mt'!L149*'city lvl hist forec Mt'!$H149</f>
        <v>0</v>
      </c>
      <c r="M149" s="15">
        <f>'prov lvl hist forec Mt'!M149*'city lvl hist forec Mt'!$H149</f>
        <v>0</v>
      </c>
      <c r="N149" s="15">
        <f>'prov lvl hist forec Mt'!N149*'city lvl hist forec Mt'!$H149</f>
        <v>0</v>
      </c>
      <c r="O149" s="15">
        <f>'prov lvl hist forec Mt'!O149*'city lvl hist forec Mt'!$H149</f>
        <v>0</v>
      </c>
      <c r="P149" s="15">
        <f>'prov lvl hist forec Mt'!P149*'city lvl hist forec Mt'!$H149</f>
        <v>0</v>
      </c>
      <c r="Q149" s="15">
        <f>'prov lvl hist forec Mt'!Q149*'city lvl hist forec Mt'!$H149</f>
        <v>0</v>
      </c>
      <c r="R149" s="15">
        <f>'prov lvl hist forec Mt'!R149*'city lvl hist forec Mt'!$H149</f>
        <v>0</v>
      </c>
      <c r="S149" s="15">
        <f>'prov lvl hist forec Mt'!S149*'city lvl hist forec Mt'!$H149</f>
        <v>0</v>
      </c>
      <c r="T149" s="15">
        <f>'prov lvl hist forec Mt'!T149*'city lvl hist forec Mt'!$H149</f>
        <v>0</v>
      </c>
      <c r="U149" s="15">
        <f>'prov lvl hist forec Mt'!U149*'city lvl hist forec Mt'!$H149</f>
        <v>0</v>
      </c>
      <c r="V149" s="15">
        <f>'prov lvl hist forec Mt'!V149*'city lvl hist forec Mt'!$H149</f>
        <v>0</v>
      </c>
      <c r="W149" s="15">
        <f>'prov lvl hist forec Mt'!W149*'city lvl hist forec Mt'!$H149</f>
        <v>0</v>
      </c>
      <c r="X149" s="15">
        <f>'prov lvl hist forec Mt'!X149*'city lvl hist forec Mt'!$H149</f>
        <v>0</v>
      </c>
    </row>
    <row r="150" spans="1:24">
      <c r="A150" s="14" t="s">
        <v>3604</v>
      </c>
      <c r="B150" s="14" t="s">
        <v>4188</v>
      </c>
      <c r="C150" s="14" t="s">
        <v>4189</v>
      </c>
      <c r="D150" s="14" t="s">
        <v>2634</v>
      </c>
      <c r="E150" s="14" t="s">
        <v>3974</v>
      </c>
      <c r="F150">
        <f>SUMIF(GID_GCED_CO2_Plant_2019_v1.0!$V$1:$V$797,'city lvl hist forec Mt'!A150,GID_GCED_CO2_Plant_2019_v1.0!$AB$1:$AB$797)</f>
        <v>0</v>
      </c>
      <c r="G150" s="15">
        <f t="shared" si="4"/>
        <v>11280.41</v>
      </c>
      <c r="H150" s="26">
        <f t="shared" si="5"/>
        <v>0</v>
      </c>
      <c r="I150" s="15">
        <f>'prov lvl hist forec Mt'!I150*'city lvl hist forec Mt'!$H150</f>
        <v>0</v>
      </c>
      <c r="J150" s="15">
        <f>'prov lvl hist forec Mt'!J150*'city lvl hist forec Mt'!$H150</f>
        <v>0</v>
      </c>
      <c r="K150" s="15">
        <f>'prov lvl hist forec Mt'!K150*'city lvl hist forec Mt'!$H150</f>
        <v>0</v>
      </c>
      <c r="L150" s="15">
        <f>'prov lvl hist forec Mt'!L150*'city lvl hist forec Mt'!$H150</f>
        <v>0</v>
      </c>
      <c r="M150" s="15">
        <f>'prov lvl hist forec Mt'!M150*'city lvl hist forec Mt'!$H150</f>
        <v>0</v>
      </c>
      <c r="N150" s="15">
        <f>'prov lvl hist forec Mt'!N150*'city lvl hist forec Mt'!$H150</f>
        <v>0</v>
      </c>
      <c r="O150" s="15">
        <f>'prov lvl hist forec Mt'!O150*'city lvl hist forec Mt'!$H150</f>
        <v>0</v>
      </c>
      <c r="P150" s="15">
        <f>'prov lvl hist forec Mt'!P150*'city lvl hist forec Mt'!$H150</f>
        <v>0</v>
      </c>
      <c r="Q150" s="15">
        <f>'prov lvl hist forec Mt'!Q150*'city lvl hist forec Mt'!$H150</f>
        <v>0</v>
      </c>
      <c r="R150" s="15">
        <f>'prov lvl hist forec Mt'!R150*'city lvl hist forec Mt'!$H150</f>
        <v>0</v>
      </c>
      <c r="S150" s="15">
        <f>'prov lvl hist forec Mt'!S150*'city lvl hist forec Mt'!$H150</f>
        <v>0</v>
      </c>
      <c r="T150" s="15">
        <f>'prov lvl hist forec Mt'!T150*'city lvl hist forec Mt'!$H150</f>
        <v>0</v>
      </c>
      <c r="U150" s="15">
        <f>'prov lvl hist forec Mt'!U150*'city lvl hist forec Mt'!$H150</f>
        <v>0</v>
      </c>
      <c r="V150" s="15">
        <f>'prov lvl hist forec Mt'!V150*'city lvl hist forec Mt'!$H150</f>
        <v>0</v>
      </c>
      <c r="W150" s="15">
        <f>'prov lvl hist forec Mt'!W150*'city lvl hist forec Mt'!$H150</f>
        <v>0</v>
      </c>
      <c r="X150" s="15">
        <f>'prov lvl hist forec Mt'!X150*'city lvl hist forec Mt'!$H150</f>
        <v>0</v>
      </c>
    </row>
    <row r="151" spans="1:24">
      <c r="A151" s="14" t="s">
        <v>3308</v>
      </c>
      <c r="B151" s="14" t="s">
        <v>4190</v>
      </c>
      <c r="C151" s="14" t="s">
        <v>2603</v>
      </c>
      <c r="D151" s="14" t="s">
        <v>2366</v>
      </c>
      <c r="E151" s="14" t="s">
        <v>3987</v>
      </c>
      <c r="F151">
        <f>SUMIF(GID_GCED_CO2_Plant_2019_v1.0!$V$1:$V$797,'city lvl hist forec Mt'!A151,GID_GCED_CO2_Plant_2019_v1.0!$AB$1:$AB$797)</f>
        <v>3506.5</v>
      </c>
      <c r="G151" s="15">
        <f t="shared" si="4"/>
        <v>30951.659999999996</v>
      </c>
      <c r="H151" s="26">
        <f t="shared" si="5"/>
        <v>0.11328956185225608</v>
      </c>
      <c r="I151" s="15">
        <f>'prov lvl hist forec Mt'!I151*'city lvl hist forec Mt'!$H151</f>
        <v>2.115497982381044</v>
      </c>
      <c r="J151" s="15">
        <f>'prov lvl hist forec Mt'!J151*'city lvl hist forec Mt'!$H151</f>
        <v>2.167688614799407</v>
      </c>
      <c r="K151" s="15">
        <f>'prov lvl hist forec Mt'!K151*'city lvl hist forec Mt'!$H151</f>
        <v>2.1223422108519805</v>
      </c>
      <c r="L151" s="15">
        <f>'prov lvl hist forec Mt'!L151*'city lvl hist forec Mt'!$H151</f>
        <v>2.0594472183753902</v>
      </c>
      <c r="M151" s="15">
        <f>'prov lvl hist forec Mt'!M151*'city lvl hist forec Mt'!$H151</f>
        <v>2.2092098624512215</v>
      </c>
      <c r="N151" s="15">
        <f>'prov lvl hist forec Mt'!N151*'city lvl hist forec Mt'!$H151</f>
        <v>2.2270678211894475</v>
      </c>
      <c r="O151" s="15">
        <f>'prov lvl hist forec Mt'!O151*'city lvl hist forec Mt'!$H151</f>
        <v>2.2384822494709429</v>
      </c>
      <c r="P151" s="15">
        <f>'prov lvl hist forec Mt'!P151*'city lvl hist forec Mt'!$H151</f>
        <v>2.2364373624077531</v>
      </c>
      <c r="Q151" s="15">
        <f>'prov lvl hist forec Mt'!Q151*'city lvl hist forec Mt'!$H151</f>
        <v>2.2170566386990638</v>
      </c>
      <c r="R151" s="15">
        <f>'prov lvl hist forec Mt'!R151*'city lvl hist forec Mt'!$H151</f>
        <v>2.1980635294645481</v>
      </c>
      <c r="S151" s="15">
        <f>'prov lvl hist forec Mt'!S151*'city lvl hist forec Mt'!$H151</f>
        <v>2.1794502824147228</v>
      </c>
      <c r="T151" s="15">
        <f>'prov lvl hist forec Mt'!T151*'city lvl hist forec Mt'!$H151</f>
        <v>2.1612093003058943</v>
      </c>
      <c r="U151" s="15">
        <f>'prov lvl hist forec Mt'!U151*'city lvl hist forec Mt'!$H151</f>
        <v>2.1433331378392424</v>
      </c>
      <c r="V151" s="15">
        <f>'prov lvl hist forec Mt'!V151*'city lvl hist forec Mt'!$H151</f>
        <v>2.125814498621923</v>
      </c>
      <c r="W151" s="15">
        <f>'prov lvl hist forec Mt'!W151*'city lvl hist forec Mt'!$H151</f>
        <v>2.1086462321889505</v>
      </c>
      <c r="X151" s="15">
        <f>'prov lvl hist forec Mt'!X151*'city lvl hist forec Mt'!$H151</f>
        <v>2.0918213310846374</v>
      </c>
    </row>
    <row r="152" spans="1:24">
      <c r="A152" s="14" t="s">
        <v>3605</v>
      </c>
      <c r="B152" s="14" t="s">
        <v>4191</v>
      </c>
      <c r="C152" s="14" t="s">
        <v>2418</v>
      </c>
      <c r="D152" s="14" t="s">
        <v>2386</v>
      </c>
      <c r="E152" s="14" t="s">
        <v>3955</v>
      </c>
      <c r="F152">
        <f>SUMIF(GID_GCED_CO2_Plant_2019_v1.0!$V$1:$V$797,'city lvl hist forec Mt'!A152,GID_GCED_CO2_Plant_2019_v1.0!$AB$1:$AB$797)</f>
        <v>0</v>
      </c>
      <c r="G152" s="15">
        <f t="shared" si="4"/>
        <v>64497.73</v>
      </c>
      <c r="H152" s="26">
        <f t="shared" si="5"/>
        <v>0</v>
      </c>
      <c r="I152" s="15">
        <f>'prov lvl hist forec Mt'!I152*'city lvl hist forec Mt'!$H152</f>
        <v>0</v>
      </c>
      <c r="J152" s="15">
        <f>'prov lvl hist forec Mt'!J152*'city lvl hist forec Mt'!$H152</f>
        <v>0</v>
      </c>
      <c r="K152" s="15">
        <f>'prov lvl hist forec Mt'!K152*'city lvl hist forec Mt'!$H152</f>
        <v>0</v>
      </c>
      <c r="L152" s="15">
        <f>'prov lvl hist forec Mt'!L152*'city lvl hist forec Mt'!$H152</f>
        <v>0</v>
      </c>
      <c r="M152" s="15">
        <f>'prov lvl hist forec Mt'!M152*'city lvl hist forec Mt'!$H152</f>
        <v>0</v>
      </c>
      <c r="N152" s="15">
        <f>'prov lvl hist forec Mt'!N152*'city lvl hist forec Mt'!$H152</f>
        <v>0</v>
      </c>
      <c r="O152" s="15">
        <f>'prov lvl hist forec Mt'!O152*'city lvl hist forec Mt'!$H152</f>
        <v>0</v>
      </c>
      <c r="P152" s="15">
        <f>'prov lvl hist forec Mt'!P152*'city lvl hist forec Mt'!$H152</f>
        <v>0</v>
      </c>
      <c r="Q152" s="15">
        <f>'prov lvl hist forec Mt'!Q152*'city lvl hist forec Mt'!$H152</f>
        <v>0</v>
      </c>
      <c r="R152" s="15">
        <f>'prov lvl hist forec Mt'!R152*'city lvl hist forec Mt'!$H152</f>
        <v>0</v>
      </c>
      <c r="S152" s="15">
        <f>'prov lvl hist forec Mt'!S152*'city lvl hist forec Mt'!$H152</f>
        <v>0</v>
      </c>
      <c r="T152" s="15">
        <f>'prov lvl hist forec Mt'!T152*'city lvl hist forec Mt'!$H152</f>
        <v>0</v>
      </c>
      <c r="U152" s="15">
        <f>'prov lvl hist forec Mt'!U152*'city lvl hist forec Mt'!$H152</f>
        <v>0</v>
      </c>
      <c r="V152" s="15">
        <f>'prov lvl hist forec Mt'!V152*'city lvl hist forec Mt'!$H152</f>
        <v>0</v>
      </c>
      <c r="W152" s="15">
        <f>'prov lvl hist forec Mt'!W152*'city lvl hist forec Mt'!$H152</f>
        <v>0</v>
      </c>
      <c r="X152" s="15">
        <f>'prov lvl hist forec Mt'!X152*'city lvl hist forec Mt'!$H152</f>
        <v>0</v>
      </c>
    </row>
    <row r="153" spans="1:24">
      <c r="A153" s="14" t="s">
        <v>3606</v>
      </c>
      <c r="B153" s="14" t="s">
        <v>4192</v>
      </c>
      <c r="C153" s="14" t="s">
        <v>4193</v>
      </c>
      <c r="D153" s="14" t="s">
        <v>2366</v>
      </c>
      <c r="E153" s="14" t="s">
        <v>3987</v>
      </c>
      <c r="F153">
        <f>SUMIF(GID_GCED_CO2_Plant_2019_v1.0!$V$1:$V$797,'city lvl hist forec Mt'!A153,GID_GCED_CO2_Plant_2019_v1.0!$AB$1:$AB$797)</f>
        <v>0</v>
      </c>
      <c r="G153" s="15">
        <f t="shared" si="4"/>
        <v>30951.659999999996</v>
      </c>
      <c r="H153" s="26">
        <f t="shared" si="5"/>
        <v>0</v>
      </c>
      <c r="I153" s="15">
        <f>'prov lvl hist forec Mt'!I153*'city lvl hist forec Mt'!$H153</f>
        <v>0</v>
      </c>
      <c r="J153" s="15">
        <f>'prov lvl hist forec Mt'!J153*'city lvl hist forec Mt'!$H153</f>
        <v>0</v>
      </c>
      <c r="K153" s="15">
        <f>'prov lvl hist forec Mt'!K153*'city lvl hist forec Mt'!$H153</f>
        <v>0</v>
      </c>
      <c r="L153" s="15">
        <f>'prov lvl hist forec Mt'!L153*'city lvl hist forec Mt'!$H153</f>
        <v>0</v>
      </c>
      <c r="M153" s="15">
        <f>'prov lvl hist forec Mt'!M153*'city lvl hist forec Mt'!$H153</f>
        <v>0</v>
      </c>
      <c r="N153" s="15">
        <f>'prov lvl hist forec Mt'!N153*'city lvl hist forec Mt'!$H153</f>
        <v>0</v>
      </c>
      <c r="O153" s="15">
        <f>'prov lvl hist forec Mt'!O153*'city lvl hist forec Mt'!$H153</f>
        <v>0</v>
      </c>
      <c r="P153" s="15">
        <f>'prov lvl hist forec Mt'!P153*'city lvl hist forec Mt'!$H153</f>
        <v>0</v>
      </c>
      <c r="Q153" s="15">
        <f>'prov lvl hist forec Mt'!Q153*'city lvl hist forec Mt'!$H153</f>
        <v>0</v>
      </c>
      <c r="R153" s="15">
        <f>'prov lvl hist forec Mt'!R153*'city lvl hist forec Mt'!$H153</f>
        <v>0</v>
      </c>
      <c r="S153" s="15">
        <f>'prov lvl hist forec Mt'!S153*'city lvl hist forec Mt'!$H153</f>
        <v>0</v>
      </c>
      <c r="T153" s="15">
        <f>'prov lvl hist forec Mt'!T153*'city lvl hist forec Mt'!$H153</f>
        <v>0</v>
      </c>
      <c r="U153" s="15">
        <f>'prov lvl hist forec Mt'!U153*'city lvl hist forec Mt'!$H153</f>
        <v>0</v>
      </c>
      <c r="V153" s="15">
        <f>'prov lvl hist forec Mt'!V153*'city lvl hist forec Mt'!$H153</f>
        <v>0</v>
      </c>
      <c r="W153" s="15">
        <f>'prov lvl hist forec Mt'!W153*'city lvl hist forec Mt'!$H153</f>
        <v>0</v>
      </c>
      <c r="X153" s="15">
        <f>'prov lvl hist forec Mt'!X153*'city lvl hist forec Mt'!$H153</f>
        <v>0</v>
      </c>
    </row>
    <row r="154" spans="1:24">
      <c r="A154" s="14" t="s">
        <v>3607</v>
      </c>
      <c r="B154" s="14" t="s">
        <v>4194</v>
      </c>
      <c r="C154" s="14" t="s">
        <v>4195</v>
      </c>
      <c r="D154" s="14" t="s">
        <v>2446</v>
      </c>
      <c r="E154" s="14" t="s">
        <v>3951</v>
      </c>
      <c r="F154">
        <f>SUMIF(GID_GCED_CO2_Plant_2019_v1.0!$V$1:$V$797,'city lvl hist forec Mt'!A154,GID_GCED_CO2_Plant_2019_v1.0!$AB$1:$AB$797)</f>
        <v>0</v>
      </c>
      <c r="G154" s="15">
        <f t="shared" si="4"/>
        <v>15742.279999999997</v>
      </c>
      <c r="H154" s="26">
        <f t="shared" si="5"/>
        <v>0</v>
      </c>
      <c r="I154" s="15">
        <f>'prov lvl hist forec Mt'!I154*'city lvl hist forec Mt'!$H154</f>
        <v>0</v>
      </c>
      <c r="J154" s="15">
        <f>'prov lvl hist forec Mt'!J154*'city lvl hist forec Mt'!$H154</f>
        <v>0</v>
      </c>
      <c r="K154" s="15">
        <f>'prov lvl hist forec Mt'!K154*'city lvl hist forec Mt'!$H154</f>
        <v>0</v>
      </c>
      <c r="L154" s="15">
        <f>'prov lvl hist forec Mt'!L154*'city lvl hist forec Mt'!$H154</f>
        <v>0</v>
      </c>
      <c r="M154" s="15">
        <f>'prov lvl hist forec Mt'!M154*'city lvl hist forec Mt'!$H154</f>
        <v>0</v>
      </c>
      <c r="N154" s="15">
        <f>'prov lvl hist forec Mt'!N154*'city lvl hist forec Mt'!$H154</f>
        <v>0</v>
      </c>
      <c r="O154" s="15">
        <f>'prov lvl hist forec Mt'!O154*'city lvl hist forec Mt'!$H154</f>
        <v>0</v>
      </c>
      <c r="P154" s="15">
        <f>'prov lvl hist forec Mt'!P154*'city lvl hist forec Mt'!$H154</f>
        <v>0</v>
      </c>
      <c r="Q154" s="15">
        <f>'prov lvl hist forec Mt'!Q154*'city lvl hist forec Mt'!$H154</f>
        <v>0</v>
      </c>
      <c r="R154" s="15">
        <f>'prov lvl hist forec Mt'!R154*'city lvl hist forec Mt'!$H154</f>
        <v>0</v>
      </c>
      <c r="S154" s="15">
        <f>'prov lvl hist forec Mt'!S154*'city lvl hist forec Mt'!$H154</f>
        <v>0</v>
      </c>
      <c r="T154" s="15">
        <f>'prov lvl hist forec Mt'!T154*'city lvl hist forec Mt'!$H154</f>
        <v>0</v>
      </c>
      <c r="U154" s="15">
        <f>'prov lvl hist forec Mt'!U154*'city lvl hist forec Mt'!$H154</f>
        <v>0</v>
      </c>
      <c r="V154" s="15">
        <f>'prov lvl hist forec Mt'!V154*'city lvl hist forec Mt'!$H154</f>
        <v>0</v>
      </c>
      <c r="W154" s="15">
        <f>'prov lvl hist forec Mt'!W154*'city lvl hist forec Mt'!$H154</f>
        <v>0</v>
      </c>
      <c r="X154" s="15">
        <f>'prov lvl hist forec Mt'!X154*'city lvl hist forec Mt'!$H154</f>
        <v>0</v>
      </c>
    </row>
    <row r="155" spans="1:24">
      <c r="A155" s="14" t="s">
        <v>3431</v>
      </c>
      <c r="B155" s="14" t="s">
        <v>4196</v>
      </c>
      <c r="C155" s="14" t="s">
        <v>3132</v>
      </c>
      <c r="D155" s="14" t="s">
        <v>2366</v>
      </c>
      <c r="E155" s="14" t="s">
        <v>3987</v>
      </c>
      <c r="F155">
        <f>SUMIF(GID_GCED_CO2_Plant_2019_v1.0!$V$1:$V$797,'city lvl hist forec Mt'!A155,GID_GCED_CO2_Plant_2019_v1.0!$AB$1:$AB$797)</f>
        <v>67.05</v>
      </c>
      <c r="G155" s="15">
        <f t="shared" si="4"/>
        <v>30951.659999999996</v>
      </c>
      <c r="H155" s="26">
        <f t="shared" si="5"/>
        <v>2.1662812269196549E-3</v>
      </c>
      <c r="I155" s="15">
        <f>'prov lvl hist forec Mt'!I155*'city lvl hist forec Mt'!$H155</f>
        <v>4.0451772342406676E-2</v>
      </c>
      <c r="J155" s="15">
        <f>'prov lvl hist forec Mt'!J155*'city lvl hist forec Mt'!$H155</f>
        <v>4.1449742370540492E-2</v>
      </c>
      <c r="K155" s="15">
        <f>'prov lvl hist forec Mt'!K155*'city lvl hist forec Mt'!$H155</f>
        <v>4.0582645155461367E-2</v>
      </c>
      <c r="L155" s="15">
        <f>'prov lvl hist forec Mt'!L155*'city lvl hist forec Mt'!$H155</f>
        <v>3.9379990301460117E-2</v>
      </c>
      <c r="M155" s="15">
        <f>'prov lvl hist forec Mt'!M155*'city lvl hist forec Mt'!$H155</f>
        <v>4.2243696357437438E-2</v>
      </c>
      <c r="N155" s="15">
        <f>'prov lvl hist forec Mt'!N155*'city lvl hist forec Mt'!$H155</f>
        <v>4.2585169659418921E-2</v>
      </c>
      <c r="O155" s="15">
        <f>'prov lvl hist forec Mt'!O155*'city lvl hist forec Mt'!$H155</f>
        <v>4.2803432148018454E-2</v>
      </c>
      <c r="P155" s="15">
        <f>'prov lvl hist forec Mt'!P155*'city lvl hist forec Mt'!$H155</f>
        <v>4.2764330571635485E-2</v>
      </c>
      <c r="Q155" s="15">
        <f>'prov lvl hist forec Mt'!Q155*'city lvl hist forec Mt'!$H155</f>
        <v>4.2393739519398892E-2</v>
      </c>
      <c r="R155" s="15">
        <f>'prov lvl hist forec Mt'!R155*'city lvl hist forec Mt'!$H155</f>
        <v>4.2030560288207029E-2</v>
      </c>
      <c r="S155" s="15">
        <f>'prov lvl hist forec Mt'!S155*'city lvl hist forec Mt'!$H155</f>
        <v>4.1674644641639003E-2</v>
      </c>
      <c r="T155" s="15">
        <f>'prov lvl hist forec Mt'!T155*'city lvl hist forec Mt'!$H155</f>
        <v>4.1325847308002338E-2</v>
      </c>
      <c r="U155" s="15">
        <f>'prov lvl hist forec Mt'!U155*'city lvl hist forec Mt'!$H155</f>
        <v>4.0984025921038406E-2</v>
      </c>
      <c r="V155" s="15">
        <f>'prov lvl hist forec Mt'!V155*'city lvl hist forec Mt'!$H155</f>
        <v>4.0649040961813758E-2</v>
      </c>
      <c r="W155" s="15">
        <f>'prov lvl hist forec Mt'!W155*'city lvl hist forec Mt'!$H155</f>
        <v>4.0320755701773604E-2</v>
      </c>
      <c r="X155" s="15">
        <f>'prov lvl hist forec Mt'!X155*'city lvl hist forec Mt'!$H155</f>
        <v>3.9999036146934244E-2</v>
      </c>
    </row>
    <row r="156" spans="1:24">
      <c r="A156" s="14" t="s">
        <v>3282</v>
      </c>
      <c r="B156" s="14" t="s">
        <v>4197</v>
      </c>
      <c r="C156" s="14" t="s">
        <v>2499</v>
      </c>
      <c r="D156" s="14" t="s">
        <v>1517</v>
      </c>
      <c r="E156" s="14" t="s">
        <v>4043</v>
      </c>
      <c r="F156">
        <f>SUMIF(GID_GCED_CO2_Plant_2019_v1.0!$V$1:$V$797,'city lvl hist forec Mt'!A156,GID_GCED_CO2_Plant_2019_v1.0!$AB$1:$AB$797)</f>
        <v>1652.6799999999998</v>
      </c>
      <c r="G156" s="15">
        <f t="shared" si="4"/>
        <v>24846.129999999997</v>
      </c>
      <c r="H156" s="26">
        <f t="shared" si="5"/>
        <v>6.6516596347197726E-2</v>
      </c>
      <c r="I156" s="15">
        <f>'prov lvl hist forec Mt'!I156*'city lvl hist forec Mt'!$H156</f>
        <v>1.3128673684546988</v>
      </c>
      <c r="J156" s="15">
        <f>'prov lvl hist forec Mt'!J156*'city lvl hist forec Mt'!$H156</f>
        <v>1.3158835644149856</v>
      </c>
      <c r="K156" s="15">
        <f>'prov lvl hist forec Mt'!K156*'city lvl hist forec Mt'!$H156</f>
        <v>1.4244012346231274</v>
      </c>
      <c r="L156" s="15">
        <f>'prov lvl hist forec Mt'!L156*'city lvl hist forec Mt'!$H156</f>
        <v>1.4062052970412584</v>
      </c>
      <c r="M156" s="15">
        <f>'prov lvl hist forec Mt'!M156*'city lvl hist forec Mt'!$H156</f>
        <v>1.5295576696066482</v>
      </c>
      <c r="N156" s="15">
        <f>'prov lvl hist forec Mt'!N156*'city lvl hist forec Mt'!$H156</f>
        <v>1.5403131042846556</v>
      </c>
      <c r="O156" s="15">
        <f>'prov lvl hist forec Mt'!O156*'city lvl hist forec Mt'!$H156</f>
        <v>1.5517545427337545</v>
      </c>
      <c r="P156" s="15">
        <f>'prov lvl hist forec Mt'!P156*'city lvl hist forec Mt'!$H156</f>
        <v>1.5497048168174095</v>
      </c>
      <c r="Q156" s="15">
        <f>'prov lvl hist forec Mt'!Q156*'city lvl hist forec Mt'!$H156</f>
        <v>1.5302782321525041</v>
      </c>
      <c r="R156" s="15">
        <f>'prov lvl hist forec Mt'!R156*'city lvl hist forec Mt'!$H156</f>
        <v>1.5112401791808971</v>
      </c>
      <c r="S156" s="15">
        <f>'prov lvl hist forec Mt'!S156*'city lvl hist forec Mt'!$H156</f>
        <v>1.4925828872687221</v>
      </c>
      <c r="T156" s="15">
        <f>'prov lvl hist forec Mt'!T156*'city lvl hist forec Mt'!$H156</f>
        <v>1.4742987411947903</v>
      </c>
      <c r="U156" s="15">
        <f>'prov lvl hist forec Mt'!U156*'city lvl hist forec Mt'!$H156</f>
        <v>1.4563802780423376</v>
      </c>
      <c r="V156" s="15">
        <f>'prov lvl hist forec Mt'!V156*'city lvl hist forec Mt'!$H156</f>
        <v>1.4388201841529336</v>
      </c>
      <c r="W156" s="15">
        <f>'prov lvl hist forec Mt'!W156*'city lvl hist forec Mt'!$H156</f>
        <v>1.4216112921413178</v>
      </c>
      <c r="X156" s="15">
        <f>'prov lvl hist forec Mt'!X156*'city lvl hist forec Mt'!$H156</f>
        <v>1.4047465779699342</v>
      </c>
    </row>
    <row r="157" spans="1:24">
      <c r="A157" s="14" t="s">
        <v>3286</v>
      </c>
      <c r="B157" s="14" t="s">
        <v>4198</v>
      </c>
      <c r="C157" s="14" t="s">
        <v>2515</v>
      </c>
      <c r="D157" s="14" t="s">
        <v>2496</v>
      </c>
      <c r="E157" s="14" t="s">
        <v>3976</v>
      </c>
      <c r="F157">
        <f>SUMIF(GID_GCED_CO2_Plant_2019_v1.0!$V$1:$V$797,'city lvl hist forec Mt'!A157,GID_GCED_CO2_Plant_2019_v1.0!$AB$1:$AB$797)</f>
        <v>16513.319999999996</v>
      </c>
      <c r="G157" s="15">
        <f t="shared" si="4"/>
        <v>33858.01</v>
      </c>
      <c r="H157" s="26">
        <f t="shared" si="5"/>
        <v>0.4877226984102136</v>
      </c>
      <c r="I157" s="15">
        <f>'prov lvl hist forec Mt'!I157*'city lvl hist forec Mt'!$H157</f>
        <v>7.0899259782801698</v>
      </c>
      <c r="J157" s="15">
        <f>'prov lvl hist forec Mt'!J157*'city lvl hist forec Mt'!$H157</f>
        <v>7.6597692120066672</v>
      </c>
      <c r="K157" s="15">
        <f>'prov lvl hist forec Mt'!K157*'city lvl hist forec Mt'!$H157</f>
        <v>8.0580563340202929</v>
      </c>
      <c r="L157" s="15">
        <f>'prov lvl hist forec Mt'!L157*'city lvl hist forec Mt'!$H157</f>
        <v>7.5734578814455196</v>
      </c>
      <c r="M157" s="15">
        <f>'prov lvl hist forec Mt'!M157*'city lvl hist forec Mt'!$H157</f>
        <v>7.999325097832684</v>
      </c>
      <c r="N157" s="15">
        <f>'prov lvl hist forec Mt'!N157*'city lvl hist forec Mt'!$H157</f>
        <v>8.0276554285461206</v>
      </c>
      <c r="O157" s="15">
        <f>'prov lvl hist forec Mt'!O157*'city lvl hist forec Mt'!$H157</f>
        <v>8.0480372998413436</v>
      </c>
      <c r="P157" s="15">
        <f>'prov lvl hist forec Mt'!P157*'city lvl hist forec Mt'!$H157</f>
        <v>8.0443859014613857</v>
      </c>
      <c r="Q157" s="15">
        <f>'prov lvl hist forec Mt'!Q157*'city lvl hist forec Mt'!$H157</f>
        <v>8.009779225901541</v>
      </c>
      <c r="R157" s="15">
        <f>'prov lvl hist forec Mt'!R157*'city lvl hist forec Mt'!$H157</f>
        <v>7.9758646838528966</v>
      </c>
      <c r="S157" s="15">
        <f>'prov lvl hist forec Mt'!S157*'city lvl hist forec Mt'!$H157</f>
        <v>7.9426284326452228</v>
      </c>
      <c r="T157" s="15">
        <f>'prov lvl hist forec Mt'!T157*'city lvl hist forec Mt'!$H157</f>
        <v>7.910056906461703</v>
      </c>
      <c r="U157" s="15">
        <f>'prov lvl hist forec Mt'!U157*'city lvl hist forec Mt'!$H157</f>
        <v>7.8781368108018546</v>
      </c>
      <c r="V157" s="15">
        <f>'prov lvl hist forec Mt'!V157*'city lvl hist forec Mt'!$H157</f>
        <v>7.8468551170552008</v>
      </c>
      <c r="W157" s="15">
        <f>'prov lvl hist forec Mt'!W157*'city lvl hist forec Mt'!$H157</f>
        <v>7.8161990571834821</v>
      </c>
      <c r="X157" s="15">
        <f>'prov lvl hist forec Mt'!X157*'city lvl hist forec Mt'!$H157</f>
        <v>7.7861561185091972</v>
      </c>
    </row>
    <row r="158" spans="1:24">
      <c r="A158" s="14" t="s">
        <v>3281</v>
      </c>
      <c r="B158" s="14" t="s">
        <v>4199</v>
      </c>
      <c r="C158" s="14" t="s">
        <v>2495</v>
      </c>
      <c r="D158" s="14" t="s">
        <v>2496</v>
      </c>
      <c r="E158" s="14" t="s">
        <v>3976</v>
      </c>
      <c r="F158">
        <f>SUMIF(GID_GCED_CO2_Plant_2019_v1.0!$V$1:$V$797,'city lvl hist forec Mt'!A158,GID_GCED_CO2_Plant_2019_v1.0!$AB$1:$AB$797)</f>
        <v>4257.4000000000005</v>
      </c>
      <c r="G158" s="15">
        <f t="shared" si="4"/>
        <v>33858.01</v>
      </c>
      <c r="H158" s="26">
        <f t="shared" si="5"/>
        <v>0.12574277106067369</v>
      </c>
      <c r="I158" s="15">
        <f>'prov lvl hist forec Mt'!I158*'city lvl hist forec Mt'!$H158</f>
        <v>1.8278971678578266</v>
      </c>
      <c r="J158" s="15">
        <f>'prov lvl hist forec Mt'!J158*'city lvl hist forec Mt'!$H158</f>
        <v>1.9748119362549259</v>
      </c>
      <c r="K158" s="15">
        <f>'prov lvl hist forec Mt'!K158*'city lvl hist forec Mt'!$H158</f>
        <v>2.0774967745103954</v>
      </c>
      <c r="L158" s="15">
        <f>'prov lvl hist forec Mt'!L158*'city lvl hist forec Mt'!$H158</f>
        <v>1.9525594843717777</v>
      </c>
      <c r="M158" s="15">
        <f>'prov lvl hist forec Mt'!M158*'city lvl hist forec Mt'!$H158</f>
        <v>2.0623549153963516</v>
      </c>
      <c r="N158" s="15">
        <f>'prov lvl hist forec Mt'!N158*'city lvl hist forec Mt'!$H158</f>
        <v>2.0696589311835694</v>
      </c>
      <c r="O158" s="15">
        <f>'prov lvl hist forec Mt'!O158*'city lvl hist forec Mt'!$H158</f>
        <v>2.0749137060472727</v>
      </c>
      <c r="P158" s="15">
        <f>'prov lvl hist forec Mt'!P158*'city lvl hist forec Mt'!$H158</f>
        <v>2.0739723167044368</v>
      </c>
      <c r="Q158" s="15">
        <f>'prov lvl hist forec Mt'!Q158*'city lvl hist forec Mt'!$H158</f>
        <v>2.0650501580756164</v>
      </c>
      <c r="R158" s="15">
        <f>'prov lvl hist forec Mt'!R158*'city lvl hist forec Mt'!$H158</f>
        <v>2.0563064426193725</v>
      </c>
      <c r="S158" s="15">
        <f>'prov lvl hist forec Mt'!S158*'city lvl hist forec Mt'!$H158</f>
        <v>2.047737601472253</v>
      </c>
      <c r="T158" s="15">
        <f>'prov lvl hist forec Mt'!T158*'city lvl hist forec Mt'!$H158</f>
        <v>2.0393401371480757</v>
      </c>
      <c r="U158" s="15">
        <f>'prov lvl hist forec Mt'!U158*'city lvl hist forec Mt'!$H158</f>
        <v>2.0311106221103827</v>
      </c>
      <c r="V158" s="15">
        <f>'prov lvl hist forec Mt'!V158*'city lvl hist forec Mt'!$H158</f>
        <v>2.0230456973734428</v>
      </c>
      <c r="W158" s="15">
        <f>'prov lvl hist forec Mt'!W158*'city lvl hist forec Mt'!$H158</f>
        <v>2.0151420711312427</v>
      </c>
      <c r="X158" s="15">
        <f>'prov lvl hist forec Mt'!X158*'city lvl hist forec Mt'!$H158</f>
        <v>2.0073965174138859</v>
      </c>
    </row>
    <row r="159" spans="1:24">
      <c r="A159" s="14" t="s">
        <v>3608</v>
      </c>
      <c r="B159" s="14" t="s">
        <v>4200</v>
      </c>
      <c r="C159" s="14" t="s">
        <v>2943</v>
      </c>
      <c r="D159" s="14" t="s">
        <v>2496</v>
      </c>
      <c r="E159" s="14" t="s">
        <v>3976</v>
      </c>
      <c r="F159">
        <f>SUMIF(GID_GCED_CO2_Plant_2019_v1.0!$V$1:$V$797,'city lvl hist forec Mt'!A159,GID_GCED_CO2_Plant_2019_v1.0!$AB$1:$AB$797)</f>
        <v>0</v>
      </c>
      <c r="G159" s="15">
        <f t="shared" si="4"/>
        <v>33858.01</v>
      </c>
      <c r="H159" s="26">
        <f t="shared" si="5"/>
        <v>0</v>
      </c>
      <c r="I159" s="15">
        <f>'prov lvl hist forec Mt'!I159*'city lvl hist forec Mt'!$H159</f>
        <v>0</v>
      </c>
      <c r="J159" s="15">
        <f>'prov lvl hist forec Mt'!J159*'city lvl hist forec Mt'!$H159</f>
        <v>0</v>
      </c>
      <c r="K159" s="15">
        <f>'prov lvl hist forec Mt'!K159*'city lvl hist forec Mt'!$H159</f>
        <v>0</v>
      </c>
      <c r="L159" s="15">
        <f>'prov lvl hist forec Mt'!L159*'city lvl hist forec Mt'!$H159</f>
        <v>0</v>
      </c>
      <c r="M159" s="15">
        <f>'prov lvl hist forec Mt'!M159*'city lvl hist forec Mt'!$H159</f>
        <v>0</v>
      </c>
      <c r="N159" s="15">
        <f>'prov lvl hist forec Mt'!N159*'city lvl hist forec Mt'!$H159</f>
        <v>0</v>
      </c>
      <c r="O159" s="15">
        <f>'prov lvl hist forec Mt'!O159*'city lvl hist forec Mt'!$H159</f>
        <v>0</v>
      </c>
      <c r="P159" s="15">
        <f>'prov lvl hist forec Mt'!P159*'city lvl hist forec Mt'!$H159</f>
        <v>0</v>
      </c>
      <c r="Q159" s="15">
        <f>'prov lvl hist forec Mt'!Q159*'city lvl hist forec Mt'!$H159</f>
        <v>0</v>
      </c>
      <c r="R159" s="15">
        <f>'prov lvl hist forec Mt'!R159*'city lvl hist forec Mt'!$H159</f>
        <v>0</v>
      </c>
      <c r="S159" s="15">
        <f>'prov lvl hist forec Mt'!S159*'city lvl hist forec Mt'!$H159</f>
        <v>0</v>
      </c>
      <c r="T159" s="15">
        <f>'prov lvl hist forec Mt'!T159*'city lvl hist forec Mt'!$H159</f>
        <v>0</v>
      </c>
      <c r="U159" s="15">
        <f>'prov lvl hist forec Mt'!U159*'city lvl hist forec Mt'!$H159</f>
        <v>0</v>
      </c>
      <c r="V159" s="15">
        <f>'prov lvl hist forec Mt'!V159*'city lvl hist forec Mt'!$H159</f>
        <v>0</v>
      </c>
      <c r="W159" s="15">
        <f>'prov lvl hist forec Mt'!W159*'city lvl hist forec Mt'!$H159</f>
        <v>0</v>
      </c>
      <c r="X159" s="15">
        <f>'prov lvl hist forec Mt'!X159*'city lvl hist forec Mt'!$H159</f>
        <v>0</v>
      </c>
    </row>
    <row r="160" spans="1:24">
      <c r="A160" s="14" t="s">
        <v>3609</v>
      </c>
      <c r="B160" s="14" t="s">
        <v>4201</v>
      </c>
      <c r="C160" s="14" t="s">
        <v>2950</v>
      </c>
      <c r="D160" s="14" t="s">
        <v>2396</v>
      </c>
      <c r="E160" s="14" t="s">
        <v>4093</v>
      </c>
      <c r="F160">
        <f>SUMIF(GID_GCED_CO2_Plant_2019_v1.0!$V$1:$V$797,'city lvl hist forec Mt'!A160,GID_GCED_CO2_Plant_2019_v1.0!$AB$1:$AB$797)</f>
        <v>0</v>
      </c>
      <c r="G160" s="15">
        <f t="shared" si="4"/>
        <v>18095.59</v>
      </c>
      <c r="H160" s="26">
        <f t="shared" si="5"/>
        <v>0</v>
      </c>
      <c r="I160" s="15">
        <f>'prov lvl hist forec Mt'!I160*'city lvl hist forec Mt'!$H160</f>
        <v>0</v>
      </c>
      <c r="J160" s="15">
        <f>'prov lvl hist forec Mt'!J160*'city lvl hist forec Mt'!$H160</f>
        <v>0</v>
      </c>
      <c r="K160" s="15">
        <f>'prov lvl hist forec Mt'!K160*'city lvl hist forec Mt'!$H160</f>
        <v>0</v>
      </c>
      <c r="L160" s="15">
        <f>'prov lvl hist forec Mt'!L160*'city lvl hist forec Mt'!$H160</f>
        <v>0</v>
      </c>
      <c r="M160" s="15">
        <f>'prov lvl hist forec Mt'!M160*'city lvl hist forec Mt'!$H160</f>
        <v>0</v>
      </c>
      <c r="N160" s="15">
        <f>'prov lvl hist forec Mt'!N160*'city lvl hist forec Mt'!$H160</f>
        <v>0</v>
      </c>
      <c r="O160" s="15">
        <f>'prov lvl hist forec Mt'!O160*'city lvl hist forec Mt'!$H160</f>
        <v>0</v>
      </c>
      <c r="P160" s="15">
        <f>'prov lvl hist forec Mt'!P160*'city lvl hist forec Mt'!$H160</f>
        <v>0</v>
      </c>
      <c r="Q160" s="15">
        <f>'prov lvl hist forec Mt'!Q160*'city lvl hist forec Mt'!$H160</f>
        <v>0</v>
      </c>
      <c r="R160" s="15">
        <f>'prov lvl hist forec Mt'!R160*'city lvl hist forec Mt'!$H160</f>
        <v>0</v>
      </c>
      <c r="S160" s="15">
        <f>'prov lvl hist forec Mt'!S160*'city lvl hist forec Mt'!$H160</f>
        <v>0</v>
      </c>
      <c r="T160" s="15">
        <f>'prov lvl hist forec Mt'!T160*'city lvl hist forec Mt'!$H160</f>
        <v>0</v>
      </c>
      <c r="U160" s="15">
        <f>'prov lvl hist forec Mt'!U160*'city lvl hist forec Mt'!$H160</f>
        <v>0</v>
      </c>
      <c r="V160" s="15">
        <f>'prov lvl hist forec Mt'!V160*'city lvl hist forec Mt'!$H160</f>
        <v>0</v>
      </c>
      <c r="W160" s="15">
        <f>'prov lvl hist forec Mt'!W160*'city lvl hist forec Mt'!$H160</f>
        <v>0</v>
      </c>
      <c r="X160" s="15">
        <f>'prov lvl hist forec Mt'!X160*'city lvl hist forec Mt'!$H160</f>
        <v>0</v>
      </c>
    </row>
    <row r="161" spans="1:24">
      <c r="A161" s="14" t="s">
        <v>3258</v>
      </c>
      <c r="B161" s="14" t="s">
        <v>4202</v>
      </c>
      <c r="C161" s="14" t="s">
        <v>2408</v>
      </c>
      <c r="D161" s="14" t="s">
        <v>2409</v>
      </c>
      <c r="E161" s="14" t="s">
        <v>3961</v>
      </c>
      <c r="F161">
        <f>SUMIF(GID_GCED_CO2_Plant_2019_v1.0!$V$1:$V$797,'city lvl hist forec Mt'!A161,GID_GCED_CO2_Plant_2019_v1.0!$AB$1:$AB$797)</f>
        <v>1843.7600000000002</v>
      </c>
      <c r="G161" s="15">
        <f t="shared" si="4"/>
        <v>6828.59</v>
      </c>
      <c r="H161" s="26">
        <f t="shared" si="5"/>
        <v>0.2700059602348362</v>
      </c>
      <c r="I161" s="15">
        <f>'prov lvl hist forec Mt'!I161*'city lvl hist forec Mt'!$H161</f>
        <v>3.5259011781071576</v>
      </c>
      <c r="J161" s="15">
        <f>'prov lvl hist forec Mt'!J161*'city lvl hist forec Mt'!$H161</f>
        <v>3.8076471909478435</v>
      </c>
      <c r="K161" s="15">
        <f>'prov lvl hist forec Mt'!K161*'city lvl hist forec Mt'!$H161</f>
        <v>4.1595886952288215</v>
      </c>
      <c r="L161" s="15">
        <f>'prov lvl hist forec Mt'!L161*'city lvl hist forec Mt'!$H161</f>
        <v>3.938384912457964</v>
      </c>
      <c r="M161" s="15">
        <f>'prov lvl hist forec Mt'!M161*'city lvl hist forec Mt'!$H161</f>
        <v>4.0834401345303259</v>
      </c>
      <c r="N161" s="15">
        <f>'prov lvl hist forec Mt'!N161*'city lvl hist forec Mt'!$H161</f>
        <v>3.9536041947825411</v>
      </c>
      <c r="O161" s="15">
        <f>'prov lvl hist forec Mt'!O161*'city lvl hist forec Mt'!$H161</f>
        <v>3.9509906696493022</v>
      </c>
      <c r="P161" s="15">
        <f>'prov lvl hist forec Mt'!P161*'city lvl hist forec Mt'!$H161</f>
        <v>3.9514588808993514</v>
      </c>
      <c r="Q161" s="15">
        <f>'prov lvl hist forec Mt'!Q161*'city lvl hist forec Mt'!$H161</f>
        <v>3.9558964232154339</v>
      </c>
      <c r="R161" s="15">
        <f>'prov lvl hist forec Mt'!R161*'city lvl hist forec Mt'!$H161</f>
        <v>3.9602452146851936</v>
      </c>
      <c r="S161" s="15">
        <f>'prov lvl hist forec Mt'!S161*'city lvl hist forec Mt'!$H161</f>
        <v>3.9645070303255587</v>
      </c>
      <c r="T161" s="15">
        <f>'prov lvl hist forec Mt'!T161*'city lvl hist forec Mt'!$H161</f>
        <v>3.9686836096531164</v>
      </c>
      <c r="U161" s="15">
        <f>'prov lvl hist forec Mt'!U161*'city lvl hist forec Mt'!$H161</f>
        <v>3.9727766573941228</v>
      </c>
      <c r="V161" s="15">
        <f>'prov lvl hist forec Mt'!V161*'city lvl hist forec Mt'!$H161</f>
        <v>3.9767878441803095</v>
      </c>
      <c r="W161" s="15">
        <f>'prov lvl hist forec Mt'!W161*'city lvl hist forec Mt'!$H161</f>
        <v>3.9807188072307724</v>
      </c>
      <c r="X161" s="15">
        <f>'prov lvl hist forec Mt'!X161*'city lvl hist forec Mt'!$H161</f>
        <v>3.984571151020226</v>
      </c>
    </row>
    <row r="162" spans="1:24">
      <c r="A162" s="14" t="s">
        <v>3610</v>
      </c>
      <c r="B162" s="14" t="s">
        <v>4203</v>
      </c>
      <c r="C162" s="14" t="s">
        <v>2851</v>
      </c>
      <c r="D162" s="14" t="s">
        <v>2642</v>
      </c>
      <c r="E162" s="14" t="s">
        <v>4037</v>
      </c>
      <c r="F162">
        <f>SUMIF(GID_GCED_CO2_Plant_2019_v1.0!$V$1:$V$797,'city lvl hist forec Mt'!A162,GID_GCED_CO2_Plant_2019_v1.0!$AB$1:$AB$797)</f>
        <v>0</v>
      </c>
      <c r="G162" s="15">
        <f t="shared" si="4"/>
        <v>4378.0800000000008</v>
      </c>
      <c r="H162" s="26">
        <f t="shared" si="5"/>
        <v>0</v>
      </c>
      <c r="I162" s="15">
        <f>'prov lvl hist forec Mt'!I162*'city lvl hist forec Mt'!$H162</f>
        <v>0</v>
      </c>
      <c r="J162" s="15">
        <f>'prov lvl hist forec Mt'!J162*'city lvl hist forec Mt'!$H162</f>
        <v>0</v>
      </c>
      <c r="K162" s="15">
        <f>'prov lvl hist forec Mt'!K162*'city lvl hist forec Mt'!$H162</f>
        <v>0</v>
      </c>
      <c r="L162" s="15">
        <f>'prov lvl hist forec Mt'!L162*'city lvl hist forec Mt'!$H162</f>
        <v>0</v>
      </c>
      <c r="M162" s="15">
        <f>'prov lvl hist forec Mt'!M162*'city lvl hist forec Mt'!$H162</f>
        <v>0</v>
      </c>
      <c r="N162" s="15">
        <f>'prov lvl hist forec Mt'!N162*'city lvl hist forec Mt'!$H162</f>
        <v>0</v>
      </c>
      <c r="O162" s="15">
        <f>'prov lvl hist forec Mt'!O162*'city lvl hist forec Mt'!$H162</f>
        <v>0</v>
      </c>
      <c r="P162" s="15">
        <f>'prov lvl hist forec Mt'!P162*'city lvl hist forec Mt'!$H162</f>
        <v>0</v>
      </c>
      <c r="Q162" s="15">
        <f>'prov lvl hist forec Mt'!Q162*'city lvl hist forec Mt'!$H162</f>
        <v>0</v>
      </c>
      <c r="R162" s="15">
        <f>'prov lvl hist forec Mt'!R162*'city lvl hist forec Mt'!$H162</f>
        <v>0</v>
      </c>
      <c r="S162" s="15">
        <f>'prov lvl hist forec Mt'!S162*'city lvl hist forec Mt'!$H162</f>
        <v>0</v>
      </c>
      <c r="T162" s="15">
        <f>'prov lvl hist forec Mt'!T162*'city lvl hist forec Mt'!$H162</f>
        <v>0</v>
      </c>
      <c r="U162" s="15">
        <f>'prov lvl hist forec Mt'!U162*'city lvl hist forec Mt'!$H162</f>
        <v>0</v>
      </c>
      <c r="V162" s="15">
        <f>'prov lvl hist forec Mt'!V162*'city lvl hist forec Mt'!$H162</f>
        <v>0</v>
      </c>
      <c r="W162" s="15">
        <f>'prov lvl hist forec Mt'!W162*'city lvl hist forec Mt'!$H162</f>
        <v>0</v>
      </c>
      <c r="X162" s="15">
        <f>'prov lvl hist forec Mt'!X162*'city lvl hist forec Mt'!$H162</f>
        <v>0</v>
      </c>
    </row>
    <row r="163" spans="1:24">
      <c r="A163" s="14" t="s">
        <v>3411</v>
      </c>
      <c r="B163" s="14" t="s">
        <v>4204</v>
      </c>
      <c r="C163" s="14" t="s">
        <v>3070</v>
      </c>
      <c r="D163" s="14" t="s">
        <v>2696</v>
      </c>
      <c r="E163" s="14" t="s">
        <v>4205</v>
      </c>
      <c r="F163">
        <f>SUMIF(GID_GCED_CO2_Plant_2019_v1.0!$V$1:$V$797,'city lvl hist forec Mt'!A163,GID_GCED_CO2_Plant_2019_v1.0!$AB$1:$AB$797)</f>
        <v>137.44</v>
      </c>
      <c r="G163" s="15">
        <f t="shared" si="4"/>
        <v>5718.9600000000009</v>
      </c>
      <c r="H163" s="26">
        <f t="shared" si="5"/>
        <v>2.40323415446165E-2</v>
      </c>
      <c r="I163" s="15">
        <f>'prov lvl hist forec Mt'!I163*'city lvl hist forec Mt'!$H163</f>
        <v>5.5780301948532146E-2</v>
      </c>
      <c r="J163" s="15">
        <f>'prov lvl hist forec Mt'!J163*'city lvl hist forec Mt'!$H163</f>
        <v>6.1354132661706751E-2</v>
      </c>
      <c r="K163" s="15">
        <f>'prov lvl hist forec Mt'!K163*'city lvl hist forec Mt'!$H163</f>
        <v>7.0994758976283531E-2</v>
      </c>
      <c r="L163" s="15">
        <f>'prov lvl hist forec Mt'!L163*'city lvl hist forec Mt'!$H163</f>
        <v>5.4856151163979093E-2</v>
      </c>
      <c r="M163" s="15">
        <f>'prov lvl hist forec Mt'!M163*'city lvl hist forec Mt'!$H163</f>
        <v>6.2450719027840267E-2</v>
      </c>
      <c r="N163" s="15">
        <f>'prov lvl hist forec Mt'!N163*'city lvl hist forec Mt'!$H163</f>
        <v>6.4450103695049138E-2</v>
      </c>
      <c r="O163" s="15">
        <f>'prov lvl hist forec Mt'!O163*'city lvl hist forec Mt'!$H163</f>
        <v>6.5377615237563511E-2</v>
      </c>
      <c r="P163" s="15">
        <f>'prov lvl hist forec Mt'!P163*'city lvl hist forec Mt'!$H163</f>
        <v>6.521145217556229E-2</v>
      </c>
      <c r="Q163" s="15">
        <f>'prov lvl hist forec Mt'!Q163*'city lvl hist forec Mt'!$H163</f>
        <v>6.3636616844454791E-2</v>
      </c>
      <c r="R163" s="15">
        <f>'prov lvl hist forec Mt'!R163*'city lvl hist forec Mt'!$H163</f>
        <v>6.2093278219969447E-2</v>
      </c>
      <c r="S163" s="15">
        <f>'prov lvl hist forec Mt'!S163*'city lvl hist forec Mt'!$H163</f>
        <v>6.0580806367973826E-2</v>
      </c>
      <c r="T163" s="15">
        <f>'prov lvl hist forec Mt'!T163*'city lvl hist forec Mt'!$H163</f>
        <v>5.9098583953018105E-2</v>
      </c>
      <c r="U163" s="15">
        <f>'prov lvl hist forec Mt'!U163*'city lvl hist forec Mt'!$H163</f>
        <v>5.76460059863615E-2</v>
      </c>
      <c r="V163" s="15">
        <f>'prov lvl hist forec Mt'!V163*'city lvl hist forec Mt'!$H163</f>
        <v>5.6222479579038032E-2</v>
      </c>
      <c r="W163" s="15">
        <f>'prov lvl hist forec Mt'!W163*'city lvl hist forec Mt'!$H163</f>
        <v>5.482742369986103E-2</v>
      </c>
      <c r="X163" s="15">
        <f>'prov lvl hist forec Mt'!X163*'city lvl hist forec Mt'!$H163</f>
        <v>5.3460268938267559E-2</v>
      </c>
    </row>
    <row r="164" spans="1:24">
      <c r="A164" s="14" t="s">
        <v>3611</v>
      </c>
      <c r="B164" s="14" t="s">
        <v>4206</v>
      </c>
      <c r="C164" s="14" t="s">
        <v>4207</v>
      </c>
      <c r="D164" s="14" t="s">
        <v>2453</v>
      </c>
      <c r="E164" s="14" t="s">
        <v>4031</v>
      </c>
      <c r="F164">
        <f>SUMIF(GID_GCED_CO2_Plant_2019_v1.0!$V$1:$V$797,'city lvl hist forec Mt'!A164,GID_GCED_CO2_Plant_2019_v1.0!$AB$1:$AB$797)</f>
        <v>0</v>
      </c>
      <c r="G164" s="15">
        <f t="shared" si="4"/>
        <v>24364.339999999997</v>
      </c>
      <c r="H164" s="26">
        <f t="shared" si="5"/>
        <v>0</v>
      </c>
      <c r="I164" s="15">
        <f>'prov lvl hist forec Mt'!I164*'city lvl hist forec Mt'!$H164</f>
        <v>0</v>
      </c>
      <c r="J164" s="15">
        <f>'prov lvl hist forec Mt'!J164*'city lvl hist forec Mt'!$H164</f>
        <v>0</v>
      </c>
      <c r="K164" s="15">
        <f>'prov lvl hist forec Mt'!K164*'city lvl hist forec Mt'!$H164</f>
        <v>0</v>
      </c>
      <c r="L164" s="15">
        <f>'prov lvl hist forec Mt'!L164*'city lvl hist forec Mt'!$H164</f>
        <v>0</v>
      </c>
      <c r="M164" s="15">
        <f>'prov lvl hist forec Mt'!M164*'city lvl hist forec Mt'!$H164</f>
        <v>0</v>
      </c>
      <c r="N164" s="15">
        <f>'prov lvl hist forec Mt'!N164*'city lvl hist forec Mt'!$H164</f>
        <v>0</v>
      </c>
      <c r="O164" s="15">
        <f>'prov lvl hist forec Mt'!O164*'city lvl hist forec Mt'!$H164</f>
        <v>0</v>
      </c>
      <c r="P164" s="15">
        <f>'prov lvl hist forec Mt'!P164*'city lvl hist forec Mt'!$H164</f>
        <v>0</v>
      </c>
      <c r="Q164" s="15">
        <f>'prov lvl hist forec Mt'!Q164*'city lvl hist forec Mt'!$H164</f>
        <v>0</v>
      </c>
      <c r="R164" s="15">
        <f>'prov lvl hist forec Mt'!R164*'city lvl hist forec Mt'!$H164</f>
        <v>0</v>
      </c>
      <c r="S164" s="15">
        <f>'prov lvl hist forec Mt'!S164*'city lvl hist forec Mt'!$H164</f>
        <v>0</v>
      </c>
      <c r="T164" s="15">
        <f>'prov lvl hist forec Mt'!T164*'city lvl hist forec Mt'!$H164</f>
        <v>0</v>
      </c>
      <c r="U164" s="15">
        <f>'prov lvl hist forec Mt'!U164*'city lvl hist forec Mt'!$H164</f>
        <v>0</v>
      </c>
      <c r="V164" s="15">
        <f>'prov lvl hist forec Mt'!V164*'city lvl hist forec Mt'!$H164</f>
        <v>0</v>
      </c>
      <c r="W164" s="15">
        <f>'prov lvl hist forec Mt'!W164*'city lvl hist forec Mt'!$H164</f>
        <v>0</v>
      </c>
      <c r="X164" s="15">
        <f>'prov lvl hist forec Mt'!X164*'city lvl hist forec Mt'!$H164</f>
        <v>0</v>
      </c>
    </row>
    <row r="165" spans="1:24">
      <c r="A165" s="14" t="s">
        <v>3612</v>
      </c>
      <c r="B165" s="14" t="s">
        <v>4208</v>
      </c>
      <c r="C165" s="14" t="s">
        <v>4209</v>
      </c>
      <c r="D165" s="14" t="s">
        <v>2438</v>
      </c>
      <c r="E165" s="14" t="s">
        <v>3959</v>
      </c>
      <c r="F165">
        <f>SUMIF(GID_GCED_CO2_Plant_2019_v1.0!$V$1:$V$797,'city lvl hist forec Mt'!A165,GID_GCED_CO2_Plant_2019_v1.0!$AB$1:$AB$797)</f>
        <v>0</v>
      </c>
      <c r="G165" s="15">
        <f t="shared" si="4"/>
        <v>15366.849999999997</v>
      </c>
      <c r="H165" s="26">
        <f t="shared" si="5"/>
        <v>0</v>
      </c>
      <c r="I165" s="15">
        <f>'prov lvl hist forec Mt'!I165*'city lvl hist forec Mt'!$H165</f>
        <v>0</v>
      </c>
      <c r="J165" s="15">
        <f>'prov lvl hist forec Mt'!J165*'city lvl hist forec Mt'!$H165</f>
        <v>0</v>
      </c>
      <c r="K165" s="15">
        <f>'prov lvl hist forec Mt'!K165*'city lvl hist forec Mt'!$H165</f>
        <v>0</v>
      </c>
      <c r="L165" s="15">
        <f>'prov lvl hist forec Mt'!L165*'city lvl hist forec Mt'!$H165</f>
        <v>0</v>
      </c>
      <c r="M165" s="15">
        <f>'prov lvl hist forec Mt'!M165*'city lvl hist forec Mt'!$H165</f>
        <v>0</v>
      </c>
      <c r="N165" s="15">
        <f>'prov lvl hist forec Mt'!N165*'city lvl hist forec Mt'!$H165</f>
        <v>0</v>
      </c>
      <c r="O165" s="15">
        <f>'prov lvl hist forec Mt'!O165*'city lvl hist forec Mt'!$H165</f>
        <v>0</v>
      </c>
      <c r="P165" s="15">
        <f>'prov lvl hist forec Mt'!P165*'city lvl hist forec Mt'!$H165</f>
        <v>0</v>
      </c>
      <c r="Q165" s="15">
        <f>'prov lvl hist forec Mt'!Q165*'city lvl hist forec Mt'!$H165</f>
        <v>0</v>
      </c>
      <c r="R165" s="15">
        <f>'prov lvl hist forec Mt'!R165*'city lvl hist forec Mt'!$H165</f>
        <v>0</v>
      </c>
      <c r="S165" s="15">
        <f>'prov lvl hist forec Mt'!S165*'city lvl hist forec Mt'!$H165</f>
        <v>0</v>
      </c>
      <c r="T165" s="15">
        <f>'prov lvl hist forec Mt'!T165*'city lvl hist forec Mt'!$H165</f>
        <v>0</v>
      </c>
      <c r="U165" s="15">
        <f>'prov lvl hist forec Mt'!U165*'city lvl hist forec Mt'!$H165</f>
        <v>0</v>
      </c>
      <c r="V165" s="15">
        <f>'prov lvl hist forec Mt'!V165*'city lvl hist forec Mt'!$H165</f>
        <v>0</v>
      </c>
      <c r="W165" s="15">
        <f>'prov lvl hist forec Mt'!W165*'city lvl hist forec Mt'!$H165</f>
        <v>0</v>
      </c>
      <c r="X165" s="15">
        <f>'prov lvl hist forec Mt'!X165*'city lvl hist forec Mt'!$H165</f>
        <v>0</v>
      </c>
    </row>
    <row r="166" spans="1:24">
      <c r="A166" s="14" t="s">
        <v>3328</v>
      </c>
      <c r="B166" s="14" t="s">
        <v>4210</v>
      </c>
      <c r="C166" s="14" t="s">
        <v>2713</v>
      </c>
      <c r="D166" s="14" t="s">
        <v>2565</v>
      </c>
      <c r="E166" s="14" t="s">
        <v>4086</v>
      </c>
      <c r="F166">
        <f>SUMIF(GID_GCED_CO2_Plant_2019_v1.0!$V$1:$V$797,'city lvl hist forec Mt'!A166,GID_GCED_CO2_Plant_2019_v1.0!$AB$1:$AB$797)</f>
        <v>479.38</v>
      </c>
      <c r="G166" s="15">
        <f t="shared" si="4"/>
        <v>2111.92</v>
      </c>
      <c r="H166" s="26">
        <f t="shared" si="5"/>
        <v>0.22698776468805634</v>
      </c>
      <c r="I166" s="15">
        <f>'prov lvl hist forec Mt'!I166*'city lvl hist forec Mt'!$H166</f>
        <v>0.52609635180591008</v>
      </c>
      <c r="J166" s="15">
        <f>'prov lvl hist forec Mt'!J166*'city lvl hist forec Mt'!$H166</f>
        <v>0.55826237790434474</v>
      </c>
      <c r="K166" s="15">
        <f>'prov lvl hist forec Mt'!K166*'city lvl hist forec Mt'!$H166</f>
        <v>0.44633896574830789</v>
      </c>
      <c r="L166" s="15">
        <f>'prov lvl hist forec Mt'!L166*'city lvl hist forec Mt'!$H166</f>
        <v>0.40451810429885965</v>
      </c>
      <c r="M166" s="15">
        <f>'prov lvl hist forec Mt'!M166*'city lvl hist forec Mt'!$H166</f>
        <v>0.41845504345020967</v>
      </c>
      <c r="N166" s="15">
        <f>'prov lvl hist forec Mt'!N166*'city lvl hist forec Mt'!$H166</f>
        <v>0.37440517276840263</v>
      </c>
      <c r="O166" s="15">
        <f>'prov lvl hist forec Mt'!O166*'city lvl hist forec Mt'!$H166</f>
        <v>0.37397039161131984</v>
      </c>
      <c r="P166" s="15">
        <f>'prov lvl hist forec Mt'!P166*'city lvl hist forec Mt'!$H166</f>
        <v>0.37404828235989801</v>
      </c>
      <c r="Q166" s="15">
        <f>'prov lvl hist forec Mt'!Q166*'city lvl hist forec Mt'!$H166</f>
        <v>0.37478650360684612</v>
      </c>
      <c r="R166" s="15">
        <f>'prov lvl hist forec Mt'!R166*'city lvl hist forec Mt'!$H166</f>
        <v>0.37550996042885526</v>
      </c>
      <c r="S166" s="15">
        <f>'prov lvl hist forec Mt'!S166*'city lvl hist forec Mt'!$H166</f>
        <v>0.3762189481144243</v>
      </c>
      <c r="T166" s="15">
        <f>'prov lvl hist forec Mt'!T166*'city lvl hist forec Mt'!$H166</f>
        <v>0.37691375604628191</v>
      </c>
      <c r="U166" s="15">
        <f>'prov lvl hist forec Mt'!U166*'city lvl hist forec Mt'!$H166</f>
        <v>0.37759466781950241</v>
      </c>
      <c r="V166" s="15">
        <f>'prov lvl hist forec Mt'!V166*'city lvl hist forec Mt'!$H166</f>
        <v>0.37826196135725848</v>
      </c>
      <c r="W166" s="15">
        <f>'prov lvl hist forec Mt'!W166*'city lvl hist forec Mt'!$H166</f>
        <v>0.37891590902425942</v>
      </c>
      <c r="X166" s="15">
        <f>'prov lvl hist forec Mt'!X166*'city lvl hist forec Mt'!$H166</f>
        <v>0.3795567777379204</v>
      </c>
    </row>
    <row r="167" spans="1:24">
      <c r="A167" s="14" t="s">
        <v>3613</v>
      </c>
      <c r="B167" s="14" t="s">
        <v>4211</v>
      </c>
      <c r="C167" s="14" t="s">
        <v>1480</v>
      </c>
      <c r="D167" s="14" t="s">
        <v>2564</v>
      </c>
      <c r="E167" s="14" t="s">
        <v>4074</v>
      </c>
      <c r="F167">
        <f>SUMIF(GID_GCED_CO2_Plant_2019_v1.0!$V$1:$V$797,'city lvl hist forec Mt'!A167,GID_GCED_CO2_Plant_2019_v1.0!$AB$1:$AB$797)</f>
        <v>0</v>
      </c>
      <c r="G167" s="15">
        <f t="shared" si="4"/>
        <v>4136.7100000000009</v>
      </c>
      <c r="H167" s="26">
        <f t="shared" si="5"/>
        <v>0</v>
      </c>
      <c r="I167" s="15">
        <f>'prov lvl hist forec Mt'!I167*'city lvl hist forec Mt'!$H167</f>
        <v>0</v>
      </c>
      <c r="J167" s="15">
        <f>'prov lvl hist forec Mt'!J167*'city lvl hist forec Mt'!$H167</f>
        <v>0</v>
      </c>
      <c r="K167" s="15">
        <f>'prov lvl hist forec Mt'!K167*'city lvl hist forec Mt'!$H167</f>
        <v>0</v>
      </c>
      <c r="L167" s="15">
        <f>'prov lvl hist forec Mt'!L167*'city lvl hist forec Mt'!$H167</f>
        <v>0</v>
      </c>
      <c r="M167" s="15">
        <f>'prov lvl hist forec Mt'!M167*'city lvl hist forec Mt'!$H167</f>
        <v>0</v>
      </c>
      <c r="N167" s="15">
        <f>'prov lvl hist forec Mt'!N167*'city lvl hist forec Mt'!$H167</f>
        <v>0</v>
      </c>
      <c r="O167" s="15">
        <f>'prov lvl hist forec Mt'!O167*'city lvl hist forec Mt'!$H167</f>
        <v>0</v>
      </c>
      <c r="P167" s="15">
        <f>'prov lvl hist forec Mt'!P167*'city lvl hist forec Mt'!$H167</f>
        <v>0</v>
      </c>
      <c r="Q167" s="15">
        <f>'prov lvl hist forec Mt'!Q167*'city lvl hist forec Mt'!$H167</f>
        <v>0</v>
      </c>
      <c r="R167" s="15">
        <f>'prov lvl hist forec Mt'!R167*'city lvl hist forec Mt'!$H167</f>
        <v>0</v>
      </c>
      <c r="S167" s="15">
        <f>'prov lvl hist forec Mt'!S167*'city lvl hist forec Mt'!$H167</f>
        <v>0</v>
      </c>
      <c r="T167" s="15">
        <f>'prov lvl hist forec Mt'!T167*'city lvl hist forec Mt'!$H167</f>
        <v>0</v>
      </c>
      <c r="U167" s="15">
        <f>'prov lvl hist forec Mt'!U167*'city lvl hist forec Mt'!$H167</f>
        <v>0</v>
      </c>
      <c r="V167" s="15">
        <f>'prov lvl hist forec Mt'!V167*'city lvl hist forec Mt'!$H167</f>
        <v>0</v>
      </c>
      <c r="W167" s="15">
        <f>'prov lvl hist forec Mt'!W167*'city lvl hist forec Mt'!$H167</f>
        <v>0</v>
      </c>
      <c r="X167" s="15">
        <f>'prov lvl hist forec Mt'!X167*'city lvl hist forec Mt'!$H167</f>
        <v>0</v>
      </c>
    </row>
    <row r="168" spans="1:24">
      <c r="A168" s="14" t="s">
        <v>3614</v>
      </c>
      <c r="B168" s="14" t="s">
        <v>4212</v>
      </c>
      <c r="C168" s="14" t="s">
        <v>4213</v>
      </c>
      <c r="D168" s="14" t="s">
        <v>3943</v>
      </c>
      <c r="E168" s="14" t="s">
        <v>3944</v>
      </c>
      <c r="F168">
        <f>SUMIF(GID_GCED_CO2_Plant_2019_v1.0!$V$1:$V$797,'city lvl hist forec Mt'!A168,GID_GCED_CO2_Plant_2019_v1.0!$AB$1:$AB$797)</f>
        <v>0</v>
      </c>
      <c r="G168" s="15">
        <f t="shared" si="4"/>
        <v>4351.25</v>
      </c>
      <c r="H168" s="26">
        <f t="shared" si="5"/>
        <v>0</v>
      </c>
      <c r="I168" s="15">
        <f>'prov lvl hist forec Mt'!I168*'city lvl hist forec Mt'!$H168</f>
        <v>0</v>
      </c>
      <c r="J168" s="15">
        <f>'prov lvl hist forec Mt'!J168*'city lvl hist forec Mt'!$H168</f>
        <v>0</v>
      </c>
      <c r="K168" s="15">
        <f>'prov lvl hist forec Mt'!K168*'city lvl hist forec Mt'!$H168</f>
        <v>0</v>
      </c>
      <c r="L168" s="15">
        <f>'prov lvl hist forec Mt'!L168*'city lvl hist forec Mt'!$H168</f>
        <v>0</v>
      </c>
      <c r="M168" s="15">
        <f>'prov lvl hist forec Mt'!M168*'city lvl hist forec Mt'!$H168</f>
        <v>0</v>
      </c>
      <c r="N168" s="15">
        <f>'prov lvl hist forec Mt'!N168*'city lvl hist forec Mt'!$H168</f>
        <v>0</v>
      </c>
      <c r="O168" s="15">
        <f>'prov lvl hist forec Mt'!O168*'city lvl hist forec Mt'!$H168</f>
        <v>0</v>
      </c>
      <c r="P168" s="15">
        <f>'prov lvl hist forec Mt'!P168*'city lvl hist forec Mt'!$H168</f>
        <v>0</v>
      </c>
      <c r="Q168" s="15">
        <f>'prov lvl hist forec Mt'!Q168*'city lvl hist forec Mt'!$H168</f>
        <v>0</v>
      </c>
      <c r="R168" s="15">
        <f>'prov lvl hist forec Mt'!R168*'city lvl hist forec Mt'!$H168</f>
        <v>0</v>
      </c>
      <c r="S168" s="15">
        <f>'prov lvl hist forec Mt'!S168*'city lvl hist forec Mt'!$H168</f>
        <v>0</v>
      </c>
      <c r="T168" s="15">
        <f>'prov lvl hist forec Mt'!T168*'city lvl hist forec Mt'!$H168</f>
        <v>0</v>
      </c>
      <c r="U168" s="15">
        <f>'prov lvl hist forec Mt'!U168*'city lvl hist forec Mt'!$H168</f>
        <v>0</v>
      </c>
      <c r="V168" s="15">
        <f>'prov lvl hist forec Mt'!V168*'city lvl hist forec Mt'!$H168</f>
        <v>0</v>
      </c>
      <c r="W168" s="15">
        <f>'prov lvl hist forec Mt'!W168*'city lvl hist forec Mt'!$H168</f>
        <v>0</v>
      </c>
      <c r="X168" s="15">
        <f>'prov lvl hist forec Mt'!X168*'city lvl hist forec Mt'!$H168</f>
        <v>0</v>
      </c>
    </row>
    <row r="169" spans="1:24">
      <c r="A169" s="14" t="s">
        <v>3615</v>
      </c>
      <c r="B169" s="14" t="s">
        <v>4214</v>
      </c>
      <c r="C169" s="14" t="s">
        <v>4215</v>
      </c>
      <c r="D169" s="14" t="s">
        <v>3943</v>
      </c>
      <c r="E169" s="14" t="s">
        <v>3944</v>
      </c>
      <c r="F169">
        <f>SUMIF(GID_GCED_CO2_Plant_2019_v1.0!$V$1:$V$797,'city lvl hist forec Mt'!A169,GID_GCED_CO2_Plant_2019_v1.0!$AB$1:$AB$797)</f>
        <v>0</v>
      </c>
      <c r="G169" s="15">
        <f t="shared" si="4"/>
        <v>4351.25</v>
      </c>
      <c r="H169" s="26">
        <f t="shared" si="5"/>
        <v>0</v>
      </c>
      <c r="I169" s="15">
        <f>'prov lvl hist forec Mt'!I169*'city lvl hist forec Mt'!$H169</f>
        <v>0</v>
      </c>
      <c r="J169" s="15">
        <f>'prov lvl hist forec Mt'!J169*'city lvl hist forec Mt'!$H169</f>
        <v>0</v>
      </c>
      <c r="K169" s="15">
        <f>'prov lvl hist forec Mt'!K169*'city lvl hist forec Mt'!$H169</f>
        <v>0</v>
      </c>
      <c r="L169" s="15">
        <f>'prov lvl hist forec Mt'!L169*'city lvl hist forec Mt'!$H169</f>
        <v>0</v>
      </c>
      <c r="M169" s="15">
        <f>'prov lvl hist forec Mt'!M169*'city lvl hist forec Mt'!$H169</f>
        <v>0</v>
      </c>
      <c r="N169" s="15">
        <f>'prov lvl hist forec Mt'!N169*'city lvl hist forec Mt'!$H169</f>
        <v>0</v>
      </c>
      <c r="O169" s="15">
        <f>'prov lvl hist forec Mt'!O169*'city lvl hist forec Mt'!$H169</f>
        <v>0</v>
      </c>
      <c r="P169" s="15">
        <f>'prov lvl hist forec Mt'!P169*'city lvl hist forec Mt'!$H169</f>
        <v>0</v>
      </c>
      <c r="Q169" s="15">
        <f>'prov lvl hist forec Mt'!Q169*'city lvl hist forec Mt'!$H169</f>
        <v>0</v>
      </c>
      <c r="R169" s="15">
        <f>'prov lvl hist forec Mt'!R169*'city lvl hist forec Mt'!$H169</f>
        <v>0</v>
      </c>
      <c r="S169" s="15">
        <f>'prov lvl hist forec Mt'!S169*'city lvl hist forec Mt'!$H169</f>
        <v>0</v>
      </c>
      <c r="T169" s="15">
        <f>'prov lvl hist forec Mt'!T169*'city lvl hist forec Mt'!$H169</f>
        <v>0</v>
      </c>
      <c r="U169" s="15">
        <f>'prov lvl hist forec Mt'!U169*'city lvl hist forec Mt'!$H169</f>
        <v>0</v>
      </c>
      <c r="V169" s="15">
        <f>'prov lvl hist forec Mt'!V169*'city lvl hist forec Mt'!$H169</f>
        <v>0</v>
      </c>
      <c r="W169" s="15">
        <f>'prov lvl hist forec Mt'!W169*'city lvl hist forec Mt'!$H169</f>
        <v>0</v>
      </c>
      <c r="X169" s="15">
        <f>'prov lvl hist forec Mt'!X169*'city lvl hist forec Mt'!$H169</f>
        <v>0</v>
      </c>
    </row>
    <row r="170" spans="1:24">
      <c r="A170" s="14" t="s">
        <v>3616</v>
      </c>
      <c r="B170" s="14" t="s">
        <v>4216</v>
      </c>
      <c r="C170" s="14" t="s">
        <v>4217</v>
      </c>
      <c r="D170" s="14" t="s">
        <v>2357</v>
      </c>
      <c r="E170" s="14" t="s">
        <v>4062</v>
      </c>
      <c r="F170">
        <f>SUMIF(GID_GCED_CO2_Plant_2019_v1.0!$V$1:$V$797,'city lvl hist forec Mt'!A170,GID_GCED_CO2_Plant_2019_v1.0!$AB$1:$AB$797)</f>
        <v>0</v>
      </c>
      <c r="G170" s="15">
        <f t="shared" si="4"/>
        <v>32718.120000000006</v>
      </c>
      <c r="H170" s="26">
        <f t="shared" si="5"/>
        <v>0</v>
      </c>
      <c r="I170" s="15">
        <f>'prov lvl hist forec Mt'!I170*'city lvl hist forec Mt'!$H170</f>
        <v>0</v>
      </c>
      <c r="J170" s="15">
        <f>'prov lvl hist forec Mt'!J170*'city lvl hist forec Mt'!$H170</f>
        <v>0</v>
      </c>
      <c r="K170" s="15">
        <f>'prov lvl hist forec Mt'!K170*'city lvl hist forec Mt'!$H170</f>
        <v>0</v>
      </c>
      <c r="L170" s="15">
        <f>'prov lvl hist forec Mt'!L170*'city lvl hist forec Mt'!$H170</f>
        <v>0</v>
      </c>
      <c r="M170" s="15">
        <f>'prov lvl hist forec Mt'!M170*'city lvl hist forec Mt'!$H170</f>
        <v>0</v>
      </c>
      <c r="N170" s="15">
        <f>'prov lvl hist forec Mt'!N170*'city lvl hist forec Mt'!$H170</f>
        <v>0</v>
      </c>
      <c r="O170" s="15">
        <f>'prov lvl hist forec Mt'!O170*'city lvl hist forec Mt'!$H170</f>
        <v>0</v>
      </c>
      <c r="P170" s="15">
        <f>'prov lvl hist forec Mt'!P170*'city lvl hist forec Mt'!$H170</f>
        <v>0</v>
      </c>
      <c r="Q170" s="15">
        <f>'prov lvl hist forec Mt'!Q170*'city lvl hist forec Mt'!$H170</f>
        <v>0</v>
      </c>
      <c r="R170" s="15">
        <f>'prov lvl hist forec Mt'!R170*'city lvl hist forec Mt'!$H170</f>
        <v>0</v>
      </c>
      <c r="S170" s="15">
        <f>'prov lvl hist forec Mt'!S170*'city lvl hist forec Mt'!$H170</f>
        <v>0</v>
      </c>
      <c r="T170" s="15">
        <f>'prov lvl hist forec Mt'!T170*'city lvl hist forec Mt'!$H170</f>
        <v>0</v>
      </c>
      <c r="U170" s="15">
        <f>'prov lvl hist forec Mt'!U170*'city lvl hist forec Mt'!$H170</f>
        <v>0</v>
      </c>
      <c r="V170" s="15">
        <f>'prov lvl hist forec Mt'!V170*'city lvl hist forec Mt'!$H170</f>
        <v>0</v>
      </c>
      <c r="W170" s="15">
        <f>'prov lvl hist forec Mt'!W170*'city lvl hist forec Mt'!$H170</f>
        <v>0</v>
      </c>
      <c r="X170" s="15">
        <f>'prov lvl hist forec Mt'!X170*'city lvl hist forec Mt'!$H170</f>
        <v>0</v>
      </c>
    </row>
    <row r="171" spans="1:24">
      <c r="A171" s="14" t="s">
        <v>3617</v>
      </c>
      <c r="B171" s="14" t="s">
        <v>4218</v>
      </c>
      <c r="C171" s="14" t="s">
        <v>4219</v>
      </c>
      <c r="D171" s="14" t="s">
        <v>2458</v>
      </c>
      <c r="E171" s="14" t="s">
        <v>3957</v>
      </c>
      <c r="F171">
        <f>SUMIF(GID_GCED_CO2_Plant_2019_v1.0!$V$1:$V$797,'city lvl hist forec Mt'!A171,GID_GCED_CO2_Plant_2019_v1.0!$AB$1:$AB$797)</f>
        <v>0</v>
      </c>
      <c r="G171" s="15">
        <f t="shared" si="4"/>
        <v>25846</v>
      </c>
      <c r="H171" s="26">
        <f t="shared" si="5"/>
        <v>0</v>
      </c>
      <c r="I171" s="15">
        <f>'prov lvl hist forec Mt'!I171*'city lvl hist forec Mt'!$H171</f>
        <v>0</v>
      </c>
      <c r="J171" s="15">
        <f>'prov lvl hist forec Mt'!J171*'city lvl hist forec Mt'!$H171</f>
        <v>0</v>
      </c>
      <c r="K171" s="15">
        <f>'prov lvl hist forec Mt'!K171*'city lvl hist forec Mt'!$H171</f>
        <v>0</v>
      </c>
      <c r="L171" s="15">
        <f>'prov lvl hist forec Mt'!L171*'city lvl hist forec Mt'!$H171</f>
        <v>0</v>
      </c>
      <c r="M171" s="15">
        <f>'prov lvl hist forec Mt'!M171*'city lvl hist forec Mt'!$H171</f>
        <v>0</v>
      </c>
      <c r="N171" s="15">
        <f>'prov lvl hist forec Mt'!N171*'city lvl hist forec Mt'!$H171</f>
        <v>0</v>
      </c>
      <c r="O171" s="15">
        <f>'prov lvl hist forec Mt'!O171*'city lvl hist forec Mt'!$H171</f>
        <v>0</v>
      </c>
      <c r="P171" s="15">
        <f>'prov lvl hist forec Mt'!P171*'city lvl hist forec Mt'!$H171</f>
        <v>0</v>
      </c>
      <c r="Q171" s="15">
        <f>'prov lvl hist forec Mt'!Q171*'city lvl hist forec Mt'!$H171</f>
        <v>0</v>
      </c>
      <c r="R171" s="15">
        <f>'prov lvl hist forec Mt'!R171*'city lvl hist forec Mt'!$H171</f>
        <v>0</v>
      </c>
      <c r="S171" s="15">
        <f>'prov lvl hist forec Mt'!S171*'city lvl hist forec Mt'!$H171</f>
        <v>0</v>
      </c>
      <c r="T171" s="15">
        <f>'prov lvl hist forec Mt'!T171*'city lvl hist forec Mt'!$H171</f>
        <v>0</v>
      </c>
      <c r="U171" s="15">
        <f>'prov lvl hist forec Mt'!U171*'city lvl hist forec Mt'!$H171</f>
        <v>0</v>
      </c>
      <c r="V171" s="15">
        <f>'prov lvl hist forec Mt'!V171*'city lvl hist forec Mt'!$H171</f>
        <v>0</v>
      </c>
      <c r="W171" s="15">
        <f>'prov lvl hist forec Mt'!W171*'city lvl hist forec Mt'!$H171</f>
        <v>0</v>
      </c>
      <c r="X171" s="15">
        <f>'prov lvl hist forec Mt'!X171*'city lvl hist forec Mt'!$H171</f>
        <v>0</v>
      </c>
    </row>
    <row r="172" spans="1:24">
      <c r="A172" s="14" t="s">
        <v>3474</v>
      </c>
      <c r="B172" s="14" t="s">
        <v>4220</v>
      </c>
      <c r="C172" s="14" t="s">
        <v>3236</v>
      </c>
      <c r="D172" s="14" t="s">
        <v>2610</v>
      </c>
      <c r="E172" s="14" t="s">
        <v>3936</v>
      </c>
      <c r="F172">
        <f>SUMIF(GID_GCED_CO2_Plant_2019_v1.0!$V$1:$V$797,'city lvl hist forec Mt'!A172,GID_GCED_CO2_Plant_2019_v1.0!$AB$1:$AB$797)</f>
        <v>365.4</v>
      </c>
      <c r="G172" s="15">
        <f t="shared" si="4"/>
        <v>3885.2700000000004</v>
      </c>
      <c r="H172" s="26">
        <f t="shared" si="5"/>
        <v>9.4047517933116595E-2</v>
      </c>
      <c r="I172" s="15">
        <f>'prov lvl hist forec Mt'!I172*'city lvl hist forec Mt'!$H172</f>
        <v>0.51618444671565167</v>
      </c>
      <c r="J172" s="15">
        <f>'prov lvl hist forec Mt'!J172*'city lvl hist forec Mt'!$H172</f>
        <v>0.4892278053632193</v>
      </c>
      <c r="K172" s="15">
        <f>'prov lvl hist forec Mt'!K172*'city lvl hist forec Mt'!$H172</f>
        <v>0.57358536740430088</v>
      </c>
      <c r="L172" s="15">
        <f>'prov lvl hist forec Mt'!L172*'city lvl hist forec Mt'!$H172</f>
        <v>0.44042231573162838</v>
      </c>
      <c r="M172" s="15">
        <f>'prov lvl hist forec Mt'!M172*'city lvl hist forec Mt'!$H172</f>
        <v>0.49650638759914251</v>
      </c>
      <c r="N172" s="15">
        <f>'prov lvl hist forec Mt'!N172*'city lvl hist forec Mt'!$H172</f>
        <v>0.50626736206145517</v>
      </c>
      <c r="O172" s="15">
        <f>'prov lvl hist forec Mt'!O172*'city lvl hist forec Mt'!$H172</f>
        <v>0.51286840100837816</v>
      </c>
      <c r="P172" s="15">
        <f>'prov lvl hist forec Mt'!P172*'city lvl hist forec Mt'!$H172</f>
        <v>0.51168582937068541</v>
      </c>
      <c r="Q172" s="15">
        <f>'prov lvl hist forec Mt'!Q172*'city lvl hist forec Mt'!$H172</f>
        <v>0.50047782938456176</v>
      </c>
      <c r="R172" s="15">
        <f>'prov lvl hist forec Mt'!R172*'city lvl hist forec Mt'!$H172</f>
        <v>0.48949398939816047</v>
      </c>
      <c r="S172" s="15">
        <f>'prov lvl hist forec Mt'!S172*'city lvl hist forec Mt'!$H172</f>
        <v>0.4787298262114873</v>
      </c>
      <c r="T172" s="15">
        <f>'prov lvl hist forec Mt'!T172*'city lvl hist forec Mt'!$H172</f>
        <v>0.46818094628854756</v>
      </c>
      <c r="U172" s="15">
        <f>'prov lvl hist forec Mt'!U172*'city lvl hist forec Mt'!$H172</f>
        <v>0.45784304396406661</v>
      </c>
      <c r="V172" s="15">
        <f>'prov lvl hist forec Mt'!V172*'city lvl hist forec Mt'!$H172</f>
        <v>0.44771189968607522</v>
      </c>
      <c r="W172" s="15">
        <f>'prov lvl hist forec Mt'!W172*'city lvl hist forec Mt'!$H172</f>
        <v>0.43778337829364383</v>
      </c>
      <c r="X172" s="15">
        <f>'prov lvl hist forec Mt'!X172*'city lvl hist forec Mt'!$H172</f>
        <v>0.42805342732906082</v>
      </c>
    </row>
    <row r="173" spans="1:24">
      <c r="A173" s="14" t="s">
        <v>3388</v>
      </c>
      <c r="B173" s="14" t="s">
        <v>4221</v>
      </c>
      <c r="C173" s="14" t="s">
        <v>2988</v>
      </c>
      <c r="D173" s="14" t="s">
        <v>2412</v>
      </c>
      <c r="E173" s="14" t="s">
        <v>3949</v>
      </c>
      <c r="F173">
        <f>SUMIF(GID_GCED_CO2_Plant_2019_v1.0!$V$1:$V$797,'city lvl hist forec Mt'!A173,GID_GCED_CO2_Plant_2019_v1.0!$AB$1:$AB$797)</f>
        <v>33.520000000000003</v>
      </c>
      <c r="G173" s="15">
        <f t="shared" si="4"/>
        <v>15785.860000000004</v>
      </c>
      <c r="H173" s="26">
        <f t="shared" si="5"/>
        <v>2.1234193132334883E-3</v>
      </c>
      <c r="I173" s="15">
        <f>'prov lvl hist forec Mt'!I173*'city lvl hist forec Mt'!$H173</f>
        <v>2.4087905653227989E-2</v>
      </c>
      <c r="J173" s="15">
        <f>'prov lvl hist forec Mt'!J173*'city lvl hist forec Mt'!$H173</f>
        <v>2.1049638856738447E-2</v>
      </c>
      <c r="K173" s="15">
        <f>'prov lvl hist forec Mt'!K173*'city lvl hist forec Mt'!$H173</f>
        <v>2.1534878932084382E-2</v>
      </c>
      <c r="L173" s="15">
        <f>'prov lvl hist forec Mt'!L173*'city lvl hist forec Mt'!$H173</f>
        <v>1.7606019845441807E-2</v>
      </c>
      <c r="M173" s="15">
        <f>'prov lvl hist forec Mt'!M173*'city lvl hist forec Mt'!$H173</f>
        <v>1.9345827246105833E-2</v>
      </c>
      <c r="N173" s="15">
        <f>'prov lvl hist forec Mt'!N173*'city lvl hist forec Mt'!$H173</f>
        <v>1.957831876403195E-2</v>
      </c>
      <c r="O173" s="15">
        <f>'prov lvl hist forec Mt'!O173*'city lvl hist forec Mt'!$H173</f>
        <v>1.9755359108592753E-2</v>
      </c>
      <c r="P173" s="15">
        <f>'prov lvl hist forec Mt'!P173*'city lvl hist forec Mt'!$H173</f>
        <v>1.9723642451277383E-2</v>
      </c>
      <c r="Q173" s="15">
        <f>'prov lvl hist forec Mt'!Q173*'city lvl hist forec Mt'!$H173</f>
        <v>1.942304307664321E-2</v>
      </c>
      <c r="R173" s="15">
        <f>'prov lvl hist forec Mt'!R173*'city lvl hist forec Mt'!$H173</f>
        <v>1.9128455689501719E-2</v>
      </c>
      <c r="S173" s="15">
        <f>'prov lvl hist forec Mt'!S173*'city lvl hist forec Mt'!$H173</f>
        <v>1.8839760050103061E-2</v>
      </c>
      <c r="T173" s="15">
        <f>'prov lvl hist forec Mt'!T173*'city lvl hist forec Mt'!$H173</f>
        <v>1.8556838323492371E-2</v>
      </c>
      <c r="U173" s="15">
        <f>'prov lvl hist forec Mt'!U173*'city lvl hist forec Mt'!$H173</f>
        <v>1.8279575031413899E-2</v>
      </c>
      <c r="V173" s="15">
        <f>'prov lvl hist forec Mt'!V173*'city lvl hist forec Mt'!$H173</f>
        <v>1.8007857005176993E-2</v>
      </c>
      <c r="W173" s="15">
        <f>'prov lvl hist forec Mt'!W173*'city lvl hist forec Mt'!$H173</f>
        <v>1.7741573339464828E-2</v>
      </c>
      <c r="X173" s="15">
        <f>'prov lvl hist forec Mt'!X173*'city lvl hist forec Mt'!$H173</f>
        <v>1.7480615347066904E-2</v>
      </c>
    </row>
    <row r="174" spans="1:24">
      <c r="A174" s="14" t="s">
        <v>3618</v>
      </c>
      <c r="B174" s="14" t="s">
        <v>4222</v>
      </c>
      <c r="C174" s="14" t="s">
        <v>4223</v>
      </c>
      <c r="D174" s="14" t="s">
        <v>2446</v>
      </c>
      <c r="E174" s="14" t="s">
        <v>3951</v>
      </c>
      <c r="F174">
        <f>SUMIF(GID_GCED_CO2_Plant_2019_v1.0!$V$1:$V$797,'city lvl hist forec Mt'!A174,GID_GCED_CO2_Plant_2019_v1.0!$AB$1:$AB$797)</f>
        <v>0</v>
      </c>
      <c r="G174" s="15">
        <f t="shared" si="4"/>
        <v>15742.279999999997</v>
      </c>
      <c r="H174" s="26">
        <f t="shared" si="5"/>
        <v>0</v>
      </c>
      <c r="I174" s="15">
        <f>'prov lvl hist forec Mt'!I174*'city lvl hist forec Mt'!$H174</f>
        <v>0</v>
      </c>
      <c r="J174" s="15">
        <f>'prov lvl hist forec Mt'!J174*'city lvl hist forec Mt'!$H174</f>
        <v>0</v>
      </c>
      <c r="K174" s="15">
        <f>'prov lvl hist forec Mt'!K174*'city lvl hist forec Mt'!$H174</f>
        <v>0</v>
      </c>
      <c r="L174" s="15">
        <f>'prov lvl hist forec Mt'!L174*'city lvl hist forec Mt'!$H174</f>
        <v>0</v>
      </c>
      <c r="M174" s="15">
        <f>'prov lvl hist forec Mt'!M174*'city lvl hist forec Mt'!$H174</f>
        <v>0</v>
      </c>
      <c r="N174" s="15">
        <f>'prov lvl hist forec Mt'!N174*'city lvl hist forec Mt'!$H174</f>
        <v>0</v>
      </c>
      <c r="O174" s="15">
        <f>'prov lvl hist forec Mt'!O174*'city lvl hist forec Mt'!$H174</f>
        <v>0</v>
      </c>
      <c r="P174" s="15">
        <f>'prov lvl hist forec Mt'!P174*'city lvl hist forec Mt'!$H174</f>
        <v>0</v>
      </c>
      <c r="Q174" s="15">
        <f>'prov lvl hist forec Mt'!Q174*'city lvl hist forec Mt'!$H174</f>
        <v>0</v>
      </c>
      <c r="R174" s="15">
        <f>'prov lvl hist forec Mt'!R174*'city lvl hist forec Mt'!$H174</f>
        <v>0</v>
      </c>
      <c r="S174" s="15">
        <f>'prov lvl hist forec Mt'!S174*'city lvl hist forec Mt'!$H174</f>
        <v>0</v>
      </c>
      <c r="T174" s="15">
        <f>'prov lvl hist forec Mt'!T174*'city lvl hist forec Mt'!$H174</f>
        <v>0</v>
      </c>
      <c r="U174" s="15">
        <f>'prov lvl hist forec Mt'!U174*'city lvl hist forec Mt'!$H174</f>
        <v>0</v>
      </c>
      <c r="V174" s="15">
        <f>'prov lvl hist forec Mt'!V174*'city lvl hist forec Mt'!$H174</f>
        <v>0</v>
      </c>
      <c r="W174" s="15">
        <f>'prov lvl hist forec Mt'!W174*'city lvl hist forec Mt'!$H174</f>
        <v>0</v>
      </c>
      <c r="X174" s="15">
        <f>'prov lvl hist forec Mt'!X174*'city lvl hist forec Mt'!$H174</f>
        <v>0</v>
      </c>
    </row>
    <row r="175" spans="1:24">
      <c r="A175" s="14" t="s">
        <v>3361</v>
      </c>
      <c r="B175" s="14" t="s">
        <v>4224</v>
      </c>
      <c r="C175" s="14" t="s">
        <v>2884</v>
      </c>
      <c r="D175" s="14" t="s">
        <v>1445</v>
      </c>
      <c r="E175" s="14" t="s">
        <v>3947</v>
      </c>
      <c r="F175">
        <f>SUMIF(GID_GCED_CO2_Plant_2019_v1.0!$V$1:$V$797,'city lvl hist forec Mt'!A175,GID_GCED_CO2_Plant_2019_v1.0!$AB$1:$AB$797)</f>
        <v>938.6400000000001</v>
      </c>
      <c r="G175" s="15">
        <f t="shared" si="4"/>
        <v>19500.18</v>
      </c>
      <c r="H175" s="26">
        <f t="shared" si="5"/>
        <v>4.8134940292858842E-2</v>
      </c>
      <c r="I175" s="15">
        <f>'prov lvl hist forec Mt'!I175*'city lvl hist forec Mt'!$H175</f>
        <v>0.57218253461506363</v>
      </c>
      <c r="J175" s="15">
        <f>'prov lvl hist forec Mt'!J175*'city lvl hist forec Mt'!$H175</f>
        <v>0.62275334497973123</v>
      </c>
      <c r="K175" s="15">
        <f>'prov lvl hist forec Mt'!K175*'city lvl hist forec Mt'!$H175</f>
        <v>0.58528553132192007</v>
      </c>
      <c r="L175" s="15">
        <f>'prov lvl hist forec Mt'!L175*'city lvl hist forec Mt'!$H175</f>
        <v>0.56872910251462316</v>
      </c>
      <c r="M175" s="15">
        <f>'prov lvl hist forec Mt'!M175*'city lvl hist forec Mt'!$H175</f>
        <v>0.67766052771951868</v>
      </c>
      <c r="N175" s="15">
        <f>'prov lvl hist forec Mt'!N175*'city lvl hist forec Mt'!$H175</f>
        <v>0.76488439842435174</v>
      </c>
      <c r="O175" s="15">
        <f>'prov lvl hist forec Mt'!O175*'city lvl hist forec Mt'!$H175</f>
        <v>0.77972176514328295</v>
      </c>
      <c r="P175" s="15">
        <f>'prov lvl hist forec Mt'!P175*'city lvl hist forec Mt'!$H175</f>
        <v>0.77706366098711321</v>
      </c>
      <c r="Q175" s="15">
        <f>'prov lvl hist forec Mt'!Q175*'city lvl hist forec Mt'!$H175</f>
        <v>0.75187108034684724</v>
      </c>
      <c r="R175" s="15">
        <f>'prov lvl hist forec Mt'!R175*'city lvl hist forec Mt'!$H175</f>
        <v>0.72718235131938658</v>
      </c>
      <c r="S175" s="15">
        <f>'prov lvl hist forec Mt'!S175*'city lvl hist forec Mt'!$H175</f>
        <v>0.70298739687247502</v>
      </c>
      <c r="T175" s="15">
        <f>'prov lvl hist forec Mt'!T175*'city lvl hist forec Mt'!$H175</f>
        <v>0.67927634151450189</v>
      </c>
      <c r="U175" s="15">
        <f>'prov lvl hist forec Mt'!U175*'city lvl hist forec Mt'!$H175</f>
        <v>0.65603950726368809</v>
      </c>
      <c r="V175" s="15">
        <f>'prov lvl hist forec Mt'!V175*'city lvl hist forec Mt'!$H175</f>
        <v>0.63326740969789053</v>
      </c>
      <c r="W175" s="15">
        <f>'prov lvl hist forec Mt'!W175*'city lvl hist forec Mt'!$H175</f>
        <v>0.61095075408340915</v>
      </c>
      <c r="X175" s="15">
        <f>'prov lvl hist forec Mt'!X175*'city lvl hist forec Mt'!$H175</f>
        <v>0.58908043158121703</v>
      </c>
    </row>
    <row r="176" spans="1:24">
      <c r="A176" s="14" t="s">
        <v>3274</v>
      </c>
      <c r="B176" s="14" t="s">
        <v>4225</v>
      </c>
      <c r="C176" s="14" t="s">
        <v>2464</v>
      </c>
      <c r="D176" s="14" t="s">
        <v>2357</v>
      </c>
      <c r="E176" s="14" t="s">
        <v>4062</v>
      </c>
      <c r="F176">
        <f>SUMIF(GID_GCED_CO2_Plant_2019_v1.0!$V$1:$V$797,'city lvl hist forec Mt'!A176,GID_GCED_CO2_Plant_2019_v1.0!$AB$1:$AB$797)</f>
        <v>5796.05</v>
      </c>
      <c r="G176" s="15">
        <f t="shared" si="4"/>
        <v>32718.120000000006</v>
      </c>
      <c r="H176" s="26">
        <f t="shared" si="5"/>
        <v>0.1771510710273084</v>
      </c>
      <c r="I176" s="15">
        <f>'prov lvl hist forec Mt'!I176*'city lvl hist forec Mt'!$H176</f>
        <v>2.6589273305538086</v>
      </c>
      <c r="J176" s="15">
        <f>'prov lvl hist forec Mt'!J176*'city lvl hist forec Mt'!$H176</f>
        <v>2.5093044922397731</v>
      </c>
      <c r="K176" s="15">
        <f>'prov lvl hist forec Mt'!K176*'city lvl hist forec Mt'!$H176</f>
        <v>2.6989902798961571</v>
      </c>
      <c r="L176" s="15">
        <f>'prov lvl hist forec Mt'!L176*'city lvl hist forec Mt'!$H176</f>
        <v>2.8689209092073997</v>
      </c>
      <c r="M176" s="15">
        <f>'prov lvl hist forec Mt'!M176*'city lvl hist forec Mt'!$H176</f>
        <v>3.2663258217033566</v>
      </c>
      <c r="N176" s="15">
        <f>'prov lvl hist forec Mt'!N176*'city lvl hist forec Mt'!$H176</f>
        <v>3.17985554016912</v>
      </c>
      <c r="O176" s="15">
        <f>'prov lvl hist forec Mt'!O176*'city lvl hist forec Mt'!$H176</f>
        <v>3.2284009299959218</v>
      </c>
      <c r="P176" s="15">
        <f>'prov lvl hist forec Mt'!P176*'city lvl hist forec Mt'!$H176</f>
        <v>3.2197040564262429</v>
      </c>
      <c r="Q176" s="15">
        <f>'prov lvl hist forec Mt'!Q176*'city lvl hist forec Mt'!$H176</f>
        <v>3.1372781333435156</v>
      </c>
      <c r="R176" s="15">
        <f>'prov lvl hist forec Mt'!R176*'city lvl hist forec Mt'!$H176</f>
        <v>3.0565007287224435</v>
      </c>
      <c r="S176" s="15">
        <f>'prov lvl hist forec Mt'!S176*'city lvl hist forec Mt'!$H176</f>
        <v>2.9773388721937923</v>
      </c>
      <c r="T176" s="15">
        <f>'prov lvl hist forec Mt'!T176*'city lvl hist forec Mt'!$H176</f>
        <v>2.8997602527957143</v>
      </c>
      <c r="U176" s="15">
        <f>'prov lvl hist forec Mt'!U176*'city lvl hist forec Mt'!$H176</f>
        <v>2.8237332057855982</v>
      </c>
      <c r="V176" s="15">
        <f>'prov lvl hist forec Mt'!V176*'city lvl hist forec Mt'!$H176</f>
        <v>2.7492266997156838</v>
      </c>
      <c r="W176" s="15">
        <f>'prov lvl hist forec Mt'!W176*'city lvl hist forec Mt'!$H176</f>
        <v>2.6762103237671684</v>
      </c>
      <c r="X176" s="15">
        <f>'prov lvl hist forec Mt'!X176*'city lvl hist forec Mt'!$H176</f>
        <v>2.6046542753376225</v>
      </c>
    </row>
    <row r="177" spans="1:24">
      <c r="A177" s="14" t="s">
        <v>3268</v>
      </c>
      <c r="B177" s="14" t="s">
        <v>4226</v>
      </c>
      <c r="C177" s="14" t="s">
        <v>2442</v>
      </c>
      <c r="D177" s="14" t="s">
        <v>2412</v>
      </c>
      <c r="E177" s="14" t="s">
        <v>3949</v>
      </c>
      <c r="F177">
        <f>SUMIF(GID_GCED_CO2_Plant_2019_v1.0!$V$1:$V$797,'city lvl hist forec Mt'!A177,GID_GCED_CO2_Plant_2019_v1.0!$AB$1:$AB$797)</f>
        <v>1729.7800000000002</v>
      </c>
      <c r="G177" s="15">
        <f t="shared" si="4"/>
        <v>15785.860000000004</v>
      </c>
      <c r="H177" s="26">
        <f t="shared" si="5"/>
        <v>0.10957781204191598</v>
      </c>
      <c r="I177" s="15">
        <f>'prov lvl hist forec Mt'!I177*'city lvl hist forec Mt'!$H177</f>
        <v>1.2430422864212625</v>
      </c>
      <c r="J177" s="15">
        <f>'prov lvl hist forec Mt'!J177*'city lvl hist forec Mt'!$H177</f>
        <v>1.0862543049406037</v>
      </c>
      <c r="K177" s="15">
        <f>'prov lvl hist forec Mt'!K177*'city lvl hist forec Mt'!$H177</f>
        <v>1.111294835296567</v>
      </c>
      <c r="L177" s="15">
        <f>'prov lvl hist forec Mt'!L177*'city lvl hist forec Mt'!$H177</f>
        <v>0.90854835943461609</v>
      </c>
      <c r="M177" s="15">
        <f>'prov lvl hist forec Mt'!M177*'city lvl hist forec Mt'!$H177</f>
        <v>0.99833010303606662</v>
      </c>
      <c r="N177" s="15">
        <f>'prov lvl hist forec Mt'!N177*'city lvl hist forec Mt'!$H177</f>
        <v>1.010327691874916</v>
      </c>
      <c r="O177" s="15">
        <f>'prov lvl hist forec Mt'!O177*'city lvl hist forec Mt'!$H177</f>
        <v>1.0194637553359658</v>
      </c>
      <c r="P177" s="15">
        <f>'prov lvl hist forec Mt'!P177*'city lvl hist forec Mt'!$H177</f>
        <v>1.0178270357807455</v>
      </c>
      <c r="Q177" s="15">
        <f>'prov lvl hist forec Mt'!Q177*'city lvl hist forec Mt'!$H177</f>
        <v>1.0023147808208799</v>
      </c>
      <c r="R177" s="15">
        <f>'prov lvl hist forec Mt'!R177*'city lvl hist forec Mt'!$H177</f>
        <v>0.98711277096021144</v>
      </c>
      <c r="S177" s="15">
        <f>'prov lvl hist forec Mt'!S177*'city lvl hist forec Mt'!$H177</f>
        <v>0.97221480129675641</v>
      </c>
      <c r="T177" s="15">
        <f>'prov lvl hist forec Mt'!T177*'city lvl hist forec Mt'!$H177</f>
        <v>0.95761479102657032</v>
      </c>
      <c r="U177" s="15">
        <f>'prov lvl hist forec Mt'!U177*'city lvl hist forec Mt'!$H177</f>
        <v>0.9433067809617881</v>
      </c>
      <c r="V177" s="15">
        <f>'prov lvl hist forec Mt'!V177*'city lvl hist forec Mt'!$H177</f>
        <v>0.92928493109830135</v>
      </c>
      <c r="W177" s="15">
        <f>'prov lvl hist forec Mt'!W177*'city lvl hist forec Mt'!$H177</f>
        <v>0.91554351823208457</v>
      </c>
      <c r="X177" s="15">
        <f>'prov lvl hist forec Mt'!X177*'city lvl hist forec Mt'!$H177</f>
        <v>0.90207693362319197</v>
      </c>
    </row>
    <row r="178" spans="1:24">
      <c r="A178" s="14" t="s">
        <v>3264</v>
      </c>
      <c r="B178" s="14" t="s">
        <v>4227</v>
      </c>
      <c r="C178" s="14" t="s">
        <v>2431</v>
      </c>
      <c r="D178" s="14" t="s">
        <v>3943</v>
      </c>
      <c r="E178" s="14" t="s">
        <v>3944</v>
      </c>
      <c r="F178">
        <f>SUMIF(GID_GCED_CO2_Plant_2019_v1.0!$V$1:$V$797,'city lvl hist forec Mt'!A178,GID_GCED_CO2_Plant_2019_v1.0!$AB$1:$AB$797)</f>
        <v>1407.96</v>
      </c>
      <c r="G178" s="15">
        <f t="shared" si="4"/>
        <v>4351.25</v>
      </c>
      <c r="H178" s="26">
        <f t="shared" si="5"/>
        <v>0.32357598391266879</v>
      </c>
      <c r="I178" s="15">
        <f>'prov lvl hist forec Mt'!I178*'city lvl hist forec Mt'!$H178</f>
        <v>1.3005785772708836</v>
      </c>
      <c r="J178" s="15">
        <f>'prov lvl hist forec Mt'!J178*'city lvl hist forec Mt'!$H178</f>
        <v>1.4032396777750114</v>
      </c>
      <c r="K178" s="15">
        <f>'prov lvl hist forec Mt'!K178*'city lvl hist forec Mt'!$H178</f>
        <v>1.0365426714049173</v>
      </c>
      <c r="L178" s="15">
        <f>'prov lvl hist forec Mt'!L178*'city lvl hist forec Mt'!$H178</f>
        <v>0.8078301727692917</v>
      </c>
      <c r="M178" s="15">
        <f>'prov lvl hist forec Mt'!M178*'city lvl hist forec Mt'!$H178</f>
        <v>0.88001558137731173</v>
      </c>
      <c r="N178" s="15">
        <f>'prov lvl hist forec Mt'!N178*'city lvl hist forec Mt'!$H178</f>
        <v>0.93685932039090802</v>
      </c>
      <c r="O178" s="15">
        <f>'prov lvl hist forec Mt'!O178*'city lvl hist forec Mt'!$H178</f>
        <v>0.94366084166671504</v>
      </c>
      <c r="P178" s="15">
        <f>'prov lvl hist forec Mt'!P178*'city lvl hist forec Mt'!$H178</f>
        <v>0.94244235375615937</v>
      </c>
      <c r="Q178" s="15">
        <f>'prov lvl hist forec Mt'!Q178*'city lvl hist forec Mt'!$H178</f>
        <v>0.93089395190944701</v>
      </c>
      <c r="R178" s="15">
        <f>'prov lvl hist forec Mt'!R178*'city lvl hist forec Mt'!$H178</f>
        <v>0.91957651809966912</v>
      </c>
      <c r="S178" s="15">
        <f>'prov lvl hist forec Mt'!S178*'city lvl hist forec Mt'!$H178</f>
        <v>0.90848543296608675</v>
      </c>
      <c r="T178" s="15">
        <f>'prov lvl hist forec Mt'!T178*'city lvl hist forec Mt'!$H178</f>
        <v>0.89761616953517598</v>
      </c>
      <c r="U178" s="15">
        <f>'prov lvl hist forec Mt'!U178*'city lvl hist forec Mt'!$H178</f>
        <v>0.88696429137288335</v>
      </c>
      <c r="V178" s="15">
        <f>'prov lvl hist forec Mt'!V178*'city lvl hist forec Mt'!$H178</f>
        <v>0.87652545077383659</v>
      </c>
      <c r="W178" s="15">
        <f>'prov lvl hist forec Mt'!W178*'city lvl hist forec Mt'!$H178</f>
        <v>0.86629538698677111</v>
      </c>
      <c r="X178" s="15">
        <f>'prov lvl hist forec Mt'!X178*'city lvl hist forec Mt'!$H178</f>
        <v>0.85626992447544659</v>
      </c>
    </row>
    <row r="179" spans="1:24">
      <c r="A179" s="14" t="s">
        <v>3459</v>
      </c>
      <c r="B179" s="14" t="s">
        <v>4228</v>
      </c>
      <c r="C179" s="14" t="s">
        <v>3214</v>
      </c>
      <c r="D179" s="14" t="s">
        <v>2362</v>
      </c>
      <c r="E179" s="14" t="s">
        <v>3963</v>
      </c>
      <c r="F179">
        <f>SUMIF(GID_GCED_CO2_Plant_2019_v1.0!$V$1:$V$797,'city lvl hist forec Mt'!A179,GID_GCED_CO2_Plant_2019_v1.0!$AB$1:$AB$797)</f>
        <v>1045.9100000000001</v>
      </c>
      <c r="G179" s="15">
        <f t="shared" si="4"/>
        <v>26891.949999999997</v>
      </c>
      <c r="H179" s="26">
        <f t="shared" si="5"/>
        <v>3.889305163812963E-2</v>
      </c>
      <c r="I179" s="15">
        <f>'prov lvl hist forec Mt'!I179*'city lvl hist forec Mt'!$H179</f>
        <v>0.85545210047746756</v>
      </c>
      <c r="J179" s="15">
        <f>'prov lvl hist forec Mt'!J179*'city lvl hist forec Mt'!$H179</f>
        <v>0.79623046480195325</v>
      </c>
      <c r="K179" s="15">
        <f>'prov lvl hist forec Mt'!K179*'city lvl hist forec Mt'!$H179</f>
        <v>0.78816469378294363</v>
      </c>
      <c r="L179" s="15">
        <f>'prov lvl hist forec Mt'!L179*'city lvl hist forec Mt'!$H179</f>
        <v>0.56387113672122013</v>
      </c>
      <c r="M179" s="15">
        <f>'prov lvl hist forec Mt'!M179*'city lvl hist forec Mt'!$H179</f>
        <v>0.56007811776001104</v>
      </c>
      <c r="N179" s="15">
        <f>'prov lvl hist forec Mt'!N179*'city lvl hist forec Mt'!$H179</f>
        <v>0.61825951154224479</v>
      </c>
      <c r="O179" s="15">
        <f>'prov lvl hist forec Mt'!O179*'city lvl hist forec Mt'!$H179</f>
        <v>0.61363809035779615</v>
      </c>
      <c r="P179" s="15">
        <f>'prov lvl hist forec Mt'!P179*'city lvl hist forec Mt'!$H179</f>
        <v>0.61446601481976415</v>
      </c>
      <c r="Q179" s="15">
        <f>'prov lvl hist forec Mt'!Q179*'city lvl hist forec Mt'!$H179</f>
        <v>0.62231279302962739</v>
      </c>
      <c r="R179" s="15">
        <f>'prov lvl hist forec Mt'!R179*'city lvl hist forec Mt'!$H179</f>
        <v>0.63000263567529335</v>
      </c>
      <c r="S179" s="15">
        <f>'prov lvl hist forec Mt'!S179*'city lvl hist forec Mt'!$H179</f>
        <v>0.63753868146804604</v>
      </c>
      <c r="T179" s="15">
        <f>'prov lvl hist forec Mt'!T179*'city lvl hist forec Mt'!$H179</f>
        <v>0.64492400634494373</v>
      </c>
      <c r="U179" s="15">
        <f>'prov lvl hist forec Mt'!U179*'city lvl hist forec Mt'!$H179</f>
        <v>0.6521616247243035</v>
      </c>
      <c r="V179" s="15">
        <f>'prov lvl hist forec Mt'!V179*'city lvl hist forec Mt'!$H179</f>
        <v>0.65925449073607589</v>
      </c>
      <c r="W179" s="15">
        <f>'prov lvl hist forec Mt'!W179*'city lvl hist forec Mt'!$H179</f>
        <v>0.66620549942761298</v>
      </c>
      <c r="X179" s="15">
        <f>'prov lvl hist forec Mt'!X179*'city lvl hist forec Mt'!$H179</f>
        <v>0.67301748794531924</v>
      </c>
    </row>
    <row r="180" spans="1:24">
      <c r="A180" s="14" t="s">
        <v>3297</v>
      </c>
      <c r="B180" s="14" t="s">
        <v>4229</v>
      </c>
      <c r="C180" s="14" t="s">
        <v>2557</v>
      </c>
      <c r="D180" s="14" t="s">
        <v>2496</v>
      </c>
      <c r="E180" s="14" t="s">
        <v>3976</v>
      </c>
      <c r="F180">
        <f>SUMIF(GID_GCED_CO2_Plant_2019_v1.0!$V$1:$V$797,'city lvl hist forec Mt'!A180,GID_GCED_CO2_Plant_2019_v1.0!$AB$1:$AB$797)</f>
        <v>338.58000000000004</v>
      </c>
      <c r="G180" s="15">
        <f t="shared" si="4"/>
        <v>33858.01</v>
      </c>
      <c r="H180" s="26">
        <f t="shared" si="5"/>
        <v>9.9999970464891477E-3</v>
      </c>
      <c r="I180" s="15">
        <f>'prov lvl hist forec Mt'!I180*'city lvl hist forec Mt'!$H180</f>
        <v>0.14536792950939609</v>
      </c>
      <c r="J180" s="15">
        <f>'prov lvl hist forec Mt'!J180*'city lvl hist forec Mt'!$H180</f>
        <v>0.15705168069178202</v>
      </c>
      <c r="K180" s="15">
        <f>'prov lvl hist forec Mt'!K180*'city lvl hist forec Mt'!$H180</f>
        <v>0.16521794003704837</v>
      </c>
      <c r="L180" s="15">
        <f>'prov lvl hist forec Mt'!L180*'city lvl hist forec Mt'!$H180</f>
        <v>0.15528200080297752</v>
      </c>
      <c r="M180" s="15">
        <f>'prov lvl hist forec Mt'!M180*'city lvl hist forec Mt'!$H180</f>
        <v>0.16401374718252848</v>
      </c>
      <c r="N180" s="15">
        <f>'prov lvl hist forec Mt'!N180*'city lvl hist forec Mt'!$H180</f>
        <v>0.16459461664869005</v>
      </c>
      <c r="O180" s="15">
        <f>'prov lvl hist forec Mt'!O180*'city lvl hist forec Mt'!$H180</f>
        <v>0.16501251528949254</v>
      </c>
      <c r="P180" s="15">
        <f>'prov lvl hist forec Mt'!P180*'city lvl hist forec Mt'!$H180</f>
        <v>0.16493764903222349</v>
      </c>
      <c r="Q180" s="15">
        <f>'prov lvl hist forec Mt'!Q180*'city lvl hist forec Mt'!$H180</f>
        <v>0.16422809285508577</v>
      </c>
      <c r="R180" s="15">
        <f>'prov lvl hist forec Mt'!R180*'city lvl hist forec Mt'!$H180</f>
        <v>0.16353272780149083</v>
      </c>
      <c r="S180" s="15">
        <f>'prov lvl hist forec Mt'!S180*'city lvl hist forec Mt'!$H180</f>
        <v>0.16285127004896777</v>
      </c>
      <c r="T180" s="15">
        <f>'prov lvl hist forec Mt'!T180*'city lvl hist forec Mt'!$H180</f>
        <v>0.16218344145149516</v>
      </c>
      <c r="U180" s="15">
        <f>'prov lvl hist forec Mt'!U180*'city lvl hist forec Mt'!$H180</f>
        <v>0.16152896942597206</v>
      </c>
      <c r="V180" s="15">
        <f>'prov lvl hist forec Mt'!V180*'city lvl hist forec Mt'!$H180</f>
        <v>0.16088758684095933</v>
      </c>
      <c r="W180" s="15">
        <f>'prov lvl hist forec Mt'!W180*'city lvl hist forec Mt'!$H180</f>
        <v>0.16025903190764693</v>
      </c>
      <c r="X180" s="15">
        <f>'prov lvl hist forec Mt'!X180*'city lvl hist forec Mt'!$H180</f>
        <v>0.15964304807300075</v>
      </c>
    </row>
    <row r="181" spans="1:24">
      <c r="A181" s="14" t="s">
        <v>3619</v>
      </c>
      <c r="B181" s="14" t="s">
        <v>4230</v>
      </c>
      <c r="C181" s="14" t="s">
        <v>4231</v>
      </c>
      <c r="D181" s="14" t="s">
        <v>2386</v>
      </c>
      <c r="E181" s="14" t="s">
        <v>3955</v>
      </c>
      <c r="F181">
        <f>SUMIF(GID_GCED_CO2_Plant_2019_v1.0!$V$1:$V$797,'city lvl hist forec Mt'!A181,GID_GCED_CO2_Plant_2019_v1.0!$AB$1:$AB$797)</f>
        <v>0</v>
      </c>
      <c r="G181" s="15">
        <f t="shared" si="4"/>
        <v>64497.73</v>
      </c>
      <c r="H181" s="26">
        <f t="shared" si="5"/>
        <v>0</v>
      </c>
      <c r="I181" s="15">
        <f>'prov lvl hist forec Mt'!I181*'city lvl hist forec Mt'!$H181</f>
        <v>0</v>
      </c>
      <c r="J181" s="15">
        <f>'prov lvl hist forec Mt'!J181*'city lvl hist forec Mt'!$H181</f>
        <v>0</v>
      </c>
      <c r="K181" s="15">
        <f>'prov lvl hist forec Mt'!K181*'city lvl hist forec Mt'!$H181</f>
        <v>0</v>
      </c>
      <c r="L181" s="15">
        <f>'prov lvl hist forec Mt'!L181*'city lvl hist forec Mt'!$H181</f>
        <v>0</v>
      </c>
      <c r="M181" s="15">
        <f>'prov lvl hist forec Mt'!M181*'city lvl hist forec Mt'!$H181</f>
        <v>0</v>
      </c>
      <c r="N181" s="15">
        <f>'prov lvl hist forec Mt'!N181*'city lvl hist forec Mt'!$H181</f>
        <v>0</v>
      </c>
      <c r="O181" s="15">
        <f>'prov lvl hist forec Mt'!O181*'city lvl hist forec Mt'!$H181</f>
        <v>0</v>
      </c>
      <c r="P181" s="15">
        <f>'prov lvl hist forec Mt'!P181*'city lvl hist forec Mt'!$H181</f>
        <v>0</v>
      </c>
      <c r="Q181" s="15">
        <f>'prov lvl hist forec Mt'!Q181*'city lvl hist forec Mt'!$H181</f>
        <v>0</v>
      </c>
      <c r="R181" s="15">
        <f>'prov lvl hist forec Mt'!R181*'city lvl hist forec Mt'!$H181</f>
        <v>0</v>
      </c>
      <c r="S181" s="15">
        <f>'prov lvl hist forec Mt'!S181*'city lvl hist forec Mt'!$H181</f>
        <v>0</v>
      </c>
      <c r="T181" s="15">
        <f>'prov lvl hist forec Mt'!T181*'city lvl hist forec Mt'!$H181</f>
        <v>0</v>
      </c>
      <c r="U181" s="15">
        <f>'prov lvl hist forec Mt'!U181*'city lvl hist forec Mt'!$H181</f>
        <v>0</v>
      </c>
      <c r="V181" s="15">
        <f>'prov lvl hist forec Mt'!V181*'city lvl hist forec Mt'!$H181</f>
        <v>0</v>
      </c>
      <c r="W181" s="15">
        <f>'prov lvl hist forec Mt'!W181*'city lvl hist forec Mt'!$H181</f>
        <v>0</v>
      </c>
      <c r="X181" s="15">
        <f>'prov lvl hist forec Mt'!X181*'city lvl hist forec Mt'!$H181</f>
        <v>0</v>
      </c>
    </row>
    <row r="182" spans="1:24">
      <c r="A182" s="14" t="s">
        <v>3620</v>
      </c>
      <c r="B182" s="14" t="s">
        <v>4232</v>
      </c>
      <c r="C182" s="14" t="s">
        <v>4233</v>
      </c>
      <c r="D182" s="14" t="s">
        <v>3943</v>
      </c>
      <c r="E182" s="14" t="s">
        <v>3944</v>
      </c>
      <c r="F182">
        <f>SUMIF(GID_GCED_CO2_Plant_2019_v1.0!$V$1:$V$797,'city lvl hist forec Mt'!A182,GID_GCED_CO2_Plant_2019_v1.0!$AB$1:$AB$797)</f>
        <v>0</v>
      </c>
      <c r="G182" s="15">
        <f t="shared" si="4"/>
        <v>4351.25</v>
      </c>
      <c r="H182" s="26">
        <f t="shared" si="5"/>
        <v>0</v>
      </c>
      <c r="I182" s="15">
        <f>'prov lvl hist forec Mt'!I182*'city lvl hist forec Mt'!$H182</f>
        <v>0</v>
      </c>
      <c r="J182" s="15">
        <f>'prov lvl hist forec Mt'!J182*'city lvl hist forec Mt'!$H182</f>
        <v>0</v>
      </c>
      <c r="K182" s="15">
        <f>'prov lvl hist forec Mt'!K182*'city lvl hist forec Mt'!$H182</f>
        <v>0</v>
      </c>
      <c r="L182" s="15">
        <f>'prov lvl hist forec Mt'!L182*'city lvl hist forec Mt'!$H182</f>
        <v>0</v>
      </c>
      <c r="M182" s="15">
        <f>'prov lvl hist forec Mt'!M182*'city lvl hist forec Mt'!$H182</f>
        <v>0</v>
      </c>
      <c r="N182" s="15">
        <f>'prov lvl hist forec Mt'!N182*'city lvl hist forec Mt'!$H182</f>
        <v>0</v>
      </c>
      <c r="O182" s="15">
        <f>'prov lvl hist forec Mt'!O182*'city lvl hist forec Mt'!$H182</f>
        <v>0</v>
      </c>
      <c r="P182" s="15">
        <f>'prov lvl hist forec Mt'!P182*'city lvl hist forec Mt'!$H182</f>
        <v>0</v>
      </c>
      <c r="Q182" s="15">
        <f>'prov lvl hist forec Mt'!Q182*'city lvl hist forec Mt'!$H182</f>
        <v>0</v>
      </c>
      <c r="R182" s="15">
        <f>'prov lvl hist forec Mt'!R182*'city lvl hist forec Mt'!$H182</f>
        <v>0</v>
      </c>
      <c r="S182" s="15">
        <f>'prov lvl hist forec Mt'!S182*'city lvl hist forec Mt'!$H182</f>
        <v>0</v>
      </c>
      <c r="T182" s="15">
        <f>'prov lvl hist forec Mt'!T182*'city lvl hist forec Mt'!$H182</f>
        <v>0</v>
      </c>
      <c r="U182" s="15">
        <f>'prov lvl hist forec Mt'!U182*'city lvl hist forec Mt'!$H182</f>
        <v>0</v>
      </c>
      <c r="V182" s="15">
        <f>'prov lvl hist forec Mt'!V182*'city lvl hist forec Mt'!$H182</f>
        <v>0</v>
      </c>
      <c r="W182" s="15">
        <f>'prov lvl hist forec Mt'!W182*'city lvl hist forec Mt'!$H182</f>
        <v>0</v>
      </c>
      <c r="X182" s="15">
        <f>'prov lvl hist forec Mt'!X182*'city lvl hist forec Mt'!$H182</f>
        <v>0</v>
      </c>
    </row>
    <row r="183" spans="1:24">
      <c r="A183" s="14" t="s">
        <v>3621</v>
      </c>
      <c r="B183" s="14" t="s">
        <v>4234</v>
      </c>
      <c r="C183" s="14" t="s">
        <v>4235</v>
      </c>
      <c r="D183" s="14" t="s">
        <v>3943</v>
      </c>
      <c r="E183" s="14" t="s">
        <v>3944</v>
      </c>
      <c r="F183">
        <f>SUMIF(GID_GCED_CO2_Plant_2019_v1.0!$V$1:$V$797,'city lvl hist forec Mt'!A183,GID_GCED_CO2_Plant_2019_v1.0!$AB$1:$AB$797)</f>
        <v>0</v>
      </c>
      <c r="G183" s="15">
        <f t="shared" si="4"/>
        <v>4351.25</v>
      </c>
      <c r="H183" s="26">
        <f t="shared" si="5"/>
        <v>0</v>
      </c>
      <c r="I183" s="15">
        <f>'prov lvl hist forec Mt'!I183*'city lvl hist forec Mt'!$H183</f>
        <v>0</v>
      </c>
      <c r="J183" s="15">
        <f>'prov lvl hist forec Mt'!J183*'city lvl hist forec Mt'!$H183</f>
        <v>0</v>
      </c>
      <c r="K183" s="15">
        <f>'prov lvl hist forec Mt'!K183*'city lvl hist forec Mt'!$H183</f>
        <v>0</v>
      </c>
      <c r="L183" s="15">
        <f>'prov lvl hist forec Mt'!L183*'city lvl hist forec Mt'!$H183</f>
        <v>0</v>
      </c>
      <c r="M183" s="15">
        <f>'prov lvl hist forec Mt'!M183*'city lvl hist forec Mt'!$H183</f>
        <v>0</v>
      </c>
      <c r="N183" s="15">
        <f>'prov lvl hist forec Mt'!N183*'city lvl hist forec Mt'!$H183</f>
        <v>0</v>
      </c>
      <c r="O183" s="15">
        <f>'prov lvl hist forec Mt'!O183*'city lvl hist forec Mt'!$H183</f>
        <v>0</v>
      </c>
      <c r="P183" s="15">
        <f>'prov lvl hist forec Mt'!P183*'city lvl hist forec Mt'!$H183</f>
        <v>0</v>
      </c>
      <c r="Q183" s="15">
        <f>'prov lvl hist forec Mt'!Q183*'city lvl hist forec Mt'!$H183</f>
        <v>0</v>
      </c>
      <c r="R183" s="15">
        <f>'prov lvl hist forec Mt'!R183*'city lvl hist forec Mt'!$H183</f>
        <v>0</v>
      </c>
      <c r="S183" s="15">
        <f>'prov lvl hist forec Mt'!S183*'city lvl hist forec Mt'!$H183</f>
        <v>0</v>
      </c>
      <c r="T183" s="15">
        <f>'prov lvl hist forec Mt'!T183*'city lvl hist forec Mt'!$H183</f>
        <v>0</v>
      </c>
      <c r="U183" s="15">
        <f>'prov lvl hist forec Mt'!U183*'city lvl hist forec Mt'!$H183</f>
        <v>0</v>
      </c>
      <c r="V183" s="15">
        <f>'prov lvl hist forec Mt'!V183*'city lvl hist forec Mt'!$H183</f>
        <v>0</v>
      </c>
      <c r="W183" s="15">
        <f>'prov lvl hist forec Mt'!W183*'city lvl hist forec Mt'!$H183</f>
        <v>0</v>
      </c>
      <c r="X183" s="15">
        <f>'prov lvl hist forec Mt'!X183*'city lvl hist forec Mt'!$H183</f>
        <v>0</v>
      </c>
    </row>
    <row r="184" spans="1:24">
      <c r="A184" s="14" t="s">
        <v>3622</v>
      </c>
      <c r="B184" s="14" t="s">
        <v>4236</v>
      </c>
      <c r="C184" s="14" t="s">
        <v>4237</v>
      </c>
      <c r="D184" s="14" t="s">
        <v>1445</v>
      </c>
      <c r="E184" s="14" t="s">
        <v>3947</v>
      </c>
      <c r="F184">
        <f>SUMIF(GID_GCED_CO2_Plant_2019_v1.0!$V$1:$V$797,'city lvl hist forec Mt'!A184,GID_GCED_CO2_Plant_2019_v1.0!$AB$1:$AB$797)</f>
        <v>0</v>
      </c>
      <c r="G184" s="15">
        <f t="shared" si="4"/>
        <v>19500.18</v>
      </c>
      <c r="H184" s="26">
        <f t="shared" si="5"/>
        <v>0</v>
      </c>
      <c r="I184" s="15">
        <f>'prov lvl hist forec Mt'!I184*'city lvl hist forec Mt'!$H184</f>
        <v>0</v>
      </c>
      <c r="J184" s="15">
        <f>'prov lvl hist forec Mt'!J184*'city lvl hist forec Mt'!$H184</f>
        <v>0</v>
      </c>
      <c r="K184" s="15">
        <f>'prov lvl hist forec Mt'!K184*'city lvl hist forec Mt'!$H184</f>
        <v>0</v>
      </c>
      <c r="L184" s="15">
        <f>'prov lvl hist forec Mt'!L184*'city lvl hist forec Mt'!$H184</f>
        <v>0</v>
      </c>
      <c r="M184" s="15">
        <f>'prov lvl hist forec Mt'!M184*'city lvl hist forec Mt'!$H184</f>
        <v>0</v>
      </c>
      <c r="N184" s="15">
        <f>'prov lvl hist forec Mt'!N184*'city lvl hist forec Mt'!$H184</f>
        <v>0</v>
      </c>
      <c r="O184" s="15">
        <f>'prov lvl hist forec Mt'!O184*'city lvl hist forec Mt'!$H184</f>
        <v>0</v>
      </c>
      <c r="P184" s="15">
        <f>'prov lvl hist forec Mt'!P184*'city lvl hist forec Mt'!$H184</f>
        <v>0</v>
      </c>
      <c r="Q184" s="15">
        <f>'prov lvl hist forec Mt'!Q184*'city lvl hist forec Mt'!$H184</f>
        <v>0</v>
      </c>
      <c r="R184" s="15">
        <f>'prov lvl hist forec Mt'!R184*'city lvl hist forec Mt'!$H184</f>
        <v>0</v>
      </c>
      <c r="S184" s="15">
        <f>'prov lvl hist forec Mt'!S184*'city lvl hist forec Mt'!$H184</f>
        <v>0</v>
      </c>
      <c r="T184" s="15">
        <f>'prov lvl hist forec Mt'!T184*'city lvl hist forec Mt'!$H184</f>
        <v>0</v>
      </c>
      <c r="U184" s="15">
        <f>'prov lvl hist forec Mt'!U184*'city lvl hist forec Mt'!$H184</f>
        <v>0</v>
      </c>
      <c r="V184" s="15">
        <f>'prov lvl hist forec Mt'!V184*'city lvl hist forec Mt'!$H184</f>
        <v>0</v>
      </c>
      <c r="W184" s="15">
        <f>'prov lvl hist forec Mt'!W184*'city lvl hist forec Mt'!$H184</f>
        <v>0</v>
      </c>
      <c r="X184" s="15">
        <f>'prov lvl hist forec Mt'!X184*'city lvl hist forec Mt'!$H184</f>
        <v>0</v>
      </c>
    </row>
    <row r="185" spans="1:24">
      <c r="A185" s="14" t="s">
        <v>3623</v>
      </c>
      <c r="B185" s="14" t="s">
        <v>4238</v>
      </c>
      <c r="C185" s="14" t="s">
        <v>3113</v>
      </c>
      <c r="D185" s="14" t="s">
        <v>2642</v>
      </c>
      <c r="E185" s="14" t="s">
        <v>4037</v>
      </c>
      <c r="F185">
        <f>SUMIF(GID_GCED_CO2_Plant_2019_v1.0!$V$1:$V$797,'city lvl hist forec Mt'!A185,GID_GCED_CO2_Plant_2019_v1.0!$AB$1:$AB$797)</f>
        <v>0</v>
      </c>
      <c r="G185" s="15">
        <f t="shared" si="4"/>
        <v>4378.0800000000008</v>
      </c>
      <c r="H185" s="26">
        <f t="shared" si="5"/>
        <v>0</v>
      </c>
      <c r="I185" s="15">
        <f>'prov lvl hist forec Mt'!I185*'city lvl hist forec Mt'!$H185</f>
        <v>0</v>
      </c>
      <c r="J185" s="15">
        <f>'prov lvl hist forec Mt'!J185*'city lvl hist forec Mt'!$H185</f>
        <v>0</v>
      </c>
      <c r="K185" s="15">
        <f>'prov lvl hist forec Mt'!K185*'city lvl hist forec Mt'!$H185</f>
        <v>0</v>
      </c>
      <c r="L185" s="15">
        <f>'prov lvl hist forec Mt'!L185*'city lvl hist forec Mt'!$H185</f>
        <v>0</v>
      </c>
      <c r="M185" s="15">
        <f>'prov lvl hist forec Mt'!M185*'city lvl hist forec Mt'!$H185</f>
        <v>0</v>
      </c>
      <c r="N185" s="15">
        <f>'prov lvl hist forec Mt'!N185*'city lvl hist forec Mt'!$H185</f>
        <v>0</v>
      </c>
      <c r="O185" s="15">
        <f>'prov lvl hist forec Mt'!O185*'city lvl hist forec Mt'!$H185</f>
        <v>0</v>
      </c>
      <c r="P185" s="15">
        <f>'prov lvl hist forec Mt'!P185*'city lvl hist forec Mt'!$H185</f>
        <v>0</v>
      </c>
      <c r="Q185" s="15">
        <f>'prov lvl hist forec Mt'!Q185*'city lvl hist forec Mt'!$H185</f>
        <v>0</v>
      </c>
      <c r="R185" s="15">
        <f>'prov lvl hist forec Mt'!R185*'city lvl hist forec Mt'!$H185</f>
        <v>0</v>
      </c>
      <c r="S185" s="15">
        <f>'prov lvl hist forec Mt'!S185*'city lvl hist forec Mt'!$H185</f>
        <v>0</v>
      </c>
      <c r="T185" s="15">
        <f>'prov lvl hist forec Mt'!T185*'city lvl hist forec Mt'!$H185</f>
        <v>0</v>
      </c>
      <c r="U185" s="15">
        <f>'prov lvl hist forec Mt'!U185*'city lvl hist forec Mt'!$H185</f>
        <v>0</v>
      </c>
      <c r="V185" s="15">
        <f>'prov lvl hist forec Mt'!V185*'city lvl hist forec Mt'!$H185</f>
        <v>0</v>
      </c>
      <c r="W185" s="15">
        <f>'prov lvl hist forec Mt'!W185*'city lvl hist forec Mt'!$H185</f>
        <v>0</v>
      </c>
      <c r="X185" s="15">
        <f>'prov lvl hist forec Mt'!X185*'city lvl hist forec Mt'!$H185</f>
        <v>0</v>
      </c>
    </row>
    <row r="186" spans="1:24">
      <c r="A186" s="14" t="s">
        <v>3624</v>
      </c>
      <c r="B186" s="14" t="s">
        <v>4239</v>
      </c>
      <c r="C186" s="14" t="s">
        <v>3043</v>
      </c>
      <c r="D186" s="14" t="s">
        <v>2634</v>
      </c>
      <c r="E186" s="14" t="s">
        <v>3974</v>
      </c>
      <c r="F186">
        <f>SUMIF(GID_GCED_CO2_Plant_2019_v1.0!$V$1:$V$797,'city lvl hist forec Mt'!A186,GID_GCED_CO2_Plant_2019_v1.0!$AB$1:$AB$797)</f>
        <v>0</v>
      </c>
      <c r="G186" s="15">
        <f t="shared" si="4"/>
        <v>11280.41</v>
      </c>
      <c r="H186" s="26">
        <f t="shared" si="5"/>
        <v>0</v>
      </c>
      <c r="I186" s="15">
        <f>'prov lvl hist forec Mt'!I186*'city lvl hist forec Mt'!$H186</f>
        <v>0</v>
      </c>
      <c r="J186" s="15">
        <f>'prov lvl hist forec Mt'!J186*'city lvl hist forec Mt'!$H186</f>
        <v>0</v>
      </c>
      <c r="K186" s="15">
        <f>'prov lvl hist forec Mt'!K186*'city lvl hist forec Mt'!$H186</f>
        <v>0</v>
      </c>
      <c r="L186" s="15">
        <f>'prov lvl hist forec Mt'!L186*'city lvl hist forec Mt'!$H186</f>
        <v>0</v>
      </c>
      <c r="M186" s="15">
        <f>'prov lvl hist forec Mt'!M186*'city lvl hist forec Mt'!$H186</f>
        <v>0</v>
      </c>
      <c r="N186" s="15">
        <f>'prov lvl hist forec Mt'!N186*'city lvl hist forec Mt'!$H186</f>
        <v>0</v>
      </c>
      <c r="O186" s="15">
        <f>'prov lvl hist forec Mt'!O186*'city lvl hist forec Mt'!$H186</f>
        <v>0</v>
      </c>
      <c r="P186" s="15">
        <f>'prov lvl hist forec Mt'!P186*'city lvl hist forec Mt'!$H186</f>
        <v>0</v>
      </c>
      <c r="Q186" s="15">
        <f>'prov lvl hist forec Mt'!Q186*'city lvl hist forec Mt'!$H186</f>
        <v>0</v>
      </c>
      <c r="R186" s="15">
        <f>'prov lvl hist forec Mt'!R186*'city lvl hist forec Mt'!$H186</f>
        <v>0</v>
      </c>
      <c r="S186" s="15">
        <f>'prov lvl hist forec Mt'!S186*'city lvl hist forec Mt'!$H186</f>
        <v>0</v>
      </c>
      <c r="T186" s="15">
        <f>'prov lvl hist forec Mt'!T186*'city lvl hist forec Mt'!$H186</f>
        <v>0</v>
      </c>
      <c r="U186" s="15">
        <f>'prov lvl hist forec Mt'!U186*'city lvl hist forec Mt'!$H186</f>
        <v>0</v>
      </c>
      <c r="V186" s="15">
        <f>'prov lvl hist forec Mt'!V186*'city lvl hist forec Mt'!$H186</f>
        <v>0</v>
      </c>
      <c r="W186" s="15">
        <f>'prov lvl hist forec Mt'!W186*'city lvl hist forec Mt'!$H186</f>
        <v>0</v>
      </c>
      <c r="X186" s="15">
        <f>'prov lvl hist forec Mt'!X186*'city lvl hist forec Mt'!$H186</f>
        <v>0</v>
      </c>
    </row>
    <row r="187" spans="1:24">
      <c r="A187" s="14" t="s">
        <v>3625</v>
      </c>
      <c r="B187" s="14" t="s">
        <v>4240</v>
      </c>
      <c r="C187" s="14" t="s">
        <v>4241</v>
      </c>
      <c r="D187" s="14" t="s">
        <v>1445</v>
      </c>
      <c r="E187" s="14" t="s">
        <v>3947</v>
      </c>
      <c r="F187">
        <f>SUMIF(GID_GCED_CO2_Plant_2019_v1.0!$V$1:$V$797,'city lvl hist forec Mt'!A187,GID_GCED_CO2_Plant_2019_v1.0!$AB$1:$AB$797)</f>
        <v>0</v>
      </c>
      <c r="G187" s="15">
        <f t="shared" si="4"/>
        <v>19500.18</v>
      </c>
      <c r="H187" s="26">
        <f t="shared" si="5"/>
        <v>0</v>
      </c>
      <c r="I187" s="15">
        <f>'prov lvl hist forec Mt'!I187*'city lvl hist forec Mt'!$H187</f>
        <v>0</v>
      </c>
      <c r="J187" s="15">
        <f>'prov lvl hist forec Mt'!J187*'city lvl hist forec Mt'!$H187</f>
        <v>0</v>
      </c>
      <c r="K187" s="15">
        <f>'prov lvl hist forec Mt'!K187*'city lvl hist forec Mt'!$H187</f>
        <v>0</v>
      </c>
      <c r="L187" s="15">
        <f>'prov lvl hist forec Mt'!L187*'city lvl hist forec Mt'!$H187</f>
        <v>0</v>
      </c>
      <c r="M187" s="15">
        <f>'prov lvl hist forec Mt'!M187*'city lvl hist forec Mt'!$H187</f>
        <v>0</v>
      </c>
      <c r="N187" s="15">
        <f>'prov lvl hist forec Mt'!N187*'city lvl hist forec Mt'!$H187</f>
        <v>0</v>
      </c>
      <c r="O187" s="15">
        <f>'prov lvl hist forec Mt'!O187*'city lvl hist forec Mt'!$H187</f>
        <v>0</v>
      </c>
      <c r="P187" s="15">
        <f>'prov lvl hist forec Mt'!P187*'city lvl hist forec Mt'!$H187</f>
        <v>0</v>
      </c>
      <c r="Q187" s="15">
        <f>'prov lvl hist forec Mt'!Q187*'city lvl hist forec Mt'!$H187</f>
        <v>0</v>
      </c>
      <c r="R187" s="15">
        <f>'prov lvl hist forec Mt'!R187*'city lvl hist forec Mt'!$H187</f>
        <v>0</v>
      </c>
      <c r="S187" s="15">
        <f>'prov lvl hist forec Mt'!S187*'city lvl hist forec Mt'!$H187</f>
        <v>0</v>
      </c>
      <c r="T187" s="15">
        <f>'prov lvl hist forec Mt'!T187*'city lvl hist forec Mt'!$H187</f>
        <v>0</v>
      </c>
      <c r="U187" s="15">
        <f>'prov lvl hist forec Mt'!U187*'city lvl hist forec Mt'!$H187</f>
        <v>0</v>
      </c>
      <c r="V187" s="15">
        <f>'prov lvl hist forec Mt'!V187*'city lvl hist forec Mt'!$H187</f>
        <v>0</v>
      </c>
      <c r="W187" s="15">
        <f>'prov lvl hist forec Mt'!W187*'city lvl hist forec Mt'!$H187</f>
        <v>0</v>
      </c>
      <c r="X187" s="15">
        <f>'prov lvl hist forec Mt'!X187*'city lvl hist forec Mt'!$H187</f>
        <v>0</v>
      </c>
    </row>
    <row r="188" spans="1:24">
      <c r="A188" s="14" t="s">
        <v>3277</v>
      </c>
      <c r="B188" s="14" t="s">
        <v>4242</v>
      </c>
      <c r="C188" s="14" t="s">
        <v>2482</v>
      </c>
      <c r="D188" s="14" t="s">
        <v>2400</v>
      </c>
      <c r="E188" s="14" t="s">
        <v>4023</v>
      </c>
      <c r="F188">
        <f>SUMIF(GID_GCED_CO2_Plant_2019_v1.0!$V$1:$V$797,'city lvl hist forec Mt'!A188,GID_GCED_CO2_Plant_2019_v1.0!$AB$1:$AB$797)</f>
        <v>1518.5900000000001</v>
      </c>
      <c r="G188" s="15">
        <f t="shared" si="4"/>
        <v>18621.920000000002</v>
      </c>
      <c r="H188" s="26">
        <f t="shared" si="5"/>
        <v>8.1548519164511502E-2</v>
      </c>
      <c r="I188" s="15">
        <f>'prov lvl hist forec Mt'!I188*'city lvl hist forec Mt'!$H188</f>
        <v>1.2613281303205042</v>
      </c>
      <c r="J188" s="15">
        <f>'prov lvl hist forec Mt'!J188*'city lvl hist forec Mt'!$H188</f>
        <v>1.3028803991844351</v>
      </c>
      <c r="K188" s="15">
        <f>'prov lvl hist forec Mt'!K188*'city lvl hist forec Mt'!$H188</f>
        <v>1.3186789037865629</v>
      </c>
      <c r="L188" s="15">
        <f>'prov lvl hist forec Mt'!L188*'city lvl hist forec Mt'!$H188</f>
        <v>1.1775055851608114</v>
      </c>
      <c r="M188" s="15">
        <f>'prov lvl hist forec Mt'!M188*'city lvl hist forec Mt'!$H188</f>
        <v>1.2561710426556885</v>
      </c>
      <c r="N188" s="15">
        <f>'prov lvl hist forec Mt'!N188*'city lvl hist forec Mt'!$H188</f>
        <v>1.2203377513996991</v>
      </c>
      <c r="O188" s="15">
        <f>'prov lvl hist forec Mt'!O188*'city lvl hist forec Mt'!$H188</f>
        <v>1.2256600402298896</v>
      </c>
      <c r="P188" s="15">
        <f>'prov lvl hist forec Mt'!P188*'city lvl hist forec Mt'!$H188</f>
        <v>1.2247065558058767</v>
      </c>
      <c r="Q188" s="15">
        <f>'prov lvl hist forec Mt'!Q188*'city lvl hist forec Mt'!$H188</f>
        <v>1.2156697642319192</v>
      </c>
      <c r="R188" s="15">
        <f>'prov lvl hist forec Mt'!R188*'city lvl hist forec Mt'!$H188</f>
        <v>1.2068137084894406</v>
      </c>
      <c r="S188" s="15">
        <f>'prov lvl hist forec Mt'!S188*'city lvl hist forec Mt'!$H188</f>
        <v>1.1981347738618116</v>
      </c>
      <c r="T188" s="15">
        <f>'prov lvl hist forec Mt'!T188*'city lvl hist forec Mt'!$H188</f>
        <v>1.1896294179267353</v>
      </c>
      <c r="U188" s="15">
        <f>'prov lvl hist forec Mt'!U188*'city lvl hist forec Mt'!$H188</f>
        <v>1.1812941691103602</v>
      </c>
      <c r="V188" s="15">
        <f>'prov lvl hist forec Mt'!V188*'city lvl hist forec Mt'!$H188</f>
        <v>1.1731256252703128</v>
      </c>
      <c r="W188" s="15">
        <f>'prov lvl hist forec Mt'!W188*'city lvl hist forec Mt'!$H188</f>
        <v>1.1651204523070664</v>
      </c>
      <c r="X188" s="15">
        <f>'prov lvl hist forec Mt'!X188*'city lvl hist forec Mt'!$H188</f>
        <v>1.1572753828030848</v>
      </c>
    </row>
    <row r="189" spans="1:24">
      <c r="A189" s="14" t="s">
        <v>3626</v>
      </c>
      <c r="B189" s="14" t="s">
        <v>4243</v>
      </c>
      <c r="C189" s="14" t="s">
        <v>1234</v>
      </c>
      <c r="D189" s="14" t="s">
        <v>2496</v>
      </c>
      <c r="E189" s="14" t="s">
        <v>3976</v>
      </c>
      <c r="F189">
        <f>SUMIF(GID_GCED_CO2_Plant_2019_v1.0!$V$1:$V$797,'city lvl hist forec Mt'!A189,GID_GCED_CO2_Plant_2019_v1.0!$AB$1:$AB$797)</f>
        <v>0</v>
      </c>
      <c r="G189" s="15">
        <f t="shared" si="4"/>
        <v>33858.01</v>
      </c>
      <c r="H189" s="26">
        <f t="shared" si="5"/>
        <v>0</v>
      </c>
      <c r="I189" s="15">
        <f>'prov lvl hist forec Mt'!I189*'city lvl hist forec Mt'!$H189</f>
        <v>0</v>
      </c>
      <c r="J189" s="15">
        <f>'prov lvl hist forec Mt'!J189*'city lvl hist forec Mt'!$H189</f>
        <v>0</v>
      </c>
      <c r="K189" s="15">
        <f>'prov lvl hist forec Mt'!K189*'city lvl hist forec Mt'!$H189</f>
        <v>0</v>
      </c>
      <c r="L189" s="15">
        <f>'prov lvl hist forec Mt'!L189*'city lvl hist forec Mt'!$H189</f>
        <v>0</v>
      </c>
      <c r="M189" s="15">
        <f>'prov lvl hist forec Mt'!M189*'city lvl hist forec Mt'!$H189</f>
        <v>0</v>
      </c>
      <c r="N189" s="15">
        <f>'prov lvl hist forec Mt'!N189*'city lvl hist forec Mt'!$H189</f>
        <v>0</v>
      </c>
      <c r="O189" s="15">
        <f>'prov lvl hist forec Mt'!O189*'city lvl hist forec Mt'!$H189</f>
        <v>0</v>
      </c>
      <c r="P189" s="15">
        <f>'prov lvl hist forec Mt'!P189*'city lvl hist forec Mt'!$H189</f>
        <v>0</v>
      </c>
      <c r="Q189" s="15">
        <f>'prov lvl hist forec Mt'!Q189*'city lvl hist forec Mt'!$H189</f>
        <v>0</v>
      </c>
      <c r="R189" s="15">
        <f>'prov lvl hist forec Mt'!R189*'city lvl hist forec Mt'!$H189</f>
        <v>0</v>
      </c>
      <c r="S189" s="15">
        <f>'prov lvl hist forec Mt'!S189*'city lvl hist forec Mt'!$H189</f>
        <v>0</v>
      </c>
      <c r="T189" s="15">
        <f>'prov lvl hist forec Mt'!T189*'city lvl hist forec Mt'!$H189</f>
        <v>0</v>
      </c>
      <c r="U189" s="15">
        <f>'prov lvl hist forec Mt'!U189*'city lvl hist forec Mt'!$H189</f>
        <v>0</v>
      </c>
      <c r="V189" s="15">
        <f>'prov lvl hist forec Mt'!V189*'city lvl hist forec Mt'!$H189</f>
        <v>0</v>
      </c>
      <c r="W189" s="15">
        <f>'prov lvl hist forec Mt'!W189*'city lvl hist forec Mt'!$H189</f>
        <v>0</v>
      </c>
      <c r="X189" s="15">
        <f>'prov lvl hist forec Mt'!X189*'city lvl hist forec Mt'!$H189</f>
        <v>0</v>
      </c>
    </row>
    <row r="190" spans="1:24">
      <c r="A190" s="14" t="s">
        <v>3627</v>
      </c>
      <c r="B190" s="14" t="s">
        <v>4244</v>
      </c>
      <c r="C190" s="14" t="s">
        <v>1234</v>
      </c>
      <c r="D190" s="14" t="s">
        <v>1517</v>
      </c>
      <c r="E190" s="14" t="s">
        <v>4043</v>
      </c>
      <c r="F190">
        <f>SUMIF(GID_GCED_CO2_Plant_2019_v1.0!$V$1:$V$797,'city lvl hist forec Mt'!A190,GID_GCED_CO2_Plant_2019_v1.0!$AB$1:$AB$797)</f>
        <v>0</v>
      </c>
      <c r="G190" s="15">
        <f t="shared" si="4"/>
        <v>24846.129999999997</v>
      </c>
      <c r="H190" s="26">
        <f t="shared" si="5"/>
        <v>0</v>
      </c>
      <c r="I190" s="15">
        <f>'prov lvl hist forec Mt'!I190*'city lvl hist forec Mt'!$H190</f>
        <v>0</v>
      </c>
      <c r="J190" s="15">
        <f>'prov lvl hist forec Mt'!J190*'city lvl hist forec Mt'!$H190</f>
        <v>0</v>
      </c>
      <c r="K190" s="15">
        <f>'prov lvl hist forec Mt'!K190*'city lvl hist forec Mt'!$H190</f>
        <v>0</v>
      </c>
      <c r="L190" s="15">
        <f>'prov lvl hist forec Mt'!L190*'city lvl hist forec Mt'!$H190</f>
        <v>0</v>
      </c>
      <c r="M190" s="15">
        <f>'prov lvl hist forec Mt'!M190*'city lvl hist forec Mt'!$H190</f>
        <v>0</v>
      </c>
      <c r="N190" s="15">
        <f>'prov lvl hist forec Mt'!N190*'city lvl hist forec Mt'!$H190</f>
        <v>0</v>
      </c>
      <c r="O190" s="15">
        <f>'prov lvl hist forec Mt'!O190*'city lvl hist forec Mt'!$H190</f>
        <v>0</v>
      </c>
      <c r="P190" s="15">
        <f>'prov lvl hist forec Mt'!P190*'city lvl hist forec Mt'!$H190</f>
        <v>0</v>
      </c>
      <c r="Q190" s="15">
        <f>'prov lvl hist forec Mt'!Q190*'city lvl hist forec Mt'!$H190</f>
        <v>0</v>
      </c>
      <c r="R190" s="15">
        <f>'prov lvl hist forec Mt'!R190*'city lvl hist forec Mt'!$H190</f>
        <v>0</v>
      </c>
      <c r="S190" s="15">
        <f>'prov lvl hist forec Mt'!S190*'city lvl hist forec Mt'!$H190</f>
        <v>0</v>
      </c>
      <c r="T190" s="15">
        <f>'prov lvl hist forec Mt'!T190*'city lvl hist forec Mt'!$H190</f>
        <v>0</v>
      </c>
      <c r="U190" s="15">
        <f>'prov lvl hist forec Mt'!U190*'city lvl hist forec Mt'!$H190</f>
        <v>0</v>
      </c>
      <c r="V190" s="15">
        <f>'prov lvl hist forec Mt'!V190*'city lvl hist forec Mt'!$H190</f>
        <v>0</v>
      </c>
      <c r="W190" s="15">
        <f>'prov lvl hist forec Mt'!W190*'city lvl hist forec Mt'!$H190</f>
        <v>0</v>
      </c>
      <c r="X190" s="15">
        <f>'prov lvl hist forec Mt'!X190*'city lvl hist forec Mt'!$H190</f>
        <v>0</v>
      </c>
    </row>
    <row r="191" spans="1:24">
      <c r="A191" s="14" t="s">
        <v>3628</v>
      </c>
      <c r="B191" s="14" t="s">
        <v>4245</v>
      </c>
      <c r="C191" s="14" t="s">
        <v>4246</v>
      </c>
      <c r="D191" s="14" t="s">
        <v>1517</v>
      </c>
      <c r="E191" s="14" t="s">
        <v>4043</v>
      </c>
      <c r="F191">
        <f>SUMIF(GID_GCED_CO2_Plant_2019_v1.0!$V$1:$V$797,'city lvl hist forec Mt'!A191,GID_GCED_CO2_Plant_2019_v1.0!$AB$1:$AB$797)</f>
        <v>0</v>
      </c>
      <c r="G191" s="15">
        <f t="shared" si="4"/>
        <v>24846.129999999997</v>
      </c>
      <c r="H191" s="26">
        <f t="shared" si="5"/>
        <v>0</v>
      </c>
      <c r="I191" s="15">
        <f>'prov lvl hist forec Mt'!I191*'city lvl hist forec Mt'!$H191</f>
        <v>0</v>
      </c>
      <c r="J191" s="15">
        <f>'prov lvl hist forec Mt'!J191*'city lvl hist forec Mt'!$H191</f>
        <v>0</v>
      </c>
      <c r="K191" s="15">
        <f>'prov lvl hist forec Mt'!K191*'city lvl hist forec Mt'!$H191</f>
        <v>0</v>
      </c>
      <c r="L191" s="15">
        <f>'prov lvl hist forec Mt'!L191*'city lvl hist forec Mt'!$H191</f>
        <v>0</v>
      </c>
      <c r="M191" s="15">
        <f>'prov lvl hist forec Mt'!M191*'city lvl hist forec Mt'!$H191</f>
        <v>0</v>
      </c>
      <c r="N191" s="15">
        <f>'prov lvl hist forec Mt'!N191*'city lvl hist forec Mt'!$H191</f>
        <v>0</v>
      </c>
      <c r="O191" s="15">
        <f>'prov lvl hist forec Mt'!O191*'city lvl hist forec Mt'!$H191</f>
        <v>0</v>
      </c>
      <c r="P191" s="15">
        <f>'prov lvl hist forec Mt'!P191*'city lvl hist forec Mt'!$H191</f>
        <v>0</v>
      </c>
      <c r="Q191" s="15">
        <f>'prov lvl hist forec Mt'!Q191*'city lvl hist forec Mt'!$H191</f>
        <v>0</v>
      </c>
      <c r="R191" s="15">
        <f>'prov lvl hist forec Mt'!R191*'city lvl hist forec Mt'!$H191</f>
        <v>0</v>
      </c>
      <c r="S191" s="15">
        <f>'prov lvl hist forec Mt'!S191*'city lvl hist forec Mt'!$H191</f>
        <v>0</v>
      </c>
      <c r="T191" s="15">
        <f>'prov lvl hist forec Mt'!T191*'city lvl hist forec Mt'!$H191</f>
        <v>0</v>
      </c>
      <c r="U191" s="15">
        <f>'prov lvl hist forec Mt'!U191*'city lvl hist forec Mt'!$H191</f>
        <v>0</v>
      </c>
      <c r="V191" s="15">
        <f>'prov lvl hist forec Mt'!V191*'city lvl hist forec Mt'!$H191</f>
        <v>0</v>
      </c>
      <c r="W191" s="15">
        <f>'prov lvl hist forec Mt'!W191*'city lvl hist forec Mt'!$H191</f>
        <v>0</v>
      </c>
      <c r="X191" s="15">
        <f>'prov lvl hist forec Mt'!X191*'city lvl hist forec Mt'!$H191</f>
        <v>0</v>
      </c>
    </row>
    <row r="192" spans="1:24">
      <c r="A192" s="14" t="s">
        <v>3629</v>
      </c>
      <c r="B192" s="14" t="s">
        <v>4247</v>
      </c>
      <c r="C192" s="14" t="s">
        <v>4248</v>
      </c>
      <c r="D192" s="14" t="s">
        <v>2458</v>
      </c>
      <c r="E192" s="14" t="s">
        <v>3957</v>
      </c>
      <c r="F192">
        <f>SUMIF(GID_GCED_CO2_Plant_2019_v1.0!$V$1:$V$797,'city lvl hist forec Mt'!A192,GID_GCED_CO2_Plant_2019_v1.0!$AB$1:$AB$797)</f>
        <v>0</v>
      </c>
      <c r="G192" s="15">
        <f t="shared" si="4"/>
        <v>25846</v>
      </c>
      <c r="H192" s="26">
        <f t="shared" si="5"/>
        <v>0</v>
      </c>
      <c r="I192" s="15">
        <f>'prov lvl hist forec Mt'!I192*'city lvl hist forec Mt'!$H192</f>
        <v>0</v>
      </c>
      <c r="J192" s="15">
        <f>'prov lvl hist forec Mt'!J192*'city lvl hist forec Mt'!$H192</f>
        <v>0</v>
      </c>
      <c r="K192" s="15">
        <f>'prov lvl hist forec Mt'!K192*'city lvl hist forec Mt'!$H192</f>
        <v>0</v>
      </c>
      <c r="L192" s="15">
        <f>'prov lvl hist forec Mt'!L192*'city lvl hist forec Mt'!$H192</f>
        <v>0</v>
      </c>
      <c r="M192" s="15">
        <f>'prov lvl hist forec Mt'!M192*'city lvl hist forec Mt'!$H192</f>
        <v>0</v>
      </c>
      <c r="N192" s="15">
        <f>'prov lvl hist forec Mt'!N192*'city lvl hist forec Mt'!$H192</f>
        <v>0</v>
      </c>
      <c r="O192" s="15">
        <f>'prov lvl hist forec Mt'!O192*'city lvl hist forec Mt'!$H192</f>
        <v>0</v>
      </c>
      <c r="P192" s="15">
        <f>'prov lvl hist forec Mt'!P192*'city lvl hist forec Mt'!$H192</f>
        <v>0</v>
      </c>
      <c r="Q192" s="15">
        <f>'prov lvl hist forec Mt'!Q192*'city lvl hist forec Mt'!$H192</f>
        <v>0</v>
      </c>
      <c r="R192" s="15">
        <f>'prov lvl hist forec Mt'!R192*'city lvl hist forec Mt'!$H192</f>
        <v>0</v>
      </c>
      <c r="S192" s="15">
        <f>'prov lvl hist forec Mt'!S192*'city lvl hist forec Mt'!$H192</f>
        <v>0</v>
      </c>
      <c r="T192" s="15">
        <f>'prov lvl hist forec Mt'!T192*'city lvl hist forec Mt'!$H192</f>
        <v>0</v>
      </c>
      <c r="U192" s="15">
        <f>'prov lvl hist forec Mt'!U192*'city lvl hist forec Mt'!$H192</f>
        <v>0</v>
      </c>
      <c r="V192" s="15">
        <f>'prov lvl hist forec Mt'!V192*'city lvl hist forec Mt'!$H192</f>
        <v>0</v>
      </c>
      <c r="W192" s="15">
        <f>'prov lvl hist forec Mt'!W192*'city lvl hist forec Mt'!$H192</f>
        <v>0</v>
      </c>
      <c r="X192" s="15">
        <f>'prov lvl hist forec Mt'!X192*'city lvl hist forec Mt'!$H192</f>
        <v>0</v>
      </c>
    </row>
    <row r="193" spans="1:24">
      <c r="A193" s="14" t="s">
        <v>3376</v>
      </c>
      <c r="B193" s="14" t="s">
        <v>4249</v>
      </c>
      <c r="C193" s="14" t="s">
        <v>2945</v>
      </c>
      <c r="D193" s="14" t="s">
        <v>2496</v>
      </c>
      <c r="E193" s="14" t="s">
        <v>3976</v>
      </c>
      <c r="F193">
        <f>SUMIF(GID_GCED_CO2_Plant_2019_v1.0!$V$1:$V$797,'city lvl hist forec Mt'!A193,GID_GCED_CO2_Plant_2019_v1.0!$AB$1:$AB$797)</f>
        <v>469.32000000000005</v>
      </c>
      <c r="G193" s="15">
        <f t="shared" si="4"/>
        <v>33858.01</v>
      </c>
      <c r="H193" s="26">
        <f t="shared" si="5"/>
        <v>1.386141713585648E-2</v>
      </c>
      <c r="I193" s="15">
        <f>'prov lvl hist forec Mt'!I193*'city lvl hist forec Mt'!$H193</f>
        <v>0.20150061042397596</v>
      </c>
      <c r="J193" s="15">
        <f>'prov lvl hist forec Mt'!J193*'city lvl hist forec Mt'!$H193</f>
        <v>0.21769595009234788</v>
      </c>
      <c r="K193" s="15">
        <f>'prov lvl hist forec Mt'!K193*'city lvl hist forec Mt'!$H193</f>
        <v>0.22901554615803513</v>
      </c>
      <c r="L193" s="15">
        <f>'prov lvl hist forec Mt'!L193*'city lvl hist forec Mt'!$H193</f>
        <v>0.21524292225427791</v>
      </c>
      <c r="M193" s="15">
        <f>'prov lvl hist forec Mt'!M193*'city lvl hist forec Mt'!$H193</f>
        <v>0.2273463637181885</v>
      </c>
      <c r="N193" s="15">
        <f>'prov lvl hist forec Mt'!N193*'city lvl hist forec Mt'!$H193</f>
        <v>0.22815153135319041</v>
      </c>
      <c r="O193" s="15">
        <f>'prov lvl hist forec Mt'!O193*'city lvl hist forec Mt'!$H193</f>
        <v>0.22873079826234463</v>
      </c>
      <c r="P193" s="15">
        <f>'prov lvl hist forec Mt'!P193*'city lvl hist forec Mt'!$H193</f>
        <v>0.22862702298955381</v>
      </c>
      <c r="Q193" s="15">
        <f>'prov lvl hist forec Mt'!Q193*'city lvl hist forec Mt'!$H193</f>
        <v>0.22764347728379955</v>
      </c>
      <c r="R193" s="15">
        <f>'prov lvl hist forec Mt'!R193*'city lvl hist forec Mt'!$H193</f>
        <v>0.22667960249216043</v>
      </c>
      <c r="S193" s="15">
        <f>'prov lvl hist forec Mt'!S193*'city lvl hist forec Mt'!$H193</f>
        <v>0.22573500519635406</v>
      </c>
      <c r="T193" s="15">
        <f>'prov lvl hist forec Mt'!T193*'city lvl hist forec Mt'!$H193</f>
        <v>0.22480929984646381</v>
      </c>
      <c r="U193" s="15">
        <f>'prov lvl hist forec Mt'!U193*'city lvl hist forec Mt'!$H193</f>
        <v>0.2239021086035714</v>
      </c>
      <c r="V193" s="15">
        <f>'prov lvl hist forec Mt'!V193*'city lvl hist forec Mt'!$H193</f>
        <v>0.22301306118553677</v>
      </c>
      <c r="W193" s="15">
        <f>'prov lvl hist forec Mt'!W193*'city lvl hist forec Mt'!$H193</f>
        <v>0.2221417947158629</v>
      </c>
      <c r="X193" s="15">
        <f>'prov lvl hist forec Mt'!X193*'city lvl hist forec Mt'!$H193</f>
        <v>0.22128795357558248</v>
      </c>
    </row>
    <row r="194" spans="1:24">
      <c r="A194" s="14" t="s">
        <v>3630</v>
      </c>
      <c r="B194" s="14" t="s">
        <v>4250</v>
      </c>
      <c r="C194" s="14" t="s">
        <v>4251</v>
      </c>
      <c r="D194" s="14" t="s">
        <v>2416</v>
      </c>
      <c r="E194" s="14" t="s">
        <v>3979</v>
      </c>
      <c r="F194">
        <f>SUMIF(GID_GCED_CO2_Plant_2019_v1.0!$V$1:$V$797,'city lvl hist forec Mt'!A194,GID_GCED_CO2_Plant_2019_v1.0!$AB$1:$AB$797)</f>
        <v>0</v>
      </c>
      <c r="G194" s="15">
        <f t="shared" si="4"/>
        <v>6251.97</v>
      </c>
      <c r="H194" s="26">
        <f t="shared" si="5"/>
        <v>0</v>
      </c>
      <c r="I194" s="15">
        <f>'prov lvl hist forec Mt'!I194*'city lvl hist forec Mt'!$H194</f>
        <v>0</v>
      </c>
      <c r="J194" s="15">
        <f>'prov lvl hist forec Mt'!J194*'city lvl hist forec Mt'!$H194</f>
        <v>0</v>
      </c>
      <c r="K194" s="15">
        <f>'prov lvl hist forec Mt'!K194*'city lvl hist forec Mt'!$H194</f>
        <v>0</v>
      </c>
      <c r="L194" s="15">
        <f>'prov lvl hist forec Mt'!L194*'city lvl hist forec Mt'!$H194</f>
        <v>0</v>
      </c>
      <c r="M194" s="15">
        <f>'prov lvl hist forec Mt'!M194*'city lvl hist forec Mt'!$H194</f>
        <v>0</v>
      </c>
      <c r="N194" s="15">
        <f>'prov lvl hist forec Mt'!N194*'city lvl hist forec Mt'!$H194</f>
        <v>0</v>
      </c>
      <c r="O194" s="15">
        <f>'prov lvl hist forec Mt'!O194*'city lvl hist forec Mt'!$H194</f>
        <v>0</v>
      </c>
      <c r="P194" s="15">
        <f>'prov lvl hist forec Mt'!P194*'city lvl hist forec Mt'!$H194</f>
        <v>0</v>
      </c>
      <c r="Q194" s="15">
        <f>'prov lvl hist forec Mt'!Q194*'city lvl hist forec Mt'!$H194</f>
        <v>0</v>
      </c>
      <c r="R194" s="15">
        <f>'prov lvl hist forec Mt'!R194*'city lvl hist forec Mt'!$H194</f>
        <v>0</v>
      </c>
      <c r="S194" s="15">
        <f>'prov lvl hist forec Mt'!S194*'city lvl hist forec Mt'!$H194</f>
        <v>0</v>
      </c>
      <c r="T194" s="15">
        <f>'prov lvl hist forec Mt'!T194*'city lvl hist forec Mt'!$H194</f>
        <v>0</v>
      </c>
      <c r="U194" s="15">
        <f>'prov lvl hist forec Mt'!U194*'city lvl hist forec Mt'!$H194</f>
        <v>0</v>
      </c>
      <c r="V194" s="15">
        <f>'prov lvl hist forec Mt'!V194*'city lvl hist forec Mt'!$H194</f>
        <v>0</v>
      </c>
      <c r="W194" s="15">
        <f>'prov lvl hist forec Mt'!W194*'city lvl hist forec Mt'!$H194</f>
        <v>0</v>
      </c>
      <c r="X194" s="15">
        <f>'prov lvl hist forec Mt'!X194*'city lvl hist forec Mt'!$H194</f>
        <v>0</v>
      </c>
    </row>
    <row r="195" spans="1:24">
      <c r="A195" s="14" t="s">
        <v>3414</v>
      </c>
      <c r="B195" s="14" t="s">
        <v>4252</v>
      </c>
      <c r="C195" s="14" t="s">
        <v>3080</v>
      </c>
      <c r="D195" s="14" t="s">
        <v>3970</v>
      </c>
      <c r="E195" s="14" t="s">
        <v>3971</v>
      </c>
      <c r="F195">
        <f>SUMIF(GID_GCED_CO2_Plant_2019_v1.0!$V$1:$V$797,'city lvl hist forec Mt'!A195,GID_GCED_CO2_Plant_2019_v1.0!$AB$1:$AB$797)</f>
        <v>1441.48</v>
      </c>
      <c r="G195" s="15">
        <f t="shared" ref="G195:G258" si="6">SUMIF($E$1:$E$686,E195,$F$1:$F$686)</f>
        <v>6506.7800000000007</v>
      </c>
      <c r="H195" s="26">
        <f t="shared" ref="H195:H258" si="7">F195/G195</f>
        <v>0.22153507572101713</v>
      </c>
      <c r="I195" s="15">
        <f>'prov lvl hist forec Mt'!I195*'city lvl hist forec Mt'!$H195</f>
        <v>1.7173266021673266</v>
      </c>
      <c r="J195" s="15">
        <f>'prov lvl hist forec Mt'!J195*'city lvl hist forec Mt'!$H195</f>
        <v>1.8301413021461235</v>
      </c>
      <c r="K195" s="15">
        <f>'prov lvl hist forec Mt'!K195*'city lvl hist forec Mt'!$H195</f>
        <v>0.91516420783657593</v>
      </c>
      <c r="L195" s="15">
        <f>'prov lvl hist forec Mt'!L195*'city lvl hist forec Mt'!$H195</f>
        <v>0.85099674570191508</v>
      </c>
      <c r="M195" s="15">
        <f>'prov lvl hist forec Mt'!M195*'city lvl hist forec Mt'!$H195</f>
        <v>0.99552978809901149</v>
      </c>
      <c r="N195" s="15">
        <f>'prov lvl hist forec Mt'!N195*'city lvl hist forec Mt'!$H195</f>
        <v>1.0612304734545506</v>
      </c>
      <c r="O195" s="15">
        <f>'prov lvl hist forec Mt'!O195*'city lvl hist forec Mt'!$H195</f>
        <v>1.0802391836457412</v>
      </c>
      <c r="P195" s="15">
        <f>'prov lvl hist forec Mt'!P195*'city lvl hist forec Mt'!$H195</f>
        <v>1.0768337861436252</v>
      </c>
      <c r="Q195" s="15">
        <f>'prov lvl hist forec Mt'!Q195*'city lvl hist forec Mt'!$H195</f>
        <v>1.0445586207837225</v>
      </c>
      <c r="R195" s="15">
        <f>'prov lvl hist forec Mt'!R195*'city lvl hist forec Mt'!$H195</f>
        <v>1.0129289587310177</v>
      </c>
      <c r="S195" s="15">
        <f>'prov lvl hist forec Mt'!S195*'city lvl hist forec Mt'!$H195</f>
        <v>0.98193188991936708</v>
      </c>
      <c r="T195" s="15">
        <f>'prov lvl hist forec Mt'!T195*'city lvl hist forec Mt'!$H195</f>
        <v>0.95155476248394943</v>
      </c>
      <c r="U195" s="15">
        <f>'prov lvl hist forec Mt'!U195*'city lvl hist forec Mt'!$H195</f>
        <v>0.9217851775972401</v>
      </c>
      <c r="V195" s="15">
        <f>'prov lvl hist forec Mt'!V195*'city lvl hist forec Mt'!$H195</f>
        <v>0.89261098440826503</v>
      </c>
      <c r="W195" s="15">
        <f>'prov lvl hist forec Mt'!W195*'city lvl hist forec Mt'!$H195</f>
        <v>0.86402027508306944</v>
      </c>
      <c r="X195" s="15">
        <f>'prov lvl hist forec Mt'!X195*'city lvl hist forec Mt'!$H195</f>
        <v>0.83600137994437751</v>
      </c>
    </row>
    <row r="196" spans="1:24">
      <c r="A196" s="14" t="s">
        <v>3631</v>
      </c>
      <c r="B196" s="14" t="s">
        <v>4253</v>
      </c>
      <c r="C196" s="14" t="s">
        <v>4254</v>
      </c>
      <c r="D196" s="14" t="s">
        <v>3970</v>
      </c>
      <c r="E196" s="14" t="s">
        <v>3971</v>
      </c>
      <c r="F196">
        <f>SUMIF(GID_GCED_CO2_Plant_2019_v1.0!$V$1:$V$797,'city lvl hist forec Mt'!A196,GID_GCED_CO2_Plant_2019_v1.0!$AB$1:$AB$797)</f>
        <v>0</v>
      </c>
      <c r="G196" s="15">
        <f t="shared" si="6"/>
        <v>6506.7800000000007</v>
      </c>
      <c r="H196" s="26">
        <f t="shared" si="7"/>
        <v>0</v>
      </c>
      <c r="I196" s="15">
        <f>'prov lvl hist forec Mt'!I196*'city lvl hist forec Mt'!$H196</f>
        <v>0</v>
      </c>
      <c r="J196" s="15">
        <f>'prov lvl hist forec Mt'!J196*'city lvl hist forec Mt'!$H196</f>
        <v>0</v>
      </c>
      <c r="K196" s="15">
        <f>'prov lvl hist forec Mt'!K196*'city lvl hist forec Mt'!$H196</f>
        <v>0</v>
      </c>
      <c r="L196" s="15">
        <f>'prov lvl hist forec Mt'!L196*'city lvl hist forec Mt'!$H196</f>
        <v>0</v>
      </c>
      <c r="M196" s="15">
        <f>'prov lvl hist forec Mt'!M196*'city lvl hist forec Mt'!$H196</f>
        <v>0</v>
      </c>
      <c r="N196" s="15">
        <f>'prov lvl hist forec Mt'!N196*'city lvl hist forec Mt'!$H196</f>
        <v>0</v>
      </c>
      <c r="O196" s="15">
        <f>'prov lvl hist forec Mt'!O196*'city lvl hist forec Mt'!$H196</f>
        <v>0</v>
      </c>
      <c r="P196" s="15">
        <f>'prov lvl hist forec Mt'!P196*'city lvl hist forec Mt'!$H196</f>
        <v>0</v>
      </c>
      <c r="Q196" s="15">
        <f>'prov lvl hist forec Mt'!Q196*'city lvl hist forec Mt'!$H196</f>
        <v>0</v>
      </c>
      <c r="R196" s="15">
        <f>'prov lvl hist forec Mt'!R196*'city lvl hist forec Mt'!$H196</f>
        <v>0</v>
      </c>
      <c r="S196" s="15">
        <f>'prov lvl hist forec Mt'!S196*'city lvl hist forec Mt'!$H196</f>
        <v>0</v>
      </c>
      <c r="T196" s="15">
        <f>'prov lvl hist forec Mt'!T196*'city lvl hist forec Mt'!$H196</f>
        <v>0</v>
      </c>
      <c r="U196" s="15">
        <f>'prov lvl hist forec Mt'!U196*'city lvl hist forec Mt'!$H196</f>
        <v>0</v>
      </c>
      <c r="V196" s="15">
        <f>'prov lvl hist forec Mt'!V196*'city lvl hist forec Mt'!$H196</f>
        <v>0</v>
      </c>
      <c r="W196" s="15">
        <f>'prov lvl hist forec Mt'!W196*'city lvl hist forec Mt'!$H196</f>
        <v>0</v>
      </c>
      <c r="X196" s="15">
        <f>'prov lvl hist forec Mt'!X196*'city lvl hist forec Mt'!$H196</f>
        <v>0</v>
      </c>
    </row>
    <row r="197" spans="1:24">
      <c r="A197" s="14" t="s">
        <v>3490</v>
      </c>
      <c r="B197" s="14" t="s">
        <v>4255</v>
      </c>
      <c r="C197" s="14" t="s">
        <v>4256</v>
      </c>
      <c r="D197" s="14" t="s">
        <v>1517</v>
      </c>
      <c r="E197" s="14" t="s">
        <v>4043</v>
      </c>
      <c r="F197">
        <f>SUMIF(GID_GCED_CO2_Plant_2019_v1.0!$V$1:$V$797,'city lvl hist forec Mt'!A197,GID_GCED_CO2_Plant_2019_v1.0!$AB$1:$AB$797)</f>
        <v>1162.3</v>
      </c>
      <c r="G197" s="15">
        <f t="shared" si="6"/>
        <v>24846.129999999997</v>
      </c>
      <c r="H197" s="26">
        <f t="shared" si="7"/>
        <v>4.6779921058128573E-2</v>
      </c>
      <c r="I197" s="15">
        <f>'prov lvl hist forec Mt'!I197*'city lvl hist forec Mt'!$H197</f>
        <v>0.92331591255106649</v>
      </c>
      <c r="J197" s="15">
        <f>'prov lvl hist forec Mt'!J197*'city lvl hist forec Mt'!$H197</f>
        <v>0.92543714870364369</v>
      </c>
      <c r="K197" s="15">
        <f>'prov lvl hist forec Mt'!K197*'city lvl hist forec Mt'!$H197</f>
        <v>1.0017556665552081</v>
      </c>
      <c r="L197" s="15">
        <f>'prov lvl hist forec Mt'!L197*'city lvl hist forec Mt'!$H197</f>
        <v>0.98895879223506966</v>
      </c>
      <c r="M197" s="15">
        <f>'prov lvl hist forec Mt'!M197*'city lvl hist forec Mt'!$H197</f>
        <v>1.075710288370288</v>
      </c>
      <c r="N197" s="15">
        <f>'prov lvl hist forec Mt'!N197*'city lvl hist forec Mt'!$H197</f>
        <v>1.0832743913583123</v>
      </c>
      <c r="O197" s="15">
        <f>'prov lvl hist forec Mt'!O197*'city lvl hist forec Mt'!$H197</f>
        <v>1.0913209484107287</v>
      </c>
      <c r="P197" s="15">
        <f>'prov lvl hist forec Mt'!P197*'city lvl hist forec Mt'!$H197</f>
        <v>1.0898794131875955</v>
      </c>
      <c r="Q197" s="15">
        <f>'prov lvl hist forec Mt'!Q197*'city lvl hist forec Mt'!$H197</f>
        <v>1.0762170469969117</v>
      </c>
      <c r="R197" s="15">
        <f>'prov lvl hist forec Mt'!R197*'city lvl hist forec Mt'!$H197</f>
        <v>1.0628279281300415</v>
      </c>
      <c r="S197" s="15">
        <f>'prov lvl hist forec Mt'!S197*'city lvl hist forec Mt'!$H197</f>
        <v>1.0497065916405086</v>
      </c>
      <c r="T197" s="15">
        <f>'prov lvl hist forec Mt'!T197*'city lvl hist forec Mt'!$H197</f>
        <v>1.0368476818807664</v>
      </c>
      <c r="U197" s="15">
        <f>'prov lvl hist forec Mt'!U197*'city lvl hist forec Mt'!$H197</f>
        <v>1.0242459503162193</v>
      </c>
      <c r="V197" s="15">
        <f>'prov lvl hist forec Mt'!V197*'city lvl hist forec Mt'!$H197</f>
        <v>1.0118962533829627</v>
      </c>
      <c r="W197" s="15">
        <f>'prov lvl hist forec Mt'!W197*'city lvl hist forec Mt'!$H197</f>
        <v>0.99979355038837159</v>
      </c>
      <c r="X197" s="15">
        <f>'prov lvl hist forec Mt'!X197*'city lvl hist forec Mt'!$H197</f>
        <v>0.98793290145367207</v>
      </c>
    </row>
    <row r="198" spans="1:24">
      <c r="A198" s="14" t="s">
        <v>3632</v>
      </c>
      <c r="B198" s="14" t="s">
        <v>4257</v>
      </c>
      <c r="C198" s="14" t="s">
        <v>4258</v>
      </c>
      <c r="D198" s="14" t="s">
        <v>2446</v>
      </c>
      <c r="E198" s="14" t="s">
        <v>3951</v>
      </c>
      <c r="F198">
        <f>SUMIF(GID_GCED_CO2_Plant_2019_v1.0!$V$1:$V$797,'city lvl hist forec Mt'!A198,GID_GCED_CO2_Plant_2019_v1.0!$AB$1:$AB$797)</f>
        <v>0</v>
      </c>
      <c r="G198" s="15">
        <f t="shared" si="6"/>
        <v>15742.279999999997</v>
      </c>
      <c r="H198" s="26">
        <f t="shared" si="7"/>
        <v>0</v>
      </c>
      <c r="I198" s="15">
        <f>'prov lvl hist forec Mt'!I198*'city lvl hist forec Mt'!$H198</f>
        <v>0</v>
      </c>
      <c r="J198" s="15">
        <f>'prov lvl hist forec Mt'!J198*'city lvl hist forec Mt'!$H198</f>
        <v>0</v>
      </c>
      <c r="K198" s="15">
        <f>'prov lvl hist forec Mt'!K198*'city lvl hist forec Mt'!$H198</f>
        <v>0</v>
      </c>
      <c r="L198" s="15">
        <f>'prov lvl hist forec Mt'!L198*'city lvl hist forec Mt'!$H198</f>
        <v>0</v>
      </c>
      <c r="M198" s="15">
        <f>'prov lvl hist forec Mt'!M198*'city lvl hist forec Mt'!$H198</f>
        <v>0</v>
      </c>
      <c r="N198" s="15">
        <f>'prov lvl hist forec Mt'!N198*'city lvl hist forec Mt'!$H198</f>
        <v>0</v>
      </c>
      <c r="O198" s="15">
        <f>'prov lvl hist forec Mt'!O198*'city lvl hist forec Mt'!$H198</f>
        <v>0</v>
      </c>
      <c r="P198" s="15">
        <f>'prov lvl hist forec Mt'!P198*'city lvl hist forec Mt'!$H198</f>
        <v>0</v>
      </c>
      <c r="Q198" s="15">
        <f>'prov lvl hist forec Mt'!Q198*'city lvl hist forec Mt'!$H198</f>
        <v>0</v>
      </c>
      <c r="R198" s="15">
        <f>'prov lvl hist forec Mt'!R198*'city lvl hist forec Mt'!$H198</f>
        <v>0</v>
      </c>
      <c r="S198" s="15">
        <f>'prov lvl hist forec Mt'!S198*'city lvl hist forec Mt'!$H198</f>
        <v>0</v>
      </c>
      <c r="T198" s="15">
        <f>'prov lvl hist forec Mt'!T198*'city lvl hist forec Mt'!$H198</f>
        <v>0</v>
      </c>
      <c r="U198" s="15">
        <f>'prov lvl hist forec Mt'!U198*'city lvl hist forec Mt'!$H198</f>
        <v>0</v>
      </c>
      <c r="V198" s="15">
        <f>'prov lvl hist forec Mt'!V198*'city lvl hist forec Mt'!$H198</f>
        <v>0</v>
      </c>
      <c r="W198" s="15">
        <f>'prov lvl hist forec Mt'!W198*'city lvl hist forec Mt'!$H198</f>
        <v>0</v>
      </c>
      <c r="X198" s="15">
        <f>'prov lvl hist forec Mt'!X198*'city lvl hist forec Mt'!$H198</f>
        <v>0</v>
      </c>
    </row>
    <row r="199" spans="1:24">
      <c r="A199" s="14" t="s">
        <v>3633</v>
      </c>
      <c r="B199" s="14" t="s">
        <v>4259</v>
      </c>
      <c r="C199" s="14" t="s">
        <v>4260</v>
      </c>
      <c r="D199" s="14" t="s">
        <v>2400</v>
      </c>
      <c r="E199" s="14" t="s">
        <v>4023</v>
      </c>
      <c r="F199">
        <f>SUMIF(GID_GCED_CO2_Plant_2019_v1.0!$V$1:$V$797,'city lvl hist forec Mt'!A199,GID_GCED_CO2_Plant_2019_v1.0!$AB$1:$AB$797)</f>
        <v>0</v>
      </c>
      <c r="G199" s="15">
        <f t="shared" si="6"/>
        <v>18621.920000000002</v>
      </c>
      <c r="H199" s="26">
        <f t="shared" si="7"/>
        <v>0</v>
      </c>
      <c r="I199" s="15">
        <f>'prov lvl hist forec Mt'!I199*'city lvl hist forec Mt'!$H199</f>
        <v>0</v>
      </c>
      <c r="J199" s="15">
        <f>'prov lvl hist forec Mt'!J199*'city lvl hist forec Mt'!$H199</f>
        <v>0</v>
      </c>
      <c r="K199" s="15">
        <f>'prov lvl hist forec Mt'!K199*'city lvl hist forec Mt'!$H199</f>
        <v>0</v>
      </c>
      <c r="L199" s="15">
        <f>'prov lvl hist forec Mt'!L199*'city lvl hist forec Mt'!$H199</f>
        <v>0</v>
      </c>
      <c r="M199" s="15">
        <f>'prov lvl hist forec Mt'!M199*'city lvl hist forec Mt'!$H199</f>
        <v>0</v>
      </c>
      <c r="N199" s="15">
        <f>'prov lvl hist forec Mt'!N199*'city lvl hist forec Mt'!$H199</f>
        <v>0</v>
      </c>
      <c r="O199" s="15">
        <f>'prov lvl hist forec Mt'!O199*'city lvl hist forec Mt'!$H199</f>
        <v>0</v>
      </c>
      <c r="P199" s="15">
        <f>'prov lvl hist forec Mt'!P199*'city lvl hist forec Mt'!$H199</f>
        <v>0</v>
      </c>
      <c r="Q199" s="15">
        <f>'prov lvl hist forec Mt'!Q199*'city lvl hist forec Mt'!$H199</f>
        <v>0</v>
      </c>
      <c r="R199" s="15">
        <f>'prov lvl hist forec Mt'!R199*'city lvl hist forec Mt'!$H199</f>
        <v>0</v>
      </c>
      <c r="S199" s="15">
        <f>'prov lvl hist forec Mt'!S199*'city lvl hist forec Mt'!$H199</f>
        <v>0</v>
      </c>
      <c r="T199" s="15">
        <f>'prov lvl hist forec Mt'!T199*'city lvl hist forec Mt'!$H199</f>
        <v>0</v>
      </c>
      <c r="U199" s="15">
        <f>'prov lvl hist forec Mt'!U199*'city lvl hist forec Mt'!$H199</f>
        <v>0</v>
      </c>
      <c r="V199" s="15">
        <f>'prov lvl hist forec Mt'!V199*'city lvl hist forec Mt'!$H199</f>
        <v>0</v>
      </c>
      <c r="W199" s="15">
        <f>'prov lvl hist forec Mt'!W199*'city lvl hist forec Mt'!$H199</f>
        <v>0</v>
      </c>
      <c r="X199" s="15">
        <f>'prov lvl hist forec Mt'!X199*'city lvl hist forec Mt'!$H199</f>
        <v>0</v>
      </c>
    </row>
    <row r="200" spans="1:24">
      <c r="A200" s="14" t="s">
        <v>3513</v>
      </c>
      <c r="B200" s="14" t="s">
        <v>4261</v>
      </c>
      <c r="C200" s="14" t="s">
        <v>4262</v>
      </c>
      <c r="D200" s="14" t="s">
        <v>2610</v>
      </c>
      <c r="E200" s="14" t="s">
        <v>3936</v>
      </c>
      <c r="F200">
        <f>SUMIF(GID_GCED_CO2_Plant_2019_v1.0!$V$1:$V$797,'city lvl hist forec Mt'!A200,GID_GCED_CO2_Plant_2019_v1.0!$AB$1:$AB$797)</f>
        <v>50.28</v>
      </c>
      <c r="G200" s="15">
        <f t="shared" si="6"/>
        <v>3885.2700000000004</v>
      </c>
      <c r="H200" s="26">
        <f t="shared" si="7"/>
        <v>1.2941185554671875E-2</v>
      </c>
      <c r="I200" s="15">
        <f>'prov lvl hist forec Mt'!I200*'city lvl hist forec Mt'!$H200</f>
        <v>7.1028336017687377E-2</v>
      </c>
      <c r="J200" s="15">
        <f>'prov lvl hist forec Mt'!J200*'city lvl hist forec Mt'!$H200</f>
        <v>6.731903134554644E-2</v>
      </c>
      <c r="K200" s="15">
        <f>'prov lvl hist forec Mt'!K200*'city lvl hist forec Mt'!$H200</f>
        <v>7.89268535114621E-2</v>
      </c>
      <c r="L200" s="15">
        <f>'prov lvl hist forec Mt'!L200*'city lvl hist forec Mt'!$H200</f>
        <v>6.0603267747636226E-2</v>
      </c>
      <c r="M200" s="15">
        <f>'prov lvl hist forec Mt'!M200*'city lvl hist forec Mt'!$H200</f>
        <v>6.8320583383921427E-2</v>
      </c>
      <c r="N200" s="15">
        <f>'prov lvl hist forec Mt'!N200*'city lvl hist forec Mt'!$H200</f>
        <v>6.9663719114531938E-2</v>
      </c>
      <c r="O200" s="15">
        <f>'prov lvl hist forec Mt'!O200*'city lvl hist forec Mt'!$H200</f>
        <v>7.0572039416259599E-2</v>
      </c>
      <c r="P200" s="15">
        <f>'prov lvl hist forec Mt'!P200*'city lvl hist forec Mt'!$H200</f>
        <v>7.0409314451992527E-2</v>
      </c>
      <c r="Q200" s="15">
        <f>'prov lvl hist forec Mt'!Q200*'city lvl hist forec Mt'!$H200</f>
        <v>6.8867064207596515E-2</v>
      </c>
      <c r="R200" s="15">
        <f>'prov lvl hist forec Mt'!R200*'city lvl hist forec Mt'!$H200</f>
        <v>6.7355658968088428E-2</v>
      </c>
      <c r="S200" s="15">
        <f>'prov lvl hist forec Mt'!S200*'city lvl hist forec Mt'!$H200</f>
        <v>6.587448183337051E-2</v>
      </c>
      <c r="T200" s="15">
        <f>'prov lvl hist forec Mt'!T200*'city lvl hist forec Mt'!$H200</f>
        <v>6.4422928241346947E-2</v>
      </c>
      <c r="U200" s="15">
        <f>'prov lvl hist forec Mt'!U200*'city lvl hist forec Mt'!$H200</f>
        <v>6.300040572116386E-2</v>
      </c>
      <c r="V200" s="15">
        <f>'prov lvl hist forec Mt'!V200*'city lvl hist forec Mt'!$H200</f>
        <v>6.1606333651384411E-2</v>
      </c>
      <c r="W200" s="15">
        <f>'prov lvl hist forec Mt'!W200*'city lvl hist forec Mt'!$H200</f>
        <v>6.024014302300059E-2</v>
      </c>
      <c r="X200" s="15">
        <f>'prov lvl hist forec Mt'!X200*'city lvl hist forec Mt'!$H200</f>
        <v>5.8901276207184404E-2</v>
      </c>
    </row>
    <row r="201" spans="1:24">
      <c r="A201" s="14" t="s">
        <v>3634</v>
      </c>
      <c r="B201" s="14" t="s">
        <v>4263</v>
      </c>
      <c r="C201" s="14" t="s">
        <v>4264</v>
      </c>
      <c r="D201" s="14" t="s">
        <v>2642</v>
      </c>
      <c r="E201" s="14" t="s">
        <v>4037</v>
      </c>
      <c r="F201">
        <f>SUMIF(GID_GCED_CO2_Plant_2019_v1.0!$V$1:$V$797,'city lvl hist forec Mt'!A201,GID_GCED_CO2_Plant_2019_v1.0!$AB$1:$AB$797)</f>
        <v>0</v>
      </c>
      <c r="G201" s="15">
        <f t="shared" si="6"/>
        <v>4378.0800000000008</v>
      </c>
      <c r="H201" s="26">
        <f t="shared" si="7"/>
        <v>0</v>
      </c>
      <c r="I201" s="15">
        <f>'prov lvl hist forec Mt'!I201*'city lvl hist forec Mt'!$H201</f>
        <v>0</v>
      </c>
      <c r="J201" s="15">
        <f>'prov lvl hist forec Mt'!J201*'city lvl hist forec Mt'!$H201</f>
        <v>0</v>
      </c>
      <c r="K201" s="15">
        <f>'prov lvl hist forec Mt'!K201*'city lvl hist forec Mt'!$H201</f>
        <v>0</v>
      </c>
      <c r="L201" s="15">
        <f>'prov lvl hist forec Mt'!L201*'city lvl hist forec Mt'!$H201</f>
        <v>0</v>
      </c>
      <c r="M201" s="15">
        <f>'prov lvl hist forec Mt'!M201*'city lvl hist forec Mt'!$H201</f>
        <v>0</v>
      </c>
      <c r="N201" s="15">
        <f>'prov lvl hist forec Mt'!N201*'city lvl hist forec Mt'!$H201</f>
        <v>0</v>
      </c>
      <c r="O201" s="15">
        <f>'prov lvl hist forec Mt'!O201*'city lvl hist forec Mt'!$H201</f>
        <v>0</v>
      </c>
      <c r="P201" s="15">
        <f>'prov lvl hist forec Mt'!P201*'city lvl hist forec Mt'!$H201</f>
        <v>0</v>
      </c>
      <c r="Q201" s="15">
        <f>'prov lvl hist forec Mt'!Q201*'city lvl hist forec Mt'!$H201</f>
        <v>0</v>
      </c>
      <c r="R201" s="15">
        <f>'prov lvl hist forec Mt'!R201*'city lvl hist forec Mt'!$H201</f>
        <v>0</v>
      </c>
      <c r="S201" s="15">
        <f>'prov lvl hist forec Mt'!S201*'city lvl hist forec Mt'!$H201</f>
        <v>0</v>
      </c>
      <c r="T201" s="15">
        <f>'prov lvl hist forec Mt'!T201*'city lvl hist forec Mt'!$H201</f>
        <v>0</v>
      </c>
      <c r="U201" s="15">
        <f>'prov lvl hist forec Mt'!U201*'city lvl hist forec Mt'!$H201</f>
        <v>0</v>
      </c>
      <c r="V201" s="15">
        <f>'prov lvl hist forec Mt'!V201*'city lvl hist forec Mt'!$H201</f>
        <v>0</v>
      </c>
      <c r="W201" s="15">
        <f>'prov lvl hist forec Mt'!W201*'city lvl hist forec Mt'!$H201</f>
        <v>0</v>
      </c>
      <c r="X201" s="15">
        <f>'prov lvl hist forec Mt'!X201*'city lvl hist forec Mt'!$H201</f>
        <v>0</v>
      </c>
    </row>
    <row r="202" spans="1:24">
      <c r="A202" s="14" t="s">
        <v>3635</v>
      </c>
      <c r="B202" s="14" t="s">
        <v>4265</v>
      </c>
      <c r="C202" s="14" t="s">
        <v>4266</v>
      </c>
      <c r="D202" s="14" t="s">
        <v>2634</v>
      </c>
      <c r="E202" s="14" t="s">
        <v>3974</v>
      </c>
      <c r="F202">
        <f>SUMIF(GID_GCED_CO2_Plant_2019_v1.0!$V$1:$V$797,'city lvl hist forec Mt'!A202,GID_GCED_CO2_Plant_2019_v1.0!$AB$1:$AB$797)</f>
        <v>0</v>
      </c>
      <c r="G202" s="15">
        <f t="shared" si="6"/>
        <v>11280.41</v>
      </c>
      <c r="H202" s="26">
        <f t="shared" si="7"/>
        <v>0</v>
      </c>
      <c r="I202" s="15">
        <f>'prov lvl hist forec Mt'!I202*'city lvl hist forec Mt'!$H202</f>
        <v>0</v>
      </c>
      <c r="J202" s="15">
        <f>'prov lvl hist forec Mt'!J202*'city lvl hist forec Mt'!$H202</f>
        <v>0</v>
      </c>
      <c r="K202" s="15">
        <f>'prov lvl hist forec Mt'!K202*'city lvl hist forec Mt'!$H202</f>
        <v>0</v>
      </c>
      <c r="L202" s="15">
        <f>'prov lvl hist forec Mt'!L202*'city lvl hist forec Mt'!$H202</f>
        <v>0</v>
      </c>
      <c r="M202" s="15">
        <f>'prov lvl hist forec Mt'!M202*'city lvl hist forec Mt'!$H202</f>
        <v>0</v>
      </c>
      <c r="N202" s="15">
        <f>'prov lvl hist forec Mt'!N202*'city lvl hist forec Mt'!$H202</f>
        <v>0</v>
      </c>
      <c r="O202" s="15">
        <f>'prov lvl hist forec Mt'!O202*'city lvl hist forec Mt'!$H202</f>
        <v>0</v>
      </c>
      <c r="P202" s="15">
        <f>'prov lvl hist forec Mt'!P202*'city lvl hist forec Mt'!$H202</f>
        <v>0</v>
      </c>
      <c r="Q202" s="15">
        <f>'prov lvl hist forec Mt'!Q202*'city lvl hist forec Mt'!$H202</f>
        <v>0</v>
      </c>
      <c r="R202" s="15">
        <f>'prov lvl hist forec Mt'!R202*'city lvl hist forec Mt'!$H202</f>
        <v>0</v>
      </c>
      <c r="S202" s="15">
        <f>'prov lvl hist forec Mt'!S202*'city lvl hist forec Mt'!$H202</f>
        <v>0</v>
      </c>
      <c r="T202" s="15">
        <f>'prov lvl hist forec Mt'!T202*'city lvl hist forec Mt'!$H202</f>
        <v>0</v>
      </c>
      <c r="U202" s="15">
        <f>'prov lvl hist forec Mt'!U202*'city lvl hist forec Mt'!$H202</f>
        <v>0</v>
      </c>
      <c r="V202" s="15">
        <f>'prov lvl hist forec Mt'!V202*'city lvl hist forec Mt'!$H202</f>
        <v>0</v>
      </c>
      <c r="W202" s="15">
        <f>'prov lvl hist forec Mt'!W202*'city lvl hist forec Mt'!$H202</f>
        <v>0</v>
      </c>
      <c r="X202" s="15">
        <f>'prov lvl hist forec Mt'!X202*'city lvl hist forec Mt'!$H202</f>
        <v>0</v>
      </c>
    </row>
    <row r="203" spans="1:24">
      <c r="A203" s="14" t="s">
        <v>3636</v>
      </c>
      <c r="B203" s="14" t="s">
        <v>4267</v>
      </c>
      <c r="C203" s="14" t="s">
        <v>4268</v>
      </c>
      <c r="D203" s="14" t="s">
        <v>2453</v>
      </c>
      <c r="E203" s="14" t="s">
        <v>4031</v>
      </c>
      <c r="F203">
        <f>SUMIF(GID_GCED_CO2_Plant_2019_v1.0!$V$1:$V$797,'city lvl hist forec Mt'!A203,GID_GCED_CO2_Plant_2019_v1.0!$AB$1:$AB$797)</f>
        <v>0</v>
      </c>
      <c r="G203" s="15">
        <f t="shared" si="6"/>
        <v>24364.339999999997</v>
      </c>
      <c r="H203" s="26">
        <f t="shared" si="7"/>
        <v>0</v>
      </c>
      <c r="I203" s="15">
        <f>'prov lvl hist forec Mt'!I203*'city lvl hist forec Mt'!$H203</f>
        <v>0</v>
      </c>
      <c r="J203" s="15">
        <f>'prov lvl hist forec Mt'!J203*'city lvl hist forec Mt'!$H203</f>
        <v>0</v>
      </c>
      <c r="K203" s="15">
        <f>'prov lvl hist forec Mt'!K203*'city lvl hist forec Mt'!$H203</f>
        <v>0</v>
      </c>
      <c r="L203" s="15">
        <f>'prov lvl hist forec Mt'!L203*'city lvl hist forec Mt'!$H203</f>
        <v>0</v>
      </c>
      <c r="M203" s="15">
        <f>'prov lvl hist forec Mt'!M203*'city lvl hist forec Mt'!$H203</f>
        <v>0</v>
      </c>
      <c r="N203" s="15">
        <f>'prov lvl hist forec Mt'!N203*'city lvl hist forec Mt'!$H203</f>
        <v>0</v>
      </c>
      <c r="O203" s="15">
        <f>'prov lvl hist forec Mt'!O203*'city lvl hist forec Mt'!$H203</f>
        <v>0</v>
      </c>
      <c r="P203" s="15">
        <f>'prov lvl hist forec Mt'!P203*'city lvl hist forec Mt'!$H203</f>
        <v>0</v>
      </c>
      <c r="Q203" s="15">
        <f>'prov lvl hist forec Mt'!Q203*'city lvl hist forec Mt'!$H203</f>
        <v>0</v>
      </c>
      <c r="R203" s="15">
        <f>'prov lvl hist forec Mt'!R203*'city lvl hist forec Mt'!$H203</f>
        <v>0</v>
      </c>
      <c r="S203" s="15">
        <f>'prov lvl hist forec Mt'!S203*'city lvl hist forec Mt'!$H203</f>
        <v>0</v>
      </c>
      <c r="T203" s="15">
        <f>'prov lvl hist forec Mt'!T203*'city lvl hist forec Mt'!$H203</f>
        <v>0</v>
      </c>
      <c r="U203" s="15">
        <f>'prov lvl hist forec Mt'!U203*'city lvl hist forec Mt'!$H203</f>
        <v>0</v>
      </c>
      <c r="V203" s="15">
        <f>'prov lvl hist forec Mt'!V203*'city lvl hist forec Mt'!$H203</f>
        <v>0</v>
      </c>
      <c r="W203" s="15">
        <f>'prov lvl hist forec Mt'!W203*'city lvl hist forec Mt'!$H203</f>
        <v>0</v>
      </c>
      <c r="X203" s="15">
        <f>'prov lvl hist forec Mt'!X203*'city lvl hist forec Mt'!$H203</f>
        <v>0</v>
      </c>
    </row>
    <row r="204" spans="1:24">
      <c r="A204" s="14" t="s">
        <v>3393</v>
      </c>
      <c r="B204" s="14" t="s">
        <v>4269</v>
      </c>
      <c r="C204" s="14" t="s">
        <v>3004</v>
      </c>
      <c r="D204" s="14" t="s">
        <v>2386</v>
      </c>
      <c r="E204" s="14" t="s">
        <v>3955</v>
      </c>
      <c r="F204">
        <f>SUMIF(GID_GCED_CO2_Plant_2019_v1.0!$V$1:$V$797,'city lvl hist forec Mt'!A204,GID_GCED_CO2_Plant_2019_v1.0!$AB$1:$AB$797)</f>
        <v>522.96</v>
      </c>
      <c r="G204" s="15">
        <f t="shared" si="6"/>
        <v>64497.73</v>
      </c>
      <c r="H204" s="26">
        <f t="shared" si="7"/>
        <v>8.1081923348310086E-3</v>
      </c>
      <c r="I204" s="15">
        <f>'prov lvl hist forec Mt'!I204*'city lvl hist forec Mt'!$H204</f>
        <v>0.1406261776987956</v>
      </c>
      <c r="J204" s="15">
        <f>'prov lvl hist forec Mt'!J204*'city lvl hist forec Mt'!$H204</f>
        <v>0.14244784177868383</v>
      </c>
      <c r="K204" s="15">
        <f>'prov lvl hist forec Mt'!K204*'city lvl hist forec Mt'!$H204</f>
        <v>0.14732426021560324</v>
      </c>
      <c r="L204" s="15">
        <f>'prov lvl hist forec Mt'!L204*'city lvl hist forec Mt'!$H204</f>
        <v>0.13966808810666428</v>
      </c>
      <c r="M204" s="15">
        <f>'prov lvl hist forec Mt'!M204*'city lvl hist forec Mt'!$H204</f>
        <v>0.15606111559195435</v>
      </c>
      <c r="N204" s="15">
        <f>'prov lvl hist forec Mt'!N204*'city lvl hist forec Mt'!$H204</f>
        <v>0.15587890820879435</v>
      </c>
      <c r="O204" s="15">
        <f>'prov lvl hist forec Mt'!O204*'city lvl hist forec Mt'!$H204</f>
        <v>0.15773144642172382</v>
      </c>
      <c r="P204" s="15">
        <f>'prov lvl hist forec Mt'!P204*'city lvl hist forec Mt'!$H204</f>
        <v>0.15739956546086784</v>
      </c>
      <c r="Q204" s="15">
        <f>'prov lvl hist forec Mt'!Q204*'city lvl hist forec Mt'!$H204</f>
        <v>0.15425411389911239</v>
      </c>
      <c r="R204" s="15">
        <f>'prov lvl hist forec Mt'!R204*'city lvl hist forec Mt'!$H204</f>
        <v>0.15117157136859211</v>
      </c>
      <c r="S204" s="15">
        <f>'prov lvl hist forec Mt'!S204*'city lvl hist forec Mt'!$H204</f>
        <v>0.14815067968868215</v>
      </c>
      <c r="T204" s="15">
        <f>'prov lvl hist forec Mt'!T204*'city lvl hist forec Mt'!$H204</f>
        <v>0.14519020584237041</v>
      </c>
      <c r="U204" s="15">
        <f>'prov lvl hist forec Mt'!U204*'city lvl hist forec Mt'!$H204</f>
        <v>0.1422889414729849</v>
      </c>
      <c r="V204" s="15">
        <f>'prov lvl hist forec Mt'!V204*'city lvl hist forec Mt'!$H204</f>
        <v>0.13944570239098711</v>
      </c>
      <c r="W204" s="15">
        <f>'prov lvl hist forec Mt'!W204*'city lvl hist forec Mt'!$H204</f>
        <v>0.13665932809062931</v>
      </c>
      <c r="X204" s="15">
        <f>'prov lvl hist forec Mt'!X204*'city lvl hist forec Mt'!$H204</f>
        <v>0.13392868127627863</v>
      </c>
    </row>
    <row r="205" spans="1:24">
      <c r="A205" s="14" t="s">
        <v>3394</v>
      </c>
      <c r="B205" s="14" t="s">
        <v>4270</v>
      </c>
      <c r="C205" s="14" t="s">
        <v>3006</v>
      </c>
      <c r="D205" s="14" t="s">
        <v>2400</v>
      </c>
      <c r="E205" s="14" t="s">
        <v>4023</v>
      </c>
      <c r="F205">
        <f>SUMIF(GID_GCED_CO2_Plant_2019_v1.0!$V$1:$V$797,'city lvl hist forec Mt'!A205,GID_GCED_CO2_Plant_2019_v1.0!$AB$1:$AB$797)</f>
        <v>1327.51</v>
      </c>
      <c r="G205" s="15">
        <f t="shared" si="6"/>
        <v>18621.920000000002</v>
      </c>
      <c r="H205" s="26">
        <f t="shared" si="7"/>
        <v>7.1287493448581013E-2</v>
      </c>
      <c r="I205" s="15">
        <f>'prov lvl hist forec Mt'!I205*'city lvl hist forec Mt'!$H205</f>
        <v>1.1026186833060749</v>
      </c>
      <c r="J205" s="15">
        <f>'prov lvl hist forec Mt'!J205*'city lvl hist forec Mt'!$H205</f>
        <v>1.1389425445454857</v>
      </c>
      <c r="K205" s="15">
        <f>'prov lvl hist forec Mt'!K205*'city lvl hist forec Mt'!$H205</f>
        <v>1.1527531667966335</v>
      </c>
      <c r="L205" s="15">
        <f>'prov lvl hist forec Mt'!L205*'city lvl hist forec Mt'!$H205</f>
        <v>1.0293432982943576</v>
      </c>
      <c r="M205" s="15">
        <f>'prov lvl hist forec Mt'!M205*'city lvl hist forec Mt'!$H205</f>
        <v>1.0981104977879825</v>
      </c>
      <c r="N205" s="15">
        <f>'prov lvl hist forec Mt'!N205*'city lvl hist forec Mt'!$H205</f>
        <v>1.0667860109447673</v>
      </c>
      <c r="O205" s="15">
        <f>'prov lvl hist forec Mt'!O205*'city lvl hist forec Mt'!$H205</f>
        <v>1.0714386108202874</v>
      </c>
      <c r="P205" s="15">
        <f>'prov lvl hist forec Mt'!P205*'city lvl hist forec Mt'!$H205</f>
        <v>1.0706051007170199</v>
      </c>
      <c r="Q205" s="15">
        <f>'prov lvl hist forec Mt'!Q205*'city lvl hist forec Mt'!$H205</f>
        <v>1.0627053837543476</v>
      </c>
      <c r="R205" s="15">
        <f>'prov lvl hist forec Mt'!R205*'city lvl hist forec Mt'!$H205</f>
        <v>1.0549636611309285</v>
      </c>
      <c r="S205" s="15">
        <f>'prov lvl hist forec Mt'!S205*'city lvl hist forec Mt'!$H205</f>
        <v>1.0473767729599781</v>
      </c>
      <c r="T205" s="15">
        <f>'prov lvl hist forec Mt'!T205*'city lvl hist forec Mt'!$H205</f>
        <v>1.0399416225524467</v>
      </c>
      <c r="U205" s="15">
        <f>'prov lvl hist forec Mt'!U205*'city lvl hist forec Mt'!$H205</f>
        <v>1.0326551751530657</v>
      </c>
      <c r="V205" s="15">
        <f>'prov lvl hist forec Mt'!V205*'city lvl hist forec Mt'!$H205</f>
        <v>1.0255144567016725</v>
      </c>
      <c r="W205" s="15">
        <f>'prov lvl hist forec Mt'!W205*'city lvl hist forec Mt'!$H205</f>
        <v>1.018516552619307</v>
      </c>
      <c r="X205" s="15">
        <f>'prov lvl hist forec Mt'!X205*'city lvl hist forec Mt'!$H205</f>
        <v>1.0116586066185889</v>
      </c>
    </row>
    <row r="206" spans="1:24">
      <c r="A206" s="14" t="s">
        <v>3395</v>
      </c>
      <c r="B206" s="14" t="s">
        <v>4271</v>
      </c>
      <c r="C206" s="14" t="s">
        <v>3008</v>
      </c>
      <c r="D206" s="14" t="s">
        <v>2386</v>
      </c>
      <c r="E206" s="14" t="s">
        <v>3955</v>
      </c>
      <c r="F206">
        <f>SUMIF(GID_GCED_CO2_Plant_2019_v1.0!$V$1:$V$797,'city lvl hist forec Mt'!A206,GID_GCED_CO2_Plant_2019_v1.0!$AB$1:$AB$797)</f>
        <v>522.95000000000005</v>
      </c>
      <c r="G206" s="15">
        <f t="shared" si="6"/>
        <v>64497.73</v>
      </c>
      <c r="H206" s="26">
        <f t="shared" si="7"/>
        <v>8.1080372906147235E-3</v>
      </c>
      <c r="I206" s="15">
        <f>'prov lvl hist forec Mt'!I206*'city lvl hist forec Mt'!$H206</f>
        <v>0.14062348865608296</v>
      </c>
      <c r="J206" s="15">
        <f>'prov lvl hist forec Mt'!J206*'city lvl hist forec Mt'!$H206</f>
        <v>0.14244511790225392</v>
      </c>
      <c r="K206" s="15">
        <f>'prov lvl hist forec Mt'!K206*'city lvl hist forec Mt'!$H206</f>
        <v>0.14732144309268339</v>
      </c>
      <c r="L206" s="15">
        <f>'prov lvl hist forec Mt'!L206*'city lvl hist forec Mt'!$H206</f>
        <v>0.13966541738446553</v>
      </c>
      <c r="M206" s="15">
        <f>'prov lvl hist forec Mt'!M206*'city lvl hist forec Mt'!$H206</f>
        <v>0.15605813140357297</v>
      </c>
      <c r="N206" s="15">
        <f>'prov lvl hist forec Mt'!N206*'city lvl hist forec Mt'!$H206</f>
        <v>0.15587592750456825</v>
      </c>
      <c r="O206" s="15">
        <f>'prov lvl hist forec Mt'!O206*'city lvl hist forec Mt'!$H206</f>
        <v>0.15772843029340763</v>
      </c>
      <c r="P206" s="15">
        <f>'prov lvl hist forec Mt'!P206*'city lvl hist forec Mt'!$H206</f>
        <v>0.1573965556787533</v>
      </c>
      <c r="Q206" s="15">
        <f>'prov lvl hist forec Mt'!Q206*'city lvl hist forec Mt'!$H206</f>
        <v>0.15425116426407531</v>
      </c>
      <c r="R206" s="15">
        <f>'prov lvl hist forec Mt'!R206*'city lvl hist forec Mt'!$H206</f>
        <v>0.1511686806776909</v>
      </c>
      <c r="S206" s="15">
        <f>'prov lvl hist forec Mt'!S206*'city lvl hist forec Mt'!$H206</f>
        <v>0.14814784676303411</v>
      </c>
      <c r="T206" s="15">
        <f>'prov lvl hist forec Mt'!T206*'city lvl hist forec Mt'!$H206</f>
        <v>0.14518742952667049</v>
      </c>
      <c r="U206" s="15">
        <f>'prov lvl hist forec Mt'!U206*'city lvl hist forec Mt'!$H206</f>
        <v>0.14228622063503416</v>
      </c>
      <c r="V206" s="15">
        <f>'prov lvl hist forec Mt'!V206*'city lvl hist forec Mt'!$H206</f>
        <v>0.1394430359212305</v>
      </c>
      <c r="W206" s="15">
        <f>'prov lvl hist forec Mt'!W206*'city lvl hist forec Mt'!$H206</f>
        <v>0.136656714901703</v>
      </c>
      <c r="X206" s="15">
        <f>'prov lvl hist forec Mt'!X206*'city lvl hist forec Mt'!$H206</f>
        <v>0.13392612030256598</v>
      </c>
    </row>
    <row r="207" spans="1:24">
      <c r="A207" s="14" t="s">
        <v>3637</v>
      </c>
      <c r="B207" s="14" t="s">
        <v>4272</v>
      </c>
      <c r="C207" s="14" t="s">
        <v>4273</v>
      </c>
      <c r="D207" s="14" t="s">
        <v>2642</v>
      </c>
      <c r="E207" s="14" t="s">
        <v>4037</v>
      </c>
      <c r="F207">
        <f>SUMIF(GID_GCED_CO2_Plant_2019_v1.0!$V$1:$V$797,'city lvl hist forec Mt'!A207,GID_GCED_CO2_Plant_2019_v1.0!$AB$1:$AB$797)</f>
        <v>0</v>
      </c>
      <c r="G207" s="15">
        <f t="shared" si="6"/>
        <v>4378.0800000000008</v>
      </c>
      <c r="H207" s="26">
        <f t="shared" si="7"/>
        <v>0</v>
      </c>
      <c r="I207" s="15">
        <f>'prov lvl hist forec Mt'!I207*'city lvl hist forec Mt'!$H207</f>
        <v>0</v>
      </c>
      <c r="J207" s="15">
        <f>'prov lvl hist forec Mt'!J207*'city lvl hist forec Mt'!$H207</f>
        <v>0</v>
      </c>
      <c r="K207" s="15">
        <f>'prov lvl hist forec Mt'!K207*'city lvl hist forec Mt'!$H207</f>
        <v>0</v>
      </c>
      <c r="L207" s="15">
        <f>'prov lvl hist forec Mt'!L207*'city lvl hist forec Mt'!$H207</f>
        <v>0</v>
      </c>
      <c r="M207" s="15">
        <f>'prov lvl hist forec Mt'!M207*'city lvl hist forec Mt'!$H207</f>
        <v>0</v>
      </c>
      <c r="N207" s="15">
        <f>'prov lvl hist forec Mt'!N207*'city lvl hist forec Mt'!$H207</f>
        <v>0</v>
      </c>
      <c r="O207" s="15">
        <f>'prov lvl hist forec Mt'!O207*'city lvl hist forec Mt'!$H207</f>
        <v>0</v>
      </c>
      <c r="P207" s="15">
        <f>'prov lvl hist forec Mt'!P207*'city lvl hist forec Mt'!$H207</f>
        <v>0</v>
      </c>
      <c r="Q207" s="15">
        <f>'prov lvl hist forec Mt'!Q207*'city lvl hist forec Mt'!$H207</f>
        <v>0</v>
      </c>
      <c r="R207" s="15">
        <f>'prov lvl hist forec Mt'!R207*'city lvl hist forec Mt'!$H207</f>
        <v>0</v>
      </c>
      <c r="S207" s="15">
        <f>'prov lvl hist forec Mt'!S207*'city lvl hist forec Mt'!$H207</f>
        <v>0</v>
      </c>
      <c r="T207" s="15">
        <f>'prov lvl hist forec Mt'!T207*'city lvl hist forec Mt'!$H207</f>
        <v>0</v>
      </c>
      <c r="U207" s="15">
        <f>'prov lvl hist forec Mt'!U207*'city lvl hist forec Mt'!$H207</f>
        <v>0</v>
      </c>
      <c r="V207" s="15">
        <f>'prov lvl hist forec Mt'!V207*'city lvl hist forec Mt'!$H207</f>
        <v>0</v>
      </c>
      <c r="W207" s="15">
        <f>'prov lvl hist forec Mt'!W207*'city lvl hist forec Mt'!$H207</f>
        <v>0</v>
      </c>
      <c r="X207" s="15">
        <f>'prov lvl hist forec Mt'!X207*'city lvl hist forec Mt'!$H207</f>
        <v>0</v>
      </c>
    </row>
    <row r="208" spans="1:24">
      <c r="A208" s="14" t="s">
        <v>3358</v>
      </c>
      <c r="B208" s="14" t="s">
        <v>4274</v>
      </c>
      <c r="C208" s="14" t="s">
        <v>1430</v>
      </c>
      <c r="D208" s="14" t="s">
        <v>2446</v>
      </c>
      <c r="E208" s="14" t="s">
        <v>3951</v>
      </c>
      <c r="F208">
        <f>SUMIF(GID_GCED_CO2_Plant_2019_v1.0!$V$1:$V$797,'city lvl hist forec Mt'!A208,GID_GCED_CO2_Plant_2019_v1.0!$AB$1:$AB$797)</f>
        <v>878.29</v>
      </c>
      <c r="G208" s="15">
        <f t="shared" si="6"/>
        <v>15742.279999999997</v>
      </c>
      <c r="H208" s="26">
        <f t="shared" si="7"/>
        <v>5.5791791278010566E-2</v>
      </c>
      <c r="I208" s="15">
        <f>'prov lvl hist forec Mt'!I208*'city lvl hist forec Mt'!$H208</f>
        <v>0.82880902904953424</v>
      </c>
      <c r="J208" s="15">
        <f>'prov lvl hist forec Mt'!J208*'city lvl hist forec Mt'!$H208</f>
        <v>0.84811267176115313</v>
      </c>
      <c r="K208" s="15">
        <f>'prov lvl hist forec Mt'!K208*'city lvl hist forec Mt'!$H208</f>
        <v>0.84061602255608714</v>
      </c>
      <c r="L208" s="15">
        <f>'prov lvl hist forec Mt'!L208*'city lvl hist forec Mt'!$H208</f>
        <v>0.78860177641895535</v>
      </c>
      <c r="M208" s="15">
        <f>'prov lvl hist forec Mt'!M208*'city lvl hist forec Mt'!$H208</f>
        <v>0.89226823597890725</v>
      </c>
      <c r="N208" s="15">
        <f>'prov lvl hist forec Mt'!N208*'city lvl hist forec Mt'!$H208</f>
        <v>0.76483444722074856</v>
      </c>
      <c r="O208" s="15">
        <f>'prov lvl hist forec Mt'!O208*'city lvl hist forec Mt'!$H208</f>
        <v>0.77721507762103326</v>
      </c>
      <c r="P208" s="15">
        <f>'prov lvl hist forec Mt'!P208*'city lvl hist forec Mt'!$H208</f>
        <v>0.77499709610541778</v>
      </c>
      <c r="Q208" s="15">
        <f>'prov lvl hist forec Mt'!Q208*'city lvl hist forec Mt'!$H208</f>
        <v>0.75397584377372562</v>
      </c>
      <c r="R208" s="15">
        <f>'prov lvl hist forec Mt'!R208*'city lvl hist forec Mt'!$H208</f>
        <v>0.73337501648866721</v>
      </c>
      <c r="S208" s="15">
        <f>'prov lvl hist forec Mt'!S208*'city lvl hist forec Mt'!$H208</f>
        <v>0.71318620574931013</v>
      </c>
      <c r="T208" s="15">
        <f>'prov lvl hist forec Mt'!T208*'city lvl hist forec Mt'!$H208</f>
        <v>0.6934011712247401</v>
      </c>
      <c r="U208" s="15">
        <f>'prov lvl hist forec Mt'!U208*'city lvl hist forec Mt'!$H208</f>
        <v>0.67401183739066162</v>
      </c>
      <c r="V208" s="15">
        <f>'prov lvl hist forec Mt'!V208*'city lvl hist forec Mt'!$H208</f>
        <v>0.6550102902332644</v>
      </c>
      <c r="W208" s="15">
        <f>'prov lvl hist forec Mt'!W208*'city lvl hist forec Mt'!$H208</f>
        <v>0.6363887740190155</v>
      </c>
      <c r="X208" s="15">
        <f>'prov lvl hist forec Mt'!X208*'city lvl hist forec Mt'!$H208</f>
        <v>0.61813968812905118</v>
      </c>
    </row>
    <row r="209" spans="1:24">
      <c r="A209" s="14" t="s">
        <v>3638</v>
      </c>
      <c r="B209" s="14" t="s">
        <v>4275</v>
      </c>
      <c r="C209" s="14" t="s">
        <v>4276</v>
      </c>
      <c r="D209" s="14" t="s">
        <v>1445</v>
      </c>
      <c r="E209" s="14" t="s">
        <v>3947</v>
      </c>
      <c r="F209">
        <f>SUMIF(GID_GCED_CO2_Plant_2019_v1.0!$V$1:$V$797,'city lvl hist forec Mt'!A209,GID_GCED_CO2_Plant_2019_v1.0!$AB$1:$AB$797)</f>
        <v>0</v>
      </c>
      <c r="G209" s="15">
        <f t="shared" si="6"/>
        <v>19500.18</v>
      </c>
      <c r="H209" s="26">
        <f t="shared" si="7"/>
        <v>0</v>
      </c>
      <c r="I209" s="15">
        <f>'prov lvl hist forec Mt'!I209*'city lvl hist forec Mt'!$H209</f>
        <v>0</v>
      </c>
      <c r="J209" s="15">
        <f>'prov lvl hist forec Mt'!J209*'city lvl hist forec Mt'!$H209</f>
        <v>0</v>
      </c>
      <c r="K209" s="15">
        <f>'prov lvl hist forec Mt'!K209*'city lvl hist forec Mt'!$H209</f>
        <v>0</v>
      </c>
      <c r="L209" s="15">
        <f>'prov lvl hist forec Mt'!L209*'city lvl hist forec Mt'!$H209</f>
        <v>0</v>
      </c>
      <c r="M209" s="15">
        <f>'prov lvl hist forec Mt'!M209*'city lvl hist forec Mt'!$H209</f>
        <v>0</v>
      </c>
      <c r="N209" s="15">
        <f>'prov lvl hist forec Mt'!N209*'city lvl hist forec Mt'!$H209</f>
        <v>0</v>
      </c>
      <c r="O209" s="15">
        <f>'prov lvl hist forec Mt'!O209*'city lvl hist forec Mt'!$H209</f>
        <v>0</v>
      </c>
      <c r="P209" s="15">
        <f>'prov lvl hist forec Mt'!P209*'city lvl hist forec Mt'!$H209</f>
        <v>0</v>
      </c>
      <c r="Q209" s="15">
        <f>'prov lvl hist forec Mt'!Q209*'city lvl hist forec Mt'!$H209</f>
        <v>0</v>
      </c>
      <c r="R209" s="15">
        <f>'prov lvl hist forec Mt'!R209*'city lvl hist forec Mt'!$H209</f>
        <v>0</v>
      </c>
      <c r="S209" s="15">
        <f>'prov lvl hist forec Mt'!S209*'city lvl hist forec Mt'!$H209</f>
        <v>0</v>
      </c>
      <c r="T209" s="15">
        <f>'prov lvl hist forec Mt'!T209*'city lvl hist forec Mt'!$H209</f>
        <v>0</v>
      </c>
      <c r="U209" s="15">
        <f>'prov lvl hist forec Mt'!U209*'city lvl hist forec Mt'!$H209</f>
        <v>0</v>
      </c>
      <c r="V209" s="15">
        <f>'prov lvl hist forec Mt'!V209*'city lvl hist forec Mt'!$H209</f>
        <v>0</v>
      </c>
      <c r="W209" s="15">
        <f>'prov lvl hist forec Mt'!W209*'city lvl hist forec Mt'!$H209</f>
        <v>0</v>
      </c>
      <c r="X209" s="15">
        <f>'prov lvl hist forec Mt'!X209*'city lvl hist forec Mt'!$H209</f>
        <v>0</v>
      </c>
    </row>
    <row r="210" spans="1:24">
      <c r="A210" s="14" t="s">
        <v>3639</v>
      </c>
      <c r="B210" s="14" t="s">
        <v>4277</v>
      </c>
      <c r="C210" s="14" t="s">
        <v>4278</v>
      </c>
      <c r="D210" s="14" t="s">
        <v>2386</v>
      </c>
      <c r="E210" s="14" t="s">
        <v>3955</v>
      </c>
      <c r="F210">
        <f>SUMIF(GID_GCED_CO2_Plant_2019_v1.0!$V$1:$V$797,'city lvl hist forec Mt'!A210,GID_GCED_CO2_Plant_2019_v1.0!$AB$1:$AB$797)</f>
        <v>0</v>
      </c>
      <c r="G210" s="15">
        <f t="shared" si="6"/>
        <v>64497.73</v>
      </c>
      <c r="H210" s="26">
        <f t="shared" si="7"/>
        <v>0</v>
      </c>
      <c r="I210" s="15">
        <f>'prov lvl hist forec Mt'!I210*'city lvl hist forec Mt'!$H210</f>
        <v>0</v>
      </c>
      <c r="J210" s="15">
        <f>'prov lvl hist forec Mt'!J210*'city lvl hist forec Mt'!$H210</f>
        <v>0</v>
      </c>
      <c r="K210" s="15">
        <f>'prov lvl hist forec Mt'!K210*'city lvl hist forec Mt'!$H210</f>
        <v>0</v>
      </c>
      <c r="L210" s="15">
        <f>'prov lvl hist forec Mt'!L210*'city lvl hist forec Mt'!$H210</f>
        <v>0</v>
      </c>
      <c r="M210" s="15">
        <f>'prov lvl hist forec Mt'!M210*'city lvl hist forec Mt'!$H210</f>
        <v>0</v>
      </c>
      <c r="N210" s="15">
        <f>'prov lvl hist forec Mt'!N210*'city lvl hist forec Mt'!$H210</f>
        <v>0</v>
      </c>
      <c r="O210" s="15">
        <f>'prov lvl hist forec Mt'!O210*'city lvl hist forec Mt'!$H210</f>
        <v>0</v>
      </c>
      <c r="P210" s="15">
        <f>'prov lvl hist forec Mt'!P210*'city lvl hist forec Mt'!$H210</f>
        <v>0</v>
      </c>
      <c r="Q210" s="15">
        <f>'prov lvl hist forec Mt'!Q210*'city lvl hist forec Mt'!$H210</f>
        <v>0</v>
      </c>
      <c r="R210" s="15">
        <f>'prov lvl hist forec Mt'!R210*'city lvl hist forec Mt'!$H210</f>
        <v>0</v>
      </c>
      <c r="S210" s="15">
        <f>'prov lvl hist forec Mt'!S210*'city lvl hist forec Mt'!$H210</f>
        <v>0</v>
      </c>
      <c r="T210" s="15">
        <f>'prov lvl hist forec Mt'!T210*'city lvl hist forec Mt'!$H210</f>
        <v>0</v>
      </c>
      <c r="U210" s="15">
        <f>'prov lvl hist forec Mt'!U210*'city lvl hist forec Mt'!$H210</f>
        <v>0</v>
      </c>
      <c r="V210" s="15">
        <f>'prov lvl hist forec Mt'!V210*'city lvl hist forec Mt'!$H210</f>
        <v>0</v>
      </c>
      <c r="W210" s="15">
        <f>'prov lvl hist forec Mt'!W210*'city lvl hist forec Mt'!$H210</f>
        <v>0</v>
      </c>
      <c r="X210" s="15">
        <f>'prov lvl hist forec Mt'!X210*'city lvl hist forec Mt'!$H210</f>
        <v>0</v>
      </c>
    </row>
    <row r="211" spans="1:24">
      <c r="A211" s="14" t="s">
        <v>3396</v>
      </c>
      <c r="B211" s="14" t="s">
        <v>4279</v>
      </c>
      <c r="C211" s="14" t="s">
        <v>3010</v>
      </c>
      <c r="D211" s="14" t="s">
        <v>2446</v>
      </c>
      <c r="E211" s="14" t="s">
        <v>3951</v>
      </c>
      <c r="F211">
        <f>SUMIF(GID_GCED_CO2_Plant_2019_v1.0!$V$1:$V$797,'city lvl hist forec Mt'!A211,GID_GCED_CO2_Plant_2019_v1.0!$AB$1:$AB$797)</f>
        <v>2386.8199999999997</v>
      </c>
      <c r="G211" s="15">
        <f t="shared" si="6"/>
        <v>15742.279999999997</v>
      </c>
      <c r="H211" s="26">
        <f t="shared" si="7"/>
        <v>0.1516184440881499</v>
      </c>
      <c r="I211" s="15">
        <f>'prov lvl hist forec Mt'!I211*'city lvl hist forec Mt'!$H211</f>
        <v>2.2523516910314467</v>
      </c>
      <c r="J211" s="15">
        <f>'prov lvl hist forec Mt'!J211*'city lvl hist forec Mt'!$H211</f>
        <v>2.3048108110225045</v>
      </c>
      <c r="K211" s="15">
        <f>'prov lvl hist forec Mt'!K211*'city lvl hist forec Mt'!$H211</f>
        <v>2.2844380955690262</v>
      </c>
      <c r="L211" s="15">
        <f>'prov lvl hist forec Mt'!L211*'city lvl hist forec Mt'!$H211</f>
        <v>2.1430854182471517</v>
      </c>
      <c r="M211" s="15">
        <f>'prov lvl hist forec Mt'!M211*'city lvl hist forec Mt'!$H211</f>
        <v>2.4248069214031531</v>
      </c>
      <c r="N211" s="15">
        <f>'prov lvl hist forec Mt'!N211*'city lvl hist forec Mt'!$H211</f>
        <v>2.0784958900994281</v>
      </c>
      <c r="O211" s="15">
        <f>'prov lvl hist forec Mt'!O211*'city lvl hist forec Mt'!$H211</f>
        <v>2.1121411966063994</v>
      </c>
      <c r="P211" s="15">
        <f>'prov lvl hist forec Mt'!P211*'city lvl hist forec Mt'!$H211</f>
        <v>2.1061136628292858</v>
      </c>
      <c r="Q211" s="15">
        <f>'prov lvl hist forec Mt'!Q211*'city lvl hist forec Mt'!$H211</f>
        <v>2.0489868078151905</v>
      </c>
      <c r="R211" s="15">
        <f>'prov lvl hist forec Mt'!R211*'city lvl hist forec Mt'!$H211</f>
        <v>1.9930024899013774</v>
      </c>
      <c r="S211" s="15">
        <f>'prov lvl hist forec Mt'!S211*'city lvl hist forec Mt'!$H211</f>
        <v>1.9381378583458406</v>
      </c>
      <c r="T211" s="15">
        <f>'prov lvl hist forec Mt'!T211*'city lvl hist forec Mt'!$H211</f>
        <v>1.8843705194214144</v>
      </c>
      <c r="U211" s="15">
        <f>'prov lvl hist forec Mt'!U211*'city lvl hist forec Mt'!$H211</f>
        <v>1.8316785272754772</v>
      </c>
      <c r="V211" s="15">
        <f>'prov lvl hist forec Mt'!V211*'city lvl hist forec Mt'!$H211</f>
        <v>1.780040374972458</v>
      </c>
      <c r="W211" s="15">
        <f>'prov lvl hist forec Mt'!W211*'city lvl hist forec Mt'!$H211</f>
        <v>1.7294349857155</v>
      </c>
      <c r="X211" s="15">
        <f>'prov lvl hist forec Mt'!X211*'city lvl hist forec Mt'!$H211</f>
        <v>1.6798417042436802</v>
      </c>
    </row>
    <row r="212" spans="1:24">
      <c r="A212" s="14" t="s">
        <v>3640</v>
      </c>
      <c r="B212" s="14" t="s">
        <v>4280</v>
      </c>
      <c r="C212" s="14" t="s">
        <v>3013</v>
      </c>
      <c r="D212" s="14" t="s">
        <v>2416</v>
      </c>
      <c r="E212" s="14" t="s">
        <v>3979</v>
      </c>
      <c r="F212">
        <f>SUMIF(GID_GCED_CO2_Plant_2019_v1.0!$V$1:$V$797,'city lvl hist forec Mt'!A212,GID_GCED_CO2_Plant_2019_v1.0!$AB$1:$AB$797)</f>
        <v>0</v>
      </c>
      <c r="G212" s="15">
        <f t="shared" si="6"/>
        <v>6251.97</v>
      </c>
      <c r="H212" s="26">
        <f t="shared" si="7"/>
        <v>0</v>
      </c>
      <c r="I212" s="15">
        <f>'prov lvl hist forec Mt'!I212*'city lvl hist forec Mt'!$H212</f>
        <v>0</v>
      </c>
      <c r="J212" s="15">
        <f>'prov lvl hist forec Mt'!J212*'city lvl hist forec Mt'!$H212</f>
        <v>0</v>
      </c>
      <c r="K212" s="15">
        <f>'prov lvl hist forec Mt'!K212*'city lvl hist forec Mt'!$H212</f>
        <v>0</v>
      </c>
      <c r="L212" s="15">
        <f>'prov lvl hist forec Mt'!L212*'city lvl hist forec Mt'!$H212</f>
        <v>0</v>
      </c>
      <c r="M212" s="15">
        <f>'prov lvl hist forec Mt'!M212*'city lvl hist forec Mt'!$H212</f>
        <v>0</v>
      </c>
      <c r="N212" s="15">
        <f>'prov lvl hist forec Mt'!N212*'city lvl hist forec Mt'!$H212</f>
        <v>0</v>
      </c>
      <c r="O212" s="15">
        <f>'prov lvl hist forec Mt'!O212*'city lvl hist forec Mt'!$H212</f>
        <v>0</v>
      </c>
      <c r="P212" s="15">
        <f>'prov lvl hist forec Mt'!P212*'city lvl hist forec Mt'!$H212</f>
        <v>0</v>
      </c>
      <c r="Q212" s="15">
        <f>'prov lvl hist forec Mt'!Q212*'city lvl hist forec Mt'!$H212</f>
        <v>0</v>
      </c>
      <c r="R212" s="15">
        <f>'prov lvl hist forec Mt'!R212*'city lvl hist forec Mt'!$H212</f>
        <v>0</v>
      </c>
      <c r="S212" s="15">
        <f>'prov lvl hist forec Mt'!S212*'city lvl hist forec Mt'!$H212</f>
        <v>0</v>
      </c>
      <c r="T212" s="15">
        <f>'prov lvl hist forec Mt'!T212*'city lvl hist forec Mt'!$H212</f>
        <v>0</v>
      </c>
      <c r="U212" s="15">
        <f>'prov lvl hist forec Mt'!U212*'city lvl hist forec Mt'!$H212</f>
        <v>0</v>
      </c>
      <c r="V212" s="15">
        <f>'prov lvl hist forec Mt'!V212*'city lvl hist forec Mt'!$H212</f>
        <v>0</v>
      </c>
      <c r="W212" s="15">
        <f>'prov lvl hist forec Mt'!W212*'city lvl hist forec Mt'!$H212</f>
        <v>0</v>
      </c>
      <c r="X212" s="15">
        <f>'prov lvl hist forec Mt'!X212*'city lvl hist forec Mt'!$H212</f>
        <v>0</v>
      </c>
    </row>
    <row r="213" spans="1:24">
      <c r="A213" s="14" t="s">
        <v>3641</v>
      </c>
      <c r="B213" s="14" t="s">
        <v>4281</v>
      </c>
      <c r="C213" s="14" t="s">
        <v>4282</v>
      </c>
      <c r="D213" s="14" t="s">
        <v>2412</v>
      </c>
      <c r="E213" s="14" t="s">
        <v>3949</v>
      </c>
      <c r="F213">
        <f>SUMIF(GID_GCED_CO2_Plant_2019_v1.0!$V$1:$V$797,'city lvl hist forec Mt'!A213,GID_GCED_CO2_Plant_2019_v1.0!$AB$1:$AB$797)</f>
        <v>0</v>
      </c>
      <c r="G213" s="15">
        <f t="shared" si="6"/>
        <v>15785.860000000004</v>
      </c>
      <c r="H213" s="26">
        <f t="shared" si="7"/>
        <v>0</v>
      </c>
      <c r="I213" s="15">
        <f>'prov lvl hist forec Mt'!I213*'city lvl hist forec Mt'!$H213</f>
        <v>0</v>
      </c>
      <c r="J213" s="15">
        <f>'prov lvl hist forec Mt'!J213*'city lvl hist forec Mt'!$H213</f>
        <v>0</v>
      </c>
      <c r="K213" s="15">
        <f>'prov lvl hist forec Mt'!K213*'city lvl hist forec Mt'!$H213</f>
        <v>0</v>
      </c>
      <c r="L213" s="15">
        <f>'prov lvl hist forec Mt'!L213*'city lvl hist forec Mt'!$H213</f>
        <v>0</v>
      </c>
      <c r="M213" s="15">
        <f>'prov lvl hist forec Mt'!M213*'city lvl hist forec Mt'!$H213</f>
        <v>0</v>
      </c>
      <c r="N213" s="15">
        <f>'prov lvl hist forec Mt'!N213*'city lvl hist forec Mt'!$H213</f>
        <v>0</v>
      </c>
      <c r="O213" s="15">
        <f>'prov lvl hist forec Mt'!O213*'city lvl hist forec Mt'!$H213</f>
        <v>0</v>
      </c>
      <c r="P213" s="15">
        <f>'prov lvl hist forec Mt'!P213*'city lvl hist forec Mt'!$H213</f>
        <v>0</v>
      </c>
      <c r="Q213" s="15">
        <f>'prov lvl hist forec Mt'!Q213*'city lvl hist forec Mt'!$H213</f>
        <v>0</v>
      </c>
      <c r="R213" s="15">
        <f>'prov lvl hist forec Mt'!R213*'city lvl hist forec Mt'!$H213</f>
        <v>0</v>
      </c>
      <c r="S213" s="15">
        <f>'prov lvl hist forec Mt'!S213*'city lvl hist forec Mt'!$H213</f>
        <v>0</v>
      </c>
      <c r="T213" s="15">
        <f>'prov lvl hist forec Mt'!T213*'city lvl hist forec Mt'!$H213</f>
        <v>0</v>
      </c>
      <c r="U213" s="15">
        <f>'prov lvl hist forec Mt'!U213*'city lvl hist forec Mt'!$H213</f>
        <v>0</v>
      </c>
      <c r="V213" s="15">
        <f>'prov lvl hist forec Mt'!V213*'city lvl hist forec Mt'!$H213</f>
        <v>0</v>
      </c>
      <c r="W213" s="15">
        <f>'prov lvl hist forec Mt'!W213*'city lvl hist forec Mt'!$H213</f>
        <v>0</v>
      </c>
      <c r="X213" s="15">
        <f>'prov lvl hist forec Mt'!X213*'city lvl hist forec Mt'!$H213</f>
        <v>0</v>
      </c>
    </row>
    <row r="214" spans="1:24">
      <c r="A214" s="14" t="s">
        <v>3642</v>
      </c>
      <c r="B214" s="14" t="s">
        <v>4283</v>
      </c>
      <c r="C214" s="14" t="s">
        <v>1637</v>
      </c>
      <c r="D214" s="14" t="s">
        <v>2366</v>
      </c>
      <c r="E214" s="14" t="s">
        <v>3987</v>
      </c>
      <c r="F214">
        <f>SUMIF(GID_GCED_CO2_Plant_2019_v1.0!$V$1:$V$797,'city lvl hist forec Mt'!A214,GID_GCED_CO2_Plant_2019_v1.0!$AB$1:$AB$797)</f>
        <v>0</v>
      </c>
      <c r="G214" s="15">
        <f t="shared" si="6"/>
        <v>30951.659999999996</v>
      </c>
      <c r="H214" s="26">
        <f t="shared" si="7"/>
        <v>0</v>
      </c>
      <c r="I214" s="15">
        <f>'prov lvl hist forec Mt'!I214*'city lvl hist forec Mt'!$H214</f>
        <v>0</v>
      </c>
      <c r="J214" s="15">
        <f>'prov lvl hist forec Mt'!J214*'city lvl hist forec Mt'!$H214</f>
        <v>0</v>
      </c>
      <c r="K214" s="15">
        <f>'prov lvl hist forec Mt'!K214*'city lvl hist forec Mt'!$H214</f>
        <v>0</v>
      </c>
      <c r="L214" s="15">
        <f>'prov lvl hist forec Mt'!L214*'city lvl hist forec Mt'!$H214</f>
        <v>0</v>
      </c>
      <c r="M214" s="15">
        <f>'prov lvl hist forec Mt'!M214*'city lvl hist forec Mt'!$H214</f>
        <v>0</v>
      </c>
      <c r="N214" s="15">
        <f>'prov lvl hist forec Mt'!N214*'city lvl hist forec Mt'!$H214</f>
        <v>0</v>
      </c>
      <c r="O214" s="15">
        <f>'prov lvl hist forec Mt'!O214*'city lvl hist forec Mt'!$H214</f>
        <v>0</v>
      </c>
      <c r="P214" s="15">
        <f>'prov lvl hist forec Mt'!P214*'city lvl hist forec Mt'!$H214</f>
        <v>0</v>
      </c>
      <c r="Q214" s="15">
        <f>'prov lvl hist forec Mt'!Q214*'city lvl hist forec Mt'!$H214</f>
        <v>0</v>
      </c>
      <c r="R214" s="15">
        <f>'prov lvl hist forec Mt'!R214*'city lvl hist forec Mt'!$H214</f>
        <v>0</v>
      </c>
      <c r="S214" s="15">
        <f>'prov lvl hist forec Mt'!S214*'city lvl hist forec Mt'!$H214</f>
        <v>0</v>
      </c>
      <c r="T214" s="15">
        <f>'prov lvl hist forec Mt'!T214*'city lvl hist forec Mt'!$H214</f>
        <v>0</v>
      </c>
      <c r="U214" s="15">
        <f>'prov lvl hist forec Mt'!U214*'city lvl hist forec Mt'!$H214</f>
        <v>0</v>
      </c>
      <c r="V214" s="15">
        <f>'prov lvl hist forec Mt'!V214*'city lvl hist forec Mt'!$H214</f>
        <v>0</v>
      </c>
      <c r="W214" s="15">
        <f>'prov lvl hist forec Mt'!W214*'city lvl hist forec Mt'!$H214</f>
        <v>0</v>
      </c>
      <c r="X214" s="15">
        <f>'prov lvl hist forec Mt'!X214*'city lvl hist forec Mt'!$H214</f>
        <v>0</v>
      </c>
    </row>
    <row r="215" spans="1:24">
      <c r="A215" s="14" t="s">
        <v>3643</v>
      </c>
      <c r="B215" s="14" t="s">
        <v>4284</v>
      </c>
      <c r="C215" s="14" t="s">
        <v>4285</v>
      </c>
      <c r="D215" s="14" t="s">
        <v>1517</v>
      </c>
      <c r="E215" s="14" t="s">
        <v>4043</v>
      </c>
      <c r="F215">
        <f>SUMIF(GID_GCED_CO2_Plant_2019_v1.0!$V$1:$V$797,'city lvl hist forec Mt'!A215,GID_GCED_CO2_Plant_2019_v1.0!$AB$1:$AB$797)</f>
        <v>0</v>
      </c>
      <c r="G215" s="15">
        <f t="shared" si="6"/>
        <v>24846.129999999997</v>
      </c>
      <c r="H215" s="26">
        <f t="shared" si="7"/>
        <v>0</v>
      </c>
      <c r="I215" s="15">
        <f>'prov lvl hist forec Mt'!I215*'city lvl hist forec Mt'!$H215</f>
        <v>0</v>
      </c>
      <c r="J215" s="15">
        <f>'prov lvl hist forec Mt'!J215*'city lvl hist forec Mt'!$H215</f>
        <v>0</v>
      </c>
      <c r="K215" s="15">
        <f>'prov lvl hist forec Mt'!K215*'city lvl hist forec Mt'!$H215</f>
        <v>0</v>
      </c>
      <c r="L215" s="15">
        <f>'prov lvl hist forec Mt'!L215*'city lvl hist forec Mt'!$H215</f>
        <v>0</v>
      </c>
      <c r="M215" s="15">
        <f>'prov lvl hist forec Mt'!M215*'city lvl hist forec Mt'!$H215</f>
        <v>0</v>
      </c>
      <c r="N215" s="15">
        <f>'prov lvl hist forec Mt'!N215*'city lvl hist forec Mt'!$H215</f>
        <v>0</v>
      </c>
      <c r="O215" s="15">
        <f>'prov lvl hist forec Mt'!O215*'city lvl hist forec Mt'!$H215</f>
        <v>0</v>
      </c>
      <c r="P215" s="15">
        <f>'prov lvl hist forec Mt'!P215*'city lvl hist forec Mt'!$H215</f>
        <v>0</v>
      </c>
      <c r="Q215" s="15">
        <f>'prov lvl hist forec Mt'!Q215*'city lvl hist forec Mt'!$H215</f>
        <v>0</v>
      </c>
      <c r="R215" s="15">
        <f>'prov lvl hist forec Mt'!R215*'city lvl hist forec Mt'!$H215</f>
        <v>0</v>
      </c>
      <c r="S215" s="15">
        <f>'prov lvl hist forec Mt'!S215*'city lvl hist forec Mt'!$H215</f>
        <v>0</v>
      </c>
      <c r="T215" s="15">
        <f>'prov lvl hist forec Mt'!T215*'city lvl hist forec Mt'!$H215</f>
        <v>0</v>
      </c>
      <c r="U215" s="15">
        <f>'prov lvl hist forec Mt'!U215*'city lvl hist forec Mt'!$H215</f>
        <v>0</v>
      </c>
      <c r="V215" s="15">
        <f>'prov lvl hist forec Mt'!V215*'city lvl hist forec Mt'!$H215</f>
        <v>0</v>
      </c>
      <c r="W215" s="15">
        <f>'prov lvl hist forec Mt'!W215*'city lvl hist forec Mt'!$H215</f>
        <v>0</v>
      </c>
      <c r="X215" s="15">
        <f>'prov lvl hist forec Mt'!X215*'city lvl hist forec Mt'!$H215</f>
        <v>0</v>
      </c>
    </row>
    <row r="216" spans="1:24">
      <c r="A216" s="14" t="s">
        <v>3644</v>
      </c>
      <c r="B216" s="14" t="s">
        <v>4286</v>
      </c>
      <c r="C216" s="14" t="s">
        <v>2821</v>
      </c>
      <c r="D216" s="14" t="s">
        <v>2362</v>
      </c>
      <c r="E216" s="14" t="s">
        <v>3963</v>
      </c>
      <c r="F216">
        <f>SUMIF(GID_GCED_CO2_Plant_2019_v1.0!$V$1:$V$797,'city lvl hist forec Mt'!A216,GID_GCED_CO2_Plant_2019_v1.0!$AB$1:$AB$797)</f>
        <v>0</v>
      </c>
      <c r="G216" s="15">
        <f t="shared" si="6"/>
        <v>26891.949999999997</v>
      </c>
      <c r="H216" s="26">
        <f t="shared" si="7"/>
        <v>0</v>
      </c>
      <c r="I216" s="15">
        <f>'prov lvl hist forec Mt'!I216*'city lvl hist forec Mt'!$H216</f>
        <v>0</v>
      </c>
      <c r="J216" s="15">
        <f>'prov lvl hist forec Mt'!J216*'city lvl hist forec Mt'!$H216</f>
        <v>0</v>
      </c>
      <c r="K216" s="15">
        <f>'prov lvl hist forec Mt'!K216*'city lvl hist forec Mt'!$H216</f>
        <v>0</v>
      </c>
      <c r="L216" s="15">
        <f>'prov lvl hist forec Mt'!L216*'city lvl hist forec Mt'!$H216</f>
        <v>0</v>
      </c>
      <c r="M216" s="15">
        <f>'prov lvl hist forec Mt'!M216*'city lvl hist forec Mt'!$H216</f>
        <v>0</v>
      </c>
      <c r="N216" s="15">
        <f>'prov lvl hist forec Mt'!N216*'city lvl hist forec Mt'!$H216</f>
        <v>0</v>
      </c>
      <c r="O216" s="15">
        <f>'prov lvl hist forec Mt'!O216*'city lvl hist forec Mt'!$H216</f>
        <v>0</v>
      </c>
      <c r="P216" s="15">
        <f>'prov lvl hist forec Mt'!P216*'city lvl hist forec Mt'!$H216</f>
        <v>0</v>
      </c>
      <c r="Q216" s="15">
        <f>'prov lvl hist forec Mt'!Q216*'city lvl hist forec Mt'!$H216</f>
        <v>0</v>
      </c>
      <c r="R216" s="15">
        <f>'prov lvl hist forec Mt'!R216*'city lvl hist forec Mt'!$H216</f>
        <v>0</v>
      </c>
      <c r="S216" s="15">
        <f>'prov lvl hist forec Mt'!S216*'city lvl hist forec Mt'!$H216</f>
        <v>0</v>
      </c>
      <c r="T216" s="15">
        <f>'prov lvl hist forec Mt'!T216*'city lvl hist forec Mt'!$H216</f>
        <v>0</v>
      </c>
      <c r="U216" s="15">
        <f>'prov lvl hist forec Mt'!U216*'city lvl hist forec Mt'!$H216</f>
        <v>0</v>
      </c>
      <c r="V216" s="15">
        <f>'prov lvl hist forec Mt'!V216*'city lvl hist forec Mt'!$H216</f>
        <v>0</v>
      </c>
      <c r="W216" s="15">
        <f>'prov lvl hist forec Mt'!W216*'city lvl hist forec Mt'!$H216</f>
        <v>0</v>
      </c>
      <c r="X216" s="15">
        <f>'prov lvl hist forec Mt'!X216*'city lvl hist forec Mt'!$H216</f>
        <v>0</v>
      </c>
    </row>
    <row r="217" spans="1:24">
      <c r="A217" s="14" t="s">
        <v>3385</v>
      </c>
      <c r="B217" s="14" t="s">
        <v>4287</v>
      </c>
      <c r="C217" s="14" t="s">
        <v>2975</v>
      </c>
      <c r="D217" s="14" t="s">
        <v>1517</v>
      </c>
      <c r="E217" s="14" t="s">
        <v>4043</v>
      </c>
      <c r="F217">
        <f>SUMIF(GID_GCED_CO2_Plant_2019_v1.0!$V$1:$V$797,'city lvl hist forec Mt'!A217,GID_GCED_CO2_Plant_2019_v1.0!$AB$1:$AB$797)</f>
        <v>1045.9100000000001</v>
      </c>
      <c r="G217" s="15">
        <f t="shared" si="6"/>
        <v>24846.129999999997</v>
      </c>
      <c r="H217" s="26">
        <f t="shared" si="7"/>
        <v>4.2095489317652293E-2</v>
      </c>
      <c r="I217" s="15">
        <f>'prov lvl hist forec Mt'!I217*'city lvl hist forec Mt'!$H217</f>
        <v>0.83085721938938828</v>
      </c>
      <c r="J217" s="15">
        <f>'prov lvl hist forec Mt'!J217*'city lvl hist forec Mt'!$H217</f>
        <v>0.83276603992138698</v>
      </c>
      <c r="K217" s="15">
        <f>'prov lvl hist forec Mt'!K217*'city lvl hist forec Mt'!$H217</f>
        <v>0.90144220012626497</v>
      </c>
      <c r="L217" s="15">
        <f>'prov lvl hist forec Mt'!L217*'city lvl hist forec Mt'!$H217</f>
        <v>0.88992677483143923</v>
      </c>
      <c r="M217" s="15">
        <f>'prov lvl hist forec Mt'!M217*'city lvl hist forec Mt'!$H217</f>
        <v>0.96799117930772438</v>
      </c>
      <c r="N217" s="15">
        <f>'prov lvl hist forec Mt'!N217*'city lvl hist forec Mt'!$H217</f>
        <v>0.97479783073696324</v>
      </c>
      <c r="O217" s="15">
        <f>'prov lvl hist forec Mt'!O217*'city lvl hist forec Mt'!$H217</f>
        <v>0.98203862441044942</v>
      </c>
      <c r="P217" s="15">
        <f>'prov lvl hist forec Mt'!P217*'city lvl hist forec Mt'!$H217</f>
        <v>0.9807414411486175</v>
      </c>
      <c r="Q217" s="15">
        <f>'prov lvl hist forec Mt'!Q217*'city lvl hist forec Mt'!$H217</f>
        <v>0.96844719231226017</v>
      </c>
      <c r="R217" s="15">
        <f>'prov lvl hist forec Mt'!R217*'city lvl hist forec Mt'!$H217</f>
        <v>0.95639882845262991</v>
      </c>
      <c r="S217" s="15">
        <f>'prov lvl hist forec Mt'!S217*'city lvl hist forec Mt'!$H217</f>
        <v>0.94459143187019234</v>
      </c>
      <c r="T217" s="15">
        <f>'prov lvl hist forec Mt'!T217*'city lvl hist forec Mt'!$H217</f>
        <v>0.93302018321940339</v>
      </c>
      <c r="U217" s="15">
        <f>'prov lvl hist forec Mt'!U217*'city lvl hist forec Mt'!$H217</f>
        <v>0.9216803595416303</v>
      </c>
      <c r="V217" s="15">
        <f>'prov lvl hist forec Mt'!V217*'city lvl hist forec Mt'!$H217</f>
        <v>0.9105673323374126</v>
      </c>
      <c r="W217" s="15">
        <f>'prov lvl hist forec Mt'!W217*'city lvl hist forec Mt'!$H217</f>
        <v>0.89967656567727938</v>
      </c>
      <c r="X217" s="15">
        <f>'prov lvl hist forec Mt'!X217*'city lvl hist forec Mt'!$H217</f>
        <v>0.88900361435034858</v>
      </c>
    </row>
    <row r="218" spans="1:24">
      <c r="A218" s="14" t="s">
        <v>3645</v>
      </c>
      <c r="B218" s="14" t="s">
        <v>4288</v>
      </c>
      <c r="C218" s="14" t="s">
        <v>4289</v>
      </c>
      <c r="D218" s="14" t="s">
        <v>3943</v>
      </c>
      <c r="E218" s="14" t="s">
        <v>3944</v>
      </c>
      <c r="F218">
        <f>SUMIF(GID_GCED_CO2_Plant_2019_v1.0!$V$1:$V$797,'city lvl hist forec Mt'!A218,GID_GCED_CO2_Plant_2019_v1.0!$AB$1:$AB$797)</f>
        <v>0</v>
      </c>
      <c r="G218" s="15">
        <f t="shared" si="6"/>
        <v>4351.25</v>
      </c>
      <c r="H218" s="26">
        <f t="shared" si="7"/>
        <v>0</v>
      </c>
      <c r="I218" s="15">
        <f>'prov lvl hist forec Mt'!I218*'city lvl hist forec Mt'!$H218</f>
        <v>0</v>
      </c>
      <c r="J218" s="15">
        <f>'prov lvl hist forec Mt'!J218*'city lvl hist forec Mt'!$H218</f>
        <v>0</v>
      </c>
      <c r="K218" s="15">
        <f>'prov lvl hist forec Mt'!K218*'city lvl hist forec Mt'!$H218</f>
        <v>0</v>
      </c>
      <c r="L218" s="15">
        <f>'prov lvl hist forec Mt'!L218*'city lvl hist forec Mt'!$H218</f>
        <v>0</v>
      </c>
      <c r="M218" s="15">
        <f>'prov lvl hist forec Mt'!M218*'city lvl hist forec Mt'!$H218</f>
        <v>0</v>
      </c>
      <c r="N218" s="15">
        <f>'prov lvl hist forec Mt'!N218*'city lvl hist forec Mt'!$H218</f>
        <v>0</v>
      </c>
      <c r="O218" s="15">
        <f>'prov lvl hist forec Mt'!O218*'city lvl hist forec Mt'!$H218</f>
        <v>0</v>
      </c>
      <c r="P218" s="15">
        <f>'prov lvl hist forec Mt'!P218*'city lvl hist forec Mt'!$H218</f>
        <v>0</v>
      </c>
      <c r="Q218" s="15">
        <f>'prov lvl hist forec Mt'!Q218*'city lvl hist forec Mt'!$H218</f>
        <v>0</v>
      </c>
      <c r="R218" s="15">
        <f>'prov lvl hist forec Mt'!R218*'city lvl hist forec Mt'!$H218</f>
        <v>0</v>
      </c>
      <c r="S218" s="15">
        <f>'prov lvl hist forec Mt'!S218*'city lvl hist forec Mt'!$H218</f>
        <v>0</v>
      </c>
      <c r="T218" s="15">
        <f>'prov lvl hist forec Mt'!T218*'city lvl hist forec Mt'!$H218</f>
        <v>0</v>
      </c>
      <c r="U218" s="15">
        <f>'prov lvl hist forec Mt'!U218*'city lvl hist forec Mt'!$H218</f>
        <v>0</v>
      </c>
      <c r="V218" s="15">
        <f>'prov lvl hist forec Mt'!V218*'city lvl hist forec Mt'!$H218</f>
        <v>0</v>
      </c>
      <c r="W218" s="15">
        <f>'prov lvl hist forec Mt'!W218*'city lvl hist forec Mt'!$H218</f>
        <v>0</v>
      </c>
      <c r="X218" s="15">
        <f>'prov lvl hist forec Mt'!X218*'city lvl hist forec Mt'!$H218</f>
        <v>0</v>
      </c>
    </row>
    <row r="219" spans="1:24">
      <c r="A219" s="14" t="s">
        <v>3409</v>
      </c>
      <c r="B219" s="14" t="s">
        <v>4290</v>
      </c>
      <c r="C219" s="14" t="s">
        <v>3066</v>
      </c>
      <c r="D219" s="14" t="s">
        <v>2438</v>
      </c>
      <c r="E219" s="14" t="s">
        <v>3959</v>
      </c>
      <c r="F219">
        <f>SUMIF(GID_GCED_CO2_Plant_2019_v1.0!$V$1:$V$797,'city lvl hist forec Mt'!A219,GID_GCED_CO2_Plant_2019_v1.0!$AB$1:$AB$797)</f>
        <v>419.03999999999996</v>
      </c>
      <c r="G219" s="15">
        <f t="shared" si="6"/>
        <v>15366.849999999997</v>
      </c>
      <c r="H219" s="26">
        <f t="shared" si="7"/>
        <v>2.7269088980500237E-2</v>
      </c>
      <c r="I219" s="15">
        <f>'prov lvl hist forec Mt'!I219*'city lvl hist forec Mt'!$H219</f>
        <v>0.16328279257611408</v>
      </c>
      <c r="J219" s="15">
        <f>'prov lvl hist forec Mt'!J219*'city lvl hist forec Mt'!$H219</f>
        <v>0.14064993375650872</v>
      </c>
      <c r="K219" s="15">
        <f>'prov lvl hist forec Mt'!K219*'city lvl hist forec Mt'!$H219</f>
        <v>0.13643675232097857</v>
      </c>
      <c r="L219" s="15">
        <f>'prov lvl hist forec Mt'!L219*'city lvl hist forec Mt'!$H219</f>
        <v>0.14384541600741424</v>
      </c>
      <c r="M219" s="15">
        <f>'prov lvl hist forec Mt'!M219*'city lvl hist forec Mt'!$H219</f>
        <v>0.17290526570956341</v>
      </c>
      <c r="N219" s="15">
        <f>'prov lvl hist forec Mt'!N219*'city lvl hist forec Mt'!$H219</f>
        <v>0.1972943440732163</v>
      </c>
      <c r="O219" s="15">
        <f>'prov lvl hist forec Mt'!O219*'city lvl hist forec Mt'!$H219</f>
        <v>0.20130792355628893</v>
      </c>
      <c r="P219" s="15">
        <f>'prov lvl hist forec Mt'!P219*'city lvl hist forec Mt'!$H219</f>
        <v>0.20058889352170331</v>
      </c>
      <c r="Q219" s="15">
        <f>'prov lvl hist forec Mt'!Q219*'city lvl hist forec Mt'!$H219</f>
        <v>0.19377417857269461</v>
      </c>
      <c r="R219" s="15">
        <f>'prov lvl hist forec Mt'!R219*'city lvl hist forec Mt'!$H219</f>
        <v>0.18709575792266606</v>
      </c>
      <c r="S219" s="15">
        <f>'prov lvl hist forec Mt'!S219*'city lvl hist forec Mt'!$H219</f>
        <v>0.18055090568563809</v>
      </c>
      <c r="T219" s="15">
        <f>'prov lvl hist forec Mt'!T219*'city lvl hist forec Mt'!$H219</f>
        <v>0.17413695049335071</v>
      </c>
      <c r="U219" s="15">
        <f>'prov lvl hist forec Mt'!U219*'city lvl hist forec Mt'!$H219</f>
        <v>0.16785127440490907</v>
      </c>
      <c r="V219" s="15">
        <f>'prov lvl hist forec Mt'!V219*'city lvl hist forec Mt'!$H219</f>
        <v>0.16169131183823618</v>
      </c>
      <c r="W219" s="15">
        <f>'prov lvl hist forec Mt'!W219*'city lvl hist forec Mt'!$H219</f>
        <v>0.15565454852289687</v>
      </c>
      <c r="X219" s="15">
        <f>'prov lvl hist forec Mt'!X219*'city lvl hist forec Mt'!$H219</f>
        <v>0.14973852047386427</v>
      </c>
    </row>
    <row r="220" spans="1:24">
      <c r="A220" s="14" t="s">
        <v>3310</v>
      </c>
      <c r="B220" s="14" t="s">
        <v>4291</v>
      </c>
      <c r="C220" s="14" t="s">
        <v>4292</v>
      </c>
      <c r="D220" s="14" t="s">
        <v>3970</v>
      </c>
      <c r="E220" s="14" t="s">
        <v>3971</v>
      </c>
      <c r="F220">
        <f>SUMIF(GID_GCED_CO2_Plant_2019_v1.0!$V$1:$V$797,'city lvl hist forec Mt'!A220,GID_GCED_CO2_Plant_2019_v1.0!$AB$1:$AB$797)</f>
        <v>1340.9099999999999</v>
      </c>
      <c r="G220" s="15">
        <f t="shared" si="6"/>
        <v>6506.7800000000007</v>
      </c>
      <c r="H220" s="26">
        <f t="shared" si="7"/>
        <v>0.20607889001933363</v>
      </c>
      <c r="I220" s="15">
        <f>'prov lvl hist forec Mt'!I220*'city lvl hist forec Mt'!$H220</f>
        <v>1.597511178866297</v>
      </c>
      <c r="J220" s="15">
        <f>'prov lvl hist forec Mt'!J220*'city lvl hist forec Mt'!$H220</f>
        <v>1.7024549584182631</v>
      </c>
      <c r="K220" s="15">
        <f>'prov lvl hist forec Mt'!K220*'city lvl hist forec Mt'!$H220</f>
        <v>0.85131450865093017</v>
      </c>
      <c r="L220" s="15">
        <f>'prov lvl hist forec Mt'!L220*'city lvl hist forec Mt'!$H220</f>
        <v>0.7916239186663393</v>
      </c>
      <c r="M220" s="15">
        <f>'prov lvl hist forec Mt'!M220*'city lvl hist forec Mt'!$H220</f>
        <v>0.92607309720554243</v>
      </c>
      <c r="N220" s="15">
        <f>'prov lvl hist forec Mt'!N220*'city lvl hist forec Mt'!$H220</f>
        <v>0.9871899396175744</v>
      </c>
      <c r="O220" s="15">
        <f>'prov lvl hist forec Mt'!O220*'city lvl hist forec Mt'!$H220</f>
        <v>1.0048724392585473</v>
      </c>
      <c r="P220" s="15">
        <f>'prov lvl hist forec Mt'!P220*'city lvl hist forec Mt'!$H220</f>
        <v>1.0017046314744902</v>
      </c>
      <c r="Q220" s="15">
        <f>'prov lvl hist forec Mt'!Q220*'city lvl hist forec Mt'!$H220</f>
        <v>0.97168125828669216</v>
      </c>
      <c r="R220" s="15">
        <f>'prov lvl hist forec Mt'!R220*'city lvl hist forec Mt'!$H220</f>
        <v>0.94225835256265</v>
      </c>
      <c r="S220" s="15">
        <f>'prov lvl hist forec Mt'!S220*'city lvl hist forec Mt'!$H220</f>
        <v>0.91342390495308867</v>
      </c>
      <c r="T220" s="15">
        <f>'prov lvl hist forec Mt'!T220*'city lvl hist forec Mt'!$H220</f>
        <v>0.88516614629571855</v>
      </c>
      <c r="U220" s="15">
        <f>'prov lvl hist forec Mt'!U220*'city lvl hist forec Mt'!$H220</f>
        <v>0.85747354281149579</v>
      </c>
      <c r="V220" s="15">
        <f>'prov lvl hist forec Mt'!V220*'city lvl hist forec Mt'!$H220</f>
        <v>0.83033479139695765</v>
      </c>
      <c r="W220" s="15">
        <f>'prov lvl hist forec Mt'!W220*'city lvl hist forec Mt'!$H220</f>
        <v>0.80373881501071021</v>
      </c>
      <c r="X220" s="15">
        <f>'prov lvl hist forec Mt'!X220*'city lvl hist forec Mt'!$H220</f>
        <v>0.77767475815218745</v>
      </c>
    </row>
    <row r="221" spans="1:24">
      <c r="A221" s="14" t="s">
        <v>3646</v>
      </c>
      <c r="B221" s="14" t="s">
        <v>4293</v>
      </c>
      <c r="C221" s="14" t="s">
        <v>4294</v>
      </c>
      <c r="D221" s="14" t="s">
        <v>2634</v>
      </c>
      <c r="E221" s="14" t="s">
        <v>3974</v>
      </c>
      <c r="F221">
        <f>SUMIF(GID_GCED_CO2_Plant_2019_v1.0!$V$1:$V$797,'city lvl hist forec Mt'!A221,GID_GCED_CO2_Plant_2019_v1.0!$AB$1:$AB$797)</f>
        <v>0</v>
      </c>
      <c r="G221" s="15">
        <f t="shared" si="6"/>
        <v>11280.41</v>
      </c>
      <c r="H221" s="26">
        <f t="shared" si="7"/>
        <v>0</v>
      </c>
      <c r="I221" s="15">
        <f>'prov lvl hist forec Mt'!I221*'city lvl hist forec Mt'!$H221</f>
        <v>0</v>
      </c>
      <c r="J221" s="15">
        <f>'prov lvl hist forec Mt'!J221*'city lvl hist forec Mt'!$H221</f>
        <v>0</v>
      </c>
      <c r="K221" s="15">
        <f>'prov lvl hist forec Mt'!K221*'city lvl hist forec Mt'!$H221</f>
        <v>0</v>
      </c>
      <c r="L221" s="15">
        <f>'prov lvl hist forec Mt'!L221*'city lvl hist forec Mt'!$H221</f>
        <v>0</v>
      </c>
      <c r="M221" s="15">
        <f>'prov lvl hist forec Mt'!M221*'city lvl hist forec Mt'!$H221</f>
        <v>0</v>
      </c>
      <c r="N221" s="15">
        <f>'prov lvl hist forec Mt'!N221*'city lvl hist forec Mt'!$H221</f>
        <v>0</v>
      </c>
      <c r="O221" s="15">
        <f>'prov lvl hist forec Mt'!O221*'city lvl hist forec Mt'!$H221</f>
        <v>0</v>
      </c>
      <c r="P221" s="15">
        <f>'prov lvl hist forec Mt'!P221*'city lvl hist forec Mt'!$H221</f>
        <v>0</v>
      </c>
      <c r="Q221" s="15">
        <f>'prov lvl hist forec Mt'!Q221*'city lvl hist forec Mt'!$H221</f>
        <v>0</v>
      </c>
      <c r="R221" s="15">
        <f>'prov lvl hist forec Mt'!R221*'city lvl hist forec Mt'!$H221</f>
        <v>0</v>
      </c>
      <c r="S221" s="15">
        <f>'prov lvl hist forec Mt'!S221*'city lvl hist forec Mt'!$H221</f>
        <v>0</v>
      </c>
      <c r="T221" s="15">
        <f>'prov lvl hist forec Mt'!T221*'city lvl hist forec Mt'!$H221</f>
        <v>0</v>
      </c>
      <c r="U221" s="15">
        <f>'prov lvl hist forec Mt'!U221*'city lvl hist forec Mt'!$H221</f>
        <v>0</v>
      </c>
      <c r="V221" s="15">
        <f>'prov lvl hist forec Mt'!V221*'city lvl hist forec Mt'!$H221</f>
        <v>0</v>
      </c>
      <c r="W221" s="15">
        <f>'prov lvl hist forec Mt'!W221*'city lvl hist forec Mt'!$H221</f>
        <v>0</v>
      </c>
      <c r="X221" s="15">
        <f>'prov lvl hist forec Mt'!X221*'city lvl hist forec Mt'!$H221</f>
        <v>0</v>
      </c>
    </row>
    <row r="222" spans="1:24">
      <c r="A222" s="14" t="s">
        <v>3647</v>
      </c>
      <c r="B222" s="14" t="s">
        <v>4295</v>
      </c>
      <c r="C222" s="14" t="s">
        <v>4296</v>
      </c>
      <c r="D222" s="14" t="s">
        <v>2642</v>
      </c>
      <c r="E222" s="14" t="s">
        <v>4037</v>
      </c>
      <c r="F222">
        <f>SUMIF(GID_GCED_CO2_Plant_2019_v1.0!$V$1:$V$797,'city lvl hist forec Mt'!A222,GID_GCED_CO2_Plant_2019_v1.0!$AB$1:$AB$797)</f>
        <v>0</v>
      </c>
      <c r="G222" s="15">
        <f t="shared" si="6"/>
        <v>4378.0800000000008</v>
      </c>
      <c r="H222" s="26">
        <f t="shared" si="7"/>
        <v>0</v>
      </c>
      <c r="I222" s="15">
        <f>'prov lvl hist forec Mt'!I222*'city lvl hist forec Mt'!$H222</f>
        <v>0</v>
      </c>
      <c r="J222" s="15">
        <f>'prov lvl hist forec Mt'!J222*'city lvl hist forec Mt'!$H222</f>
        <v>0</v>
      </c>
      <c r="K222" s="15">
        <f>'prov lvl hist forec Mt'!K222*'city lvl hist forec Mt'!$H222</f>
        <v>0</v>
      </c>
      <c r="L222" s="15">
        <f>'prov lvl hist forec Mt'!L222*'city lvl hist forec Mt'!$H222</f>
        <v>0</v>
      </c>
      <c r="M222" s="15">
        <f>'prov lvl hist forec Mt'!M222*'city lvl hist forec Mt'!$H222</f>
        <v>0</v>
      </c>
      <c r="N222" s="15">
        <f>'prov lvl hist forec Mt'!N222*'city lvl hist forec Mt'!$H222</f>
        <v>0</v>
      </c>
      <c r="O222" s="15">
        <f>'prov lvl hist forec Mt'!O222*'city lvl hist forec Mt'!$H222</f>
        <v>0</v>
      </c>
      <c r="P222" s="15">
        <f>'prov lvl hist forec Mt'!P222*'city lvl hist forec Mt'!$H222</f>
        <v>0</v>
      </c>
      <c r="Q222" s="15">
        <f>'prov lvl hist forec Mt'!Q222*'city lvl hist forec Mt'!$H222</f>
        <v>0</v>
      </c>
      <c r="R222" s="15">
        <f>'prov lvl hist forec Mt'!R222*'city lvl hist forec Mt'!$H222</f>
        <v>0</v>
      </c>
      <c r="S222" s="15">
        <f>'prov lvl hist forec Mt'!S222*'city lvl hist forec Mt'!$H222</f>
        <v>0</v>
      </c>
      <c r="T222" s="15">
        <f>'prov lvl hist forec Mt'!T222*'city lvl hist forec Mt'!$H222</f>
        <v>0</v>
      </c>
      <c r="U222" s="15">
        <f>'prov lvl hist forec Mt'!U222*'city lvl hist forec Mt'!$H222</f>
        <v>0</v>
      </c>
      <c r="V222" s="15">
        <f>'prov lvl hist forec Mt'!V222*'city lvl hist forec Mt'!$H222</f>
        <v>0</v>
      </c>
      <c r="W222" s="15">
        <f>'prov lvl hist forec Mt'!W222*'city lvl hist forec Mt'!$H222</f>
        <v>0</v>
      </c>
      <c r="X222" s="15">
        <f>'prov lvl hist forec Mt'!X222*'city lvl hist forec Mt'!$H222</f>
        <v>0</v>
      </c>
    </row>
    <row r="223" spans="1:24">
      <c r="A223" s="14" t="s">
        <v>3266</v>
      </c>
      <c r="B223" s="14" t="s">
        <v>4297</v>
      </c>
      <c r="C223" s="14" t="s">
        <v>2437</v>
      </c>
      <c r="D223" s="14" t="s">
        <v>2357</v>
      </c>
      <c r="E223" s="14" t="s">
        <v>4062</v>
      </c>
      <c r="F223">
        <f>SUMIF(GID_GCED_CO2_Plant_2019_v1.0!$V$1:$V$797,'city lvl hist forec Mt'!A223,GID_GCED_CO2_Plant_2019_v1.0!$AB$1:$AB$797)</f>
        <v>6050.85</v>
      </c>
      <c r="G223" s="15">
        <f t="shared" si="6"/>
        <v>32718.120000000006</v>
      </c>
      <c r="H223" s="26">
        <f t="shared" si="7"/>
        <v>0.18493880455233977</v>
      </c>
      <c r="I223" s="15">
        <f>'prov lvl hist forec Mt'!I223*'city lvl hist forec Mt'!$H223</f>
        <v>2.7758163642621287</v>
      </c>
      <c r="J223" s="15">
        <f>'prov lvl hist forec Mt'!J223*'city lvl hist forec Mt'!$H223</f>
        <v>2.6196159603297122</v>
      </c>
      <c r="K223" s="15">
        <f>'prov lvl hist forec Mt'!K223*'city lvl hist forec Mt'!$H223</f>
        <v>2.8176405198557055</v>
      </c>
      <c r="L223" s="15">
        <f>'prov lvl hist forec Mt'!L223*'city lvl hist forec Mt'!$H223</f>
        <v>2.9950414650456074</v>
      </c>
      <c r="M223" s="15">
        <f>'prov lvl hist forec Mt'!M223*'city lvl hist forec Mt'!$H223</f>
        <v>3.4099166843373943</v>
      </c>
      <c r="N223" s="15">
        <f>'prov lvl hist forec Mt'!N223*'city lvl hist forec Mt'!$H223</f>
        <v>3.3196450850548769</v>
      </c>
      <c r="O223" s="15">
        <f>'prov lvl hist forec Mt'!O223*'city lvl hist forec Mt'!$H223</f>
        <v>3.3703245774735935</v>
      </c>
      <c r="P223" s="15">
        <f>'prov lvl hist forec Mt'!P223*'city lvl hist forec Mt'!$H223</f>
        <v>3.3612453808760674</v>
      </c>
      <c r="Q223" s="15">
        <f>'prov lvl hist forec Mt'!Q223*'city lvl hist forec Mt'!$H223</f>
        <v>3.275195933979453</v>
      </c>
      <c r="R223" s="15">
        <f>'prov lvl hist forec Mt'!R223*'city lvl hist forec Mt'!$H223</f>
        <v>3.1908674760207716</v>
      </c>
      <c r="S223" s="15">
        <f>'prov lvl hist forec Mt'!S223*'city lvl hist forec Mt'!$H223</f>
        <v>3.1082255872212641</v>
      </c>
      <c r="T223" s="15">
        <f>'prov lvl hist forec Mt'!T223*'city lvl hist forec Mt'!$H223</f>
        <v>3.027236536197746</v>
      </c>
      <c r="U223" s="15">
        <f>'prov lvl hist forec Mt'!U223*'city lvl hist forec Mt'!$H223</f>
        <v>2.9478672661946992</v>
      </c>
      <c r="V223" s="15">
        <f>'prov lvl hist forec Mt'!V223*'city lvl hist forec Mt'!$H223</f>
        <v>2.8700853815917124</v>
      </c>
      <c r="W223" s="15">
        <f>'prov lvl hist forec Mt'!W223*'city lvl hist forec Mt'!$H223</f>
        <v>2.7938591346807859</v>
      </c>
      <c r="X223" s="15">
        <f>'prov lvl hist forec Mt'!X223*'city lvl hist forec Mt'!$H223</f>
        <v>2.7191574127080775</v>
      </c>
    </row>
    <row r="224" spans="1:24">
      <c r="A224" s="14" t="s">
        <v>3493</v>
      </c>
      <c r="B224" s="14" t="s">
        <v>4298</v>
      </c>
      <c r="C224" s="14" t="s">
        <v>4299</v>
      </c>
      <c r="D224" s="14" t="s">
        <v>3943</v>
      </c>
      <c r="E224" s="14" t="s">
        <v>3944</v>
      </c>
      <c r="F224">
        <f>SUMIF(GID_GCED_CO2_Plant_2019_v1.0!$V$1:$V$797,'city lvl hist forec Mt'!A224,GID_GCED_CO2_Plant_2019_v1.0!$AB$1:$AB$797)</f>
        <v>1535.33</v>
      </c>
      <c r="G224" s="15">
        <f t="shared" si="6"/>
        <v>4351.25</v>
      </c>
      <c r="H224" s="26">
        <f t="shared" si="7"/>
        <v>0.35284803217466243</v>
      </c>
      <c r="I224" s="15">
        <f>'prov lvl hist forec Mt'!I224*'city lvl hist forec Mt'!$H224</f>
        <v>1.4182344008645882</v>
      </c>
      <c r="J224" s="15">
        <f>'prov lvl hist forec Mt'!J224*'city lvl hist forec Mt'!$H224</f>
        <v>1.5301826575174777</v>
      </c>
      <c r="K224" s="15">
        <f>'prov lvl hist forec Mt'!K224*'city lvl hist forec Mt'!$H224</f>
        <v>1.1303126933209122</v>
      </c>
      <c r="L224" s="15">
        <f>'prov lvl hist forec Mt'!L224*'city lvl hist forec Mt'!$H224</f>
        <v>0.88090989741035008</v>
      </c>
      <c r="M224" s="15">
        <f>'prov lvl hist forec Mt'!M224*'city lvl hist forec Mt'!$H224</f>
        <v>0.95962550253986467</v>
      </c>
      <c r="N224" s="15">
        <f>'prov lvl hist forec Mt'!N224*'city lvl hist forec Mt'!$H224</f>
        <v>1.0216115659363709</v>
      </c>
      <c r="O224" s="15">
        <f>'prov lvl hist forec Mt'!O224*'city lvl hist forec Mt'!$H224</f>
        <v>1.0290283815137913</v>
      </c>
      <c r="P224" s="15">
        <f>'prov lvl hist forec Mt'!P224*'city lvl hist forec Mt'!$H224</f>
        <v>1.0276996640475893</v>
      </c>
      <c r="Q224" s="15">
        <f>'prov lvl hist forec Mt'!Q224*'city lvl hist forec Mt'!$H224</f>
        <v>1.0151065450617427</v>
      </c>
      <c r="R224" s="15">
        <f>'prov lvl hist forec Mt'!R224*'city lvl hist forec Mt'!$H224</f>
        <v>1.0027652884556129</v>
      </c>
      <c r="S224" s="15">
        <f>'prov lvl hist forec Mt'!S224*'city lvl hist forec Mt'!$H224</f>
        <v>0.99067085698160584</v>
      </c>
      <c r="T224" s="15">
        <f>'prov lvl hist forec Mt'!T224*'city lvl hist forec Mt'!$H224</f>
        <v>0.97881831413707887</v>
      </c>
      <c r="U224" s="15">
        <f>'prov lvl hist forec Mt'!U224*'city lvl hist forec Mt'!$H224</f>
        <v>0.96720282214944242</v>
      </c>
      <c r="V224" s="15">
        <f>'prov lvl hist forec Mt'!V224*'city lvl hist forec Mt'!$H224</f>
        <v>0.95581964000155861</v>
      </c>
      <c r="W224" s="15">
        <f>'prov lvl hist forec Mt'!W224*'city lvl hist forec Mt'!$H224</f>
        <v>0.94466412149663281</v>
      </c>
      <c r="X224" s="15">
        <f>'prov lvl hist forec Mt'!X224*'city lvl hist forec Mt'!$H224</f>
        <v>0.93373171336180516</v>
      </c>
    </row>
    <row r="225" spans="1:24">
      <c r="A225" s="14" t="s">
        <v>3311</v>
      </c>
      <c r="B225" s="14" t="s">
        <v>4300</v>
      </c>
      <c r="C225" s="14" t="s">
        <v>2622</v>
      </c>
      <c r="D225" s="14" t="s">
        <v>2396</v>
      </c>
      <c r="E225" s="14" t="s">
        <v>4093</v>
      </c>
      <c r="F225">
        <f>SUMIF(GID_GCED_CO2_Plant_2019_v1.0!$V$1:$V$797,'city lvl hist forec Mt'!A225,GID_GCED_CO2_Plant_2019_v1.0!$AB$1:$AB$797)</f>
        <v>576.59999999999991</v>
      </c>
      <c r="G225" s="15">
        <f t="shared" si="6"/>
        <v>18095.59</v>
      </c>
      <c r="H225" s="26">
        <f t="shared" si="7"/>
        <v>3.1864117168879262E-2</v>
      </c>
      <c r="I225" s="15">
        <f>'prov lvl hist forec Mt'!I225*'city lvl hist forec Mt'!$H225</f>
        <v>0.39624606969033377</v>
      </c>
      <c r="J225" s="15">
        <f>'prov lvl hist forec Mt'!J225*'city lvl hist forec Mt'!$H225</f>
        <v>0.39769097947655457</v>
      </c>
      <c r="K225" s="15">
        <f>'prov lvl hist forec Mt'!K225*'city lvl hist forec Mt'!$H225</f>
        <v>0.38617691464190096</v>
      </c>
      <c r="L225" s="15">
        <f>'prov lvl hist forec Mt'!L225*'city lvl hist forec Mt'!$H225</f>
        <v>0.37132411924073805</v>
      </c>
      <c r="M225" s="15">
        <f>'prov lvl hist forec Mt'!M225*'city lvl hist forec Mt'!$H225</f>
        <v>0.42200515168216213</v>
      </c>
      <c r="N225" s="15">
        <f>'prov lvl hist forec Mt'!N225*'city lvl hist forec Mt'!$H225</f>
        <v>0.42216979012529965</v>
      </c>
      <c r="O225" s="15">
        <f>'prov lvl hist forec Mt'!O225*'city lvl hist forec Mt'!$H225</f>
        <v>0.42832244847818424</v>
      </c>
      <c r="P225" s="15">
        <f>'prov lvl hist forec Mt'!P225*'city lvl hist forec Mt'!$H225</f>
        <v>0.42722020391895071</v>
      </c>
      <c r="Q225" s="15">
        <f>'prov lvl hist forec Mt'!Q225*'city lvl hist forec Mt'!$H225</f>
        <v>0.41677351586147465</v>
      </c>
      <c r="R225" s="15">
        <f>'prov lvl hist forec Mt'!R225*'city lvl hist forec Mt'!$H225</f>
        <v>0.40653576156514815</v>
      </c>
      <c r="S225" s="15">
        <f>'prov lvl hist forec Mt'!S225*'city lvl hist forec Mt'!$H225</f>
        <v>0.39650276235474807</v>
      </c>
      <c r="T225" s="15">
        <f>'prov lvl hist forec Mt'!T225*'city lvl hist forec Mt'!$H225</f>
        <v>0.38667042312855615</v>
      </c>
      <c r="U225" s="15">
        <f>'prov lvl hist forec Mt'!U225*'city lvl hist forec Mt'!$H225</f>
        <v>0.37703473068688798</v>
      </c>
      <c r="V225" s="15">
        <f>'prov lvl hist forec Mt'!V225*'city lvl hist forec Mt'!$H225</f>
        <v>0.36759175209405315</v>
      </c>
      <c r="W225" s="15">
        <f>'prov lvl hist forec Mt'!W225*'city lvl hist forec Mt'!$H225</f>
        <v>0.35833763307307509</v>
      </c>
      <c r="X225" s="15">
        <f>'prov lvl hist forec Mt'!X225*'city lvl hist forec Mt'!$H225</f>
        <v>0.34926859643251651</v>
      </c>
    </row>
    <row r="226" spans="1:24">
      <c r="A226" s="14" t="s">
        <v>3648</v>
      </c>
      <c r="B226" s="14" t="s">
        <v>4301</v>
      </c>
      <c r="C226" s="14" t="s">
        <v>2622</v>
      </c>
      <c r="D226" s="14" t="s">
        <v>2634</v>
      </c>
      <c r="E226" s="14" t="s">
        <v>3974</v>
      </c>
      <c r="F226">
        <f>SUMIF(GID_GCED_CO2_Plant_2019_v1.0!$V$1:$V$797,'city lvl hist forec Mt'!A226,GID_GCED_CO2_Plant_2019_v1.0!$AB$1:$AB$797)</f>
        <v>0</v>
      </c>
      <c r="G226" s="15">
        <f t="shared" si="6"/>
        <v>11280.41</v>
      </c>
      <c r="H226" s="26">
        <f t="shared" si="7"/>
        <v>0</v>
      </c>
      <c r="I226" s="15">
        <f>'prov lvl hist forec Mt'!I226*'city lvl hist forec Mt'!$H226</f>
        <v>0</v>
      </c>
      <c r="J226" s="15">
        <f>'prov lvl hist forec Mt'!J226*'city lvl hist forec Mt'!$H226</f>
        <v>0</v>
      </c>
      <c r="K226" s="15">
        <f>'prov lvl hist forec Mt'!K226*'city lvl hist forec Mt'!$H226</f>
        <v>0</v>
      </c>
      <c r="L226" s="15">
        <f>'prov lvl hist forec Mt'!L226*'city lvl hist forec Mt'!$H226</f>
        <v>0</v>
      </c>
      <c r="M226" s="15">
        <f>'prov lvl hist forec Mt'!M226*'city lvl hist forec Mt'!$H226</f>
        <v>0</v>
      </c>
      <c r="N226" s="15">
        <f>'prov lvl hist forec Mt'!N226*'city lvl hist forec Mt'!$H226</f>
        <v>0</v>
      </c>
      <c r="O226" s="15">
        <f>'prov lvl hist forec Mt'!O226*'city lvl hist forec Mt'!$H226</f>
        <v>0</v>
      </c>
      <c r="P226" s="15">
        <f>'prov lvl hist forec Mt'!P226*'city lvl hist forec Mt'!$H226</f>
        <v>0</v>
      </c>
      <c r="Q226" s="15">
        <f>'prov lvl hist forec Mt'!Q226*'city lvl hist forec Mt'!$H226</f>
        <v>0</v>
      </c>
      <c r="R226" s="15">
        <f>'prov lvl hist forec Mt'!R226*'city lvl hist forec Mt'!$H226</f>
        <v>0</v>
      </c>
      <c r="S226" s="15">
        <f>'prov lvl hist forec Mt'!S226*'city lvl hist forec Mt'!$H226</f>
        <v>0</v>
      </c>
      <c r="T226" s="15">
        <f>'prov lvl hist forec Mt'!T226*'city lvl hist forec Mt'!$H226</f>
        <v>0</v>
      </c>
      <c r="U226" s="15">
        <f>'prov lvl hist forec Mt'!U226*'city lvl hist forec Mt'!$H226</f>
        <v>0</v>
      </c>
      <c r="V226" s="15">
        <f>'prov lvl hist forec Mt'!V226*'city lvl hist forec Mt'!$H226</f>
        <v>0</v>
      </c>
      <c r="W226" s="15">
        <f>'prov lvl hist forec Mt'!W226*'city lvl hist forec Mt'!$H226</f>
        <v>0</v>
      </c>
      <c r="X226" s="15">
        <f>'prov lvl hist forec Mt'!X226*'city lvl hist forec Mt'!$H226</f>
        <v>0</v>
      </c>
    </row>
    <row r="227" spans="1:24">
      <c r="A227" s="14" t="s">
        <v>3649</v>
      </c>
      <c r="B227" s="14" t="s">
        <v>4302</v>
      </c>
      <c r="C227" s="14" t="s">
        <v>2569</v>
      </c>
      <c r="D227" s="14" t="s">
        <v>2357</v>
      </c>
      <c r="E227" s="14" t="s">
        <v>4062</v>
      </c>
      <c r="F227">
        <f>SUMIF(GID_GCED_CO2_Plant_2019_v1.0!$V$1:$V$797,'city lvl hist forec Mt'!A227,GID_GCED_CO2_Plant_2019_v1.0!$AB$1:$AB$797)</f>
        <v>0</v>
      </c>
      <c r="G227" s="15">
        <f t="shared" si="6"/>
        <v>32718.120000000006</v>
      </c>
      <c r="H227" s="26">
        <f t="shared" si="7"/>
        <v>0</v>
      </c>
      <c r="I227" s="15">
        <f>'prov lvl hist forec Mt'!I227*'city lvl hist forec Mt'!$H227</f>
        <v>0</v>
      </c>
      <c r="J227" s="15">
        <f>'prov lvl hist forec Mt'!J227*'city lvl hist forec Mt'!$H227</f>
        <v>0</v>
      </c>
      <c r="K227" s="15">
        <f>'prov lvl hist forec Mt'!K227*'city lvl hist forec Mt'!$H227</f>
        <v>0</v>
      </c>
      <c r="L227" s="15">
        <f>'prov lvl hist forec Mt'!L227*'city lvl hist forec Mt'!$H227</f>
        <v>0</v>
      </c>
      <c r="M227" s="15">
        <f>'prov lvl hist forec Mt'!M227*'city lvl hist forec Mt'!$H227</f>
        <v>0</v>
      </c>
      <c r="N227" s="15">
        <f>'prov lvl hist forec Mt'!N227*'city lvl hist forec Mt'!$H227</f>
        <v>0</v>
      </c>
      <c r="O227" s="15">
        <f>'prov lvl hist forec Mt'!O227*'city lvl hist forec Mt'!$H227</f>
        <v>0</v>
      </c>
      <c r="P227" s="15">
        <f>'prov lvl hist forec Mt'!P227*'city lvl hist forec Mt'!$H227</f>
        <v>0</v>
      </c>
      <c r="Q227" s="15">
        <f>'prov lvl hist forec Mt'!Q227*'city lvl hist forec Mt'!$H227</f>
        <v>0</v>
      </c>
      <c r="R227" s="15">
        <f>'prov lvl hist forec Mt'!R227*'city lvl hist forec Mt'!$H227</f>
        <v>0</v>
      </c>
      <c r="S227" s="15">
        <f>'prov lvl hist forec Mt'!S227*'city lvl hist forec Mt'!$H227</f>
        <v>0</v>
      </c>
      <c r="T227" s="15">
        <f>'prov lvl hist forec Mt'!T227*'city lvl hist forec Mt'!$H227</f>
        <v>0</v>
      </c>
      <c r="U227" s="15">
        <f>'prov lvl hist forec Mt'!U227*'city lvl hist forec Mt'!$H227</f>
        <v>0</v>
      </c>
      <c r="V227" s="15">
        <f>'prov lvl hist forec Mt'!V227*'city lvl hist forec Mt'!$H227</f>
        <v>0</v>
      </c>
      <c r="W227" s="15">
        <f>'prov lvl hist forec Mt'!W227*'city lvl hist forec Mt'!$H227</f>
        <v>0</v>
      </c>
      <c r="X227" s="15">
        <f>'prov lvl hist forec Mt'!X227*'city lvl hist forec Mt'!$H227</f>
        <v>0</v>
      </c>
    </row>
    <row r="228" spans="1:24">
      <c r="A228" s="14" t="s">
        <v>3650</v>
      </c>
      <c r="B228" s="14" t="s">
        <v>4303</v>
      </c>
      <c r="C228" s="14" t="s">
        <v>4304</v>
      </c>
      <c r="D228" s="14" t="s">
        <v>1517</v>
      </c>
      <c r="E228" s="14" t="s">
        <v>4043</v>
      </c>
      <c r="F228">
        <f>SUMIF(GID_GCED_CO2_Plant_2019_v1.0!$V$1:$V$797,'city lvl hist forec Mt'!A228,GID_GCED_CO2_Plant_2019_v1.0!$AB$1:$AB$797)</f>
        <v>0</v>
      </c>
      <c r="G228" s="15">
        <f t="shared" si="6"/>
        <v>24846.129999999997</v>
      </c>
      <c r="H228" s="26">
        <f t="shared" si="7"/>
        <v>0</v>
      </c>
      <c r="I228" s="15">
        <f>'prov lvl hist forec Mt'!I228*'city lvl hist forec Mt'!$H228</f>
        <v>0</v>
      </c>
      <c r="J228" s="15">
        <f>'prov lvl hist forec Mt'!J228*'city lvl hist forec Mt'!$H228</f>
        <v>0</v>
      </c>
      <c r="K228" s="15">
        <f>'prov lvl hist forec Mt'!K228*'city lvl hist forec Mt'!$H228</f>
        <v>0</v>
      </c>
      <c r="L228" s="15">
        <f>'prov lvl hist forec Mt'!L228*'city lvl hist forec Mt'!$H228</f>
        <v>0</v>
      </c>
      <c r="M228" s="15">
        <f>'prov lvl hist forec Mt'!M228*'city lvl hist forec Mt'!$H228</f>
        <v>0</v>
      </c>
      <c r="N228" s="15">
        <f>'prov lvl hist forec Mt'!N228*'city lvl hist forec Mt'!$H228</f>
        <v>0</v>
      </c>
      <c r="O228" s="15">
        <f>'prov lvl hist forec Mt'!O228*'city lvl hist forec Mt'!$H228</f>
        <v>0</v>
      </c>
      <c r="P228" s="15">
        <f>'prov lvl hist forec Mt'!P228*'city lvl hist forec Mt'!$H228</f>
        <v>0</v>
      </c>
      <c r="Q228" s="15">
        <f>'prov lvl hist forec Mt'!Q228*'city lvl hist forec Mt'!$H228</f>
        <v>0</v>
      </c>
      <c r="R228" s="15">
        <f>'prov lvl hist forec Mt'!R228*'city lvl hist forec Mt'!$H228</f>
        <v>0</v>
      </c>
      <c r="S228" s="15">
        <f>'prov lvl hist forec Mt'!S228*'city lvl hist forec Mt'!$H228</f>
        <v>0</v>
      </c>
      <c r="T228" s="15">
        <f>'prov lvl hist forec Mt'!T228*'city lvl hist forec Mt'!$H228</f>
        <v>0</v>
      </c>
      <c r="U228" s="15">
        <f>'prov lvl hist forec Mt'!U228*'city lvl hist forec Mt'!$H228</f>
        <v>0</v>
      </c>
      <c r="V228" s="15">
        <f>'prov lvl hist forec Mt'!V228*'city lvl hist forec Mt'!$H228</f>
        <v>0</v>
      </c>
      <c r="W228" s="15">
        <f>'prov lvl hist forec Mt'!W228*'city lvl hist forec Mt'!$H228</f>
        <v>0</v>
      </c>
      <c r="X228" s="15">
        <f>'prov lvl hist forec Mt'!X228*'city lvl hist forec Mt'!$H228</f>
        <v>0</v>
      </c>
    </row>
    <row r="229" spans="1:24">
      <c r="A229" s="14" t="s">
        <v>3651</v>
      </c>
      <c r="B229" s="14" t="s">
        <v>4305</v>
      </c>
      <c r="C229" s="14" t="s">
        <v>2928</v>
      </c>
      <c r="D229" s="14" t="s">
        <v>2357</v>
      </c>
      <c r="E229" s="14" t="s">
        <v>4062</v>
      </c>
      <c r="F229">
        <f>SUMIF(GID_GCED_CO2_Plant_2019_v1.0!$V$1:$V$797,'city lvl hist forec Mt'!A229,GID_GCED_CO2_Plant_2019_v1.0!$AB$1:$AB$797)</f>
        <v>0</v>
      </c>
      <c r="G229" s="15">
        <f t="shared" si="6"/>
        <v>32718.120000000006</v>
      </c>
      <c r="H229" s="26">
        <f t="shared" si="7"/>
        <v>0</v>
      </c>
      <c r="I229" s="15">
        <f>'prov lvl hist forec Mt'!I229*'city lvl hist forec Mt'!$H229</f>
        <v>0</v>
      </c>
      <c r="J229" s="15">
        <f>'prov lvl hist forec Mt'!J229*'city lvl hist forec Mt'!$H229</f>
        <v>0</v>
      </c>
      <c r="K229" s="15">
        <f>'prov lvl hist forec Mt'!K229*'city lvl hist forec Mt'!$H229</f>
        <v>0</v>
      </c>
      <c r="L229" s="15">
        <f>'prov lvl hist forec Mt'!L229*'city lvl hist forec Mt'!$H229</f>
        <v>0</v>
      </c>
      <c r="M229" s="15">
        <f>'prov lvl hist forec Mt'!M229*'city lvl hist forec Mt'!$H229</f>
        <v>0</v>
      </c>
      <c r="N229" s="15">
        <f>'prov lvl hist forec Mt'!N229*'city lvl hist forec Mt'!$H229</f>
        <v>0</v>
      </c>
      <c r="O229" s="15">
        <f>'prov lvl hist forec Mt'!O229*'city lvl hist forec Mt'!$H229</f>
        <v>0</v>
      </c>
      <c r="P229" s="15">
        <f>'prov lvl hist forec Mt'!P229*'city lvl hist forec Mt'!$H229</f>
        <v>0</v>
      </c>
      <c r="Q229" s="15">
        <f>'prov lvl hist forec Mt'!Q229*'city lvl hist forec Mt'!$H229</f>
        <v>0</v>
      </c>
      <c r="R229" s="15">
        <f>'prov lvl hist forec Mt'!R229*'city lvl hist forec Mt'!$H229</f>
        <v>0</v>
      </c>
      <c r="S229" s="15">
        <f>'prov lvl hist forec Mt'!S229*'city lvl hist forec Mt'!$H229</f>
        <v>0</v>
      </c>
      <c r="T229" s="15">
        <f>'prov lvl hist forec Mt'!T229*'city lvl hist forec Mt'!$H229</f>
        <v>0</v>
      </c>
      <c r="U229" s="15">
        <f>'prov lvl hist forec Mt'!U229*'city lvl hist forec Mt'!$H229</f>
        <v>0</v>
      </c>
      <c r="V229" s="15">
        <f>'prov lvl hist forec Mt'!V229*'city lvl hist forec Mt'!$H229</f>
        <v>0</v>
      </c>
      <c r="W229" s="15">
        <f>'prov lvl hist forec Mt'!W229*'city lvl hist forec Mt'!$H229</f>
        <v>0</v>
      </c>
      <c r="X229" s="15">
        <f>'prov lvl hist forec Mt'!X229*'city lvl hist forec Mt'!$H229</f>
        <v>0</v>
      </c>
    </row>
    <row r="230" spans="1:24">
      <c r="A230" s="14" t="s">
        <v>3652</v>
      </c>
      <c r="B230" s="14" t="s">
        <v>4306</v>
      </c>
      <c r="C230" s="14" t="s">
        <v>4307</v>
      </c>
      <c r="D230" s="14" t="s">
        <v>2453</v>
      </c>
      <c r="E230" s="14" t="s">
        <v>4031</v>
      </c>
      <c r="F230">
        <f>SUMIF(GID_GCED_CO2_Plant_2019_v1.0!$V$1:$V$797,'city lvl hist forec Mt'!A230,GID_GCED_CO2_Plant_2019_v1.0!$AB$1:$AB$797)</f>
        <v>0</v>
      </c>
      <c r="G230" s="15">
        <f t="shared" si="6"/>
        <v>24364.339999999997</v>
      </c>
      <c r="H230" s="26">
        <f t="shared" si="7"/>
        <v>0</v>
      </c>
      <c r="I230" s="15">
        <f>'prov lvl hist forec Mt'!I230*'city lvl hist forec Mt'!$H230</f>
        <v>0</v>
      </c>
      <c r="J230" s="15">
        <f>'prov lvl hist forec Mt'!J230*'city lvl hist forec Mt'!$H230</f>
        <v>0</v>
      </c>
      <c r="K230" s="15">
        <f>'prov lvl hist forec Mt'!K230*'city lvl hist forec Mt'!$H230</f>
        <v>0</v>
      </c>
      <c r="L230" s="15">
        <f>'prov lvl hist forec Mt'!L230*'city lvl hist forec Mt'!$H230</f>
        <v>0</v>
      </c>
      <c r="M230" s="15">
        <f>'prov lvl hist forec Mt'!M230*'city lvl hist forec Mt'!$H230</f>
        <v>0</v>
      </c>
      <c r="N230" s="15">
        <f>'prov lvl hist forec Mt'!N230*'city lvl hist forec Mt'!$H230</f>
        <v>0</v>
      </c>
      <c r="O230" s="15">
        <f>'prov lvl hist forec Mt'!O230*'city lvl hist forec Mt'!$H230</f>
        <v>0</v>
      </c>
      <c r="P230" s="15">
        <f>'prov lvl hist forec Mt'!P230*'city lvl hist forec Mt'!$H230</f>
        <v>0</v>
      </c>
      <c r="Q230" s="15">
        <f>'prov lvl hist forec Mt'!Q230*'city lvl hist forec Mt'!$H230</f>
        <v>0</v>
      </c>
      <c r="R230" s="15">
        <f>'prov lvl hist forec Mt'!R230*'city lvl hist forec Mt'!$H230</f>
        <v>0</v>
      </c>
      <c r="S230" s="15">
        <f>'prov lvl hist forec Mt'!S230*'city lvl hist forec Mt'!$H230</f>
        <v>0</v>
      </c>
      <c r="T230" s="15">
        <f>'prov lvl hist forec Mt'!T230*'city lvl hist forec Mt'!$H230</f>
        <v>0</v>
      </c>
      <c r="U230" s="15">
        <f>'prov lvl hist forec Mt'!U230*'city lvl hist forec Mt'!$H230</f>
        <v>0</v>
      </c>
      <c r="V230" s="15">
        <f>'prov lvl hist forec Mt'!V230*'city lvl hist forec Mt'!$H230</f>
        <v>0</v>
      </c>
      <c r="W230" s="15">
        <f>'prov lvl hist forec Mt'!W230*'city lvl hist forec Mt'!$H230</f>
        <v>0</v>
      </c>
      <c r="X230" s="15">
        <f>'prov lvl hist forec Mt'!X230*'city lvl hist forec Mt'!$H230</f>
        <v>0</v>
      </c>
    </row>
    <row r="231" spans="1:24">
      <c r="A231" s="14" t="s">
        <v>3426</v>
      </c>
      <c r="B231" s="14" t="s">
        <v>4308</v>
      </c>
      <c r="C231" s="14" t="s">
        <v>2364</v>
      </c>
      <c r="D231" s="14" t="s">
        <v>2366</v>
      </c>
      <c r="E231" s="14" t="s">
        <v>3987</v>
      </c>
      <c r="F231">
        <f>SUMIF(GID_GCED_CO2_Plant_2019_v1.0!$V$1:$V$797,'city lvl hist forec Mt'!A231,GID_GCED_CO2_Plant_2019_v1.0!$AB$1:$AB$797)</f>
        <v>1464.9499999999998</v>
      </c>
      <c r="G231" s="15">
        <f t="shared" si="6"/>
        <v>30951.659999999996</v>
      </c>
      <c r="H231" s="26">
        <f t="shared" si="7"/>
        <v>4.7330256277046207E-2</v>
      </c>
      <c r="I231" s="15">
        <f>'prov lvl hist forec Mt'!I231*'city lvl hist forec Mt'!$H231</f>
        <v>0.88381541973167266</v>
      </c>
      <c r="J231" s="15">
        <f>'prov lvl hist forec Mt'!J231*'city lvl hist forec Mt'!$H231</f>
        <v>0.90561968807939275</v>
      </c>
      <c r="K231" s="15">
        <f>'prov lvl hist forec Mt'!K231*'city lvl hist forec Mt'!$H231</f>
        <v>0.88667481014903993</v>
      </c>
      <c r="L231" s="15">
        <f>'prov lvl hist forec Mt'!L231*'city lvl hist forec Mt'!$H231</f>
        <v>0.86039846073264725</v>
      </c>
      <c r="M231" s="15">
        <f>'prov lvl hist forec Mt'!M231*'city lvl hist forec Mt'!$H231</f>
        <v>0.92296648737998466</v>
      </c>
      <c r="N231" s="15">
        <f>'prov lvl hist forec Mt'!N231*'city lvl hist forec Mt'!$H231</f>
        <v>0.93042720794281486</v>
      </c>
      <c r="O231" s="15">
        <f>'prov lvl hist forec Mt'!O231*'city lvl hist forec Mt'!$H231</f>
        <v>0.93519594221088187</v>
      </c>
      <c r="P231" s="15">
        <f>'prov lvl hist forec Mt'!P231*'city lvl hist forec Mt'!$H231</f>
        <v>0.93434162671017751</v>
      </c>
      <c r="Q231" s="15">
        <f>'prov lvl hist forec Mt'!Q231*'city lvl hist forec Mt'!$H231</f>
        <v>0.92624472347417453</v>
      </c>
      <c r="R231" s="15">
        <f>'prov lvl hist forec Mt'!R231*'city lvl hist forec Mt'!$H231</f>
        <v>0.91830975830289163</v>
      </c>
      <c r="S231" s="15">
        <f>'prov lvl hist forec Mt'!S231*'city lvl hist forec Mt'!$H231</f>
        <v>0.91053349243503434</v>
      </c>
      <c r="T231" s="15">
        <f>'prov lvl hist forec Mt'!T231*'city lvl hist forec Mt'!$H231</f>
        <v>0.90291275188453424</v>
      </c>
      <c r="U231" s="15">
        <f>'prov lvl hist forec Mt'!U231*'city lvl hist forec Mt'!$H231</f>
        <v>0.89544442614504416</v>
      </c>
      <c r="V231" s="15">
        <f>'prov lvl hist forec Mt'!V231*'city lvl hist forec Mt'!$H231</f>
        <v>0.88812546692034389</v>
      </c>
      <c r="W231" s="15">
        <f>'prov lvl hist forec Mt'!W231*'city lvl hist forec Mt'!$H231</f>
        <v>0.88095288688013773</v>
      </c>
      <c r="X231" s="15">
        <f>'prov lvl hist forec Mt'!X231*'city lvl hist forec Mt'!$H231</f>
        <v>0.87392375844073555</v>
      </c>
    </row>
    <row r="232" spans="1:24">
      <c r="A232" s="14" t="s">
        <v>3653</v>
      </c>
      <c r="B232" s="14" t="s">
        <v>4309</v>
      </c>
      <c r="C232" s="14" t="s">
        <v>4310</v>
      </c>
      <c r="D232" s="14" t="s">
        <v>2446</v>
      </c>
      <c r="E232" s="14" t="s">
        <v>3951</v>
      </c>
      <c r="F232">
        <f>SUMIF(GID_GCED_CO2_Plant_2019_v1.0!$V$1:$V$797,'city lvl hist forec Mt'!A232,GID_GCED_CO2_Plant_2019_v1.0!$AB$1:$AB$797)</f>
        <v>0</v>
      </c>
      <c r="G232" s="15">
        <f t="shared" si="6"/>
        <v>15742.279999999997</v>
      </c>
      <c r="H232" s="26">
        <f t="shared" si="7"/>
        <v>0</v>
      </c>
      <c r="I232" s="15">
        <f>'prov lvl hist forec Mt'!I232*'city lvl hist forec Mt'!$H232</f>
        <v>0</v>
      </c>
      <c r="J232" s="15">
        <f>'prov lvl hist forec Mt'!J232*'city lvl hist forec Mt'!$H232</f>
        <v>0</v>
      </c>
      <c r="K232" s="15">
        <f>'prov lvl hist forec Mt'!K232*'city lvl hist forec Mt'!$H232</f>
        <v>0</v>
      </c>
      <c r="L232" s="15">
        <f>'prov lvl hist forec Mt'!L232*'city lvl hist forec Mt'!$H232</f>
        <v>0</v>
      </c>
      <c r="M232" s="15">
        <f>'prov lvl hist forec Mt'!M232*'city lvl hist forec Mt'!$H232</f>
        <v>0</v>
      </c>
      <c r="N232" s="15">
        <f>'prov lvl hist forec Mt'!N232*'city lvl hist forec Mt'!$H232</f>
        <v>0</v>
      </c>
      <c r="O232" s="15">
        <f>'prov lvl hist forec Mt'!O232*'city lvl hist forec Mt'!$H232</f>
        <v>0</v>
      </c>
      <c r="P232" s="15">
        <f>'prov lvl hist forec Mt'!P232*'city lvl hist forec Mt'!$H232</f>
        <v>0</v>
      </c>
      <c r="Q232" s="15">
        <f>'prov lvl hist forec Mt'!Q232*'city lvl hist forec Mt'!$H232</f>
        <v>0</v>
      </c>
      <c r="R232" s="15">
        <f>'prov lvl hist forec Mt'!R232*'city lvl hist forec Mt'!$H232</f>
        <v>0</v>
      </c>
      <c r="S232" s="15">
        <f>'prov lvl hist forec Mt'!S232*'city lvl hist forec Mt'!$H232</f>
        <v>0</v>
      </c>
      <c r="T232" s="15">
        <f>'prov lvl hist forec Mt'!T232*'city lvl hist forec Mt'!$H232</f>
        <v>0</v>
      </c>
      <c r="U232" s="15">
        <f>'prov lvl hist forec Mt'!U232*'city lvl hist forec Mt'!$H232</f>
        <v>0</v>
      </c>
      <c r="V232" s="15">
        <f>'prov lvl hist forec Mt'!V232*'city lvl hist forec Mt'!$H232</f>
        <v>0</v>
      </c>
      <c r="W232" s="15">
        <f>'prov lvl hist forec Mt'!W232*'city lvl hist forec Mt'!$H232</f>
        <v>0</v>
      </c>
      <c r="X232" s="15">
        <f>'prov lvl hist forec Mt'!X232*'city lvl hist forec Mt'!$H232</f>
        <v>0</v>
      </c>
    </row>
    <row r="233" spans="1:24">
      <c r="A233" s="14" t="s">
        <v>3654</v>
      </c>
      <c r="B233" s="14" t="s">
        <v>4311</v>
      </c>
      <c r="C233" s="14" t="s">
        <v>4312</v>
      </c>
      <c r="D233" s="14" t="s">
        <v>2370</v>
      </c>
      <c r="E233" s="14" t="s">
        <v>4145</v>
      </c>
      <c r="F233">
        <f>SUMIF(GID_GCED_CO2_Plant_2019_v1.0!$V$1:$V$797,'city lvl hist forec Mt'!A233,GID_GCED_CO2_Plant_2019_v1.0!$AB$1:$AB$797)</f>
        <v>0</v>
      </c>
      <c r="G233" s="15">
        <f t="shared" si="6"/>
        <v>9185.25</v>
      </c>
      <c r="H233" s="26">
        <f t="shared" si="7"/>
        <v>0</v>
      </c>
      <c r="I233" s="15">
        <f>'prov lvl hist forec Mt'!I233*'city lvl hist forec Mt'!$H233</f>
        <v>0</v>
      </c>
      <c r="J233" s="15">
        <f>'prov lvl hist forec Mt'!J233*'city lvl hist forec Mt'!$H233</f>
        <v>0</v>
      </c>
      <c r="K233" s="15">
        <f>'prov lvl hist forec Mt'!K233*'city lvl hist forec Mt'!$H233</f>
        <v>0</v>
      </c>
      <c r="L233" s="15">
        <f>'prov lvl hist forec Mt'!L233*'city lvl hist forec Mt'!$H233</f>
        <v>0</v>
      </c>
      <c r="M233" s="15">
        <f>'prov lvl hist forec Mt'!M233*'city lvl hist forec Mt'!$H233</f>
        <v>0</v>
      </c>
      <c r="N233" s="15">
        <f>'prov lvl hist forec Mt'!N233*'city lvl hist forec Mt'!$H233</f>
        <v>0</v>
      </c>
      <c r="O233" s="15">
        <f>'prov lvl hist forec Mt'!O233*'city lvl hist forec Mt'!$H233</f>
        <v>0</v>
      </c>
      <c r="P233" s="15">
        <f>'prov lvl hist forec Mt'!P233*'city lvl hist forec Mt'!$H233</f>
        <v>0</v>
      </c>
      <c r="Q233" s="15">
        <f>'prov lvl hist forec Mt'!Q233*'city lvl hist forec Mt'!$H233</f>
        <v>0</v>
      </c>
      <c r="R233" s="15">
        <f>'prov lvl hist forec Mt'!R233*'city lvl hist forec Mt'!$H233</f>
        <v>0</v>
      </c>
      <c r="S233" s="15">
        <f>'prov lvl hist forec Mt'!S233*'city lvl hist forec Mt'!$H233</f>
        <v>0</v>
      </c>
      <c r="T233" s="15">
        <f>'prov lvl hist forec Mt'!T233*'city lvl hist forec Mt'!$H233</f>
        <v>0</v>
      </c>
      <c r="U233" s="15">
        <f>'prov lvl hist forec Mt'!U233*'city lvl hist forec Mt'!$H233</f>
        <v>0</v>
      </c>
      <c r="V233" s="15">
        <f>'prov lvl hist forec Mt'!V233*'city lvl hist forec Mt'!$H233</f>
        <v>0</v>
      </c>
      <c r="W233" s="15">
        <f>'prov lvl hist forec Mt'!W233*'city lvl hist forec Mt'!$H233</f>
        <v>0</v>
      </c>
      <c r="X233" s="15">
        <f>'prov lvl hist forec Mt'!X233*'city lvl hist forec Mt'!$H233</f>
        <v>0</v>
      </c>
    </row>
    <row r="234" spans="1:24">
      <c r="A234" s="14" t="s">
        <v>3655</v>
      </c>
      <c r="B234" s="14" t="s">
        <v>4313</v>
      </c>
      <c r="C234" s="14" t="s">
        <v>4314</v>
      </c>
      <c r="D234" s="14" t="s">
        <v>2366</v>
      </c>
      <c r="E234" s="14" t="s">
        <v>3987</v>
      </c>
      <c r="F234">
        <f>SUMIF(GID_GCED_CO2_Plant_2019_v1.0!$V$1:$V$797,'city lvl hist forec Mt'!A234,GID_GCED_CO2_Plant_2019_v1.0!$AB$1:$AB$797)</f>
        <v>0</v>
      </c>
      <c r="G234" s="15">
        <f t="shared" si="6"/>
        <v>30951.659999999996</v>
      </c>
      <c r="H234" s="26">
        <f t="shared" si="7"/>
        <v>0</v>
      </c>
      <c r="I234" s="15">
        <f>'prov lvl hist forec Mt'!I234*'city lvl hist forec Mt'!$H234</f>
        <v>0</v>
      </c>
      <c r="J234" s="15">
        <f>'prov lvl hist forec Mt'!J234*'city lvl hist forec Mt'!$H234</f>
        <v>0</v>
      </c>
      <c r="K234" s="15">
        <f>'prov lvl hist forec Mt'!K234*'city lvl hist forec Mt'!$H234</f>
        <v>0</v>
      </c>
      <c r="L234" s="15">
        <f>'prov lvl hist forec Mt'!L234*'city lvl hist forec Mt'!$H234</f>
        <v>0</v>
      </c>
      <c r="M234" s="15">
        <f>'prov lvl hist forec Mt'!M234*'city lvl hist forec Mt'!$H234</f>
        <v>0</v>
      </c>
      <c r="N234" s="15">
        <f>'prov lvl hist forec Mt'!N234*'city lvl hist forec Mt'!$H234</f>
        <v>0</v>
      </c>
      <c r="O234" s="15">
        <f>'prov lvl hist forec Mt'!O234*'city lvl hist forec Mt'!$H234</f>
        <v>0</v>
      </c>
      <c r="P234" s="15">
        <f>'prov lvl hist forec Mt'!P234*'city lvl hist forec Mt'!$H234</f>
        <v>0</v>
      </c>
      <c r="Q234" s="15">
        <f>'prov lvl hist forec Mt'!Q234*'city lvl hist forec Mt'!$H234</f>
        <v>0</v>
      </c>
      <c r="R234" s="15">
        <f>'prov lvl hist forec Mt'!R234*'city lvl hist forec Mt'!$H234</f>
        <v>0</v>
      </c>
      <c r="S234" s="15">
        <f>'prov lvl hist forec Mt'!S234*'city lvl hist forec Mt'!$H234</f>
        <v>0</v>
      </c>
      <c r="T234" s="15">
        <f>'prov lvl hist forec Mt'!T234*'city lvl hist forec Mt'!$H234</f>
        <v>0</v>
      </c>
      <c r="U234" s="15">
        <f>'prov lvl hist forec Mt'!U234*'city lvl hist forec Mt'!$H234</f>
        <v>0</v>
      </c>
      <c r="V234" s="15">
        <f>'prov lvl hist forec Mt'!V234*'city lvl hist forec Mt'!$H234</f>
        <v>0</v>
      </c>
      <c r="W234" s="15">
        <f>'prov lvl hist forec Mt'!W234*'city lvl hist forec Mt'!$H234</f>
        <v>0</v>
      </c>
      <c r="X234" s="15">
        <f>'prov lvl hist forec Mt'!X234*'city lvl hist forec Mt'!$H234</f>
        <v>0</v>
      </c>
    </row>
    <row r="235" spans="1:24">
      <c r="A235" s="14" t="s">
        <v>3656</v>
      </c>
      <c r="B235" s="14" t="s">
        <v>4315</v>
      </c>
      <c r="C235" s="14" t="s">
        <v>4316</v>
      </c>
      <c r="D235" s="14" t="s">
        <v>2634</v>
      </c>
      <c r="E235" s="14" t="s">
        <v>3974</v>
      </c>
      <c r="F235">
        <f>SUMIF(GID_GCED_CO2_Plant_2019_v1.0!$V$1:$V$797,'city lvl hist forec Mt'!A235,GID_GCED_CO2_Plant_2019_v1.0!$AB$1:$AB$797)</f>
        <v>0</v>
      </c>
      <c r="G235" s="15">
        <f t="shared" si="6"/>
        <v>11280.41</v>
      </c>
      <c r="H235" s="26">
        <f t="shared" si="7"/>
        <v>0</v>
      </c>
      <c r="I235" s="15">
        <f>'prov lvl hist forec Mt'!I235*'city lvl hist forec Mt'!$H235</f>
        <v>0</v>
      </c>
      <c r="J235" s="15">
        <f>'prov lvl hist forec Mt'!J235*'city lvl hist forec Mt'!$H235</f>
        <v>0</v>
      </c>
      <c r="K235" s="15">
        <f>'prov lvl hist forec Mt'!K235*'city lvl hist forec Mt'!$H235</f>
        <v>0</v>
      </c>
      <c r="L235" s="15">
        <f>'prov lvl hist forec Mt'!L235*'city lvl hist forec Mt'!$H235</f>
        <v>0</v>
      </c>
      <c r="M235" s="15">
        <f>'prov lvl hist forec Mt'!M235*'city lvl hist forec Mt'!$H235</f>
        <v>0</v>
      </c>
      <c r="N235" s="15">
        <f>'prov lvl hist forec Mt'!N235*'city lvl hist forec Mt'!$H235</f>
        <v>0</v>
      </c>
      <c r="O235" s="15">
        <f>'prov lvl hist forec Mt'!O235*'city lvl hist forec Mt'!$H235</f>
        <v>0</v>
      </c>
      <c r="P235" s="15">
        <f>'prov lvl hist forec Mt'!P235*'city lvl hist forec Mt'!$H235</f>
        <v>0</v>
      </c>
      <c r="Q235" s="15">
        <f>'prov lvl hist forec Mt'!Q235*'city lvl hist forec Mt'!$H235</f>
        <v>0</v>
      </c>
      <c r="R235" s="15">
        <f>'prov lvl hist forec Mt'!R235*'city lvl hist forec Mt'!$H235</f>
        <v>0</v>
      </c>
      <c r="S235" s="15">
        <f>'prov lvl hist forec Mt'!S235*'city lvl hist forec Mt'!$H235</f>
        <v>0</v>
      </c>
      <c r="T235" s="15">
        <f>'prov lvl hist forec Mt'!T235*'city lvl hist forec Mt'!$H235</f>
        <v>0</v>
      </c>
      <c r="U235" s="15">
        <f>'prov lvl hist forec Mt'!U235*'city lvl hist forec Mt'!$H235</f>
        <v>0</v>
      </c>
      <c r="V235" s="15">
        <f>'prov lvl hist forec Mt'!V235*'city lvl hist forec Mt'!$H235</f>
        <v>0</v>
      </c>
      <c r="W235" s="15">
        <f>'prov lvl hist forec Mt'!W235*'city lvl hist forec Mt'!$H235</f>
        <v>0</v>
      </c>
      <c r="X235" s="15">
        <f>'prov lvl hist forec Mt'!X235*'city lvl hist forec Mt'!$H235</f>
        <v>0</v>
      </c>
    </row>
    <row r="236" spans="1:24">
      <c r="A236" s="14" t="s">
        <v>3657</v>
      </c>
      <c r="B236" s="14" t="s">
        <v>4317</v>
      </c>
      <c r="C236" s="14" t="s">
        <v>4318</v>
      </c>
      <c r="D236" s="14" t="s">
        <v>2458</v>
      </c>
      <c r="E236" s="14" t="s">
        <v>3957</v>
      </c>
      <c r="F236">
        <f>SUMIF(GID_GCED_CO2_Plant_2019_v1.0!$V$1:$V$797,'city lvl hist forec Mt'!A236,GID_GCED_CO2_Plant_2019_v1.0!$AB$1:$AB$797)</f>
        <v>0</v>
      </c>
      <c r="G236" s="15">
        <f t="shared" si="6"/>
        <v>25846</v>
      </c>
      <c r="H236" s="26">
        <f t="shared" si="7"/>
        <v>0</v>
      </c>
      <c r="I236" s="15">
        <f>'prov lvl hist forec Mt'!I236*'city lvl hist forec Mt'!$H236</f>
        <v>0</v>
      </c>
      <c r="J236" s="15">
        <f>'prov lvl hist forec Mt'!J236*'city lvl hist forec Mt'!$H236</f>
        <v>0</v>
      </c>
      <c r="K236" s="15">
        <f>'prov lvl hist forec Mt'!K236*'city lvl hist forec Mt'!$H236</f>
        <v>0</v>
      </c>
      <c r="L236" s="15">
        <f>'prov lvl hist forec Mt'!L236*'city lvl hist forec Mt'!$H236</f>
        <v>0</v>
      </c>
      <c r="M236" s="15">
        <f>'prov lvl hist forec Mt'!M236*'city lvl hist forec Mt'!$H236</f>
        <v>0</v>
      </c>
      <c r="N236" s="15">
        <f>'prov lvl hist forec Mt'!N236*'city lvl hist forec Mt'!$H236</f>
        <v>0</v>
      </c>
      <c r="O236" s="15">
        <f>'prov lvl hist forec Mt'!O236*'city lvl hist forec Mt'!$H236</f>
        <v>0</v>
      </c>
      <c r="P236" s="15">
        <f>'prov lvl hist forec Mt'!P236*'city lvl hist forec Mt'!$H236</f>
        <v>0</v>
      </c>
      <c r="Q236" s="15">
        <f>'prov lvl hist forec Mt'!Q236*'city lvl hist forec Mt'!$H236</f>
        <v>0</v>
      </c>
      <c r="R236" s="15">
        <f>'prov lvl hist forec Mt'!R236*'city lvl hist forec Mt'!$H236</f>
        <v>0</v>
      </c>
      <c r="S236" s="15">
        <f>'prov lvl hist forec Mt'!S236*'city lvl hist forec Mt'!$H236</f>
        <v>0</v>
      </c>
      <c r="T236" s="15">
        <f>'prov lvl hist forec Mt'!T236*'city lvl hist forec Mt'!$H236</f>
        <v>0</v>
      </c>
      <c r="U236" s="15">
        <f>'prov lvl hist forec Mt'!U236*'city lvl hist forec Mt'!$H236</f>
        <v>0</v>
      </c>
      <c r="V236" s="15">
        <f>'prov lvl hist forec Mt'!V236*'city lvl hist forec Mt'!$H236</f>
        <v>0</v>
      </c>
      <c r="W236" s="15">
        <f>'prov lvl hist forec Mt'!W236*'city lvl hist forec Mt'!$H236</f>
        <v>0</v>
      </c>
      <c r="X236" s="15">
        <f>'prov lvl hist forec Mt'!X236*'city lvl hist forec Mt'!$H236</f>
        <v>0</v>
      </c>
    </row>
    <row r="237" spans="1:24">
      <c r="A237" s="14" t="s">
        <v>3392</v>
      </c>
      <c r="B237" s="14" t="s">
        <v>4319</v>
      </c>
      <c r="C237" s="14" t="s">
        <v>2999</v>
      </c>
      <c r="D237" s="14" t="s">
        <v>2362</v>
      </c>
      <c r="E237" s="14" t="s">
        <v>3963</v>
      </c>
      <c r="F237">
        <f>SUMIF(GID_GCED_CO2_Plant_2019_v1.0!$V$1:$V$797,'city lvl hist forec Mt'!A237,GID_GCED_CO2_Plant_2019_v1.0!$AB$1:$AB$797)</f>
        <v>2081.77</v>
      </c>
      <c r="G237" s="15">
        <f t="shared" si="6"/>
        <v>26891.949999999997</v>
      </c>
      <c r="H237" s="26">
        <f t="shared" si="7"/>
        <v>7.7412385490825325E-2</v>
      </c>
      <c r="I237" s="15">
        <f>'prov lvl hist forec Mt'!I237*'city lvl hist forec Mt'!$H237</f>
        <v>1.7026842837442777</v>
      </c>
      <c r="J237" s="15">
        <f>'prov lvl hist forec Mt'!J237*'city lvl hist forec Mt'!$H237</f>
        <v>1.5848100646430019</v>
      </c>
      <c r="K237" s="15">
        <f>'prov lvl hist forec Mt'!K237*'city lvl hist forec Mt'!$H237</f>
        <v>1.5687560254481918</v>
      </c>
      <c r="L237" s="15">
        <f>'prov lvl hist forec Mt'!L237*'city lvl hist forec Mt'!$H237</f>
        <v>1.1223241161210185</v>
      </c>
      <c r="M237" s="15">
        <f>'prov lvl hist forec Mt'!M237*'city lvl hist forec Mt'!$H237</f>
        <v>1.1147745247767573</v>
      </c>
      <c r="N237" s="15">
        <f>'prov lvl hist forec Mt'!N237*'city lvl hist forec Mt'!$H237</f>
        <v>1.2305782556274429</v>
      </c>
      <c r="O237" s="15">
        <f>'prov lvl hist forec Mt'!O237*'city lvl hist forec Mt'!$H237</f>
        <v>1.2213798198355013</v>
      </c>
      <c r="P237" s="15">
        <f>'prov lvl hist forec Mt'!P237*'city lvl hist forec Mt'!$H237</f>
        <v>1.2230277133513785</v>
      </c>
      <c r="Q237" s="15">
        <f>'prov lvl hist forec Mt'!Q237*'city lvl hist forec Mt'!$H237</f>
        <v>1.2386458711985613</v>
      </c>
      <c r="R237" s="15">
        <f>'prov lvl hist forec Mt'!R237*'city lvl hist forec Mt'!$H237</f>
        <v>1.2539516658888006</v>
      </c>
      <c r="S237" s="15">
        <f>'prov lvl hist forec Mt'!S237*'city lvl hist forec Mt'!$H237</f>
        <v>1.268951344685235</v>
      </c>
      <c r="T237" s="15">
        <f>'prov lvl hist forec Mt'!T237*'city lvl hist forec Mt'!$H237</f>
        <v>1.2836510299057409</v>
      </c>
      <c r="U237" s="15">
        <f>'prov lvl hist forec Mt'!U237*'city lvl hist forec Mt'!$H237</f>
        <v>1.2980567214218366</v>
      </c>
      <c r="V237" s="15">
        <f>'prov lvl hist forec Mt'!V237*'city lvl hist forec Mt'!$H237</f>
        <v>1.3121742991076102</v>
      </c>
      <c r="W237" s="15">
        <f>'prov lvl hist forec Mt'!W237*'city lvl hist forec Mt'!$H237</f>
        <v>1.3260095252396684</v>
      </c>
      <c r="X237" s="15">
        <f>'prov lvl hist forec Mt'!X237*'city lvl hist forec Mt'!$H237</f>
        <v>1.3395680468490856</v>
      </c>
    </row>
    <row r="238" spans="1:24">
      <c r="A238" s="14" t="s">
        <v>3265</v>
      </c>
      <c r="B238" s="14" t="s">
        <v>4320</v>
      </c>
      <c r="C238" s="14" t="s">
        <v>2435</v>
      </c>
      <c r="D238" s="14" t="s">
        <v>2357</v>
      </c>
      <c r="E238" s="14" t="s">
        <v>4062</v>
      </c>
      <c r="F238">
        <f>SUMIF(GID_GCED_CO2_Plant_2019_v1.0!$V$1:$V$797,'city lvl hist forec Mt'!A238,GID_GCED_CO2_Plant_2019_v1.0!$AB$1:$AB$797)</f>
        <v>2718.67</v>
      </c>
      <c r="G238" s="15">
        <f t="shared" si="6"/>
        <v>32718.120000000006</v>
      </c>
      <c r="H238" s="26">
        <f t="shared" si="7"/>
        <v>8.3093710763332357E-2</v>
      </c>
      <c r="I238" s="15">
        <f>'prov lvl hist forec Mt'!I238*'city lvl hist forec Mt'!$H238</f>
        <v>1.24718488725196</v>
      </c>
      <c r="J238" s="15">
        <f>'prov lvl hist forec Mt'!J238*'city lvl hist forec Mt'!$H238</f>
        <v>1.1770034495764363</v>
      </c>
      <c r="K238" s="15">
        <f>'prov lvl hist forec Mt'!K238*'city lvl hist forec Mt'!$H238</f>
        <v>1.2659766399953909</v>
      </c>
      <c r="L238" s="15">
        <f>'prov lvl hist forec Mt'!L238*'city lvl hist forec Mt'!$H238</f>
        <v>1.3456835617765344</v>
      </c>
      <c r="M238" s="15">
        <f>'prov lvl hist forec Mt'!M238*'city lvl hist forec Mt'!$H238</f>
        <v>1.5320885813080054</v>
      </c>
      <c r="N238" s="15">
        <f>'prov lvl hist forec Mt'!N238*'city lvl hist forec Mt'!$H238</f>
        <v>1.4915292072000037</v>
      </c>
      <c r="O238" s="15">
        <f>'prov lvl hist forec Mt'!O238*'city lvl hist forec Mt'!$H238</f>
        <v>1.514299696578189</v>
      </c>
      <c r="P238" s="15">
        <f>'prov lvl hist forec Mt'!P238*'city lvl hist forec Mt'!$H238</f>
        <v>1.5102203788932693</v>
      </c>
      <c r="Q238" s="15">
        <f>'prov lvl hist forec Mt'!Q238*'city lvl hist forec Mt'!$H238</f>
        <v>1.4715580339674459</v>
      </c>
      <c r="R238" s="15">
        <f>'prov lvl hist forec Mt'!R238*'city lvl hist forec Mt'!$H238</f>
        <v>1.4336689359401393</v>
      </c>
      <c r="S238" s="15">
        <f>'prov lvl hist forec Mt'!S238*'city lvl hist forec Mt'!$H238</f>
        <v>1.3965376198733788</v>
      </c>
      <c r="T238" s="15">
        <f>'prov lvl hist forec Mt'!T238*'city lvl hist forec Mt'!$H238</f>
        <v>1.3601489301279535</v>
      </c>
      <c r="U238" s="15">
        <f>'prov lvl hist forec Mt'!U238*'city lvl hist forec Mt'!$H238</f>
        <v>1.3244880141774367</v>
      </c>
      <c r="V238" s="15">
        <f>'prov lvl hist forec Mt'!V238*'city lvl hist forec Mt'!$H238</f>
        <v>1.28954031654593</v>
      </c>
      <c r="W238" s="15">
        <f>'prov lvl hist forec Mt'!W238*'city lvl hist forec Mt'!$H238</f>
        <v>1.255291572867054</v>
      </c>
      <c r="X238" s="15">
        <f>'prov lvl hist forec Mt'!X238*'city lvl hist forec Mt'!$H238</f>
        <v>1.221727804061755</v>
      </c>
    </row>
    <row r="239" spans="1:24">
      <c r="A239" s="14" t="s">
        <v>3658</v>
      </c>
      <c r="B239" s="14" t="s">
        <v>4321</v>
      </c>
      <c r="C239" s="14" t="s">
        <v>4322</v>
      </c>
      <c r="D239" s="14" t="s">
        <v>2416</v>
      </c>
      <c r="E239" s="14" t="s">
        <v>3979</v>
      </c>
      <c r="F239">
        <f>SUMIF(GID_GCED_CO2_Plant_2019_v1.0!$V$1:$V$797,'city lvl hist forec Mt'!A239,GID_GCED_CO2_Plant_2019_v1.0!$AB$1:$AB$797)</f>
        <v>0</v>
      </c>
      <c r="G239" s="15">
        <f t="shared" si="6"/>
        <v>6251.97</v>
      </c>
      <c r="H239" s="26">
        <f t="shared" si="7"/>
        <v>0</v>
      </c>
      <c r="I239" s="15">
        <f>'prov lvl hist forec Mt'!I239*'city lvl hist forec Mt'!$H239</f>
        <v>0</v>
      </c>
      <c r="J239" s="15">
        <f>'prov lvl hist forec Mt'!J239*'city lvl hist forec Mt'!$H239</f>
        <v>0</v>
      </c>
      <c r="K239" s="15">
        <f>'prov lvl hist forec Mt'!K239*'city lvl hist forec Mt'!$H239</f>
        <v>0</v>
      </c>
      <c r="L239" s="15">
        <f>'prov lvl hist forec Mt'!L239*'city lvl hist forec Mt'!$H239</f>
        <v>0</v>
      </c>
      <c r="M239" s="15">
        <f>'prov lvl hist forec Mt'!M239*'city lvl hist forec Mt'!$H239</f>
        <v>0</v>
      </c>
      <c r="N239" s="15">
        <f>'prov lvl hist forec Mt'!N239*'city lvl hist forec Mt'!$H239</f>
        <v>0</v>
      </c>
      <c r="O239" s="15">
        <f>'prov lvl hist forec Mt'!O239*'city lvl hist forec Mt'!$H239</f>
        <v>0</v>
      </c>
      <c r="P239" s="15">
        <f>'prov lvl hist forec Mt'!P239*'city lvl hist forec Mt'!$H239</f>
        <v>0</v>
      </c>
      <c r="Q239" s="15">
        <f>'prov lvl hist forec Mt'!Q239*'city lvl hist forec Mt'!$H239</f>
        <v>0</v>
      </c>
      <c r="R239" s="15">
        <f>'prov lvl hist forec Mt'!R239*'city lvl hist forec Mt'!$H239</f>
        <v>0</v>
      </c>
      <c r="S239" s="15">
        <f>'prov lvl hist forec Mt'!S239*'city lvl hist forec Mt'!$H239</f>
        <v>0</v>
      </c>
      <c r="T239" s="15">
        <f>'prov lvl hist forec Mt'!T239*'city lvl hist forec Mt'!$H239</f>
        <v>0</v>
      </c>
      <c r="U239" s="15">
        <f>'prov lvl hist forec Mt'!U239*'city lvl hist forec Mt'!$H239</f>
        <v>0</v>
      </c>
      <c r="V239" s="15">
        <f>'prov lvl hist forec Mt'!V239*'city lvl hist forec Mt'!$H239</f>
        <v>0</v>
      </c>
      <c r="W239" s="15">
        <f>'prov lvl hist forec Mt'!W239*'city lvl hist forec Mt'!$H239</f>
        <v>0</v>
      </c>
      <c r="X239" s="15">
        <f>'prov lvl hist forec Mt'!X239*'city lvl hist forec Mt'!$H239</f>
        <v>0</v>
      </c>
    </row>
    <row r="240" spans="1:24">
      <c r="A240" s="14" t="s">
        <v>3659</v>
      </c>
      <c r="B240" s="14" t="s">
        <v>4323</v>
      </c>
      <c r="C240" s="14" t="s">
        <v>4324</v>
      </c>
      <c r="D240" s="14" t="s">
        <v>2386</v>
      </c>
      <c r="E240" s="14" t="s">
        <v>3955</v>
      </c>
      <c r="F240">
        <f>SUMIF(GID_GCED_CO2_Plant_2019_v1.0!$V$1:$V$797,'city lvl hist forec Mt'!A240,GID_GCED_CO2_Plant_2019_v1.0!$AB$1:$AB$797)</f>
        <v>0</v>
      </c>
      <c r="G240" s="15">
        <f t="shared" si="6"/>
        <v>64497.73</v>
      </c>
      <c r="H240" s="26">
        <f t="shared" si="7"/>
        <v>0</v>
      </c>
      <c r="I240" s="15">
        <f>'prov lvl hist forec Mt'!I240*'city lvl hist forec Mt'!$H240</f>
        <v>0</v>
      </c>
      <c r="J240" s="15">
        <f>'prov lvl hist forec Mt'!J240*'city lvl hist forec Mt'!$H240</f>
        <v>0</v>
      </c>
      <c r="K240" s="15">
        <f>'prov lvl hist forec Mt'!K240*'city lvl hist forec Mt'!$H240</f>
        <v>0</v>
      </c>
      <c r="L240" s="15">
        <f>'prov lvl hist forec Mt'!L240*'city lvl hist forec Mt'!$H240</f>
        <v>0</v>
      </c>
      <c r="M240" s="15">
        <f>'prov lvl hist forec Mt'!M240*'city lvl hist forec Mt'!$H240</f>
        <v>0</v>
      </c>
      <c r="N240" s="15">
        <f>'prov lvl hist forec Mt'!N240*'city lvl hist forec Mt'!$H240</f>
        <v>0</v>
      </c>
      <c r="O240" s="15">
        <f>'prov lvl hist forec Mt'!O240*'city lvl hist forec Mt'!$H240</f>
        <v>0</v>
      </c>
      <c r="P240" s="15">
        <f>'prov lvl hist forec Mt'!P240*'city lvl hist forec Mt'!$H240</f>
        <v>0</v>
      </c>
      <c r="Q240" s="15">
        <f>'prov lvl hist forec Mt'!Q240*'city lvl hist forec Mt'!$H240</f>
        <v>0</v>
      </c>
      <c r="R240" s="15">
        <f>'prov lvl hist forec Mt'!R240*'city lvl hist forec Mt'!$H240</f>
        <v>0</v>
      </c>
      <c r="S240" s="15">
        <f>'prov lvl hist forec Mt'!S240*'city lvl hist forec Mt'!$H240</f>
        <v>0</v>
      </c>
      <c r="T240" s="15">
        <f>'prov lvl hist forec Mt'!T240*'city lvl hist forec Mt'!$H240</f>
        <v>0</v>
      </c>
      <c r="U240" s="15">
        <f>'prov lvl hist forec Mt'!U240*'city lvl hist forec Mt'!$H240</f>
        <v>0</v>
      </c>
      <c r="V240" s="15">
        <f>'prov lvl hist forec Mt'!V240*'city lvl hist forec Mt'!$H240</f>
        <v>0</v>
      </c>
      <c r="W240" s="15">
        <f>'prov lvl hist forec Mt'!W240*'city lvl hist forec Mt'!$H240</f>
        <v>0</v>
      </c>
      <c r="X240" s="15">
        <f>'prov lvl hist forec Mt'!X240*'city lvl hist forec Mt'!$H240</f>
        <v>0</v>
      </c>
    </row>
    <row r="241" spans="1:24">
      <c r="A241" s="14" t="s">
        <v>3660</v>
      </c>
      <c r="B241" s="14" t="s">
        <v>4325</v>
      </c>
      <c r="C241" s="14" t="s">
        <v>4326</v>
      </c>
      <c r="D241" s="14" t="s">
        <v>2642</v>
      </c>
      <c r="E241" s="14" t="s">
        <v>4037</v>
      </c>
      <c r="F241">
        <f>SUMIF(GID_GCED_CO2_Plant_2019_v1.0!$V$1:$V$797,'city lvl hist forec Mt'!A241,GID_GCED_CO2_Plant_2019_v1.0!$AB$1:$AB$797)</f>
        <v>0</v>
      </c>
      <c r="G241" s="15">
        <f t="shared" si="6"/>
        <v>4378.0800000000008</v>
      </c>
      <c r="H241" s="26">
        <f t="shared" si="7"/>
        <v>0</v>
      </c>
      <c r="I241" s="15">
        <f>'prov lvl hist forec Mt'!I241*'city lvl hist forec Mt'!$H241</f>
        <v>0</v>
      </c>
      <c r="J241" s="15">
        <f>'prov lvl hist forec Mt'!J241*'city lvl hist forec Mt'!$H241</f>
        <v>0</v>
      </c>
      <c r="K241" s="15">
        <f>'prov lvl hist forec Mt'!K241*'city lvl hist forec Mt'!$H241</f>
        <v>0</v>
      </c>
      <c r="L241" s="15">
        <f>'prov lvl hist forec Mt'!L241*'city lvl hist forec Mt'!$H241</f>
        <v>0</v>
      </c>
      <c r="M241" s="15">
        <f>'prov lvl hist forec Mt'!M241*'city lvl hist forec Mt'!$H241</f>
        <v>0</v>
      </c>
      <c r="N241" s="15">
        <f>'prov lvl hist forec Mt'!N241*'city lvl hist forec Mt'!$H241</f>
        <v>0</v>
      </c>
      <c r="O241" s="15">
        <f>'prov lvl hist forec Mt'!O241*'city lvl hist forec Mt'!$H241</f>
        <v>0</v>
      </c>
      <c r="P241" s="15">
        <f>'prov lvl hist forec Mt'!P241*'city lvl hist forec Mt'!$H241</f>
        <v>0</v>
      </c>
      <c r="Q241" s="15">
        <f>'prov lvl hist forec Mt'!Q241*'city lvl hist forec Mt'!$H241</f>
        <v>0</v>
      </c>
      <c r="R241" s="15">
        <f>'prov lvl hist forec Mt'!R241*'city lvl hist forec Mt'!$H241</f>
        <v>0</v>
      </c>
      <c r="S241" s="15">
        <f>'prov lvl hist forec Mt'!S241*'city lvl hist forec Mt'!$H241</f>
        <v>0</v>
      </c>
      <c r="T241" s="15">
        <f>'prov lvl hist forec Mt'!T241*'city lvl hist forec Mt'!$H241</f>
        <v>0</v>
      </c>
      <c r="U241" s="15">
        <f>'prov lvl hist forec Mt'!U241*'city lvl hist forec Mt'!$H241</f>
        <v>0</v>
      </c>
      <c r="V241" s="15">
        <f>'prov lvl hist forec Mt'!V241*'city lvl hist forec Mt'!$H241</f>
        <v>0</v>
      </c>
      <c r="W241" s="15">
        <f>'prov lvl hist forec Mt'!W241*'city lvl hist forec Mt'!$H241</f>
        <v>0</v>
      </c>
      <c r="X241" s="15">
        <f>'prov lvl hist forec Mt'!X241*'city lvl hist forec Mt'!$H241</f>
        <v>0</v>
      </c>
    </row>
    <row r="242" spans="1:24">
      <c r="A242" s="14" t="s">
        <v>3661</v>
      </c>
      <c r="B242" s="14" t="s">
        <v>4327</v>
      </c>
      <c r="C242" s="14" t="s">
        <v>4328</v>
      </c>
      <c r="D242" s="14" t="s">
        <v>1517</v>
      </c>
      <c r="E242" s="14" t="s">
        <v>4043</v>
      </c>
      <c r="F242">
        <f>SUMIF(GID_GCED_CO2_Plant_2019_v1.0!$V$1:$V$797,'city lvl hist forec Mt'!A242,GID_GCED_CO2_Plant_2019_v1.0!$AB$1:$AB$797)</f>
        <v>0</v>
      </c>
      <c r="G242" s="15">
        <f t="shared" si="6"/>
        <v>24846.129999999997</v>
      </c>
      <c r="H242" s="26">
        <f t="shared" si="7"/>
        <v>0</v>
      </c>
      <c r="I242" s="15">
        <f>'prov lvl hist forec Mt'!I242*'city lvl hist forec Mt'!$H242</f>
        <v>0</v>
      </c>
      <c r="J242" s="15">
        <f>'prov lvl hist forec Mt'!J242*'city lvl hist forec Mt'!$H242</f>
        <v>0</v>
      </c>
      <c r="K242" s="15">
        <f>'prov lvl hist forec Mt'!K242*'city lvl hist forec Mt'!$H242</f>
        <v>0</v>
      </c>
      <c r="L242" s="15">
        <f>'prov lvl hist forec Mt'!L242*'city lvl hist forec Mt'!$H242</f>
        <v>0</v>
      </c>
      <c r="M242" s="15">
        <f>'prov lvl hist forec Mt'!M242*'city lvl hist forec Mt'!$H242</f>
        <v>0</v>
      </c>
      <c r="N242" s="15">
        <f>'prov lvl hist forec Mt'!N242*'city lvl hist forec Mt'!$H242</f>
        <v>0</v>
      </c>
      <c r="O242" s="15">
        <f>'prov lvl hist forec Mt'!O242*'city lvl hist forec Mt'!$H242</f>
        <v>0</v>
      </c>
      <c r="P242" s="15">
        <f>'prov lvl hist forec Mt'!P242*'city lvl hist forec Mt'!$H242</f>
        <v>0</v>
      </c>
      <c r="Q242" s="15">
        <f>'prov lvl hist forec Mt'!Q242*'city lvl hist forec Mt'!$H242</f>
        <v>0</v>
      </c>
      <c r="R242" s="15">
        <f>'prov lvl hist forec Mt'!R242*'city lvl hist forec Mt'!$H242</f>
        <v>0</v>
      </c>
      <c r="S242" s="15">
        <f>'prov lvl hist forec Mt'!S242*'city lvl hist forec Mt'!$H242</f>
        <v>0</v>
      </c>
      <c r="T242" s="15">
        <f>'prov lvl hist forec Mt'!T242*'city lvl hist forec Mt'!$H242</f>
        <v>0</v>
      </c>
      <c r="U242" s="15">
        <f>'prov lvl hist forec Mt'!U242*'city lvl hist forec Mt'!$H242</f>
        <v>0</v>
      </c>
      <c r="V242" s="15">
        <f>'prov lvl hist forec Mt'!V242*'city lvl hist forec Mt'!$H242</f>
        <v>0</v>
      </c>
      <c r="W242" s="15">
        <f>'prov lvl hist forec Mt'!W242*'city lvl hist forec Mt'!$H242</f>
        <v>0</v>
      </c>
      <c r="X242" s="15">
        <f>'prov lvl hist forec Mt'!X242*'city lvl hist forec Mt'!$H242</f>
        <v>0</v>
      </c>
    </row>
    <row r="243" spans="1:24">
      <c r="A243" s="14" t="s">
        <v>3485</v>
      </c>
      <c r="B243" s="14" t="s">
        <v>4329</v>
      </c>
      <c r="C243" s="14" t="s">
        <v>2634</v>
      </c>
      <c r="D243" s="14" t="s">
        <v>2634</v>
      </c>
      <c r="E243" s="14" t="s">
        <v>3974</v>
      </c>
      <c r="F243">
        <f>SUMIF(GID_GCED_CO2_Plant_2019_v1.0!$V$1:$V$797,'city lvl hist forec Mt'!A243,GID_GCED_CO2_Plant_2019_v1.0!$AB$1:$AB$797)</f>
        <v>4817.22</v>
      </c>
      <c r="G243" s="15">
        <f t="shared" si="6"/>
        <v>11280.41</v>
      </c>
      <c r="H243" s="26">
        <f t="shared" si="7"/>
        <v>0.42704298868569496</v>
      </c>
      <c r="I243" s="15">
        <f>'prov lvl hist forec Mt'!I243*'city lvl hist forec Mt'!$H243</f>
        <v>2.0304901774495714</v>
      </c>
      <c r="J243" s="15">
        <f>'prov lvl hist forec Mt'!J243*'city lvl hist forec Mt'!$H243</f>
        <v>1.9107189258952773</v>
      </c>
      <c r="K243" s="15">
        <f>'prov lvl hist forec Mt'!K243*'city lvl hist forec Mt'!$H243</f>
        <v>1.7332954345680203</v>
      </c>
      <c r="L243" s="15">
        <f>'prov lvl hist forec Mt'!L243*'city lvl hist forec Mt'!$H243</f>
        <v>0.75297063496734162</v>
      </c>
      <c r="M243" s="15">
        <f>'prov lvl hist forec Mt'!M243*'city lvl hist forec Mt'!$H243</f>
        <v>1.0587677098915251</v>
      </c>
      <c r="N243" s="15">
        <f>'prov lvl hist forec Mt'!N243*'city lvl hist forec Mt'!$H243</f>
        <v>1.1531230382814392</v>
      </c>
      <c r="O243" s="15">
        <f>'prov lvl hist forec Mt'!O243*'city lvl hist forec Mt'!$H243</f>
        <v>1.2007078263311071</v>
      </c>
      <c r="P243" s="15">
        <f>'prov lvl hist forec Mt'!P243*'city lvl hist forec Mt'!$H243</f>
        <v>1.192183043916456</v>
      </c>
      <c r="Q243" s="15">
        <f>'prov lvl hist forec Mt'!Q243*'city lvl hist forec Mt'!$H243</f>
        <v>1.1113881405552226</v>
      </c>
      <c r="R243" s="15">
        <f>'prov lvl hist forec Mt'!R243*'city lvl hist forec Mt'!$H243</f>
        <v>1.0322091352612139</v>
      </c>
      <c r="S243" s="15">
        <f>'prov lvl hist forec Mt'!S243*'city lvl hist forec Mt'!$H243</f>
        <v>0.95461371007308526</v>
      </c>
      <c r="T243" s="15">
        <f>'prov lvl hist forec Mt'!T243*'city lvl hist forec Mt'!$H243</f>
        <v>0.87857019338871922</v>
      </c>
      <c r="U243" s="15">
        <f>'prov lvl hist forec Mt'!U243*'city lvl hist forec Mt'!$H243</f>
        <v>0.80404754703804082</v>
      </c>
      <c r="V243" s="15">
        <f>'prov lvl hist forec Mt'!V243*'city lvl hist forec Mt'!$H243</f>
        <v>0.73101535361437542</v>
      </c>
      <c r="W243" s="15">
        <f>'prov lvl hist forec Mt'!W243*'city lvl hist forec Mt'!$H243</f>
        <v>0.65944380405918424</v>
      </c>
      <c r="X243" s="15">
        <f>'prov lvl hist forec Mt'!X243*'city lvl hist forec Mt'!$H243</f>
        <v>0.58930368549509582</v>
      </c>
    </row>
    <row r="244" spans="1:24">
      <c r="A244" s="14" t="s">
        <v>3343</v>
      </c>
      <c r="B244" s="14" t="s">
        <v>4330</v>
      </c>
      <c r="C244" s="14" t="s">
        <v>2797</v>
      </c>
      <c r="D244" s="14" t="s">
        <v>2458</v>
      </c>
      <c r="E244" s="14" t="s">
        <v>3957</v>
      </c>
      <c r="F244">
        <f>SUMIF(GID_GCED_CO2_Plant_2019_v1.0!$V$1:$V$797,'city lvl hist forec Mt'!A244,GID_GCED_CO2_Plant_2019_v1.0!$AB$1:$AB$797)</f>
        <v>2008.0100000000002</v>
      </c>
      <c r="G244" s="15">
        <f t="shared" si="6"/>
        <v>25846</v>
      </c>
      <c r="H244" s="26">
        <f t="shared" si="7"/>
        <v>7.7691325543604431E-2</v>
      </c>
      <c r="I244" s="15">
        <f>'prov lvl hist forec Mt'!I244*'city lvl hist forec Mt'!$H244</f>
        <v>1.5662519232304057</v>
      </c>
      <c r="J244" s="15">
        <f>'prov lvl hist forec Mt'!J244*'city lvl hist forec Mt'!$H244</f>
        <v>1.6390561149867744</v>
      </c>
      <c r="K244" s="15">
        <f>'prov lvl hist forec Mt'!K244*'city lvl hist forec Mt'!$H244</f>
        <v>1.6124855399015396</v>
      </c>
      <c r="L244" s="15">
        <f>'prov lvl hist forec Mt'!L244*'city lvl hist forec Mt'!$H244</f>
        <v>1.2614782950300765</v>
      </c>
      <c r="M244" s="15">
        <f>'prov lvl hist forec Mt'!M244*'city lvl hist forec Mt'!$H244</f>
        <v>1.5348011810497004</v>
      </c>
      <c r="N244" s="15">
        <f>'prov lvl hist forec Mt'!N244*'city lvl hist forec Mt'!$H244</f>
        <v>1.6613180201228623</v>
      </c>
      <c r="O244" s="15">
        <f>'prov lvl hist forec Mt'!O244*'city lvl hist forec Mt'!$H244</f>
        <v>1.6997110280741523</v>
      </c>
      <c r="P244" s="15">
        <f>'prov lvl hist forec Mt'!P244*'city lvl hist forec Mt'!$H244</f>
        <v>1.692832946812403</v>
      </c>
      <c r="Q244" s="15">
        <f>'prov lvl hist forec Mt'!Q244*'city lvl hist forec Mt'!$H244</f>
        <v>1.6276449004994982</v>
      </c>
      <c r="R244" s="15">
        <f>'prov lvl hist forec Mt'!R244*'city lvl hist forec Mt'!$H244</f>
        <v>1.5637606151128511</v>
      </c>
      <c r="S244" s="15">
        <f>'prov lvl hist forec Mt'!S244*'city lvl hist forec Mt'!$H244</f>
        <v>1.5011540154339373</v>
      </c>
      <c r="T244" s="15">
        <f>'prov lvl hist forec Mt'!T244*'city lvl hist forec Mt'!$H244</f>
        <v>1.4397995477486016</v>
      </c>
      <c r="U244" s="15">
        <f>'prov lvl hist forec Mt'!U244*'city lvl hist forec Mt'!$H244</f>
        <v>1.3796721694169729</v>
      </c>
      <c r="V244" s="15">
        <f>'prov lvl hist forec Mt'!V244*'city lvl hist forec Mt'!$H244</f>
        <v>1.3207473386519761</v>
      </c>
      <c r="W244" s="15">
        <f>'prov lvl hist forec Mt'!W244*'city lvl hist forec Mt'!$H244</f>
        <v>1.2630010045022801</v>
      </c>
      <c r="X244" s="15">
        <f>'prov lvl hist forec Mt'!X244*'city lvl hist forec Mt'!$H244</f>
        <v>1.206409597035577</v>
      </c>
    </row>
    <row r="245" spans="1:24">
      <c r="A245" s="14" t="s">
        <v>3406</v>
      </c>
      <c r="B245" s="14" t="s">
        <v>4331</v>
      </c>
      <c r="C245" s="14" t="s">
        <v>3050</v>
      </c>
      <c r="D245" s="14" t="s">
        <v>2416</v>
      </c>
      <c r="E245" s="14" t="s">
        <v>3979</v>
      </c>
      <c r="F245">
        <f>SUMIF(GID_GCED_CO2_Plant_2019_v1.0!$V$1:$V$797,'city lvl hist forec Mt'!A245,GID_GCED_CO2_Plant_2019_v1.0!$AB$1:$AB$797)</f>
        <v>207.84</v>
      </c>
      <c r="G245" s="15">
        <f t="shared" si="6"/>
        <v>6251.97</v>
      </c>
      <c r="H245" s="26">
        <f t="shared" si="7"/>
        <v>3.3243921515938177E-2</v>
      </c>
      <c r="I245" s="15">
        <f>'prov lvl hist forec Mt'!I245*'city lvl hist forec Mt'!$H245</f>
        <v>0.20707552636495175</v>
      </c>
      <c r="J245" s="15">
        <f>'prov lvl hist forec Mt'!J245*'city lvl hist forec Mt'!$H245</f>
        <v>0.20206892552582051</v>
      </c>
      <c r="K245" s="15">
        <f>'prov lvl hist forec Mt'!K245*'city lvl hist forec Mt'!$H245</f>
        <v>0.18080875346523712</v>
      </c>
      <c r="L245" s="15">
        <f>'prov lvl hist forec Mt'!L245*'city lvl hist forec Mt'!$H245</f>
        <v>0.16910317612318559</v>
      </c>
      <c r="M245" s="15">
        <f>'prov lvl hist forec Mt'!M245*'city lvl hist forec Mt'!$H245</f>
        <v>0.20170306309970296</v>
      </c>
      <c r="N245" s="15">
        <f>'prov lvl hist forec Mt'!N245*'city lvl hist forec Mt'!$H245</f>
        <v>0.20968861454610924</v>
      </c>
      <c r="O245" s="15">
        <f>'prov lvl hist forec Mt'!O245*'city lvl hist forec Mt'!$H245</f>
        <v>0.21413672832300959</v>
      </c>
      <c r="P245" s="15">
        <f>'prov lvl hist forec Mt'!P245*'city lvl hist forec Mt'!$H245</f>
        <v>0.21333985176523004</v>
      </c>
      <c r="Q245" s="15">
        <f>'prov lvl hist forec Mt'!Q245*'city lvl hist forec Mt'!$H245</f>
        <v>0.20578733472198257</v>
      </c>
      <c r="R245" s="15">
        <f>'prov lvl hist forec Mt'!R245*'city lvl hist forec Mt'!$H245</f>
        <v>0.19838586801960006</v>
      </c>
      <c r="S245" s="15">
        <f>'prov lvl hist forec Mt'!S245*'city lvl hist forec Mt'!$H245</f>
        <v>0.19113243065126517</v>
      </c>
      <c r="T245" s="15">
        <f>'prov lvl hist forec Mt'!T245*'city lvl hist forec Mt'!$H245</f>
        <v>0.184024062030297</v>
      </c>
      <c r="U245" s="15">
        <f>'prov lvl hist forec Mt'!U245*'city lvl hist forec Mt'!$H245</f>
        <v>0.17705786078174821</v>
      </c>
      <c r="V245" s="15">
        <f>'prov lvl hist forec Mt'!V245*'city lvl hist forec Mt'!$H245</f>
        <v>0.17023098355817037</v>
      </c>
      <c r="W245" s="15">
        <f>'prov lvl hist forec Mt'!W245*'city lvl hist forec Mt'!$H245</f>
        <v>0.16354064387906414</v>
      </c>
      <c r="X245" s="15">
        <f>'prov lvl hist forec Mt'!X245*'city lvl hist forec Mt'!$H245</f>
        <v>0.15698411099353995</v>
      </c>
    </row>
    <row r="246" spans="1:24">
      <c r="A246" s="14" t="s">
        <v>3662</v>
      </c>
      <c r="B246" s="14" t="s">
        <v>4332</v>
      </c>
      <c r="C246" s="14" t="s">
        <v>1770</v>
      </c>
      <c r="D246" s="14" t="s">
        <v>2642</v>
      </c>
      <c r="E246" s="14" t="s">
        <v>4037</v>
      </c>
      <c r="F246">
        <f>SUMIF(GID_GCED_CO2_Plant_2019_v1.0!$V$1:$V$797,'city lvl hist forec Mt'!A246,GID_GCED_CO2_Plant_2019_v1.0!$AB$1:$AB$797)</f>
        <v>0</v>
      </c>
      <c r="G246" s="15">
        <f t="shared" si="6"/>
        <v>4378.0800000000008</v>
      </c>
      <c r="H246" s="26">
        <f t="shared" si="7"/>
        <v>0</v>
      </c>
      <c r="I246" s="15">
        <f>'prov lvl hist forec Mt'!I246*'city lvl hist forec Mt'!$H246</f>
        <v>0</v>
      </c>
      <c r="J246" s="15">
        <f>'prov lvl hist forec Mt'!J246*'city lvl hist forec Mt'!$H246</f>
        <v>0</v>
      </c>
      <c r="K246" s="15">
        <f>'prov lvl hist forec Mt'!K246*'city lvl hist forec Mt'!$H246</f>
        <v>0</v>
      </c>
      <c r="L246" s="15">
        <f>'prov lvl hist forec Mt'!L246*'city lvl hist forec Mt'!$H246</f>
        <v>0</v>
      </c>
      <c r="M246" s="15">
        <f>'prov lvl hist forec Mt'!M246*'city lvl hist forec Mt'!$H246</f>
        <v>0</v>
      </c>
      <c r="N246" s="15">
        <f>'prov lvl hist forec Mt'!N246*'city lvl hist forec Mt'!$H246</f>
        <v>0</v>
      </c>
      <c r="O246" s="15">
        <f>'prov lvl hist forec Mt'!O246*'city lvl hist forec Mt'!$H246</f>
        <v>0</v>
      </c>
      <c r="P246" s="15">
        <f>'prov lvl hist forec Mt'!P246*'city lvl hist forec Mt'!$H246</f>
        <v>0</v>
      </c>
      <c r="Q246" s="15">
        <f>'prov lvl hist forec Mt'!Q246*'city lvl hist forec Mt'!$H246</f>
        <v>0</v>
      </c>
      <c r="R246" s="15">
        <f>'prov lvl hist forec Mt'!R246*'city lvl hist forec Mt'!$H246</f>
        <v>0</v>
      </c>
      <c r="S246" s="15">
        <f>'prov lvl hist forec Mt'!S246*'city lvl hist forec Mt'!$H246</f>
        <v>0</v>
      </c>
      <c r="T246" s="15">
        <f>'prov lvl hist forec Mt'!T246*'city lvl hist forec Mt'!$H246</f>
        <v>0</v>
      </c>
      <c r="U246" s="15">
        <f>'prov lvl hist forec Mt'!U246*'city lvl hist forec Mt'!$H246</f>
        <v>0</v>
      </c>
      <c r="V246" s="15">
        <f>'prov lvl hist forec Mt'!V246*'city lvl hist forec Mt'!$H246</f>
        <v>0</v>
      </c>
      <c r="W246" s="15">
        <f>'prov lvl hist forec Mt'!W246*'city lvl hist forec Mt'!$H246</f>
        <v>0</v>
      </c>
      <c r="X246" s="15">
        <f>'prov lvl hist forec Mt'!X246*'city lvl hist forec Mt'!$H246</f>
        <v>0</v>
      </c>
    </row>
    <row r="247" spans="1:24">
      <c r="A247" s="14" t="s">
        <v>3496</v>
      </c>
      <c r="B247" s="14" t="s">
        <v>4333</v>
      </c>
      <c r="C247" s="14" t="s">
        <v>4334</v>
      </c>
      <c r="D247" s="14" t="s">
        <v>2396</v>
      </c>
      <c r="E247" s="14" t="s">
        <v>4093</v>
      </c>
      <c r="F247">
        <f>SUMIF(GID_GCED_CO2_Plant_2019_v1.0!$V$1:$V$797,'city lvl hist forec Mt'!A247,GID_GCED_CO2_Plant_2019_v1.0!$AB$1:$AB$797)</f>
        <v>522.95000000000005</v>
      </c>
      <c r="G247" s="15">
        <f t="shared" si="6"/>
        <v>18095.59</v>
      </c>
      <c r="H247" s="26">
        <f t="shared" si="7"/>
        <v>2.889930640559385E-2</v>
      </c>
      <c r="I247" s="15">
        <f>'prov lvl hist forec Mt'!I247*'city lvl hist forec Mt'!$H247</f>
        <v>0.35937718027152288</v>
      </c>
      <c r="J247" s="15">
        <f>'prov lvl hist forec Mt'!J247*'city lvl hist forec Mt'!$H247</f>
        <v>0.36068764779268864</v>
      </c>
      <c r="K247" s="15">
        <f>'prov lvl hist forec Mt'!K247*'city lvl hist forec Mt'!$H247</f>
        <v>0.35024491417270576</v>
      </c>
      <c r="L247" s="15">
        <f>'prov lvl hist forec Mt'!L247*'city lvl hist forec Mt'!$H247</f>
        <v>0.33677410363673949</v>
      </c>
      <c r="M247" s="15">
        <f>'prov lvl hist forec Mt'!M247*'city lvl hist forec Mt'!$H247</f>
        <v>0.38273949717687605</v>
      </c>
      <c r="N247" s="15">
        <f>'prov lvl hist forec Mt'!N247*'city lvl hist forec Mt'!$H247</f>
        <v>0.38288881676383196</v>
      </c>
      <c r="O247" s="15">
        <f>'prov lvl hist forec Mt'!O247*'city lvl hist forec Mt'!$H247</f>
        <v>0.38846899832061477</v>
      </c>
      <c r="P247" s="15">
        <f>'prov lvl hist forec Mt'!P247*'city lvl hist forec Mt'!$H247</f>
        <v>0.38746931259003697</v>
      </c>
      <c r="Q247" s="15">
        <f>'prov lvl hist forec Mt'!Q247*'city lvl hist forec Mt'!$H247</f>
        <v>0.37799464120665666</v>
      </c>
      <c r="R247" s="15">
        <f>'prov lvl hist forec Mt'!R247*'city lvl hist forec Mt'!$H247</f>
        <v>0.36870946325094395</v>
      </c>
      <c r="S247" s="15">
        <f>'prov lvl hist forec Mt'!S247*'city lvl hist forec Mt'!$H247</f>
        <v>0.35960998885434542</v>
      </c>
      <c r="T247" s="15">
        <f>'prov lvl hist forec Mt'!T247*'city lvl hist forec Mt'!$H247</f>
        <v>0.35069250394567891</v>
      </c>
      <c r="U247" s="15">
        <f>'prov lvl hist forec Mt'!U247*'city lvl hist forec Mt'!$H247</f>
        <v>0.34195336873518578</v>
      </c>
      <c r="V247" s="15">
        <f>'prov lvl hist forec Mt'!V247*'city lvl hist forec Mt'!$H247</f>
        <v>0.33338901622890244</v>
      </c>
      <c r="W247" s="15">
        <f>'prov lvl hist forec Mt'!W247*'city lvl hist forec Mt'!$H247</f>
        <v>0.32499595077274485</v>
      </c>
      <c r="X247" s="15">
        <f>'prov lvl hist forec Mt'!X247*'city lvl hist forec Mt'!$H247</f>
        <v>0.31677074662571025</v>
      </c>
    </row>
    <row r="248" spans="1:24">
      <c r="A248" s="14" t="s">
        <v>3663</v>
      </c>
      <c r="B248" s="14" t="s">
        <v>4335</v>
      </c>
      <c r="C248" s="14" t="s">
        <v>4336</v>
      </c>
      <c r="D248" s="14" t="s">
        <v>2396</v>
      </c>
      <c r="E248" s="14" t="s">
        <v>4093</v>
      </c>
      <c r="F248">
        <f>SUMIF(GID_GCED_CO2_Plant_2019_v1.0!$V$1:$V$797,'city lvl hist forec Mt'!A248,GID_GCED_CO2_Plant_2019_v1.0!$AB$1:$AB$797)</f>
        <v>0</v>
      </c>
      <c r="G248" s="15">
        <f t="shared" si="6"/>
        <v>18095.59</v>
      </c>
      <c r="H248" s="26">
        <f t="shared" si="7"/>
        <v>0</v>
      </c>
      <c r="I248" s="15">
        <f>'prov lvl hist forec Mt'!I248*'city lvl hist forec Mt'!$H248</f>
        <v>0</v>
      </c>
      <c r="J248" s="15">
        <f>'prov lvl hist forec Mt'!J248*'city lvl hist forec Mt'!$H248</f>
        <v>0</v>
      </c>
      <c r="K248" s="15">
        <f>'prov lvl hist forec Mt'!K248*'city lvl hist forec Mt'!$H248</f>
        <v>0</v>
      </c>
      <c r="L248" s="15">
        <f>'prov lvl hist forec Mt'!L248*'city lvl hist forec Mt'!$H248</f>
        <v>0</v>
      </c>
      <c r="M248" s="15">
        <f>'prov lvl hist forec Mt'!M248*'city lvl hist forec Mt'!$H248</f>
        <v>0</v>
      </c>
      <c r="N248" s="15">
        <f>'prov lvl hist forec Mt'!N248*'city lvl hist forec Mt'!$H248</f>
        <v>0</v>
      </c>
      <c r="O248" s="15">
        <f>'prov lvl hist forec Mt'!O248*'city lvl hist forec Mt'!$H248</f>
        <v>0</v>
      </c>
      <c r="P248" s="15">
        <f>'prov lvl hist forec Mt'!P248*'city lvl hist forec Mt'!$H248</f>
        <v>0</v>
      </c>
      <c r="Q248" s="15">
        <f>'prov lvl hist forec Mt'!Q248*'city lvl hist forec Mt'!$H248</f>
        <v>0</v>
      </c>
      <c r="R248" s="15">
        <f>'prov lvl hist forec Mt'!R248*'city lvl hist forec Mt'!$H248</f>
        <v>0</v>
      </c>
      <c r="S248" s="15">
        <f>'prov lvl hist forec Mt'!S248*'city lvl hist forec Mt'!$H248</f>
        <v>0</v>
      </c>
      <c r="T248" s="15">
        <f>'prov lvl hist forec Mt'!T248*'city lvl hist forec Mt'!$H248</f>
        <v>0</v>
      </c>
      <c r="U248" s="15">
        <f>'prov lvl hist forec Mt'!U248*'city lvl hist forec Mt'!$H248</f>
        <v>0</v>
      </c>
      <c r="V248" s="15">
        <f>'prov lvl hist forec Mt'!V248*'city lvl hist forec Mt'!$H248</f>
        <v>0</v>
      </c>
      <c r="W248" s="15">
        <f>'prov lvl hist forec Mt'!W248*'city lvl hist forec Mt'!$H248</f>
        <v>0</v>
      </c>
      <c r="X248" s="15">
        <f>'prov lvl hist forec Mt'!X248*'city lvl hist forec Mt'!$H248</f>
        <v>0</v>
      </c>
    </row>
    <row r="249" spans="1:24">
      <c r="A249" s="14" t="s">
        <v>3664</v>
      </c>
      <c r="B249" s="14" t="s">
        <v>4337</v>
      </c>
      <c r="C249" s="14" t="s">
        <v>4338</v>
      </c>
      <c r="D249" s="14" t="s">
        <v>2545</v>
      </c>
      <c r="E249" s="14" t="s">
        <v>3953</v>
      </c>
      <c r="F249">
        <f>SUMIF(GID_GCED_CO2_Plant_2019_v1.0!$V$1:$V$797,'city lvl hist forec Mt'!A249,GID_GCED_CO2_Plant_2019_v1.0!$AB$1:$AB$797)</f>
        <v>0</v>
      </c>
      <c r="G249" s="15">
        <f t="shared" si="6"/>
        <v>9758.44</v>
      </c>
      <c r="H249" s="26">
        <f t="shared" si="7"/>
        <v>0</v>
      </c>
      <c r="I249" s="15">
        <f>'prov lvl hist forec Mt'!I249*'city lvl hist forec Mt'!$H249</f>
        <v>0</v>
      </c>
      <c r="J249" s="15">
        <f>'prov lvl hist forec Mt'!J249*'city lvl hist forec Mt'!$H249</f>
        <v>0</v>
      </c>
      <c r="K249" s="15">
        <f>'prov lvl hist forec Mt'!K249*'city lvl hist forec Mt'!$H249</f>
        <v>0</v>
      </c>
      <c r="L249" s="15">
        <f>'prov lvl hist forec Mt'!L249*'city lvl hist forec Mt'!$H249</f>
        <v>0</v>
      </c>
      <c r="M249" s="15">
        <f>'prov lvl hist forec Mt'!M249*'city lvl hist forec Mt'!$H249</f>
        <v>0</v>
      </c>
      <c r="N249" s="15">
        <f>'prov lvl hist forec Mt'!N249*'city lvl hist forec Mt'!$H249</f>
        <v>0</v>
      </c>
      <c r="O249" s="15">
        <f>'prov lvl hist forec Mt'!O249*'city lvl hist forec Mt'!$H249</f>
        <v>0</v>
      </c>
      <c r="P249" s="15">
        <f>'prov lvl hist forec Mt'!P249*'city lvl hist forec Mt'!$H249</f>
        <v>0</v>
      </c>
      <c r="Q249" s="15">
        <f>'prov lvl hist forec Mt'!Q249*'city lvl hist forec Mt'!$H249</f>
        <v>0</v>
      </c>
      <c r="R249" s="15">
        <f>'prov lvl hist forec Mt'!R249*'city lvl hist forec Mt'!$H249</f>
        <v>0</v>
      </c>
      <c r="S249" s="15">
        <f>'prov lvl hist forec Mt'!S249*'city lvl hist forec Mt'!$H249</f>
        <v>0</v>
      </c>
      <c r="T249" s="15">
        <f>'prov lvl hist forec Mt'!T249*'city lvl hist forec Mt'!$H249</f>
        <v>0</v>
      </c>
      <c r="U249" s="15">
        <f>'prov lvl hist forec Mt'!U249*'city lvl hist forec Mt'!$H249</f>
        <v>0</v>
      </c>
      <c r="V249" s="15">
        <f>'prov lvl hist forec Mt'!V249*'city lvl hist forec Mt'!$H249</f>
        <v>0</v>
      </c>
      <c r="W249" s="15">
        <f>'prov lvl hist forec Mt'!W249*'city lvl hist forec Mt'!$H249</f>
        <v>0</v>
      </c>
      <c r="X249" s="15">
        <f>'prov lvl hist forec Mt'!X249*'city lvl hist forec Mt'!$H249</f>
        <v>0</v>
      </c>
    </row>
    <row r="250" spans="1:24">
      <c r="A250" s="14" t="s">
        <v>3665</v>
      </c>
      <c r="B250" s="14" t="s">
        <v>4339</v>
      </c>
      <c r="C250" s="14" t="s">
        <v>4340</v>
      </c>
      <c r="D250" s="14" t="s">
        <v>2453</v>
      </c>
      <c r="E250" s="14" t="s">
        <v>4031</v>
      </c>
      <c r="F250">
        <f>SUMIF(GID_GCED_CO2_Plant_2019_v1.0!$V$1:$V$797,'city lvl hist forec Mt'!A250,GID_GCED_CO2_Plant_2019_v1.0!$AB$1:$AB$797)</f>
        <v>0</v>
      </c>
      <c r="G250" s="15">
        <f t="shared" si="6"/>
        <v>24364.339999999997</v>
      </c>
      <c r="H250" s="26">
        <f t="shared" si="7"/>
        <v>0</v>
      </c>
      <c r="I250" s="15">
        <f>'prov lvl hist forec Mt'!I250*'city lvl hist forec Mt'!$H250</f>
        <v>0</v>
      </c>
      <c r="J250" s="15">
        <f>'prov lvl hist forec Mt'!J250*'city lvl hist forec Mt'!$H250</f>
        <v>0</v>
      </c>
      <c r="K250" s="15">
        <f>'prov lvl hist forec Mt'!K250*'city lvl hist forec Mt'!$H250</f>
        <v>0</v>
      </c>
      <c r="L250" s="15">
        <f>'prov lvl hist forec Mt'!L250*'city lvl hist forec Mt'!$H250</f>
        <v>0</v>
      </c>
      <c r="M250" s="15">
        <f>'prov lvl hist forec Mt'!M250*'city lvl hist forec Mt'!$H250</f>
        <v>0</v>
      </c>
      <c r="N250" s="15">
        <f>'prov lvl hist forec Mt'!N250*'city lvl hist forec Mt'!$H250</f>
        <v>0</v>
      </c>
      <c r="O250" s="15">
        <f>'prov lvl hist forec Mt'!O250*'city lvl hist forec Mt'!$H250</f>
        <v>0</v>
      </c>
      <c r="P250" s="15">
        <f>'prov lvl hist forec Mt'!P250*'city lvl hist forec Mt'!$H250</f>
        <v>0</v>
      </c>
      <c r="Q250" s="15">
        <f>'prov lvl hist forec Mt'!Q250*'city lvl hist forec Mt'!$H250</f>
        <v>0</v>
      </c>
      <c r="R250" s="15">
        <f>'prov lvl hist forec Mt'!R250*'city lvl hist forec Mt'!$H250</f>
        <v>0</v>
      </c>
      <c r="S250" s="15">
        <f>'prov lvl hist forec Mt'!S250*'city lvl hist forec Mt'!$H250</f>
        <v>0</v>
      </c>
      <c r="T250" s="15">
        <f>'prov lvl hist forec Mt'!T250*'city lvl hist forec Mt'!$H250</f>
        <v>0</v>
      </c>
      <c r="U250" s="15">
        <f>'prov lvl hist forec Mt'!U250*'city lvl hist forec Mt'!$H250</f>
        <v>0</v>
      </c>
      <c r="V250" s="15">
        <f>'prov lvl hist forec Mt'!V250*'city lvl hist forec Mt'!$H250</f>
        <v>0</v>
      </c>
      <c r="W250" s="15">
        <f>'prov lvl hist forec Mt'!W250*'city lvl hist forec Mt'!$H250</f>
        <v>0</v>
      </c>
      <c r="X250" s="15">
        <f>'prov lvl hist forec Mt'!X250*'city lvl hist forec Mt'!$H250</f>
        <v>0</v>
      </c>
    </row>
    <row r="251" spans="1:24">
      <c r="A251" s="14" t="s">
        <v>3270</v>
      </c>
      <c r="B251" s="14" t="s">
        <v>4341</v>
      </c>
      <c r="C251" s="14" t="s">
        <v>2449</v>
      </c>
      <c r="D251" s="14" t="s">
        <v>2446</v>
      </c>
      <c r="E251" s="14" t="s">
        <v>3951</v>
      </c>
      <c r="F251">
        <f>SUMIF(GID_GCED_CO2_Plant_2019_v1.0!$V$1:$V$797,'city lvl hist forec Mt'!A251,GID_GCED_CO2_Plant_2019_v1.0!$AB$1:$AB$797)</f>
        <v>2024.78</v>
      </c>
      <c r="G251" s="15">
        <f t="shared" si="6"/>
        <v>15742.279999999997</v>
      </c>
      <c r="H251" s="26">
        <f t="shared" si="7"/>
        <v>0.12862050478075604</v>
      </c>
      <c r="I251" s="15">
        <f>'prov lvl hist forec Mt'!I251*'city lvl hist forec Mt'!$H251</f>
        <v>1.9107082465232619</v>
      </c>
      <c r="J251" s="15">
        <f>'prov lvl hist forec Mt'!J251*'city lvl hist forec Mt'!$H251</f>
        <v>1.9552102102136508</v>
      </c>
      <c r="K251" s="15">
        <f>'prov lvl hist forec Mt'!K251*'city lvl hist forec Mt'!$H251</f>
        <v>1.9379276892041513</v>
      </c>
      <c r="L251" s="15">
        <f>'prov lvl hist forec Mt'!L251*'city lvl hist forec Mt'!$H251</f>
        <v>1.8180158089669383</v>
      </c>
      <c r="M251" s="15">
        <f>'prov lvl hist forec Mt'!M251*'city lvl hist forec Mt'!$H251</f>
        <v>2.0570049514913884</v>
      </c>
      <c r="N251" s="15">
        <f>'prov lvl hist forec Mt'!N251*'city lvl hist forec Mt'!$H251</f>
        <v>1.7632234137285259</v>
      </c>
      <c r="O251" s="15">
        <f>'prov lvl hist forec Mt'!O251*'city lvl hist forec Mt'!$H251</f>
        <v>1.7917652994631792</v>
      </c>
      <c r="P251" s="15">
        <f>'prov lvl hist forec Mt'!P251*'city lvl hist forec Mt'!$H251</f>
        <v>1.7866520400463717</v>
      </c>
      <c r="Q251" s="15">
        <f>'prov lvl hist forec Mt'!Q251*'city lvl hist forec Mt'!$H251</f>
        <v>1.7381903573491262</v>
      </c>
      <c r="R251" s="15">
        <f>'prov lvl hist forec Mt'!R251*'city lvl hist forec Mt'!$H251</f>
        <v>1.6906979083058256</v>
      </c>
      <c r="S251" s="15">
        <f>'prov lvl hist forec Mt'!S251*'city lvl hist forec Mt'!$H251</f>
        <v>1.6441553082433911</v>
      </c>
      <c r="T251" s="15">
        <f>'prov lvl hist forec Mt'!T251*'city lvl hist forec Mt'!$H251</f>
        <v>1.5985435601822053</v>
      </c>
      <c r="U251" s="15">
        <f>'prov lvl hist forec Mt'!U251*'city lvl hist forec Mt'!$H251</f>
        <v>1.5538440470822434</v>
      </c>
      <c r="V251" s="15">
        <f>'prov lvl hist forec Mt'!V251*'city lvl hist forec Mt'!$H251</f>
        <v>1.5100385242442804</v>
      </c>
      <c r="W251" s="15">
        <f>'prov lvl hist forec Mt'!W251*'city lvl hist forec Mt'!$H251</f>
        <v>1.4671091118630772</v>
      </c>
      <c r="X251" s="15">
        <f>'prov lvl hist forec Mt'!X251*'city lvl hist forec Mt'!$H251</f>
        <v>1.4250382877294974</v>
      </c>
    </row>
    <row r="252" spans="1:24">
      <c r="A252" s="14" t="s">
        <v>3666</v>
      </c>
      <c r="B252" s="14" t="s">
        <v>4342</v>
      </c>
      <c r="C252" s="14" t="s">
        <v>2607</v>
      </c>
      <c r="D252" s="14" t="s">
        <v>2446</v>
      </c>
      <c r="E252" s="14" t="s">
        <v>3951</v>
      </c>
      <c r="F252">
        <f>SUMIF(GID_GCED_CO2_Plant_2019_v1.0!$V$1:$V$797,'city lvl hist forec Mt'!A252,GID_GCED_CO2_Plant_2019_v1.0!$AB$1:$AB$797)</f>
        <v>0</v>
      </c>
      <c r="G252" s="15">
        <f t="shared" si="6"/>
        <v>15742.279999999997</v>
      </c>
      <c r="H252" s="26">
        <f t="shared" si="7"/>
        <v>0</v>
      </c>
      <c r="I252" s="15">
        <f>'prov lvl hist forec Mt'!I252*'city lvl hist forec Mt'!$H252</f>
        <v>0</v>
      </c>
      <c r="J252" s="15">
        <f>'prov lvl hist forec Mt'!J252*'city lvl hist forec Mt'!$H252</f>
        <v>0</v>
      </c>
      <c r="K252" s="15">
        <f>'prov lvl hist forec Mt'!K252*'city lvl hist forec Mt'!$H252</f>
        <v>0</v>
      </c>
      <c r="L252" s="15">
        <f>'prov lvl hist forec Mt'!L252*'city lvl hist forec Mt'!$H252</f>
        <v>0</v>
      </c>
      <c r="M252" s="15">
        <f>'prov lvl hist forec Mt'!M252*'city lvl hist forec Mt'!$H252</f>
        <v>0</v>
      </c>
      <c r="N252" s="15">
        <f>'prov lvl hist forec Mt'!N252*'city lvl hist forec Mt'!$H252</f>
        <v>0</v>
      </c>
      <c r="O252" s="15">
        <f>'prov lvl hist forec Mt'!O252*'city lvl hist forec Mt'!$H252</f>
        <v>0</v>
      </c>
      <c r="P252" s="15">
        <f>'prov lvl hist forec Mt'!P252*'city lvl hist forec Mt'!$H252</f>
        <v>0</v>
      </c>
      <c r="Q252" s="15">
        <f>'prov lvl hist forec Mt'!Q252*'city lvl hist forec Mt'!$H252</f>
        <v>0</v>
      </c>
      <c r="R252" s="15">
        <f>'prov lvl hist forec Mt'!R252*'city lvl hist forec Mt'!$H252</f>
        <v>0</v>
      </c>
      <c r="S252" s="15">
        <f>'prov lvl hist forec Mt'!S252*'city lvl hist forec Mt'!$H252</f>
        <v>0</v>
      </c>
      <c r="T252" s="15">
        <f>'prov lvl hist forec Mt'!T252*'city lvl hist forec Mt'!$H252</f>
        <v>0</v>
      </c>
      <c r="U252" s="15">
        <f>'prov lvl hist forec Mt'!U252*'city lvl hist forec Mt'!$H252</f>
        <v>0</v>
      </c>
      <c r="V252" s="15">
        <f>'prov lvl hist forec Mt'!V252*'city lvl hist forec Mt'!$H252</f>
        <v>0</v>
      </c>
      <c r="W252" s="15">
        <f>'prov lvl hist forec Mt'!W252*'city lvl hist forec Mt'!$H252</f>
        <v>0</v>
      </c>
      <c r="X252" s="15">
        <f>'prov lvl hist forec Mt'!X252*'city lvl hist forec Mt'!$H252</f>
        <v>0</v>
      </c>
    </row>
    <row r="253" spans="1:24">
      <c r="A253" s="14" t="s">
        <v>3667</v>
      </c>
      <c r="B253" s="14" t="s">
        <v>4343</v>
      </c>
      <c r="C253" s="14" t="s">
        <v>4344</v>
      </c>
      <c r="D253" s="14" t="s">
        <v>2496</v>
      </c>
      <c r="E253" s="14" t="s">
        <v>3976</v>
      </c>
      <c r="F253">
        <f>SUMIF(GID_GCED_CO2_Plant_2019_v1.0!$V$1:$V$797,'city lvl hist forec Mt'!A253,GID_GCED_CO2_Plant_2019_v1.0!$AB$1:$AB$797)</f>
        <v>0</v>
      </c>
      <c r="G253" s="15">
        <f t="shared" si="6"/>
        <v>33858.01</v>
      </c>
      <c r="H253" s="26">
        <f t="shared" si="7"/>
        <v>0</v>
      </c>
      <c r="I253" s="15">
        <f>'prov lvl hist forec Mt'!I253*'city lvl hist forec Mt'!$H253</f>
        <v>0</v>
      </c>
      <c r="J253" s="15">
        <f>'prov lvl hist forec Mt'!J253*'city lvl hist forec Mt'!$H253</f>
        <v>0</v>
      </c>
      <c r="K253" s="15">
        <f>'prov lvl hist forec Mt'!K253*'city lvl hist forec Mt'!$H253</f>
        <v>0</v>
      </c>
      <c r="L253" s="15">
        <f>'prov lvl hist forec Mt'!L253*'city lvl hist forec Mt'!$H253</f>
        <v>0</v>
      </c>
      <c r="M253" s="15">
        <f>'prov lvl hist forec Mt'!M253*'city lvl hist forec Mt'!$H253</f>
        <v>0</v>
      </c>
      <c r="N253" s="15">
        <f>'prov lvl hist forec Mt'!N253*'city lvl hist forec Mt'!$H253</f>
        <v>0</v>
      </c>
      <c r="O253" s="15">
        <f>'prov lvl hist forec Mt'!O253*'city lvl hist forec Mt'!$H253</f>
        <v>0</v>
      </c>
      <c r="P253" s="15">
        <f>'prov lvl hist forec Mt'!P253*'city lvl hist forec Mt'!$H253</f>
        <v>0</v>
      </c>
      <c r="Q253" s="15">
        <f>'prov lvl hist forec Mt'!Q253*'city lvl hist forec Mt'!$H253</f>
        <v>0</v>
      </c>
      <c r="R253" s="15">
        <f>'prov lvl hist forec Mt'!R253*'city lvl hist forec Mt'!$H253</f>
        <v>0</v>
      </c>
      <c r="S253" s="15">
        <f>'prov lvl hist forec Mt'!S253*'city lvl hist forec Mt'!$H253</f>
        <v>0</v>
      </c>
      <c r="T253" s="15">
        <f>'prov lvl hist forec Mt'!T253*'city lvl hist forec Mt'!$H253</f>
        <v>0</v>
      </c>
      <c r="U253" s="15">
        <f>'prov lvl hist forec Mt'!U253*'city lvl hist forec Mt'!$H253</f>
        <v>0</v>
      </c>
      <c r="V253" s="15">
        <f>'prov lvl hist forec Mt'!V253*'city lvl hist forec Mt'!$H253</f>
        <v>0</v>
      </c>
      <c r="W253" s="15">
        <f>'prov lvl hist forec Mt'!W253*'city lvl hist forec Mt'!$H253</f>
        <v>0</v>
      </c>
      <c r="X253" s="15">
        <f>'prov lvl hist forec Mt'!X253*'city lvl hist forec Mt'!$H253</f>
        <v>0</v>
      </c>
    </row>
    <row r="254" spans="1:24">
      <c r="A254" s="14" t="s">
        <v>3668</v>
      </c>
      <c r="B254" s="14" t="s">
        <v>4345</v>
      </c>
      <c r="C254" s="14" t="s">
        <v>2795</v>
      </c>
      <c r="D254" s="14" t="s">
        <v>2446</v>
      </c>
      <c r="E254" s="14" t="s">
        <v>3951</v>
      </c>
      <c r="F254">
        <f>SUMIF(GID_GCED_CO2_Plant_2019_v1.0!$V$1:$V$797,'city lvl hist forec Mt'!A254,GID_GCED_CO2_Plant_2019_v1.0!$AB$1:$AB$797)</f>
        <v>0</v>
      </c>
      <c r="G254" s="15">
        <f t="shared" si="6"/>
        <v>15742.279999999997</v>
      </c>
      <c r="H254" s="26">
        <f t="shared" si="7"/>
        <v>0</v>
      </c>
      <c r="I254" s="15">
        <f>'prov lvl hist forec Mt'!I254*'city lvl hist forec Mt'!$H254</f>
        <v>0</v>
      </c>
      <c r="J254" s="15">
        <f>'prov lvl hist forec Mt'!J254*'city lvl hist forec Mt'!$H254</f>
        <v>0</v>
      </c>
      <c r="K254" s="15">
        <f>'prov lvl hist forec Mt'!K254*'city lvl hist forec Mt'!$H254</f>
        <v>0</v>
      </c>
      <c r="L254" s="15">
        <f>'prov lvl hist forec Mt'!L254*'city lvl hist forec Mt'!$H254</f>
        <v>0</v>
      </c>
      <c r="M254" s="15">
        <f>'prov lvl hist forec Mt'!M254*'city lvl hist forec Mt'!$H254</f>
        <v>0</v>
      </c>
      <c r="N254" s="15">
        <f>'prov lvl hist forec Mt'!N254*'city lvl hist forec Mt'!$H254</f>
        <v>0</v>
      </c>
      <c r="O254" s="15">
        <f>'prov lvl hist forec Mt'!O254*'city lvl hist forec Mt'!$H254</f>
        <v>0</v>
      </c>
      <c r="P254" s="15">
        <f>'prov lvl hist forec Mt'!P254*'city lvl hist forec Mt'!$H254</f>
        <v>0</v>
      </c>
      <c r="Q254" s="15">
        <f>'prov lvl hist forec Mt'!Q254*'city lvl hist forec Mt'!$H254</f>
        <v>0</v>
      </c>
      <c r="R254" s="15">
        <f>'prov lvl hist forec Mt'!R254*'city lvl hist forec Mt'!$H254</f>
        <v>0</v>
      </c>
      <c r="S254" s="15">
        <f>'prov lvl hist forec Mt'!S254*'city lvl hist forec Mt'!$H254</f>
        <v>0</v>
      </c>
      <c r="T254" s="15">
        <f>'prov lvl hist forec Mt'!T254*'city lvl hist forec Mt'!$H254</f>
        <v>0</v>
      </c>
      <c r="U254" s="15">
        <f>'prov lvl hist forec Mt'!U254*'city lvl hist forec Mt'!$H254</f>
        <v>0</v>
      </c>
      <c r="V254" s="15">
        <f>'prov lvl hist forec Mt'!V254*'city lvl hist forec Mt'!$H254</f>
        <v>0</v>
      </c>
      <c r="W254" s="15">
        <f>'prov lvl hist forec Mt'!W254*'city lvl hist forec Mt'!$H254</f>
        <v>0</v>
      </c>
      <c r="X254" s="15">
        <f>'prov lvl hist forec Mt'!X254*'city lvl hist forec Mt'!$H254</f>
        <v>0</v>
      </c>
    </row>
    <row r="255" spans="1:24">
      <c r="A255" s="14" t="s">
        <v>3316</v>
      </c>
      <c r="B255" s="14" t="s">
        <v>4346</v>
      </c>
      <c r="C255" s="14" t="s">
        <v>2648</v>
      </c>
      <c r="D255" s="14" t="s">
        <v>2357</v>
      </c>
      <c r="E255" s="14" t="s">
        <v>4062</v>
      </c>
      <c r="F255">
        <f>SUMIF(GID_GCED_CO2_Plant_2019_v1.0!$V$1:$V$797,'city lvl hist forec Mt'!A255,GID_GCED_CO2_Plant_2019_v1.0!$AB$1:$AB$797)</f>
        <v>1146.47</v>
      </c>
      <c r="G255" s="15">
        <f t="shared" si="6"/>
        <v>32718.120000000006</v>
      </c>
      <c r="H255" s="26">
        <f t="shared" si="7"/>
        <v>3.504082752921011E-2</v>
      </c>
      <c r="I255" s="15">
        <f>'prov lvl hist forec Mt'!I255*'city lvl hist forec Mt'!$H255</f>
        <v>0.52594101442534569</v>
      </c>
      <c r="J255" s="15">
        <f>'prov lvl hist forec Mt'!J255*'city lvl hist forec Mt'!$H255</f>
        <v>0.49634532504345763</v>
      </c>
      <c r="K255" s="15">
        <f>'prov lvl hist forec Mt'!K255*'city lvl hist forec Mt'!$H255</f>
        <v>0.53386554398125396</v>
      </c>
      <c r="L255" s="15">
        <f>'prov lvl hist forec Mt'!L255*'city lvl hist forec Mt'!$H255</f>
        <v>0.56747815404956958</v>
      </c>
      <c r="M255" s="15">
        <f>'prov lvl hist forec Mt'!M255*'city lvl hist forec Mt'!$H255</f>
        <v>0.64608562120896951</v>
      </c>
      <c r="N255" s="15">
        <f>'prov lvl hist forec Mt'!N255*'city lvl hist forec Mt'!$H255</f>
        <v>0.62898163078953617</v>
      </c>
      <c r="O255" s="15">
        <f>'prov lvl hist forec Mt'!O255*'city lvl hist forec Mt'!$H255</f>
        <v>0.63858400362530077</v>
      </c>
      <c r="P255" s="15">
        <f>'prov lvl hist forec Mt'!P255*'city lvl hist forec Mt'!$H255</f>
        <v>0.63686374506275734</v>
      </c>
      <c r="Q255" s="15">
        <f>'prov lvl hist forec Mt'!Q255*'city lvl hist forec Mt'!$H255</f>
        <v>0.62055973663690622</v>
      </c>
      <c r="R255" s="15">
        <f>'prov lvl hist forec Mt'!R255*'city lvl hist forec Mt'!$H255</f>
        <v>0.60458180837957221</v>
      </c>
      <c r="S255" s="15">
        <f>'prov lvl hist forec Mt'!S255*'city lvl hist forec Mt'!$H255</f>
        <v>0.58892343868738484</v>
      </c>
      <c r="T255" s="15">
        <f>'prov lvl hist forec Mt'!T255*'city lvl hist forec Mt'!$H255</f>
        <v>0.57357823638904126</v>
      </c>
      <c r="U255" s="15">
        <f>'prov lvl hist forec Mt'!U255*'city lvl hist forec Mt'!$H255</f>
        <v>0.55853993813666458</v>
      </c>
      <c r="V255" s="15">
        <f>'prov lvl hist forec Mt'!V255*'city lvl hist forec Mt'!$H255</f>
        <v>0.54380240584933537</v>
      </c>
      <c r="W255" s="15">
        <f>'prov lvl hist forec Mt'!W255*'city lvl hist forec Mt'!$H255</f>
        <v>0.52935962420775284</v>
      </c>
      <c r="X255" s="15">
        <f>'prov lvl hist forec Mt'!X255*'city lvl hist forec Mt'!$H255</f>
        <v>0.51520569819900175</v>
      </c>
    </row>
    <row r="256" spans="1:24">
      <c r="A256" s="14" t="s">
        <v>3353</v>
      </c>
      <c r="B256" s="14" t="s">
        <v>4347</v>
      </c>
      <c r="C256" s="14" t="s">
        <v>2867</v>
      </c>
      <c r="D256" s="14" t="s">
        <v>2458</v>
      </c>
      <c r="E256" s="14" t="s">
        <v>3957</v>
      </c>
      <c r="F256">
        <f>SUMIF(GID_GCED_CO2_Plant_2019_v1.0!$V$1:$V$797,'city lvl hist forec Mt'!A256,GID_GCED_CO2_Plant_2019_v1.0!$AB$1:$AB$797)</f>
        <v>3117.6</v>
      </c>
      <c r="G256" s="15">
        <f t="shared" si="6"/>
        <v>25846</v>
      </c>
      <c r="H256" s="26">
        <f t="shared" si="7"/>
        <v>0.12062214656039619</v>
      </c>
      <c r="I256" s="15">
        <f>'prov lvl hist forec Mt'!I256*'city lvl hist forec Mt'!$H256</f>
        <v>2.4317344016529359</v>
      </c>
      <c r="J256" s="15">
        <f>'prov lvl hist forec Mt'!J256*'city lvl hist forec Mt'!$H256</f>
        <v>2.5447688727061957</v>
      </c>
      <c r="K256" s="15">
        <f>'prov lvl hist forec Mt'!K256*'city lvl hist forec Mt'!$H256</f>
        <v>2.5035158785051066</v>
      </c>
      <c r="L256" s="15">
        <f>'prov lvl hist forec Mt'!L256*'city lvl hist forec Mt'!$H256</f>
        <v>1.9585483800308594</v>
      </c>
      <c r="M256" s="15">
        <f>'prov lvl hist forec Mt'!M256*'city lvl hist forec Mt'!$H256</f>
        <v>2.3829045483043139</v>
      </c>
      <c r="N256" s="15">
        <f>'prov lvl hist forec Mt'!N256*'city lvl hist forec Mt'!$H256</f>
        <v>2.5793323038904363</v>
      </c>
      <c r="O256" s="15">
        <f>'prov lvl hist forec Mt'!O256*'city lvl hist forec Mt'!$H256</f>
        <v>2.6389405934850805</v>
      </c>
      <c r="P256" s="15">
        <f>'prov lvl hist forec Mt'!P256*'city lvl hist forec Mt'!$H256</f>
        <v>2.6282618089463434</v>
      </c>
      <c r="Q256" s="15">
        <f>'prov lvl hist forec Mt'!Q256*'city lvl hist forec Mt'!$H256</f>
        <v>2.5270520275283666</v>
      </c>
      <c r="R256" s="15">
        <f>'prov lvl hist forec Mt'!R256*'city lvl hist forec Mt'!$H256</f>
        <v>2.4278664417387485</v>
      </c>
      <c r="S256" s="15">
        <f>'prov lvl hist forec Mt'!S256*'city lvl hist forec Mt'!$H256</f>
        <v>2.3306645676649231</v>
      </c>
      <c r="T256" s="15">
        <f>'prov lvl hist forec Mt'!T256*'city lvl hist forec Mt'!$H256</f>
        <v>2.2354067310725743</v>
      </c>
      <c r="U256" s="15">
        <f>'prov lvl hist forec Mt'!U256*'city lvl hist forec Mt'!$H256</f>
        <v>2.1420540512120727</v>
      </c>
      <c r="V256" s="15">
        <f>'prov lvl hist forec Mt'!V256*'city lvl hist forec Mt'!$H256</f>
        <v>2.0505684249487803</v>
      </c>
      <c r="W256" s="15">
        <f>'prov lvl hist forec Mt'!W256*'city lvl hist forec Mt'!$H256</f>
        <v>1.960912511210755</v>
      </c>
      <c r="X256" s="15">
        <f>'prov lvl hist forec Mt'!X256*'city lvl hist forec Mt'!$H256</f>
        <v>1.8730497157474888</v>
      </c>
    </row>
    <row r="257" spans="1:24">
      <c r="A257" s="14" t="s">
        <v>3669</v>
      </c>
      <c r="B257" s="14" t="s">
        <v>4348</v>
      </c>
      <c r="C257" s="14" t="s">
        <v>4349</v>
      </c>
      <c r="D257" s="14" t="s">
        <v>2370</v>
      </c>
      <c r="E257" s="14" t="s">
        <v>4145</v>
      </c>
      <c r="F257">
        <f>SUMIF(GID_GCED_CO2_Plant_2019_v1.0!$V$1:$V$797,'city lvl hist forec Mt'!A257,GID_GCED_CO2_Plant_2019_v1.0!$AB$1:$AB$797)</f>
        <v>0</v>
      </c>
      <c r="G257" s="15">
        <f t="shared" si="6"/>
        <v>9185.25</v>
      </c>
      <c r="H257" s="26">
        <f t="shared" si="7"/>
        <v>0</v>
      </c>
      <c r="I257" s="15">
        <f>'prov lvl hist forec Mt'!I257*'city lvl hist forec Mt'!$H257</f>
        <v>0</v>
      </c>
      <c r="J257" s="15">
        <f>'prov lvl hist forec Mt'!J257*'city lvl hist forec Mt'!$H257</f>
        <v>0</v>
      </c>
      <c r="K257" s="15">
        <f>'prov lvl hist forec Mt'!K257*'city lvl hist forec Mt'!$H257</f>
        <v>0</v>
      </c>
      <c r="L257" s="15">
        <f>'prov lvl hist forec Mt'!L257*'city lvl hist forec Mt'!$H257</f>
        <v>0</v>
      </c>
      <c r="M257" s="15">
        <f>'prov lvl hist forec Mt'!M257*'city lvl hist forec Mt'!$H257</f>
        <v>0</v>
      </c>
      <c r="N257" s="15">
        <f>'prov lvl hist forec Mt'!N257*'city lvl hist forec Mt'!$H257</f>
        <v>0</v>
      </c>
      <c r="O257" s="15">
        <f>'prov lvl hist forec Mt'!O257*'city lvl hist forec Mt'!$H257</f>
        <v>0</v>
      </c>
      <c r="P257" s="15">
        <f>'prov lvl hist forec Mt'!P257*'city lvl hist forec Mt'!$H257</f>
        <v>0</v>
      </c>
      <c r="Q257" s="15">
        <f>'prov lvl hist forec Mt'!Q257*'city lvl hist forec Mt'!$H257</f>
        <v>0</v>
      </c>
      <c r="R257" s="15">
        <f>'prov lvl hist forec Mt'!R257*'city lvl hist forec Mt'!$H257</f>
        <v>0</v>
      </c>
      <c r="S257" s="15">
        <f>'prov lvl hist forec Mt'!S257*'city lvl hist forec Mt'!$H257</f>
        <v>0</v>
      </c>
      <c r="T257" s="15">
        <f>'prov lvl hist forec Mt'!T257*'city lvl hist forec Mt'!$H257</f>
        <v>0</v>
      </c>
      <c r="U257" s="15">
        <f>'prov lvl hist forec Mt'!U257*'city lvl hist forec Mt'!$H257</f>
        <v>0</v>
      </c>
      <c r="V257" s="15">
        <f>'prov lvl hist forec Mt'!V257*'city lvl hist forec Mt'!$H257</f>
        <v>0</v>
      </c>
      <c r="W257" s="15">
        <f>'prov lvl hist forec Mt'!W257*'city lvl hist forec Mt'!$H257</f>
        <v>0</v>
      </c>
      <c r="X257" s="15">
        <f>'prov lvl hist forec Mt'!X257*'city lvl hist forec Mt'!$H257</f>
        <v>0</v>
      </c>
    </row>
    <row r="258" spans="1:24">
      <c r="A258" s="14" t="s">
        <v>3670</v>
      </c>
      <c r="B258" s="14" t="s">
        <v>4350</v>
      </c>
      <c r="C258" s="14" t="s">
        <v>4351</v>
      </c>
      <c r="D258" s="14" t="s">
        <v>2400</v>
      </c>
      <c r="E258" s="14" t="s">
        <v>4023</v>
      </c>
      <c r="F258">
        <f>SUMIF(GID_GCED_CO2_Plant_2019_v1.0!$V$1:$V$797,'city lvl hist forec Mt'!A258,GID_GCED_CO2_Plant_2019_v1.0!$AB$1:$AB$797)</f>
        <v>0</v>
      </c>
      <c r="G258" s="15">
        <f t="shared" si="6"/>
        <v>18621.920000000002</v>
      </c>
      <c r="H258" s="26">
        <f t="shared" si="7"/>
        <v>0</v>
      </c>
      <c r="I258" s="15">
        <f>'prov lvl hist forec Mt'!I258*'city lvl hist forec Mt'!$H258</f>
        <v>0</v>
      </c>
      <c r="J258" s="15">
        <f>'prov lvl hist forec Mt'!J258*'city lvl hist forec Mt'!$H258</f>
        <v>0</v>
      </c>
      <c r="K258" s="15">
        <f>'prov lvl hist forec Mt'!K258*'city lvl hist forec Mt'!$H258</f>
        <v>0</v>
      </c>
      <c r="L258" s="15">
        <f>'prov lvl hist forec Mt'!L258*'city lvl hist forec Mt'!$H258</f>
        <v>0</v>
      </c>
      <c r="M258" s="15">
        <f>'prov lvl hist forec Mt'!M258*'city lvl hist forec Mt'!$H258</f>
        <v>0</v>
      </c>
      <c r="N258" s="15">
        <f>'prov lvl hist forec Mt'!N258*'city lvl hist forec Mt'!$H258</f>
        <v>0</v>
      </c>
      <c r="O258" s="15">
        <f>'prov lvl hist forec Mt'!O258*'city lvl hist forec Mt'!$H258</f>
        <v>0</v>
      </c>
      <c r="P258" s="15">
        <f>'prov lvl hist forec Mt'!P258*'city lvl hist forec Mt'!$H258</f>
        <v>0</v>
      </c>
      <c r="Q258" s="15">
        <f>'prov lvl hist forec Mt'!Q258*'city lvl hist forec Mt'!$H258</f>
        <v>0</v>
      </c>
      <c r="R258" s="15">
        <f>'prov lvl hist forec Mt'!R258*'city lvl hist forec Mt'!$H258</f>
        <v>0</v>
      </c>
      <c r="S258" s="15">
        <f>'prov lvl hist forec Mt'!S258*'city lvl hist forec Mt'!$H258</f>
        <v>0</v>
      </c>
      <c r="T258" s="15">
        <f>'prov lvl hist forec Mt'!T258*'city lvl hist forec Mt'!$H258</f>
        <v>0</v>
      </c>
      <c r="U258" s="15">
        <f>'prov lvl hist forec Mt'!U258*'city lvl hist forec Mt'!$H258</f>
        <v>0</v>
      </c>
      <c r="V258" s="15">
        <f>'prov lvl hist forec Mt'!V258*'city lvl hist forec Mt'!$H258</f>
        <v>0</v>
      </c>
      <c r="W258" s="15">
        <f>'prov lvl hist forec Mt'!W258*'city lvl hist forec Mt'!$H258</f>
        <v>0</v>
      </c>
      <c r="X258" s="15">
        <f>'prov lvl hist forec Mt'!X258*'city lvl hist forec Mt'!$H258</f>
        <v>0</v>
      </c>
    </row>
    <row r="259" spans="1:24">
      <c r="A259" s="14" t="s">
        <v>3434</v>
      </c>
      <c r="B259" s="14" t="s">
        <v>4352</v>
      </c>
      <c r="C259" s="14" t="s">
        <v>3150</v>
      </c>
      <c r="D259" s="14" t="s">
        <v>2642</v>
      </c>
      <c r="E259" s="14" t="s">
        <v>4037</v>
      </c>
      <c r="F259">
        <f>SUMIF(GID_GCED_CO2_Plant_2019_v1.0!$V$1:$V$797,'city lvl hist forec Mt'!A259,GID_GCED_CO2_Plant_2019_v1.0!$AB$1:$AB$797)</f>
        <v>522.95000000000005</v>
      </c>
      <c r="G259" s="15">
        <f t="shared" ref="G259:G322" si="8">SUMIF($E$1:$E$686,E259,$F$1:$F$686)</f>
        <v>4378.0800000000008</v>
      </c>
      <c r="H259" s="26">
        <f t="shared" ref="H259:H322" si="9">F259/G259</f>
        <v>0.11944733764572597</v>
      </c>
      <c r="I259" s="15">
        <f>'prov lvl hist forec Mt'!I259*'city lvl hist forec Mt'!$H259</f>
        <v>0.56548453265238852</v>
      </c>
      <c r="J259" s="15">
        <f>'prov lvl hist forec Mt'!J259*'city lvl hist forec Mt'!$H259</f>
        <v>0.56343659156273773</v>
      </c>
      <c r="K259" s="15">
        <f>'prov lvl hist forec Mt'!K259*'city lvl hist forec Mt'!$H259</f>
        <v>0.56809605729465251</v>
      </c>
      <c r="L259" s="15">
        <f>'prov lvl hist forec Mt'!L259*'city lvl hist forec Mt'!$H259</f>
        <v>0.65183653584420365</v>
      </c>
      <c r="M259" s="15">
        <f>'prov lvl hist forec Mt'!M259*'city lvl hist forec Mt'!$H259</f>
        <v>0.8188944603317716</v>
      </c>
      <c r="N259" s="15">
        <f>'prov lvl hist forec Mt'!N259*'city lvl hist forec Mt'!$H259</f>
        <v>0.87265186914576642</v>
      </c>
      <c r="O259" s="15">
        <f>'prov lvl hist forec Mt'!O259*'city lvl hist forec Mt'!$H259</f>
        <v>0.89695633501889516</v>
      </c>
      <c r="P259" s="15">
        <f>'prov lvl hist forec Mt'!P259*'city lvl hist forec Mt'!$H259</f>
        <v>0.89260220648822941</v>
      </c>
      <c r="Q259" s="15">
        <f>'prov lvl hist forec Mt'!Q259*'city lvl hist forec Mt'!$H259</f>
        <v>0.85133530057249462</v>
      </c>
      <c r="R259" s="15">
        <f>'prov lvl hist forec Mt'!R259*'city lvl hist forec Mt'!$H259</f>
        <v>0.8108937327750747</v>
      </c>
      <c r="S259" s="15">
        <f>'prov lvl hist forec Mt'!S259*'city lvl hist forec Mt'!$H259</f>
        <v>0.77126099633360301</v>
      </c>
      <c r="T259" s="15">
        <f>'prov lvl hist forec Mt'!T259*'city lvl hist forec Mt'!$H259</f>
        <v>0.73242091462096071</v>
      </c>
      <c r="U259" s="15">
        <f>'prov lvl hist forec Mt'!U259*'city lvl hist forec Mt'!$H259</f>
        <v>0.69435763454257138</v>
      </c>
      <c r="V259" s="15">
        <f>'prov lvl hist forec Mt'!V259*'city lvl hist forec Mt'!$H259</f>
        <v>0.65705562006574969</v>
      </c>
      <c r="W259" s="15">
        <f>'prov lvl hist forec Mt'!W259*'city lvl hist forec Mt'!$H259</f>
        <v>0.62049964587846473</v>
      </c>
      <c r="X259" s="15">
        <f>'prov lvl hist forec Mt'!X259*'city lvl hist forec Mt'!$H259</f>
        <v>0.58467479117492505</v>
      </c>
    </row>
    <row r="260" spans="1:24">
      <c r="A260" s="14" t="s">
        <v>3498</v>
      </c>
      <c r="B260" s="14" t="s">
        <v>4353</v>
      </c>
      <c r="C260" s="14" t="s">
        <v>2520</v>
      </c>
      <c r="D260" s="14" t="s">
        <v>2438</v>
      </c>
      <c r="E260" s="14" t="s">
        <v>3959</v>
      </c>
      <c r="F260">
        <f>SUMIF(GID_GCED_CO2_Plant_2019_v1.0!$V$1:$V$797,'city lvl hist forec Mt'!A260,GID_GCED_CO2_Plant_2019_v1.0!$AB$1:$AB$797)</f>
        <v>157.56</v>
      </c>
      <c r="G260" s="15">
        <f t="shared" si="8"/>
        <v>15366.849999999997</v>
      </c>
      <c r="H260" s="26">
        <f t="shared" si="9"/>
        <v>1.0253239928807794E-2</v>
      </c>
      <c r="I260" s="15">
        <f>'prov lvl hist forec Mt'!I260*'city lvl hist forec Mt'!$H260</f>
        <v>6.1394704081454129E-2</v>
      </c>
      <c r="J260" s="15">
        <f>'prov lvl hist forec Mt'!J260*'city lvl hist forec Mt'!$H260</f>
        <v>5.2884697314517747E-2</v>
      </c>
      <c r="K260" s="15">
        <f>'prov lvl hist forec Mt'!K260*'city lvl hist forec Mt'!$H260</f>
        <v>5.1300531442567264E-2</v>
      </c>
      <c r="L260" s="15">
        <f>'prov lvl hist forec Mt'!L260*'city lvl hist forec Mt'!$H260</f>
        <v>5.4086205961550664E-2</v>
      </c>
      <c r="M260" s="15">
        <f>'prov lvl hist forec Mt'!M260*'city lvl hist forec Mt'!$H260</f>
        <v>6.5012776024243074E-2</v>
      </c>
      <c r="N260" s="15">
        <f>'prov lvl hist forec Mt'!N260*'city lvl hist forec Mt'!$H260</f>
        <v>7.4183125363153787E-2</v>
      </c>
      <c r="O260" s="15">
        <f>'prov lvl hist forec Mt'!O260*'city lvl hist forec Mt'!$H260</f>
        <v>7.5692240443702014E-2</v>
      </c>
      <c r="P260" s="15">
        <f>'prov lvl hist forec Mt'!P260*'city lvl hist forec Mt'!$H260</f>
        <v>7.5421883503435427E-2</v>
      </c>
      <c r="Q260" s="15">
        <f>'prov lvl hist forec Mt'!Q260*'city lvl hist forec Mt'!$H260</f>
        <v>7.2859535070431858E-2</v>
      </c>
      <c r="R260" s="15">
        <f>'prov lvl hist forec Mt'!R260*'city lvl hist forec Mt'!$H260</f>
        <v>7.0348433606088362E-2</v>
      </c>
      <c r="S260" s="15">
        <f>'prov lvl hist forec Mt'!S260*'city lvl hist forec Mt'!$H260</f>
        <v>6.7887554171031747E-2</v>
      </c>
      <c r="T260" s="15">
        <f>'prov lvl hist forec Mt'!T260*'city lvl hist forec Mt'!$H260</f>
        <v>6.5475892324676252E-2</v>
      </c>
      <c r="U260" s="15">
        <f>'prov lvl hist forec Mt'!U260*'city lvl hist forec Mt'!$H260</f>
        <v>6.3112463715247882E-2</v>
      </c>
      <c r="V260" s="15">
        <f>'prov lvl hist forec Mt'!V260*'city lvl hist forec Mt'!$H260</f>
        <v>6.0796303678008062E-2</v>
      </c>
      <c r="W260" s="15">
        <f>'prov lvl hist forec Mt'!W260*'city lvl hist forec Mt'!$H260</f>
        <v>5.8526466841513067E-2</v>
      </c>
      <c r="X260" s="15">
        <f>'prov lvl hist forec Mt'!X260*'city lvl hist forec Mt'!$H260</f>
        <v>5.6302026741747932E-2</v>
      </c>
    </row>
    <row r="261" spans="1:24">
      <c r="A261" s="14" t="s">
        <v>3499</v>
      </c>
      <c r="B261" s="14" t="s">
        <v>4354</v>
      </c>
      <c r="C261" s="14" t="s">
        <v>2520</v>
      </c>
      <c r="D261" s="14" t="s">
        <v>1445</v>
      </c>
      <c r="E261" s="14" t="s">
        <v>3947</v>
      </c>
      <c r="F261">
        <f>SUMIF(GID_GCED_CO2_Plant_2019_v1.0!$V$1:$V$797,'city lvl hist forec Mt'!A261,GID_GCED_CO2_Plant_2019_v1.0!$AB$1:$AB$797)</f>
        <v>261.48</v>
      </c>
      <c r="G261" s="15">
        <f t="shared" si="8"/>
        <v>19500.18</v>
      </c>
      <c r="H261" s="26">
        <f t="shared" si="9"/>
        <v>1.3409106992858529E-2</v>
      </c>
      <c r="I261" s="15">
        <f>'prov lvl hist forec Mt'!I261*'city lvl hist forec Mt'!$H261</f>
        <v>0.15939475107724671</v>
      </c>
      <c r="J261" s="15">
        <f>'prov lvl hist forec Mt'!J261*'city lvl hist forec Mt'!$H261</f>
        <v>0.17348242632457611</v>
      </c>
      <c r="K261" s="15">
        <f>'prov lvl hist forec Mt'!K261*'city lvl hist forec Mt'!$H261</f>
        <v>0.16304489551910811</v>
      </c>
      <c r="L261" s="15">
        <f>'prov lvl hist forec Mt'!L261*'city lvl hist forec Mt'!$H261</f>
        <v>0.15843271725637481</v>
      </c>
      <c r="M261" s="15">
        <f>'prov lvl hist forec Mt'!M261*'city lvl hist forec Mt'!$H261</f>
        <v>0.18877809893899655</v>
      </c>
      <c r="N261" s="15">
        <f>'prov lvl hist forec Mt'!N261*'city lvl hist forec Mt'!$H261</f>
        <v>0.21307633650813887</v>
      </c>
      <c r="O261" s="15">
        <f>'prov lvl hist forec Mt'!O261*'city lvl hist forec Mt'!$H261</f>
        <v>0.21720963004950314</v>
      </c>
      <c r="P261" s="15">
        <f>'prov lvl hist forec Mt'!P261*'city lvl hist forec Mt'!$H261</f>
        <v>0.21646915332279718</v>
      </c>
      <c r="Q261" s="15">
        <f>'prov lvl hist forec Mt'!Q261*'city lvl hist forec Mt'!$H261</f>
        <v>0.20945117413395295</v>
      </c>
      <c r="R261" s="15">
        <f>'prov lvl hist forec Mt'!R261*'city lvl hist forec Mt'!$H261</f>
        <v>0.20257355452888559</v>
      </c>
      <c r="S261" s="15">
        <f>'prov lvl hist forec Mt'!S261*'city lvl hist forec Mt'!$H261</f>
        <v>0.19583348731591957</v>
      </c>
      <c r="T261" s="15">
        <f>'prov lvl hist forec Mt'!T261*'city lvl hist forec Mt'!$H261</f>
        <v>0.18922822144721291</v>
      </c>
      <c r="U261" s="15">
        <f>'prov lvl hist forec Mt'!U261*'city lvl hist forec Mt'!$H261</f>
        <v>0.18275506089588039</v>
      </c>
      <c r="V261" s="15">
        <f>'prov lvl hist forec Mt'!V261*'city lvl hist forec Mt'!$H261</f>
        <v>0.17641136355557446</v>
      </c>
      <c r="W261" s="15">
        <f>'prov lvl hist forec Mt'!W261*'city lvl hist forec Mt'!$H261</f>
        <v>0.17019454016207469</v>
      </c>
      <c r="X261" s="15">
        <f>'prov lvl hist forec Mt'!X261*'city lvl hist forec Mt'!$H261</f>
        <v>0.16410205323644489</v>
      </c>
    </row>
    <row r="262" spans="1:24">
      <c r="A262" s="14" t="s">
        <v>3671</v>
      </c>
      <c r="B262" s="14" t="s">
        <v>4355</v>
      </c>
      <c r="C262" s="14" t="s">
        <v>4356</v>
      </c>
      <c r="D262" s="14" t="s">
        <v>2400</v>
      </c>
      <c r="E262" s="14" t="s">
        <v>4023</v>
      </c>
      <c r="F262">
        <f>SUMIF(GID_GCED_CO2_Plant_2019_v1.0!$V$1:$V$797,'city lvl hist forec Mt'!A262,GID_GCED_CO2_Plant_2019_v1.0!$AB$1:$AB$797)</f>
        <v>0</v>
      </c>
      <c r="G262" s="15">
        <f t="shared" si="8"/>
        <v>18621.920000000002</v>
      </c>
      <c r="H262" s="26">
        <f t="shared" si="9"/>
        <v>0</v>
      </c>
      <c r="I262" s="15">
        <f>'prov lvl hist forec Mt'!I262*'city lvl hist forec Mt'!$H262</f>
        <v>0</v>
      </c>
      <c r="J262" s="15">
        <f>'prov lvl hist forec Mt'!J262*'city lvl hist forec Mt'!$H262</f>
        <v>0</v>
      </c>
      <c r="K262" s="15">
        <f>'prov lvl hist forec Mt'!K262*'city lvl hist forec Mt'!$H262</f>
        <v>0</v>
      </c>
      <c r="L262" s="15">
        <f>'prov lvl hist forec Mt'!L262*'city lvl hist forec Mt'!$H262</f>
        <v>0</v>
      </c>
      <c r="M262" s="15">
        <f>'prov lvl hist forec Mt'!M262*'city lvl hist forec Mt'!$H262</f>
        <v>0</v>
      </c>
      <c r="N262" s="15">
        <f>'prov lvl hist forec Mt'!N262*'city lvl hist forec Mt'!$H262</f>
        <v>0</v>
      </c>
      <c r="O262" s="15">
        <f>'prov lvl hist forec Mt'!O262*'city lvl hist forec Mt'!$H262</f>
        <v>0</v>
      </c>
      <c r="P262" s="15">
        <f>'prov lvl hist forec Mt'!P262*'city lvl hist forec Mt'!$H262</f>
        <v>0</v>
      </c>
      <c r="Q262" s="15">
        <f>'prov lvl hist forec Mt'!Q262*'city lvl hist forec Mt'!$H262</f>
        <v>0</v>
      </c>
      <c r="R262" s="15">
        <f>'prov lvl hist forec Mt'!R262*'city lvl hist forec Mt'!$H262</f>
        <v>0</v>
      </c>
      <c r="S262" s="15">
        <f>'prov lvl hist forec Mt'!S262*'city lvl hist forec Mt'!$H262</f>
        <v>0</v>
      </c>
      <c r="T262" s="15">
        <f>'prov lvl hist forec Mt'!T262*'city lvl hist forec Mt'!$H262</f>
        <v>0</v>
      </c>
      <c r="U262" s="15">
        <f>'prov lvl hist forec Mt'!U262*'city lvl hist forec Mt'!$H262</f>
        <v>0</v>
      </c>
      <c r="V262" s="15">
        <f>'prov lvl hist forec Mt'!V262*'city lvl hist forec Mt'!$H262</f>
        <v>0</v>
      </c>
      <c r="W262" s="15">
        <f>'prov lvl hist forec Mt'!W262*'city lvl hist forec Mt'!$H262</f>
        <v>0</v>
      </c>
      <c r="X262" s="15">
        <f>'prov lvl hist forec Mt'!X262*'city lvl hist forec Mt'!$H262</f>
        <v>0</v>
      </c>
    </row>
    <row r="263" spans="1:24">
      <c r="A263" s="14" t="s">
        <v>3404</v>
      </c>
      <c r="B263" s="14" t="s">
        <v>4357</v>
      </c>
      <c r="C263" s="14" t="s">
        <v>3033</v>
      </c>
      <c r="D263" s="14" t="s">
        <v>2396</v>
      </c>
      <c r="E263" s="14" t="s">
        <v>4093</v>
      </c>
      <c r="F263">
        <f>SUMIF(GID_GCED_CO2_Plant_2019_v1.0!$V$1:$V$797,'city lvl hist forec Mt'!A263,GID_GCED_CO2_Plant_2019_v1.0!$AB$1:$AB$797)</f>
        <v>1790.1100000000001</v>
      </c>
      <c r="G263" s="15">
        <f t="shared" si="8"/>
        <v>18095.59</v>
      </c>
      <c r="H263" s="26">
        <f t="shared" si="9"/>
        <v>9.8925207743986249E-2</v>
      </c>
      <c r="I263" s="15">
        <f>'prov lvl hist forec Mt'!I263*'city lvl hist forec Mt'!$H263</f>
        <v>1.2301839261418028</v>
      </c>
      <c r="J263" s="15">
        <f>'prov lvl hist forec Mt'!J263*'city lvl hist forec Mt'!$H263</f>
        <v>1.234669787150148</v>
      </c>
      <c r="K263" s="15">
        <f>'prov lvl hist forec Mt'!K263*'city lvl hist forec Mt'!$H263</f>
        <v>1.1989232685910745</v>
      </c>
      <c r="L263" s="15">
        <f>'prov lvl hist forec Mt'!L263*'city lvl hist forec Mt'!$H263</f>
        <v>1.1528113407805025</v>
      </c>
      <c r="M263" s="15">
        <f>'prov lvl hist forec Mt'!M263*'city lvl hist forec Mt'!$H263</f>
        <v>1.3101554666627739</v>
      </c>
      <c r="N263" s="15">
        <f>'prov lvl hist forec Mt'!N263*'city lvl hist forec Mt'!$H263</f>
        <v>1.3106666024994804</v>
      </c>
      <c r="O263" s="15">
        <f>'prov lvl hist forec Mt'!O263*'city lvl hist forec Mt'!$H263</f>
        <v>1.3297681204392691</v>
      </c>
      <c r="P263" s="15">
        <f>'prov lvl hist forec Mt'!P263*'city lvl hist forec Mt'!$H263</f>
        <v>1.3263460964921141</v>
      </c>
      <c r="Q263" s="15">
        <f>'prov lvl hist forec Mt'!Q263*'city lvl hist forec Mt'!$H263</f>
        <v>1.2939133515067371</v>
      </c>
      <c r="R263" s="15">
        <f>'prov lvl hist forec Mt'!R263*'city lvl hist forec Mt'!$H263</f>
        <v>1.2621292614210675</v>
      </c>
      <c r="S263" s="15">
        <f>'prov lvl hist forec Mt'!S263*'city lvl hist forec Mt'!$H263</f>
        <v>1.2309808531371111</v>
      </c>
      <c r="T263" s="15">
        <f>'prov lvl hist forec Mt'!T263*'city lvl hist forec Mt'!$H263</f>
        <v>1.2004554130188343</v>
      </c>
      <c r="U263" s="15">
        <f>'prov lvl hist forec Mt'!U263*'city lvl hist forec Mt'!$H263</f>
        <v>1.1705404817029226</v>
      </c>
      <c r="V263" s="15">
        <f>'prov lvl hist forec Mt'!V263*'city lvl hist forec Mt'!$H263</f>
        <v>1.1412238490133293</v>
      </c>
      <c r="W263" s="15">
        <f>'prov lvl hist forec Mt'!W263*'city lvl hist forec Mt'!$H263</f>
        <v>1.1124935489775281</v>
      </c>
      <c r="X263" s="15">
        <f>'prov lvl hist forec Mt'!X263*'city lvl hist forec Mt'!$H263</f>
        <v>1.0843378549424423</v>
      </c>
    </row>
    <row r="264" spans="1:24">
      <c r="A264" s="14" t="s">
        <v>3383</v>
      </c>
      <c r="B264" s="14" t="s">
        <v>4358</v>
      </c>
      <c r="C264" s="14" t="s">
        <v>2970</v>
      </c>
      <c r="D264" s="14" t="s">
        <v>2416</v>
      </c>
      <c r="E264" s="14" t="s">
        <v>3979</v>
      </c>
      <c r="F264">
        <f>SUMIF(GID_GCED_CO2_Plant_2019_v1.0!$V$1:$V$797,'city lvl hist forec Mt'!A264,GID_GCED_CO2_Plant_2019_v1.0!$AB$1:$AB$797)</f>
        <v>134.07999999999998</v>
      </c>
      <c r="G264" s="15">
        <f t="shared" si="8"/>
        <v>6251.97</v>
      </c>
      <c r="H264" s="26">
        <f t="shared" si="9"/>
        <v>2.1446040208126394E-2</v>
      </c>
      <c r="I264" s="15">
        <f>'prov lvl hist forec Mt'!I264*'city lvl hist forec Mt'!$H264</f>
        <v>0.13358682917153927</v>
      </c>
      <c r="J264" s="15">
        <f>'prov lvl hist forec Mt'!J264*'city lvl hist forec Mt'!$H264</f>
        <v>0.13035701277185338</v>
      </c>
      <c r="K264" s="15">
        <f>'prov lvl hist forec Mt'!K264*'city lvl hist forec Mt'!$H264</f>
        <v>0.11664182864039158</v>
      </c>
      <c r="L264" s="15">
        <f>'prov lvl hist forec Mt'!L264*'city lvl hist forec Mt'!$H264</f>
        <v>0.10909042462758237</v>
      </c>
      <c r="M264" s="15">
        <f>'prov lvl hist forec Mt'!M264*'city lvl hist forec Mt'!$H264</f>
        <v>0.1301209906678607</v>
      </c>
      <c r="N264" s="15">
        <f>'prov lvl hist forec Mt'!N264*'city lvl hist forec Mt'!$H264</f>
        <v>0.13527256273259392</v>
      </c>
      <c r="O264" s="15">
        <f>'prov lvl hist forec Mt'!O264*'city lvl hist forec Mt'!$H264</f>
        <v>0.13814209263639876</v>
      </c>
      <c r="P264" s="15">
        <f>'prov lvl hist forec Mt'!P264*'city lvl hist forec Mt'!$H264</f>
        <v>0.13762801830582197</v>
      </c>
      <c r="Q264" s="15">
        <f>'prov lvl hist forec Mt'!Q264*'city lvl hist forec Mt'!$H264</f>
        <v>0.13275580176829974</v>
      </c>
      <c r="R264" s="15">
        <f>'prov lvl hist forec Mt'!R264*'city lvl hist forec Mt'!$H264</f>
        <v>0.12798102956152796</v>
      </c>
      <c r="S264" s="15">
        <f>'prov lvl hist forec Mt'!S264*'city lvl hist forec Mt'!$H264</f>
        <v>0.12330175279889159</v>
      </c>
      <c r="T264" s="15">
        <f>'prov lvl hist forec Mt'!T264*'city lvl hist forec Mt'!$H264</f>
        <v>0.11871606157150796</v>
      </c>
      <c r="U264" s="15">
        <f>'prov lvl hist forec Mt'!U264*'city lvl hist forec Mt'!$H264</f>
        <v>0.11422208416867204</v>
      </c>
      <c r="V264" s="15">
        <f>'prov lvl hist forec Mt'!V264*'city lvl hist forec Mt'!$H264</f>
        <v>0.10981798631389279</v>
      </c>
      <c r="W264" s="15">
        <f>'prov lvl hist forec Mt'!W264*'city lvl hist forec Mt'!$H264</f>
        <v>0.10550197041620918</v>
      </c>
      <c r="X264" s="15">
        <f>'prov lvl hist forec Mt'!X264*'city lvl hist forec Mt'!$H264</f>
        <v>0.10127227483647919</v>
      </c>
    </row>
    <row r="265" spans="1:24">
      <c r="A265" s="14" t="s">
        <v>3464</v>
      </c>
      <c r="B265" s="14" t="s">
        <v>4359</v>
      </c>
      <c r="C265" s="14" t="s">
        <v>3222</v>
      </c>
      <c r="D265" s="14" t="s">
        <v>3943</v>
      </c>
      <c r="E265" s="14" t="s">
        <v>3944</v>
      </c>
      <c r="F265">
        <f>SUMIF(GID_GCED_CO2_Plant_2019_v1.0!$V$1:$V$797,'city lvl hist forec Mt'!A265,GID_GCED_CO2_Plant_2019_v1.0!$AB$1:$AB$797)</f>
        <v>207.84</v>
      </c>
      <c r="G265" s="15">
        <f t="shared" si="8"/>
        <v>4351.25</v>
      </c>
      <c r="H265" s="26">
        <f t="shared" si="9"/>
        <v>4.7765584602125828E-2</v>
      </c>
      <c r="I265" s="15">
        <f>'prov lvl hist forec Mt'!I265*'city lvl hist forec Mt'!$H265</f>
        <v>0.1919885873888324</v>
      </c>
      <c r="J265" s="15">
        <f>'prov lvl hist forec Mt'!J265*'city lvl hist forec Mt'!$H265</f>
        <v>0.207143196276001</v>
      </c>
      <c r="K265" s="15">
        <f>'prov lvl hist forec Mt'!K265*'city lvl hist forec Mt'!$H265</f>
        <v>0.15301217990908692</v>
      </c>
      <c r="L265" s="15">
        <f>'prov lvl hist forec Mt'!L265*'city lvl hist forec Mt'!$H265</f>
        <v>0.11925013715472713</v>
      </c>
      <c r="M265" s="15">
        <f>'prov lvl hist forec Mt'!M265*'city lvl hist forec Mt'!$H265</f>
        <v>0.12990599053485927</v>
      </c>
      <c r="N265" s="15">
        <f>'prov lvl hist forec Mt'!N265*'city lvl hist forec Mt'!$H265</f>
        <v>0.13829713994008802</v>
      </c>
      <c r="O265" s="15">
        <f>'prov lvl hist forec Mt'!O265*'city lvl hist forec Mt'!$H265</f>
        <v>0.13930116575187509</v>
      </c>
      <c r="P265" s="15">
        <f>'prov lvl hist forec Mt'!P265*'city lvl hist forec Mt'!$H265</f>
        <v>0.13912129521057429</v>
      </c>
      <c r="Q265" s="15">
        <f>'prov lvl hist forec Mt'!Q265*'city lvl hist forec Mt'!$H265</f>
        <v>0.13741654518939422</v>
      </c>
      <c r="R265" s="15">
        <f>'prov lvl hist forec Mt'!R265*'city lvl hist forec Mt'!$H265</f>
        <v>0.13574589016863775</v>
      </c>
      <c r="S265" s="15">
        <f>'prov lvl hist forec Mt'!S265*'city lvl hist forec Mt'!$H265</f>
        <v>0.13410864824829644</v>
      </c>
      <c r="T265" s="15">
        <f>'prov lvl hist forec Mt'!T265*'city lvl hist forec Mt'!$H265</f>
        <v>0.13250415116636194</v>
      </c>
      <c r="U265" s="15">
        <f>'prov lvl hist forec Mt'!U265*'city lvl hist forec Mt'!$H265</f>
        <v>0.13093174402606614</v>
      </c>
      <c r="V265" s="15">
        <f>'prov lvl hist forec Mt'!V265*'city lvl hist forec Mt'!$H265</f>
        <v>0.12939078502857623</v>
      </c>
      <c r="W265" s="15">
        <f>'prov lvl hist forec Mt'!W265*'city lvl hist forec Mt'!$H265</f>
        <v>0.12788064521103618</v>
      </c>
      <c r="X265" s="15">
        <f>'prov lvl hist forec Mt'!X265*'city lvl hist forec Mt'!$H265</f>
        <v>0.12640070818984689</v>
      </c>
    </row>
    <row r="266" spans="1:24">
      <c r="A266" s="14" t="s">
        <v>3478</v>
      </c>
      <c r="B266" s="14" t="s">
        <v>4360</v>
      </c>
      <c r="C266" s="14" t="s">
        <v>1463</v>
      </c>
      <c r="D266" s="14" t="s">
        <v>2362</v>
      </c>
      <c r="E266" s="14" t="s">
        <v>3963</v>
      </c>
      <c r="F266">
        <f>SUMIF(GID_GCED_CO2_Plant_2019_v1.0!$V$1:$V$797,'city lvl hist forec Mt'!A266,GID_GCED_CO2_Plant_2019_v1.0!$AB$1:$AB$797)</f>
        <v>335.22</v>
      </c>
      <c r="G266" s="15">
        <f t="shared" si="8"/>
        <v>26891.949999999997</v>
      </c>
      <c r="H266" s="26">
        <f t="shared" si="9"/>
        <v>1.2465440401309688E-2</v>
      </c>
      <c r="I266" s="15">
        <f>'prov lvl hist forec Mt'!I266*'city lvl hist forec Mt'!$H266</f>
        <v>0.27417717884144593</v>
      </c>
      <c r="J266" s="15">
        <f>'prov lvl hist forec Mt'!J266*'city lvl hist forec Mt'!$H266</f>
        <v>0.25519631365118489</v>
      </c>
      <c r="K266" s="15">
        <f>'prov lvl hist forec Mt'!K266*'city lvl hist forec Mt'!$H266</f>
        <v>0.25261118896455564</v>
      </c>
      <c r="L266" s="15">
        <f>'prov lvl hist forec Mt'!L266*'city lvl hist forec Mt'!$H266</f>
        <v>0.18072385047631961</v>
      </c>
      <c r="M266" s="15">
        <f>'prov lvl hist forec Mt'!M266*'city lvl hist forec Mt'!$H266</f>
        <v>0.17950816670221237</v>
      </c>
      <c r="N266" s="15">
        <f>'prov lvl hist forec Mt'!N266*'city lvl hist forec Mt'!$H266</f>
        <v>0.1981556285523528</v>
      </c>
      <c r="O266" s="15">
        <f>'prov lvl hist forec Mt'!O266*'city lvl hist forec Mt'!$H266</f>
        <v>0.19667443723622532</v>
      </c>
      <c r="P266" s="15">
        <f>'prov lvl hist forec Mt'!P266*'city lvl hist forec Mt'!$H266</f>
        <v>0.19693979165308809</v>
      </c>
      <c r="Q266" s="15">
        <f>'prov lvl hist forec Mt'!Q266*'city lvl hist forec Mt'!$H266</f>
        <v>0.19945472792055885</v>
      </c>
      <c r="R266" s="15">
        <f>'prov lvl hist forec Mt'!R266*'city lvl hist forec Mt'!$H266</f>
        <v>0.20191936546268022</v>
      </c>
      <c r="S266" s="15">
        <f>'prov lvl hist forec Mt'!S266*'city lvl hist forec Mt'!$H266</f>
        <v>0.20433471025395916</v>
      </c>
      <c r="T266" s="15">
        <f>'prov lvl hist forec Mt'!T266*'city lvl hist forec Mt'!$H266</f>
        <v>0.20670174814941256</v>
      </c>
      <c r="U266" s="15">
        <f>'prov lvl hist forec Mt'!U266*'city lvl hist forec Mt'!$H266</f>
        <v>0.20902144528695685</v>
      </c>
      <c r="V266" s="15">
        <f>'prov lvl hist forec Mt'!V266*'city lvl hist forec Mt'!$H266</f>
        <v>0.21129474848175023</v>
      </c>
      <c r="W266" s="15">
        <f>'prov lvl hist forec Mt'!W266*'city lvl hist forec Mt'!$H266</f>
        <v>0.21352258561264778</v>
      </c>
      <c r="X266" s="15">
        <f>'prov lvl hist forec Mt'!X266*'city lvl hist forec Mt'!$H266</f>
        <v>0.21570586600092737</v>
      </c>
    </row>
    <row r="267" spans="1:24">
      <c r="A267" s="14" t="s">
        <v>3672</v>
      </c>
      <c r="B267" s="14" t="s">
        <v>4361</v>
      </c>
      <c r="C267" s="14" t="s">
        <v>2907</v>
      </c>
      <c r="D267" s="14" t="s">
        <v>2453</v>
      </c>
      <c r="E267" s="14" t="s">
        <v>4031</v>
      </c>
      <c r="F267">
        <f>SUMIF(GID_GCED_CO2_Plant_2019_v1.0!$V$1:$V$797,'city lvl hist forec Mt'!A267,GID_GCED_CO2_Plant_2019_v1.0!$AB$1:$AB$797)</f>
        <v>0</v>
      </c>
      <c r="G267" s="15">
        <f t="shared" si="8"/>
        <v>24364.339999999997</v>
      </c>
      <c r="H267" s="26">
        <f t="shared" si="9"/>
        <v>0</v>
      </c>
      <c r="I267" s="15">
        <f>'prov lvl hist forec Mt'!I267*'city lvl hist forec Mt'!$H267</f>
        <v>0</v>
      </c>
      <c r="J267" s="15">
        <f>'prov lvl hist forec Mt'!J267*'city lvl hist forec Mt'!$H267</f>
        <v>0</v>
      </c>
      <c r="K267" s="15">
        <f>'prov lvl hist forec Mt'!K267*'city lvl hist forec Mt'!$H267</f>
        <v>0</v>
      </c>
      <c r="L267" s="15">
        <f>'prov lvl hist forec Mt'!L267*'city lvl hist forec Mt'!$H267</f>
        <v>0</v>
      </c>
      <c r="M267" s="15">
        <f>'prov lvl hist forec Mt'!M267*'city lvl hist forec Mt'!$H267</f>
        <v>0</v>
      </c>
      <c r="N267" s="15">
        <f>'prov lvl hist forec Mt'!N267*'city lvl hist forec Mt'!$H267</f>
        <v>0</v>
      </c>
      <c r="O267" s="15">
        <f>'prov lvl hist forec Mt'!O267*'city lvl hist forec Mt'!$H267</f>
        <v>0</v>
      </c>
      <c r="P267" s="15">
        <f>'prov lvl hist forec Mt'!P267*'city lvl hist forec Mt'!$H267</f>
        <v>0</v>
      </c>
      <c r="Q267" s="15">
        <f>'prov lvl hist forec Mt'!Q267*'city lvl hist forec Mt'!$H267</f>
        <v>0</v>
      </c>
      <c r="R267" s="15">
        <f>'prov lvl hist forec Mt'!R267*'city lvl hist forec Mt'!$H267</f>
        <v>0</v>
      </c>
      <c r="S267" s="15">
        <f>'prov lvl hist forec Mt'!S267*'city lvl hist forec Mt'!$H267</f>
        <v>0</v>
      </c>
      <c r="T267" s="15">
        <f>'prov lvl hist forec Mt'!T267*'city lvl hist forec Mt'!$H267</f>
        <v>0</v>
      </c>
      <c r="U267" s="15">
        <f>'prov lvl hist forec Mt'!U267*'city lvl hist forec Mt'!$H267</f>
        <v>0</v>
      </c>
      <c r="V267" s="15">
        <f>'prov lvl hist forec Mt'!V267*'city lvl hist forec Mt'!$H267</f>
        <v>0</v>
      </c>
      <c r="W267" s="15">
        <f>'prov lvl hist forec Mt'!W267*'city lvl hist forec Mt'!$H267</f>
        <v>0</v>
      </c>
      <c r="X267" s="15">
        <f>'prov lvl hist forec Mt'!X267*'city lvl hist forec Mt'!$H267</f>
        <v>0</v>
      </c>
    </row>
    <row r="268" spans="1:24">
      <c r="A268" s="14" t="s">
        <v>3673</v>
      </c>
      <c r="B268" s="14" t="s">
        <v>4362</v>
      </c>
      <c r="C268" s="14" t="s">
        <v>4363</v>
      </c>
      <c r="D268" s="14" t="s">
        <v>2362</v>
      </c>
      <c r="E268" s="14" t="s">
        <v>3963</v>
      </c>
      <c r="F268">
        <f>SUMIF(GID_GCED_CO2_Plant_2019_v1.0!$V$1:$V$797,'city lvl hist forec Mt'!A268,GID_GCED_CO2_Plant_2019_v1.0!$AB$1:$AB$797)</f>
        <v>0</v>
      </c>
      <c r="G268" s="15">
        <f t="shared" si="8"/>
        <v>26891.949999999997</v>
      </c>
      <c r="H268" s="26">
        <f t="shared" si="9"/>
        <v>0</v>
      </c>
      <c r="I268" s="15">
        <f>'prov lvl hist forec Mt'!I268*'city lvl hist forec Mt'!$H268</f>
        <v>0</v>
      </c>
      <c r="J268" s="15">
        <f>'prov lvl hist forec Mt'!J268*'city lvl hist forec Mt'!$H268</f>
        <v>0</v>
      </c>
      <c r="K268" s="15">
        <f>'prov lvl hist forec Mt'!K268*'city lvl hist forec Mt'!$H268</f>
        <v>0</v>
      </c>
      <c r="L268" s="15">
        <f>'prov lvl hist forec Mt'!L268*'city lvl hist forec Mt'!$H268</f>
        <v>0</v>
      </c>
      <c r="M268" s="15">
        <f>'prov lvl hist forec Mt'!M268*'city lvl hist forec Mt'!$H268</f>
        <v>0</v>
      </c>
      <c r="N268" s="15">
        <f>'prov lvl hist forec Mt'!N268*'city lvl hist forec Mt'!$H268</f>
        <v>0</v>
      </c>
      <c r="O268" s="15">
        <f>'prov lvl hist forec Mt'!O268*'city lvl hist forec Mt'!$H268</f>
        <v>0</v>
      </c>
      <c r="P268" s="15">
        <f>'prov lvl hist forec Mt'!P268*'city lvl hist forec Mt'!$H268</f>
        <v>0</v>
      </c>
      <c r="Q268" s="15">
        <f>'prov lvl hist forec Mt'!Q268*'city lvl hist forec Mt'!$H268</f>
        <v>0</v>
      </c>
      <c r="R268" s="15">
        <f>'prov lvl hist forec Mt'!R268*'city lvl hist forec Mt'!$H268</f>
        <v>0</v>
      </c>
      <c r="S268" s="15">
        <f>'prov lvl hist forec Mt'!S268*'city lvl hist forec Mt'!$H268</f>
        <v>0</v>
      </c>
      <c r="T268" s="15">
        <f>'prov lvl hist forec Mt'!T268*'city lvl hist forec Mt'!$H268</f>
        <v>0</v>
      </c>
      <c r="U268" s="15">
        <f>'prov lvl hist forec Mt'!U268*'city lvl hist forec Mt'!$H268</f>
        <v>0</v>
      </c>
      <c r="V268" s="15">
        <f>'prov lvl hist forec Mt'!V268*'city lvl hist forec Mt'!$H268</f>
        <v>0</v>
      </c>
      <c r="W268" s="15">
        <f>'prov lvl hist forec Mt'!W268*'city lvl hist forec Mt'!$H268</f>
        <v>0</v>
      </c>
      <c r="X268" s="15">
        <f>'prov lvl hist forec Mt'!X268*'city lvl hist forec Mt'!$H268</f>
        <v>0</v>
      </c>
    </row>
    <row r="269" spans="1:24">
      <c r="A269" s="14" t="s">
        <v>3465</v>
      </c>
      <c r="B269" s="14" t="s">
        <v>4364</v>
      </c>
      <c r="C269" s="14" t="s">
        <v>3223</v>
      </c>
      <c r="D269" s="14" t="s">
        <v>2409</v>
      </c>
      <c r="E269" s="14" t="s">
        <v>3961</v>
      </c>
      <c r="F269">
        <f>SUMIF(GID_GCED_CO2_Plant_2019_v1.0!$V$1:$V$797,'city lvl hist forec Mt'!A269,GID_GCED_CO2_Plant_2019_v1.0!$AB$1:$AB$797)</f>
        <v>261.48</v>
      </c>
      <c r="G269" s="15">
        <f t="shared" si="8"/>
        <v>6828.59</v>
      </c>
      <c r="H269" s="26">
        <f t="shared" si="9"/>
        <v>3.8291946067929107E-2</v>
      </c>
      <c r="I269" s="15">
        <f>'prov lvl hist forec Mt'!I269*'city lvl hist forec Mt'!$H269</f>
        <v>0.50003939778032913</v>
      </c>
      <c r="J269" s="15">
        <f>'prov lvl hist forec Mt'!J269*'city lvl hist forec Mt'!$H269</f>
        <v>0.53999630509884267</v>
      </c>
      <c r="K269" s="15">
        <f>'prov lvl hist forec Mt'!K269*'city lvl hist forec Mt'!$H269</f>
        <v>0.58990825922486234</v>
      </c>
      <c r="L269" s="15">
        <f>'prov lvl hist forec Mt'!L269*'city lvl hist forec Mt'!$H269</f>
        <v>0.55853738388375296</v>
      </c>
      <c r="M269" s="15">
        <f>'prov lvl hist forec Mt'!M269*'city lvl hist forec Mt'!$H269</f>
        <v>0.57910895473217205</v>
      </c>
      <c r="N269" s="15">
        <f>'prov lvl hist forec Mt'!N269*'city lvl hist forec Mt'!$H269</f>
        <v>0.56069576563746848</v>
      </c>
      <c r="O269" s="15">
        <f>'prov lvl hist forec Mt'!O269*'city lvl hist forec Mt'!$H269</f>
        <v>0.56032511839930332</v>
      </c>
      <c r="P269" s="15">
        <f>'prov lvl hist forec Mt'!P269*'city lvl hist forec Mt'!$H269</f>
        <v>0.56039151959992761</v>
      </c>
      <c r="Q269" s="15">
        <f>'prov lvl hist forec Mt'!Q269*'city lvl hist forec Mt'!$H269</f>
        <v>0.56102084693364196</v>
      </c>
      <c r="R269" s="15">
        <f>'prov lvl hist forec Mt'!R269*'city lvl hist forec Mt'!$H269</f>
        <v>0.56163758772068195</v>
      </c>
      <c r="S269" s="15">
        <f>'prov lvl hist forec Mt'!S269*'city lvl hist forec Mt'!$H269</f>
        <v>0.56224199369198113</v>
      </c>
      <c r="T269" s="15">
        <f>'prov lvl hist forec Mt'!T269*'city lvl hist forec Mt'!$H269</f>
        <v>0.56283431154385433</v>
      </c>
      <c r="U269" s="15">
        <f>'prov lvl hist forec Mt'!U269*'city lvl hist forec Mt'!$H269</f>
        <v>0.56341478303869008</v>
      </c>
      <c r="V269" s="15">
        <f>'prov lvl hist forec Mt'!V269*'city lvl hist forec Mt'!$H269</f>
        <v>0.56398364510362919</v>
      </c>
      <c r="W269" s="15">
        <f>'prov lvl hist forec Mt'!W269*'city lvl hist forec Mt'!$H269</f>
        <v>0.56454112992726957</v>
      </c>
      <c r="X269" s="15">
        <f>'prov lvl hist forec Mt'!X269*'city lvl hist forec Mt'!$H269</f>
        <v>0.56508746505443697</v>
      </c>
    </row>
    <row r="270" spans="1:24">
      <c r="A270" s="14" t="s">
        <v>3674</v>
      </c>
      <c r="B270" s="14" t="s">
        <v>4365</v>
      </c>
      <c r="C270" s="14" t="s">
        <v>4366</v>
      </c>
      <c r="D270" s="14" t="s">
        <v>1517</v>
      </c>
      <c r="E270" s="14" t="s">
        <v>4043</v>
      </c>
      <c r="F270">
        <f>SUMIF(GID_GCED_CO2_Plant_2019_v1.0!$V$1:$V$797,'city lvl hist forec Mt'!A270,GID_GCED_CO2_Plant_2019_v1.0!$AB$1:$AB$797)</f>
        <v>0</v>
      </c>
      <c r="G270" s="15">
        <f t="shared" si="8"/>
        <v>24846.129999999997</v>
      </c>
      <c r="H270" s="26">
        <f t="shared" si="9"/>
        <v>0</v>
      </c>
      <c r="I270" s="15">
        <f>'prov lvl hist forec Mt'!I270*'city lvl hist forec Mt'!$H270</f>
        <v>0</v>
      </c>
      <c r="J270" s="15">
        <f>'prov lvl hist forec Mt'!J270*'city lvl hist forec Mt'!$H270</f>
        <v>0</v>
      </c>
      <c r="K270" s="15">
        <f>'prov lvl hist forec Mt'!K270*'city lvl hist forec Mt'!$H270</f>
        <v>0</v>
      </c>
      <c r="L270" s="15">
        <f>'prov lvl hist forec Mt'!L270*'city lvl hist forec Mt'!$H270</f>
        <v>0</v>
      </c>
      <c r="M270" s="15">
        <f>'prov lvl hist forec Mt'!M270*'city lvl hist forec Mt'!$H270</f>
        <v>0</v>
      </c>
      <c r="N270" s="15">
        <f>'prov lvl hist forec Mt'!N270*'city lvl hist forec Mt'!$H270</f>
        <v>0</v>
      </c>
      <c r="O270" s="15">
        <f>'prov lvl hist forec Mt'!O270*'city lvl hist forec Mt'!$H270</f>
        <v>0</v>
      </c>
      <c r="P270" s="15">
        <f>'prov lvl hist forec Mt'!P270*'city lvl hist forec Mt'!$H270</f>
        <v>0</v>
      </c>
      <c r="Q270" s="15">
        <f>'prov lvl hist forec Mt'!Q270*'city lvl hist forec Mt'!$H270</f>
        <v>0</v>
      </c>
      <c r="R270" s="15">
        <f>'prov lvl hist forec Mt'!R270*'city lvl hist forec Mt'!$H270</f>
        <v>0</v>
      </c>
      <c r="S270" s="15">
        <f>'prov lvl hist forec Mt'!S270*'city lvl hist forec Mt'!$H270</f>
        <v>0</v>
      </c>
      <c r="T270" s="15">
        <f>'prov lvl hist forec Mt'!T270*'city lvl hist forec Mt'!$H270</f>
        <v>0</v>
      </c>
      <c r="U270" s="15">
        <f>'prov lvl hist forec Mt'!U270*'city lvl hist forec Mt'!$H270</f>
        <v>0</v>
      </c>
      <c r="V270" s="15">
        <f>'prov lvl hist forec Mt'!V270*'city lvl hist forec Mt'!$H270</f>
        <v>0</v>
      </c>
      <c r="W270" s="15">
        <f>'prov lvl hist forec Mt'!W270*'city lvl hist forec Mt'!$H270</f>
        <v>0</v>
      </c>
      <c r="X270" s="15">
        <f>'prov lvl hist forec Mt'!X270*'city lvl hist forec Mt'!$H270</f>
        <v>0</v>
      </c>
    </row>
    <row r="271" spans="1:24">
      <c r="A271" s="14" t="s">
        <v>3467</v>
      </c>
      <c r="B271" s="14" t="s">
        <v>4367</v>
      </c>
      <c r="C271" s="14" t="s">
        <v>3225</v>
      </c>
      <c r="D271" s="14" t="s">
        <v>2438</v>
      </c>
      <c r="E271" s="14" t="s">
        <v>3959</v>
      </c>
      <c r="F271">
        <f>SUMIF(GID_GCED_CO2_Plant_2019_v1.0!$V$1:$V$797,'city lvl hist forec Mt'!A271,GID_GCED_CO2_Plant_2019_v1.0!$AB$1:$AB$797)</f>
        <v>419.03999999999996</v>
      </c>
      <c r="G271" s="15">
        <f t="shared" si="8"/>
        <v>15366.849999999997</v>
      </c>
      <c r="H271" s="26">
        <f t="shared" si="9"/>
        <v>2.7269088980500237E-2</v>
      </c>
      <c r="I271" s="15">
        <f>'prov lvl hist forec Mt'!I271*'city lvl hist forec Mt'!$H271</f>
        <v>0.16328279257611408</v>
      </c>
      <c r="J271" s="15">
        <f>'prov lvl hist forec Mt'!J271*'city lvl hist forec Mt'!$H271</f>
        <v>0.14064993375650872</v>
      </c>
      <c r="K271" s="15">
        <f>'prov lvl hist forec Mt'!K271*'city lvl hist forec Mt'!$H271</f>
        <v>0.13643675232097857</v>
      </c>
      <c r="L271" s="15">
        <f>'prov lvl hist forec Mt'!L271*'city lvl hist forec Mt'!$H271</f>
        <v>0.14384541600741424</v>
      </c>
      <c r="M271" s="15">
        <f>'prov lvl hist forec Mt'!M271*'city lvl hist forec Mt'!$H271</f>
        <v>0.17290526570956341</v>
      </c>
      <c r="N271" s="15">
        <f>'prov lvl hist forec Mt'!N271*'city lvl hist forec Mt'!$H271</f>
        <v>0.1972943440732163</v>
      </c>
      <c r="O271" s="15">
        <f>'prov lvl hist forec Mt'!O271*'city lvl hist forec Mt'!$H271</f>
        <v>0.20130792355628893</v>
      </c>
      <c r="P271" s="15">
        <f>'prov lvl hist forec Mt'!P271*'city lvl hist forec Mt'!$H271</f>
        <v>0.20058889352170331</v>
      </c>
      <c r="Q271" s="15">
        <f>'prov lvl hist forec Mt'!Q271*'city lvl hist forec Mt'!$H271</f>
        <v>0.19377417857269461</v>
      </c>
      <c r="R271" s="15">
        <f>'prov lvl hist forec Mt'!R271*'city lvl hist forec Mt'!$H271</f>
        <v>0.18709575792266606</v>
      </c>
      <c r="S271" s="15">
        <f>'prov lvl hist forec Mt'!S271*'city lvl hist forec Mt'!$H271</f>
        <v>0.18055090568563809</v>
      </c>
      <c r="T271" s="15">
        <f>'prov lvl hist forec Mt'!T271*'city lvl hist forec Mt'!$H271</f>
        <v>0.17413695049335071</v>
      </c>
      <c r="U271" s="15">
        <f>'prov lvl hist forec Mt'!U271*'city lvl hist forec Mt'!$H271</f>
        <v>0.16785127440490907</v>
      </c>
      <c r="V271" s="15">
        <f>'prov lvl hist forec Mt'!V271*'city lvl hist forec Mt'!$H271</f>
        <v>0.16169131183823618</v>
      </c>
      <c r="W271" s="15">
        <f>'prov lvl hist forec Mt'!W271*'city lvl hist forec Mt'!$H271</f>
        <v>0.15565454852289687</v>
      </c>
      <c r="X271" s="15">
        <f>'prov lvl hist forec Mt'!X271*'city lvl hist forec Mt'!$H271</f>
        <v>0.14973852047386427</v>
      </c>
    </row>
    <row r="272" spans="1:24">
      <c r="A272" s="14" t="s">
        <v>3675</v>
      </c>
      <c r="B272" s="14" t="s">
        <v>4368</v>
      </c>
      <c r="C272" s="14" t="s">
        <v>3225</v>
      </c>
      <c r="D272" s="14" t="s">
        <v>2545</v>
      </c>
      <c r="E272" s="14" t="s">
        <v>3953</v>
      </c>
      <c r="F272">
        <f>SUMIF(GID_GCED_CO2_Plant_2019_v1.0!$V$1:$V$797,'city lvl hist forec Mt'!A272,GID_GCED_CO2_Plant_2019_v1.0!$AB$1:$AB$797)</f>
        <v>0</v>
      </c>
      <c r="G272" s="15">
        <f t="shared" si="8"/>
        <v>9758.44</v>
      </c>
      <c r="H272" s="26">
        <f t="shared" si="9"/>
        <v>0</v>
      </c>
      <c r="I272" s="15">
        <f>'prov lvl hist forec Mt'!I272*'city lvl hist forec Mt'!$H272</f>
        <v>0</v>
      </c>
      <c r="J272" s="15">
        <f>'prov lvl hist forec Mt'!J272*'city lvl hist forec Mt'!$H272</f>
        <v>0</v>
      </c>
      <c r="K272" s="15">
        <f>'prov lvl hist forec Mt'!K272*'city lvl hist forec Mt'!$H272</f>
        <v>0</v>
      </c>
      <c r="L272" s="15">
        <f>'prov lvl hist forec Mt'!L272*'city lvl hist forec Mt'!$H272</f>
        <v>0</v>
      </c>
      <c r="M272" s="15">
        <f>'prov lvl hist forec Mt'!M272*'city lvl hist forec Mt'!$H272</f>
        <v>0</v>
      </c>
      <c r="N272" s="15">
        <f>'prov lvl hist forec Mt'!N272*'city lvl hist forec Mt'!$H272</f>
        <v>0</v>
      </c>
      <c r="O272" s="15">
        <f>'prov lvl hist forec Mt'!O272*'city lvl hist forec Mt'!$H272</f>
        <v>0</v>
      </c>
      <c r="P272" s="15">
        <f>'prov lvl hist forec Mt'!P272*'city lvl hist forec Mt'!$H272</f>
        <v>0</v>
      </c>
      <c r="Q272" s="15">
        <f>'prov lvl hist forec Mt'!Q272*'city lvl hist forec Mt'!$H272</f>
        <v>0</v>
      </c>
      <c r="R272" s="15">
        <f>'prov lvl hist forec Mt'!R272*'city lvl hist forec Mt'!$H272</f>
        <v>0</v>
      </c>
      <c r="S272" s="15">
        <f>'prov lvl hist forec Mt'!S272*'city lvl hist forec Mt'!$H272</f>
        <v>0</v>
      </c>
      <c r="T272" s="15">
        <f>'prov lvl hist forec Mt'!T272*'city lvl hist forec Mt'!$H272</f>
        <v>0</v>
      </c>
      <c r="U272" s="15">
        <f>'prov lvl hist forec Mt'!U272*'city lvl hist forec Mt'!$H272</f>
        <v>0</v>
      </c>
      <c r="V272" s="15">
        <f>'prov lvl hist forec Mt'!V272*'city lvl hist forec Mt'!$H272</f>
        <v>0</v>
      </c>
      <c r="W272" s="15">
        <f>'prov lvl hist forec Mt'!W272*'city lvl hist forec Mt'!$H272</f>
        <v>0</v>
      </c>
      <c r="X272" s="15">
        <f>'prov lvl hist forec Mt'!X272*'city lvl hist forec Mt'!$H272</f>
        <v>0</v>
      </c>
    </row>
    <row r="273" spans="1:24">
      <c r="A273" s="14" t="s">
        <v>3479</v>
      </c>
      <c r="B273" s="14" t="s">
        <v>4369</v>
      </c>
      <c r="C273" s="14" t="s">
        <v>4370</v>
      </c>
      <c r="D273" s="14" t="s">
        <v>2366</v>
      </c>
      <c r="E273" s="14" t="s">
        <v>3987</v>
      </c>
      <c r="F273">
        <f>SUMIF(GID_GCED_CO2_Plant_2019_v1.0!$V$1:$V$797,'city lvl hist forec Mt'!A273,GID_GCED_CO2_Plant_2019_v1.0!$AB$1:$AB$797)</f>
        <v>335.23</v>
      </c>
      <c r="G273" s="15">
        <f t="shared" si="8"/>
        <v>30951.659999999996</v>
      </c>
      <c r="H273" s="26">
        <f t="shared" si="9"/>
        <v>1.0830759965701356E-2</v>
      </c>
      <c r="I273" s="15">
        <f>'prov lvl hist forec Mt'!I273*'city lvl hist forec Mt'!$H273</f>
        <v>0.20224679556070083</v>
      </c>
      <c r="J273" s="15">
        <f>'prov lvl hist forec Mt'!J273*'city lvl hist forec Mt'!$H273</f>
        <v>0.20723634802201774</v>
      </c>
      <c r="K273" s="15">
        <f>'prov lvl hist forec Mt'!K273*'city lvl hist forec Mt'!$H273</f>
        <v>0.2029011205885953</v>
      </c>
      <c r="L273" s="15">
        <f>'prov lvl hist forec Mt'!L273*'city lvl hist forec Mt'!$H273</f>
        <v>0.19688820505232627</v>
      </c>
      <c r="M273" s="15">
        <f>'prov lvl hist forec Mt'!M273*'city lvl hist forec Mt'!$H273</f>
        <v>0.21120588113204702</v>
      </c>
      <c r="N273" s="15">
        <f>'prov lvl hist forec Mt'!N273*'city lvl hist forec Mt'!$H273</f>
        <v>0.21291314578563766</v>
      </c>
      <c r="O273" s="15">
        <f>'prov lvl hist forec Mt'!O273*'city lvl hist forec Mt'!$H273</f>
        <v>0.21400439312423902</v>
      </c>
      <c r="P273" s="15">
        <f>'prov lvl hist forec Mt'!P273*'city lvl hist forec Mt'!$H273</f>
        <v>0.21380889690573252</v>
      </c>
      <c r="Q273" s="15">
        <f>'prov lvl hist forec Mt'!Q273*'city lvl hist forec Mt'!$H273</f>
        <v>0.21195605218625044</v>
      </c>
      <c r="R273" s="15">
        <f>'prov lvl hist forec Mt'!R273*'city lvl hist forec Mt'!$H273</f>
        <v>0.21014026436115799</v>
      </c>
      <c r="S273" s="15">
        <f>'prov lvl hist forec Mt'!S273*'city lvl hist forec Mt'!$H273</f>
        <v>0.20836079229256738</v>
      </c>
      <c r="T273" s="15">
        <f>'prov lvl hist forec Mt'!T273*'city lvl hist forec Mt'!$H273</f>
        <v>0.2066169096653486</v>
      </c>
      <c r="U273" s="15">
        <f>'prov lvl hist forec Mt'!U273*'city lvl hist forec Mt'!$H273</f>
        <v>0.20490790469067421</v>
      </c>
      <c r="V273" s="15">
        <f>'prov lvl hist forec Mt'!V273*'city lvl hist forec Mt'!$H273</f>
        <v>0.20323307981549329</v>
      </c>
      <c r="W273" s="15">
        <f>'prov lvl hist forec Mt'!W273*'city lvl hist forec Mt'!$H273</f>
        <v>0.20159175143781605</v>
      </c>
      <c r="X273" s="15">
        <f>'prov lvl hist forec Mt'!X273*'city lvl hist forec Mt'!$H273</f>
        <v>0.19998324962769229</v>
      </c>
    </row>
    <row r="274" spans="1:24">
      <c r="A274" s="14" t="s">
        <v>3676</v>
      </c>
      <c r="B274" s="14" t="s">
        <v>4371</v>
      </c>
      <c r="C274" s="14" t="s">
        <v>4372</v>
      </c>
      <c r="D274" s="14" t="s">
        <v>2610</v>
      </c>
      <c r="E274" s="14" t="s">
        <v>3936</v>
      </c>
      <c r="F274">
        <f>SUMIF(GID_GCED_CO2_Plant_2019_v1.0!$V$1:$V$797,'city lvl hist forec Mt'!A274,GID_GCED_CO2_Plant_2019_v1.0!$AB$1:$AB$797)</f>
        <v>0</v>
      </c>
      <c r="G274" s="15">
        <f t="shared" si="8"/>
        <v>3885.2700000000004</v>
      </c>
      <c r="H274" s="26">
        <f t="shared" si="9"/>
        <v>0</v>
      </c>
      <c r="I274" s="15">
        <f>'prov lvl hist forec Mt'!I274*'city lvl hist forec Mt'!$H274</f>
        <v>0</v>
      </c>
      <c r="J274" s="15">
        <f>'prov lvl hist forec Mt'!J274*'city lvl hist forec Mt'!$H274</f>
        <v>0</v>
      </c>
      <c r="K274" s="15">
        <f>'prov lvl hist forec Mt'!K274*'city lvl hist forec Mt'!$H274</f>
        <v>0</v>
      </c>
      <c r="L274" s="15">
        <f>'prov lvl hist forec Mt'!L274*'city lvl hist forec Mt'!$H274</f>
        <v>0</v>
      </c>
      <c r="M274" s="15">
        <f>'prov lvl hist forec Mt'!M274*'city lvl hist forec Mt'!$H274</f>
        <v>0</v>
      </c>
      <c r="N274" s="15">
        <f>'prov lvl hist forec Mt'!N274*'city lvl hist forec Mt'!$H274</f>
        <v>0</v>
      </c>
      <c r="O274" s="15">
        <f>'prov lvl hist forec Mt'!O274*'city lvl hist forec Mt'!$H274</f>
        <v>0</v>
      </c>
      <c r="P274" s="15">
        <f>'prov lvl hist forec Mt'!P274*'city lvl hist forec Mt'!$H274</f>
        <v>0</v>
      </c>
      <c r="Q274" s="15">
        <f>'prov lvl hist forec Mt'!Q274*'city lvl hist forec Mt'!$H274</f>
        <v>0</v>
      </c>
      <c r="R274" s="15">
        <f>'prov lvl hist forec Mt'!R274*'city lvl hist forec Mt'!$H274</f>
        <v>0</v>
      </c>
      <c r="S274" s="15">
        <f>'prov lvl hist forec Mt'!S274*'city lvl hist forec Mt'!$H274</f>
        <v>0</v>
      </c>
      <c r="T274" s="15">
        <f>'prov lvl hist forec Mt'!T274*'city lvl hist forec Mt'!$H274</f>
        <v>0</v>
      </c>
      <c r="U274" s="15">
        <f>'prov lvl hist forec Mt'!U274*'city lvl hist forec Mt'!$H274</f>
        <v>0</v>
      </c>
      <c r="V274" s="15">
        <f>'prov lvl hist forec Mt'!V274*'city lvl hist forec Mt'!$H274</f>
        <v>0</v>
      </c>
      <c r="W274" s="15">
        <f>'prov lvl hist forec Mt'!W274*'city lvl hist forec Mt'!$H274</f>
        <v>0</v>
      </c>
      <c r="X274" s="15">
        <f>'prov lvl hist forec Mt'!X274*'city lvl hist forec Mt'!$H274</f>
        <v>0</v>
      </c>
    </row>
    <row r="275" spans="1:24">
      <c r="A275" s="14" t="s">
        <v>3511</v>
      </c>
      <c r="B275" s="14" t="s">
        <v>4373</v>
      </c>
      <c r="C275" s="14" t="s">
        <v>4374</v>
      </c>
      <c r="D275" s="14" t="s">
        <v>2610</v>
      </c>
      <c r="E275" s="14" t="s">
        <v>3936</v>
      </c>
      <c r="F275">
        <f>SUMIF(GID_GCED_CO2_Plant_2019_v1.0!$V$1:$V$797,'city lvl hist forec Mt'!A275,GID_GCED_CO2_Plant_2019_v1.0!$AB$1:$AB$797)</f>
        <v>77.099999999999994</v>
      </c>
      <c r="G275" s="15">
        <f t="shared" si="8"/>
        <v>3885.2700000000004</v>
      </c>
      <c r="H275" s="26">
        <f t="shared" si="9"/>
        <v>1.9844180713309498E-2</v>
      </c>
      <c r="I275" s="15">
        <f>'prov lvl hist forec Mt'!I275*'city lvl hist forec Mt'!$H275</f>
        <v>0.10891576585051108</v>
      </c>
      <c r="J275" s="15">
        <f>'prov lvl hist forec Mt'!J275*'city lvl hist forec Mt'!$H275</f>
        <v>0.10322787026136894</v>
      </c>
      <c r="K275" s="15">
        <f>'prov lvl hist forec Mt'!K275*'city lvl hist forec Mt'!$H275</f>
        <v>0.12102745437020143</v>
      </c>
      <c r="L275" s="15">
        <f>'prov lvl hist forec Mt'!L275*'city lvl hist forec Mt'!$H275</f>
        <v>9.2929831808726202E-2</v>
      </c>
      <c r="M275" s="15">
        <f>'prov lvl hist forec Mt'!M275*'city lvl hist forec Mt'!$H275</f>
        <v>0.10476366306484371</v>
      </c>
      <c r="N275" s="15">
        <f>'prov lvl hist forec Mt'!N275*'city lvl hist forec Mt'!$H275</f>
        <v>0.10682324470426438</v>
      </c>
      <c r="O275" s="15">
        <f>'prov lvl hist forec Mt'!O275*'city lvl hist forec Mt'!$H275</f>
        <v>0.10821607476120952</v>
      </c>
      <c r="P275" s="15">
        <f>'prov lvl hist forec Mt'!P275*'city lvl hist forec Mt'!$H275</f>
        <v>0.10796655020383102</v>
      </c>
      <c r="Q275" s="15">
        <f>'prov lvl hist forec Mt'!Q275*'city lvl hist forec Mt'!$H275</f>
        <v>0.10560164380281804</v>
      </c>
      <c r="R275" s="15">
        <f>'prov lvl hist forec Mt'!R275*'city lvl hist forec Mt'!$H275</f>
        <v>0.10328403552982535</v>
      </c>
      <c r="S275" s="15">
        <f>'prov lvl hist forec Mt'!S275*'city lvl hist forec Mt'!$H275</f>
        <v>0.10101277942229249</v>
      </c>
      <c r="T275" s="15">
        <f>'prov lvl hist forec Mt'!T275*'city lvl hist forec Mt'!$H275</f>
        <v>9.8786948436910299E-2</v>
      </c>
      <c r="U275" s="15">
        <f>'prov lvl hist forec Mt'!U275*'city lvl hist forec Mt'!$H275</f>
        <v>9.6605634071235749E-2</v>
      </c>
      <c r="V275" s="15">
        <f>'prov lvl hist forec Mt'!V275*'city lvl hist forec Mt'!$H275</f>
        <v>9.4467945992874669E-2</v>
      </c>
      <c r="W275" s="15">
        <f>'prov lvl hist forec Mt'!W275*'city lvl hist forec Mt'!$H275</f>
        <v>9.2373011676080849E-2</v>
      </c>
      <c r="X275" s="15">
        <f>'prov lvl hist forec Mt'!X275*'city lvl hist forec Mt'!$H275</f>
        <v>9.0319976045622863E-2</v>
      </c>
    </row>
    <row r="276" spans="1:24">
      <c r="A276" s="14" t="s">
        <v>3677</v>
      </c>
      <c r="B276" s="14" t="s">
        <v>4375</v>
      </c>
      <c r="C276" s="14" t="s">
        <v>4376</v>
      </c>
      <c r="D276" s="14" t="s">
        <v>2610</v>
      </c>
      <c r="E276" s="14" t="s">
        <v>3936</v>
      </c>
      <c r="F276">
        <f>SUMIF(GID_GCED_CO2_Plant_2019_v1.0!$V$1:$V$797,'city lvl hist forec Mt'!A276,GID_GCED_CO2_Plant_2019_v1.0!$AB$1:$AB$797)</f>
        <v>0</v>
      </c>
      <c r="G276" s="15">
        <f t="shared" si="8"/>
        <v>3885.2700000000004</v>
      </c>
      <c r="H276" s="26">
        <f t="shared" si="9"/>
        <v>0</v>
      </c>
      <c r="I276" s="15">
        <f>'prov lvl hist forec Mt'!I276*'city lvl hist forec Mt'!$H276</f>
        <v>0</v>
      </c>
      <c r="J276" s="15">
        <f>'prov lvl hist forec Mt'!J276*'city lvl hist forec Mt'!$H276</f>
        <v>0</v>
      </c>
      <c r="K276" s="15">
        <f>'prov lvl hist forec Mt'!K276*'city lvl hist forec Mt'!$H276</f>
        <v>0</v>
      </c>
      <c r="L276" s="15">
        <f>'prov lvl hist forec Mt'!L276*'city lvl hist forec Mt'!$H276</f>
        <v>0</v>
      </c>
      <c r="M276" s="15">
        <f>'prov lvl hist forec Mt'!M276*'city lvl hist forec Mt'!$H276</f>
        <v>0</v>
      </c>
      <c r="N276" s="15">
        <f>'prov lvl hist forec Mt'!N276*'city lvl hist forec Mt'!$H276</f>
        <v>0</v>
      </c>
      <c r="O276" s="15">
        <f>'prov lvl hist forec Mt'!O276*'city lvl hist forec Mt'!$H276</f>
        <v>0</v>
      </c>
      <c r="P276" s="15">
        <f>'prov lvl hist forec Mt'!P276*'city lvl hist forec Mt'!$H276</f>
        <v>0</v>
      </c>
      <c r="Q276" s="15">
        <f>'prov lvl hist forec Mt'!Q276*'city lvl hist forec Mt'!$H276</f>
        <v>0</v>
      </c>
      <c r="R276" s="15">
        <f>'prov lvl hist forec Mt'!R276*'city lvl hist forec Mt'!$H276</f>
        <v>0</v>
      </c>
      <c r="S276" s="15">
        <f>'prov lvl hist forec Mt'!S276*'city lvl hist forec Mt'!$H276</f>
        <v>0</v>
      </c>
      <c r="T276" s="15">
        <f>'prov lvl hist forec Mt'!T276*'city lvl hist forec Mt'!$H276</f>
        <v>0</v>
      </c>
      <c r="U276" s="15">
        <f>'prov lvl hist forec Mt'!U276*'city lvl hist forec Mt'!$H276</f>
        <v>0</v>
      </c>
      <c r="V276" s="15">
        <f>'prov lvl hist forec Mt'!V276*'city lvl hist forec Mt'!$H276</f>
        <v>0</v>
      </c>
      <c r="W276" s="15">
        <f>'prov lvl hist forec Mt'!W276*'city lvl hist forec Mt'!$H276</f>
        <v>0</v>
      </c>
      <c r="X276" s="15">
        <f>'prov lvl hist forec Mt'!X276*'city lvl hist forec Mt'!$H276</f>
        <v>0</v>
      </c>
    </row>
    <row r="277" spans="1:24">
      <c r="A277" s="14" t="s">
        <v>3678</v>
      </c>
      <c r="B277" s="14" t="s">
        <v>4377</v>
      </c>
      <c r="C277" s="14" t="s">
        <v>4378</v>
      </c>
      <c r="D277" s="14" t="s">
        <v>2610</v>
      </c>
      <c r="E277" s="14" t="s">
        <v>3936</v>
      </c>
      <c r="F277">
        <f>SUMIF(GID_GCED_CO2_Plant_2019_v1.0!$V$1:$V$797,'city lvl hist forec Mt'!A277,GID_GCED_CO2_Plant_2019_v1.0!$AB$1:$AB$797)</f>
        <v>0</v>
      </c>
      <c r="G277" s="15">
        <f t="shared" si="8"/>
        <v>3885.2700000000004</v>
      </c>
      <c r="H277" s="26">
        <f t="shared" si="9"/>
        <v>0</v>
      </c>
      <c r="I277" s="15">
        <f>'prov lvl hist forec Mt'!I277*'city lvl hist forec Mt'!$H277</f>
        <v>0</v>
      </c>
      <c r="J277" s="15">
        <f>'prov lvl hist forec Mt'!J277*'city lvl hist forec Mt'!$H277</f>
        <v>0</v>
      </c>
      <c r="K277" s="15">
        <f>'prov lvl hist forec Mt'!K277*'city lvl hist forec Mt'!$H277</f>
        <v>0</v>
      </c>
      <c r="L277" s="15">
        <f>'prov lvl hist forec Mt'!L277*'city lvl hist forec Mt'!$H277</f>
        <v>0</v>
      </c>
      <c r="M277" s="15">
        <f>'prov lvl hist forec Mt'!M277*'city lvl hist forec Mt'!$H277</f>
        <v>0</v>
      </c>
      <c r="N277" s="15">
        <f>'prov lvl hist forec Mt'!N277*'city lvl hist forec Mt'!$H277</f>
        <v>0</v>
      </c>
      <c r="O277" s="15">
        <f>'prov lvl hist forec Mt'!O277*'city lvl hist forec Mt'!$H277</f>
        <v>0</v>
      </c>
      <c r="P277" s="15">
        <f>'prov lvl hist forec Mt'!P277*'city lvl hist forec Mt'!$H277</f>
        <v>0</v>
      </c>
      <c r="Q277" s="15">
        <f>'prov lvl hist forec Mt'!Q277*'city lvl hist forec Mt'!$H277</f>
        <v>0</v>
      </c>
      <c r="R277" s="15">
        <f>'prov lvl hist forec Mt'!R277*'city lvl hist forec Mt'!$H277</f>
        <v>0</v>
      </c>
      <c r="S277" s="15">
        <f>'prov lvl hist forec Mt'!S277*'city lvl hist forec Mt'!$H277</f>
        <v>0</v>
      </c>
      <c r="T277" s="15">
        <f>'prov lvl hist forec Mt'!T277*'city lvl hist forec Mt'!$H277</f>
        <v>0</v>
      </c>
      <c r="U277" s="15">
        <f>'prov lvl hist forec Mt'!U277*'city lvl hist forec Mt'!$H277</f>
        <v>0</v>
      </c>
      <c r="V277" s="15">
        <f>'prov lvl hist forec Mt'!V277*'city lvl hist forec Mt'!$H277</f>
        <v>0</v>
      </c>
      <c r="W277" s="15">
        <f>'prov lvl hist forec Mt'!W277*'city lvl hist forec Mt'!$H277</f>
        <v>0</v>
      </c>
      <c r="X277" s="15">
        <f>'prov lvl hist forec Mt'!X277*'city lvl hist forec Mt'!$H277</f>
        <v>0</v>
      </c>
    </row>
    <row r="278" spans="1:24">
      <c r="A278" s="14" t="s">
        <v>3679</v>
      </c>
      <c r="B278" s="14" t="s">
        <v>4379</v>
      </c>
      <c r="C278" s="14" t="s">
        <v>4380</v>
      </c>
      <c r="D278" s="14" t="s">
        <v>2610</v>
      </c>
      <c r="E278" s="14" t="s">
        <v>3936</v>
      </c>
      <c r="F278">
        <f>SUMIF(GID_GCED_CO2_Plant_2019_v1.0!$V$1:$V$797,'city lvl hist forec Mt'!A278,GID_GCED_CO2_Plant_2019_v1.0!$AB$1:$AB$797)</f>
        <v>0</v>
      </c>
      <c r="G278" s="15">
        <f t="shared" si="8"/>
        <v>3885.2700000000004</v>
      </c>
      <c r="H278" s="26">
        <f t="shared" si="9"/>
        <v>0</v>
      </c>
      <c r="I278" s="15">
        <f>'prov lvl hist forec Mt'!I278*'city lvl hist forec Mt'!$H278</f>
        <v>0</v>
      </c>
      <c r="J278" s="15">
        <f>'prov lvl hist forec Mt'!J278*'city lvl hist forec Mt'!$H278</f>
        <v>0</v>
      </c>
      <c r="K278" s="15">
        <f>'prov lvl hist forec Mt'!K278*'city lvl hist forec Mt'!$H278</f>
        <v>0</v>
      </c>
      <c r="L278" s="15">
        <f>'prov lvl hist forec Mt'!L278*'city lvl hist forec Mt'!$H278</f>
        <v>0</v>
      </c>
      <c r="M278" s="15">
        <f>'prov lvl hist forec Mt'!M278*'city lvl hist forec Mt'!$H278</f>
        <v>0</v>
      </c>
      <c r="N278" s="15">
        <f>'prov lvl hist forec Mt'!N278*'city lvl hist forec Mt'!$H278</f>
        <v>0</v>
      </c>
      <c r="O278" s="15">
        <f>'prov lvl hist forec Mt'!O278*'city lvl hist forec Mt'!$H278</f>
        <v>0</v>
      </c>
      <c r="P278" s="15">
        <f>'prov lvl hist forec Mt'!P278*'city lvl hist forec Mt'!$H278</f>
        <v>0</v>
      </c>
      <c r="Q278" s="15">
        <f>'prov lvl hist forec Mt'!Q278*'city lvl hist forec Mt'!$H278</f>
        <v>0</v>
      </c>
      <c r="R278" s="15">
        <f>'prov lvl hist forec Mt'!R278*'city lvl hist forec Mt'!$H278</f>
        <v>0</v>
      </c>
      <c r="S278" s="15">
        <f>'prov lvl hist forec Mt'!S278*'city lvl hist forec Mt'!$H278</f>
        <v>0</v>
      </c>
      <c r="T278" s="15">
        <f>'prov lvl hist forec Mt'!T278*'city lvl hist forec Mt'!$H278</f>
        <v>0</v>
      </c>
      <c r="U278" s="15">
        <f>'prov lvl hist forec Mt'!U278*'city lvl hist forec Mt'!$H278</f>
        <v>0</v>
      </c>
      <c r="V278" s="15">
        <f>'prov lvl hist forec Mt'!V278*'city lvl hist forec Mt'!$H278</f>
        <v>0</v>
      </c>
      <c r="W278" s="15">
        <f>'prov lvl hist forec Mt'!W278*'city lvl hist forec Mt'!$H278</f>
        <v>0</v>
      </c>
      <c r="X278" s="15">
        <f>'prov lvl hist forec Mt'!X278*'city lvl hist forec Mt'!$H278</f>
        <v>0</v>
      </c>
    </row>
    <row r="279" spans="1:24">
      <c r="A279" s="14" t="s">
        <v>3293</v>
      </c>
      <c r="B279" s="14" t="s">
        <v>4381</v>
      </c>
      <c r="C279" s="14" t="s">
        <v>2544</v>
      </c>
      <c r="D279" s="14" t="s">
        <v>2545</v>
      </c>
      <c r="E279" s="14" t="s">
        <v>3953</v>
      </c>
      <c r="F279">
        <f>SUMIF(GID_GCED_CO2_Plant_2019_v1.0!$V$1:$V$797,'city lvl hist forec Mt'!A279,GID_GCED_CO2_Plant_2019_v1.0!$AB$1:$AB$797)</f>
        <v>2715.35</v>
      </c>
      <c r="G279" s="15">
        <f t="shared" si="8"/>
        <v>9758.44</v>
      </c>
      <c r="H279" s="26">
        <f t="shared" si="9"/>
        <v>0.27825656559859974</v>
      </c>
      <c r="I279" s="15">
        <f>'prov lvl hist forec Mt'!I279*'city lvl hist forec Mt'!$H279</f>
        <v>3.4086124861168221</v>
      </c>
      <c r="J279" s="15">
        <f>'prov lvl hist forec Mt'!J279*'city lvl hist forec Mt'!$H279</f>
        <v>4.0024029821945959</v>
      </c>
      <c r="K279" s="15">
        <f>'prov lvl hist forec Mt'!K279*'city lvl hist forec Mt'!$H279</f>
        <v>4.2626793869164166</v>
      </c>
      <c r="L279" s="15">
        <f>'prov lvl hist forec Mt'!L279*'city lvl hist forec Mt'!$H279</f>
        <v>4.3407989286352811</v>
      </c>
      <c r="M279" s="15">
        <f>'prov lvl hist forec Mt'!M279*'city lvl hist forec Mt'!$H279</f>
        <v>4.9179864247969247</v>
      </c>
      <c r="N279" s="15">
        <f>'prov lvl hist forec Mt'!N279*'city lvl hist forec Mt'!$H279</f>
        <v>4.8998178015818867</v>
      </c>
      <c r="O279" s="15">
        <f>'prov lvl hist forec Mt'!O279*'city lvl hist forec Mt'!$H279</f>
        <v>4.9691010095019914</v>
      </c>
      <c r="P279" s="15">
        <f>'prov lvl hist forec Mt'!P279*'city lvl hist forec Mt'!$H279</f>
        <v>4.9566889699255725</v>
      </c>
      <c r="Q279" s="15">
        <f>'prov lvl hist forec Mt'!Q279*'city lvl hist forec Mt'!$H279</f>
        <v>4.8390520040402079</v>
      </c>
      <c r="R279" s="15">
        <f>'prov lvl hist forec Mt'!R279*'city lvl hist forec Mt'!$H279</f>
        <v>4.7237677774725499</v>
      </c>
      <c r="S279" s="15">
        <f>'prov lvl hist forec Mt'!S279*'city lvl hist forec Mt'!$H279</f>
        <v>4.6107892354362443</v>
      </c>
      <c r="T279" s="15">
        <f>'prov lvl hist forec Mt'!T279*'city lvl hist forec Mt'!$H279</f>
        <v>4.5000702642406658</v>
      </c>
      <c r="U279" s="15">
        <f>'prov lvl hist forec Mt'!U279*'city lvl hist forec Mt'!$H279</f>
        <v>4.3915656724689995</v>
      </c>
      <c r="V279" s="15">
        <f>'prov lvl hist forec Mt'!V279*'city lvl hist forec Mt'!$H279</f>
        <v>4.2852311725327645</v>
      </c>
      <c r="W279" s="15">
        <f>'prov lvl hist forec Mt'!W279*'city lvl hist forec Mt'!$H279</f>
        <v>4.1810233625952566</v>
      </c>
      <c r="X279" s="15">
        <f>'prov lvl hist forec Mt'!X279*'city lvl hist forec Mt'!$H279</f>
        <v>4.0788997088564969</v>
      </c>
    </row>
    <row r="280" spans="1:24">
      <c r="A280" s="14" t="s">
        <v>3680</v>
      </c>
      <c r="B280" s="14" t="s">
        <v>4382</v>
      </c>
      <c r="C280" s="14" t="s">
        <v>4383</v>
      </c>
      <c r="D280" s="14" t="s">
        <v>2453</v>
      </c>
      <c r="E280" s="14" t="s">
        <v>4031</v>
      </c>
      <c r="F280">
        <f>SUMIF(GID_GCED_CO2_Plant_2019_v1.0!$V$1:$V$797,'city lvl hist forec Mt'!A280,GID_GCED_CO2_Plant_2019_v1.0!$AB$1:$AB$797)</f>
        <v>0</v>
      </c>
      <c r="G280" s="15">
        <f t="shared" si="8"/>
        <v>24364.339999999997</v>
      </c>
      <c r="H280" s="26">
        <f t="shared" si="9"/>
        <v>0</v>
      </c>
      <c r="I280" s="15">
        <f>'prov lvl hist forec Mt'!I280*'city lvl hist forec Mt'!$H280</f>
        <v>0</v>
      </c>
      <c r="J280" s="15">
        <f>'prov lvl hist forec Mt'!J280*'city lvl hist forec Mt'!$H280</f>
        <v>0</v>
      </c>
      <c r="K280" s="15">
        <f>'prov lvl hist forec Mt'!K280*'city lvl hist forec Mt'!$H280</f>
        <v>0</v>
      </c>
      <c r="L280" s="15">
        <f>'prov lvl hist forec Mt'!L280*'city lvl hist forec Mt'!$H280</f>
        <v>0</v>
      </c>
      <c r="M280" s="15">
        <f>'prov lvl hist forec Mt'!M280*'city lvl hist forec Mt'!$H280</f>
        <v>0</v>
      </c>
      <c r="N280" s="15">
        <f>'prov lvl hist forec Mt'!N280*'city lvl hist forec Mt'!$H280</f>
        <v>0</v>
      </c>
      <c r="O280" s="15">
        <f>'prov lvl hist forec Mt'!O280*'city lvl hist forec Mt'!$H280</f>
        <v>0</v>
      </c>
      <c r="P280" s="15">
        <f>'prov lvl hist forec Mt'!P280*'city lvl hist forec Mt'!$H280</f>
        <v>0</v>
      </c>
      <c r="Q280" s="15">
        <f>'prov lvl hist forec Mt'!Q280*'city lvl hist forec Mt'!$H280</f>
        <v>0</v>
      </c>
      <c r="R280" s="15">
        <f>'prov lvl hist forec Mt'!R280*'city lvl hist forec Mt'!$H280</f>
        <v>0</v>
      </c>
      <c r="S280" s="15">
        <f>'prov lvl hist forec Mt'!S280*'city lvl hist forec Mt'!$H280</f>
        <v>0</v>
      </c>
      <c r="T280" s="15">
        <f>'prov lvl hist forec Mt'!T280*'city lvl hist forec Mt'!$H280</f>
        <v>0</v>
      </c>
      <c r="U280" s="15">
        <f>'prov lvl hist forec Mt'!U280*'city lvl hist forec Mt'!$H280</f>
        <v>0</v>
      </c>
      <c r="V280" s="15">
        <f>'prov lvl hist forec Mt'!V280*'city lvl hist forec Mt'!$H280</f>
        <v>0</v>
      </c>
      <c r="W280" s="15">
        <f>'prov lvl hist forec Mt'!W280*'city lvl hist forec Mt'!$H280</f>
        <v>0</v>
      </c>
      <c r="X280" s="15">
        <f>'prov lvl hist forec Mt'!X280*'city lvl hist forec Mt'!$H280</f>
        <v>0</v>
      </c>
    </row>
    <row r="281" spans="1:24">
      <c r="A281" s="14" t="s">
        <v>3681</v>
      </c>
      <c r="B281" s="14" t="s">
        <v>4384</v>
      </c>
      <c r="C281" s="14" t="s">
        <v>4385</v>
      </c>
      <c r="D281" s="14" t="s">
        <v>2610</v>
      </c>
      <c r="E281" s="14" t="s">
        <v>3936</v>
      </c>
      <c r="F281">
        <f>SUMIF(GID_GCED_CO2_Plant_2019_v1.0!$V$1:$V$797,'city lvl hist forec Mt'!A281,GID_GCED_CO2_Plant_2019_v1.0!$AB$1:$AB$797)</f>
        <v>0</v>
      </c>
      <c r="G281" s="15">
        <f t="shared" si="8"/>
        <v>3885.2700000000004</v>
      </c>
      <c r="H281" s="26">
        <f t="shared" si="9"/>
        <v>0</v>
      </c>
      <c r="I281" s="15">
        <f>'prov lvl hist forec Mt'!I281*'city lvl hist forec Mt'!$H281</f>
        <v>0</v>
      </c>
      <c r="J281" s="15">
        <f>'prov lvl hist forec Mt'!J281*'city lvl hist forec Mt'!$H281</f>
        <v>0</v>
      </c>
      <c r="K281" s="15">
        <f>'prov lvl hist forec Mt'!K281*'city lvl hist forec Mt'!$H281</f>
        <v>0</v>
      </c>
      <c r="L281" s="15">
        <f>'prov lvl hist forec Mt'!L281*'city lvl hist forec Mt'!$H281</f>
        <v>0</v>
      </c>
      <c r="M281" s="15">
        <f>'prov lvl hist forec Mt'!M281*'city lvl hist forec Mt'!$H281</f>
        <v>0</v>
      </c>
      <c r="N281" s="15">
        <f>'prov lvl hist forec Mt'!N281*'city lvl hist forec Mt'!$H281</f>
        <v>0</v>
      </c>
      <c r="O281" s="15">
        <f>'prov lvl hist forec Mt'!O281*'city lvl hist forec Mt'!$H281</f>
        <v>0</v>
      </c>
      <c r="P281" s="15">
        <f>'prov lvl hist forec Mt'!P281*'city lvl hist forec Mt'!$H281</f>
        <v>0</v>
      </c>
      <c r="Q281" s="15">
        <f>'prov lvl hist forec Mt'!Q281*'city lvl hist forec Mt'!$H281</f>
        <v>0</v>
      </c>
      <c r="R281" s="15">
        <f>'prov lvl hist forec Mt'!R281*'city lvl hist forec Mt'!$H281</f>
        <v>0</v>
      </c>
      <c r="S281" s="15">
        <f>'prov lvl hist forec Mt'!S281*'city lvl hist forec Mt'!$H281</f>
        <v>0</v>
      </c>
      <c r="T281" s="15">
        <f>'prov lvl hist forec Mt'!T281*'city lvl hist forec Mt'!$H281</f>
        <v>0</v>
      </c>
      <c r="U281" s="15">
        <f>'prov lvl hist forec Mt'!U281*'city lvl hist forec Mt'!$H281</f>
        <v>0</v>
      </c>
      <c r="V281" s="15">
        <f>'prov lvl hist forec Mt'!V281*'city lvl hist forec Mt'!$H281</f>
        <v>0</v>
      </c>
      <c r="W281" s="15">
        <f>'prov lvl hist forec Mt'!W281*'city lvl hist forec Mt'!$H281</f>
        <v>0</v>
      </c>
      <c r="X281" s="15">
        <f>'prov lvl hist forec Mt'!X281*'city lvl hist forec Mt'!$H281</f>
        <v>0</v>
      </c>
    </row>
    <row r="282" spans="1:24">
      <c r="A282" s="14" t="s">
        <v>3682</v>
      </c>
      <c r="B282" s="14" t="s">
        <v>4386</v>
      </c>
      <c r="C282" s="14" t="s">
        <v>4387</v>
      </c>
      <c r="D282" s="14" t="s">
        <v>2610</v>
      </c>
      <c r="E282" s="14" t="s">
        <v>3936</v>
      </c>
      <c r="F282">
        <f>SUMIF(GID_GCED_CO2_Plant_2019_v1.0!$V$1:$V$797,'city lvl hist forec Mt'!A282,GID_GCED_CO2_Plant_2019_v1.0!$AB$1:$AB$797)</f>
        <v>0</v>
      </c>
      <c r="G282" s="15">
        <f t="shared" si="8"/>
        <v>3885.2700000000004</v>
      </c>
      <c r="H282" s="26">
        <f t="shared" si="9"/>
        <v>0</v>
      </c>
      <c r="I282" s="15">
        <f>'prov lvl hist forec Mt'!I282*'city lvl hist forec Mt'!$H282</f>
        <v>0</v>
      </c>
      <c r="J282" s="15">
        <f>'prov lvl hist forec Mt'!J282*'city lvl hist forec Mt'!$H282</f>
        <v>0</v>
      </c>
      <c r="K282" s="15">
        <f>'prov lvl hist forec Mt'!K282*'city lvl hist forec Mt'!$H282</f>
        <v>0</v>
      </c>
      <c r="L282" s="15">
        <f>'prov lvl hist forec Mt'!L282*'city lvl hist forec Mt'!$H282</f>
        <v>0</v>
      </c>
      <c r="M282" s="15">
        <f>'prov lvl hist forec Mt'!M282*'city lvl hist forec Mt'!$H282</f>
        <v>0</v>
      </c>
      <c r="N282" s="15">
        <f>'prov lvl hist forec Mt'!N282*'city lvl hist forec Mt'!$H282</f>
        <v>0</v>
      </c>
      <c r="O282" s="15">
        <f>'prov lvl hist forec Mt'!O282*'city lvl hist forec Mt'!$H282</f>
        <v>0</v>
      </c>
      <c r="P282" s="15">
        <f>'prov lvl hist forec Mt'!P282*'city lvl hist forec Mt'!$H282</f>
        <v>0</v>
      </c>
      <c r="Q282" s="15">
        <f>'prov lvl hist forec Mt'!Q282*'city lvl hist forec Mt'!$H282</f>
        <v>0</v>
      </c>
      <c r="R282" s="15">
        <f>'prov lvl hist forec Mt'!R282*'city lvl hist forec Mt'!$H282</f>
        <v>0</v>
      </c>
      <c r="S282" s="15">
        <f>'prov lvl hist forec Mt'!S282*'city lvl hist forec Mt'!$H282</f>
        <v>0</v>
      </c>
      <c r="T282" s="15">
        <f>'prov lvl hist forec Mt'!T282*'city lvl hist forec Mt'!$H282</f>
        <v>0</v>
      </c>
      <c r="U282" s="15">
        <f>'prov lvl hist forec Mt'!U282*'city lvl hist forec Mt'!$H282</f>
        <v>0</v>
      </c>
      <c r="V282" s="15">
        <f>'prov lvl hist forec Mt'!V282*'city lvl hist forec Mt'!$H282</f>
        <v>0</v>
      </c>
      <c r="W282" s="15">
        <f>'prov lvl hist forec Mt'!W282*'city lvl hist forec Mt'!$H282</f>
        <v>0</v>
      </c>
      <c r="X282" s="15">
        <f>'prov lvl hist forec Mt'!X282*'city lvl hist forec Mt'!$H282</f>
        <v>0</v>
      </c>
    </row>
    <row r="283" spans="1:24">
      <c r="A283" s="14" t="s">
        <v>3683</v>
      </c>
      <c r="B283" s="14" t="s">
        <v>4388</v>
      </c>
      <c r="C283" s="14" t="s">
        <v>4389</v>
      </c>
      <c r="D283" s="14" t="s">
        <v>2610</v>
      </c>
      <c r="E283" s="14" t="s">
        <v>3936</v>
      </c>
      <c r="F283">
        <f>SUMIF(GID_GCED_CO2_Plant_2019_v1.0!$V$1:$V$797,'city lvl hist forec Mt'!A283,GID_GCED_CO2_Plant_2019_v1.0!$AB$1:$AB$797)</f>
        <v>0</v>
      </c>
      <c r="G283" s="15">
        <f t="shared" si="8"/>
        <v>3885.2700000000004</v>
      </c>
      <c r="H283" s="26">
        <f t="shared" si="9"/>
        <v>0</v>
      </c>
      <c r="I283" s="15">
        <f>'prov lvl hist forec Mt'!I283*'city lvl hist forec Mt'!$H283</f>
        <v>0</v>
      </c>
      <c r="J283" s="15">
        <f>'prov lvl hist forec Mt'!J283*'city lvl hist forec Mt'!$H283</f>
        <v>0</v>
      </c>
      <c r="K283" s="15">
        <f>'prov lvl hist forec Mt'!K283*'city lvl hist forec Mt'!$H283</f>
        <v>0</v>
      </c>
      <c r="L283" s="15">
        <f>'prov lvl hist forec Mt'!L283*'city lvl hist forec Mt'!$H283</f>
        <v>0</v>
      </c>
      <c r="M283" s="15">
        <f>'prov lvl hist forec Mt'!M283*'city lvl hist forec Mt'!$H283</f>
        <v>0</v>
      </c>
      <c r="N283" s="15">
        <f>'prov lvl hist forec Mt'!N283*'city lvl hist forec Mt'!$H283</f>
        <v>0</v>
      </c>
      <c r="O283" s="15">
        <f>'prov lvl hist forec Mt'!O283*'city lvl hist forec Mt'!$H283</f>
        <v>0</v>
      </c>
      <c r="P283" s="15">
        <f>'prov lvl hist forec Mt'!P283*'city lvl hist forec Mt'!$H283</f>
        <v>0</v>
      </c>
      <c r="Q283" s="15">
        <f>'prov lvl hist forec Mt'!Q283*'city lvl hist forec Mt'!$H283</f>
        <v>0</v>
      </c>
      <c r="R283" s="15">
        <f>'prov lvl hist forec Mt'!R283*'city lvl hist forec Mt'!$H283</f>
        <v>0</v>
      </c>
      <c r="S283" s="15">
        <f>'prov lvl hist forec Mt'!S283*'city lvl hist forec Mt'!$H283</f>
        <v>0</v>
      </c>
      <c r="T283" s="15">
        <f>'prov lvl hist forec Mt'!T283*'city lvl hist forec Mt'!$H283</f>
        <v>0</v>
      </c>
      <c r="U283" s="15">
        <f>'prov lvl hist forec Mt'!U283*'city lvl hist forec Mt'!$H283</f>
        <v>0</v>
      </c>
      <c r="V283" s="15">
        <f>'prov lvl hist forec Mt'!V283*'city lvl hist forec Mt'!$H283</f>
        <v>0</v>
      </c>
      <c r="W283" s="15">
        <f>'prov lvl hist forec Mt'!W283*'city lvl hist forec Mt'!$H283</f>
        <v>0</v>
      </c>
      <c r="X283" s="15">
        <f>'prov lvl hist forec Mt'!X283*'city lvl hist forec Mt'!$H283</f>
        <v>0</v>
      </c>
    </row>
    <row r="284" spans="1:24">
      <c r="A284" s="14" t="s">
        <v>3377</v>
      </c>
      <c r="B284" s="14" t="s">
        <v>4390</v>
      </c>
      <c r="C284" s="14" t="s">
        <v>2947</v>
      </c>
      <c r="D284" s="14" t="s">
        <v>2496</v>
      </c>
      <c r="E284" s="14" t="s">
        <v>3976</v>
      </c>
      <c r="F284">
        <f>SUMIF(GID_GCED_CO2_Plant_2019_v1.0!$V$1:$V$797,'city lvl hist forec Mt'!A284,GID_GCED_CO2_Plant_2019_v1.0!$AB$1:$AB$797)</f>
        <v>469.32000000000005</v>
      </c>
      <c r="G284" s="15">
        <f t="shared" si="8"/>
        <v>33858.01</v>
      </c>
      <c r="H284" s="26">
        <f t="shared" si="9"/>
        <v>1.386141713585648E-2</v>
      </c>
      <c r="I284" s="15">
        <f>'prov lvl hist forec Mt'!I284*'city lvl hist forec Mt'!$H284</f>
        <v>0.20150061042397596</v>
      </c>
      <c r="J284" s="15">
        <f>'prov lvl hist forec Mt'!J284*'city lvl hist forec Mt'!$H284</f>
        <v>0.21769595009234788</v>
      </c>
      <c r="K284" s="15">
        <f>'prov lvl hist forec Mt'!K284*'city lvl hist forec Mt'!$H284</f>
        <v>0.22901554615803513</v>
      </c>
      <c r="L284" s="15">
        <f>'prov lvl hist forec Mt'!L284*'city lvl hist forec Mt'!$H284</f>
        <v>0.21524292225427791</v>
      </c>
      <c r="M284" s="15">
        <f>'prov lvl hist forec Mt'!M284*'city lvl hist forec Mt'!$H284</f>
        <v>0.2273463637181885</v>
      </c>
      <c r="N284" s="15">
        <f>'prov lvl hist forec Mt'!N284*'city lvl hist forec Mt'!$H284</f>
        <v>0.22815153135319041</v>
      </c>
      <c r="O284" s="15">
        <f>'prov lvl hist forec Mt'!O284*'city lvl hist forec Mt'!$H284</f>
        <v>0.22873079826234463</v>
      </c>
      <c r="P284" s="15">
        <f>'prov lvl hist forec Mt'!P284*'city lvl hist forec Mt'!$H284</f>
        <v>0.22862702298955381</v>
      </c>
      <c r="Q284" s="15">
        <f>'prov lvl hist forec Mt'!Q284*'city lvl hist forec Mt'!$H284</f>
        <v>0.22764347728379955</v>
      </c>
      <c r="R284" s="15">
        <f>'prov lvl hist forec Mt'!R284*'city lvl hist forec Mt'!$H284</f>
        <v>0.22667960249216043</v>
      </c>
      <c r="S284" s="15">
        <f>'prov lvl hist forec Mt'!S284*'city lvl hist forec Mt'!$H284</f>
        <v>0.22573500519635406</v>
      </c>
      <c r="T284" s="15">
        <f>'prov lvl hist forec Mt'!T284*'city lvl hist forec Mt'!$H284</f>
        <v>0.22480929984646381</v>
      </c>
      <c r="U284" s="15">
        <f>'prov lvl hist forec Mt'!U284*'city lvl hist forec Mt'!$H284</f>
        <v>0.2239021086035714</v>
      </c>
      <c r="V284" s="15">
        <f>'prov lvl hist forec Mt'!V284*'city lvl hist forec Mt'!$H284</f>
        <v>0.22301306118553677</v>
      </c>
      <c r="W284" s="15">
        <f>'prov lvl hist forec Mt'!W284*'city lvl hist forec Mt'!$H284</f>
        <v>0.2221417947158629</v>
      </c>
      <c r="X284" s="15">
        <f>'prov lvl hist forec Mt'!X284*'city lvl hist forec Mt'!$H284</f>
        <v>0.22128795357558248</v>
      </c>
    </row>
    <row r="285" spans="1:24">
      <c r="A285" s="14" t="s">
        <v>3684</v>
      </c>
      <c r="B285" s="14" t="s">
        <v>4391</v>
      </c>
      <c r="C285" s="14" t="s">
        <v>4392</v>
      </c>
      <c r="D285" s="14" t="s">
        <v>2458</v>
      </c>
      <c r="E285" s="14" t="s">
        <v>3957</v>
      </c>
      <c r="F285">
        <f>SUMIF(GID_GCED_CO2_Plant_2019_v1.0!$V$1:$V$797,'city lvl hist forec Mt'!A285,GID_GCED_CO2_Plant_2019_v1.0!$AB$1:$AB$797)</f>
        <v>0</v>
      </c>
      <c r="G285" s="15">
        <f t="shared" si="8"/>
        <v>25846</v>
      </c>
      <c r="H285" s="26">
        <f t="shared" si="9"/>
        <v>0</v>
      </c>
      <c r="I285" s="15">
        <f>'prov lvl hist forec Mt'!I285*'city lvl hist forec Mt'!$H285</f>
        <v>0</v>
      </c>
      <c r="J285" s="15">
        <f>'prov lvl hist forec Mt'!J285*'city lvl hist forec Mt'!$H285</f>
        <v>0</v>
      </c>
      <c r="K285" s="15">
        <f>'prov lvl hist forec Mt'!K285*'city lvl hist forec Mt'!$H285</f>
        <v>0</v>
      </c>
      <c r="L285" s="15">
        <f>'prov lvl hist forec Mt'!L285*'city lvl hist forec Mt'!$H285</f>
        <v>0</v>
      </c>
      <c r="M285" s="15">
        <f>'prov lvl hist forec Mt'!M285*'city lvl hist forec Mt'!$H285</f>
        <v>0</v>
      </c>
      <c r="N285" s="15">
        <f>'prov lvl hist forec Mt'!N285*'city lvl hist forec Mt'!$H285</f>
        <v>0</v>
      </c>
      <c r="O285" s="15">
        <f>'prov lvl hist forec Mt'!O285*'city lvl hist forec Mt'!$H285</f>
        <v>0</v>
      </c>
      <c r="P285" s="15">
        <f>'prov lvl hist forec Mt'!P285*'city lvl hist forec Mt'!$H285</f>
        <v>0</v>
      </c>
      <c r="Q285" s="15">
        <f>'prov lvl hist forec Mt'!Q285*'city lvl hist forec Mt'!$H285</f>
        <v>0</v>
      </c>
      <c r="R285" s="15">
        <f>'prov lvl hist forec Mt'!R285*'city lvl hist forec Mt'!$H285</f>
        <v>0</v>
      </c>
      <c r="S285" s="15">
        <f>'prov lvl hist forec Mt'!S285*'city lvl hist forec Mt'!$H285</f>
        <v>0</v>
      </c>
      <c r="T285" s="15">
        <f>'prov lvl hist forec Mt'!T285*'city lvl hist forec Mt'!$H285</f>
        <v>0</v>
      </c>
      <c r="U285" s="15">
        <f>'prov lvl hist forec Mt'!U285*'city lvl hist forec Mt'!$H285</f>
        <v>0</v>
      </c>
      <c r="V285" s="15">
        <f>'prov lvl hist forec Mt'!V285*'city lvl hist forec Mt'!$H285</f>
        <v>0</v>
      </c>
      <c r="W285" s="15">
        <f>'prov lvl hist forec Mt'!W285*'city lvl hist forec Mt'!$H285</f>
        <v>0</v>
      </c>
      <c r="X285" s="15">
        <f>'prov lvl hist forec Mt'!X285*'city lvl hist forec Mt'!$H285</f>
        <v>0</v>
      </c>
    </row>
    <row r="286" spans="1:24">
      <c r="A286" s="14" t="s">
        <v>3685</v>
      </c>
      <c r="B286" s="14" t="s">
        <v>4393</v>
      </c>
      <c r="C286" s="14" t="s">
        <v>4394</v>
      </c>
      <c r="D286" s="14" t="s">
        <v>2458</v>
      </c>
      <c r="E286" s="14" t="s">
        <v>3957</v>
      </c>
      <c r="F286">
        <f>SUMIF(GID_GCED_CO2_Plant_2019_v1.0!$V$1:$V$797,'city lvl hist forec Mt'!A286,GID_GCED_CO2_Plant_2019_v1.0!$AB$1:$AB$797)</f>
        <v>0</v>
      </c>
      <c r="G286" s="15">
        <f t="shared" si="8"/>
        <v>25846</v>
      </c>
      <c r="H286" s="26">
        <f t="shared" si="9"/>
        <v>0</v>
      </c>
      <c r="I286" s="15">
        <f>'prov lvl hist forec Mt'!I286*'city lvl hist forec Mt'!$H286</f>
        <v>0</v>
      </c>
      <c r="J286" s="15">
        <f>'prov lvl hist forec Mt'!J286*'city lvl hist forec Mt'!$H286</f>
        <v>0</v>
      </c>
      <c r="K286" s="15">
        <f>'prov lvl hist forec Mt'!K286*'city lvl hist forec Mt'!$H286</f>
        <v>0</v>
      </c>
      <c r="L286" s="15">
        <f>'prov lvl hist forec Mt'!L286*'city lvl hist forec Mt'!$H286</f>
        <v>0</v>
      </c>
      <c r="M286" s="15">
        <f>'prov lvl hist forec Mt'!M286*'city lvl hist forec Mt'!$H286</f>
        <v>0</v>
      </c>
      <c r="N286" s="15">
        <f>'prov lvl hist forec Mt'!N286*'city lvl hist forec Mt'!$H286</f>
        <v>0</v>
      </c>
      <c r="O286" s="15">
        <f>'prov lvl hist forec Mt'!O286*'city lvl hist forec Mt'!$H286</f>
        <v>0</v>
      </c>
      <c r="P286" s="15">
        <f>'prov lvl hist forec Mt'!P286*'city lvl hist forec Mt'!$H286</f>
        <v>0</v>
      </c>
      <c r="Q286" s="15">
        <f>'prov lvl hist forec Mt'!Q286*'city lvl hist forec Mt'!$H286</f>
        <v>0</v>
      </c>
      <c r="R286" s="15">
        <f>'prov lvl hist forec Mt'!R286*'city lvl hist forec Mt'!$H286</f>
        <v>0</v>
      </c>
      <c r="S286" s="15">
        <f>'prov lvl hist forec Mt'!S286*'city lvl hist forec Mt'!$H286</f>
        <v>0</v>
      </c>
      <c r="T286" s="15">
        <f>'prov lvl hist forec Mt'!T286*'city lvl hist forec Mt'!$H286</f>
        <v>0</v>
      </c>
      <c r="U286" s="15">
        <f>'prov lvl hist forec Mt'!U286*'city lvl hist forec Mt'!$H286</f>
        <v>0</v>
      </c>
      <c r="V286" s="15">
        <f>'prov lvl hist forec Mt'!V286*'city lvl hist forec Mt'!$H286</f>
        <v>0</v>
      </c>
      <c r="W286" s="15">
        <f>'prov lvl hist forec Mt'!W286*'city lvl hist forec Mt'!$H286</f>
        <v>0</v>
      </c>
      <c r="X286" s="15">
        <f>'prov lvl hist forec Mt'!X286*'city lvl hist forec Mt'!$H286</f>
        <v>0</v>
      </c>
    </row>
    <row r="287" spans="1:24">
      <c r="A287" s="14" t="s">
        <v>3686</v>
      </c>
      <c r="B287" s="14" t="s">
        <v>4395</v>
      </c>
      <c r="C287" s="14" t="s">
        <v>4396</v>
      </c>
      <c r="D287" s="14" t="s">
        <v>2458</v>
      </c>
      <c r="E287" s="14" t="s">
        <v>3957</v>
      </c>
      <c r="F287">
        <f>SUMIF(GID_GCED_CO2_Plant_2019_v1.0!$V$1:$V$797,'city lvl hist forec Mt'!A287,GID_GCED_CO2_Plant_2019_v1.0!$AB$1:$AB$797)</f>
        <v>0</v>
      </c>
      <c r="G287" s="15">
        <f t="shared" si="8"/>
        <v>25846</v>
      </c>
      <c r="H287" s="26">
        <f t="shared" si="9"/>
        <v>0</v>
      </c>
      <c r="I287" s="15">
        <f>'prov lvl hist forec Mt'!I287*'city lvl hist forec Mt'!$H287</f>
        <v>0</v>
      </c>
      <c r="J287" s="15">
        <f>'prov lvl hist forec Mt'!J287*'city lvl hist forec Mt'!$H287</f>
        <v>0</v>
      </c>
      <c r="K287" s="15">
        <f>'prov lvl hist forec Mt'!K287*'city lvl hist forec Mt'!$H287</f>
        <v>0</v>
      </c>
      <c r="L287" s="15">
        <f>'prov lvl hist forec Mt'!L287*'city lvl hist forec Mt'!$H287</f>
        <v>0</v>
      </c>
      <c r="M287" s="15">
        <f>'prov lvl hist forec Mt'!M287*'city lvl hist forec Mt'!$H287</f>
        <v>0</v>
      </c>
      <c r="N287" s="15">
        <f>'prov lvl hist forec Mt'!N287*'city lvl hist forec Mt'!$H287</f>
        <v>0</v>
      </c>
      <c r="O287" s="15">
        <f>'prov lvl hist forec Mt'!O287*'city lvl hist forec Mt'!$H287</f>
        <v>0</v>
      </c>
      <c r="P287" s="15">
        <f>'prov lvl hist forec Mt'!P287*'city lvl hist forec Mt'!$H287</f>
        <v>0</v>
      </c>
      <c r="Q287" s="15">
        <f>'prov lvl hist forec Mt'!Q287*'city lvl hist forec Mt'!$H287</f>
        <v>0</v>
      </c>
      <c r="R287" s="15">
        <f>'prov lvl hist forec Mt'!R287*'city lvl hist forec Mt'!$H287</f>
        <v>0</v>
      </c>
      <c r="S287" s="15">
        <f>'prov lvl hist forec Mt'!S287*'city lvl hist forec Mt'!$H287</f>
        <v>0</v>
      </c>
      <c r="T287" s="15">
        <f>'prov lvl hist forec Mt'!T287*'city lvl hist forec Mt'!$H287</f>
        <v>0</v>
      </c>
      <c r="U287" s="15">
        <f>'prov lvl hist forec Mt'!U287*'city lvl hist forec Mt'!$H287</f>
        <v>0</v>
      </c>
      <c r="V287" s="15">
        <f>'prov lvl hist forec Mt'!V287*'city lvl hist forec Mt'!$H287</f>
        <v>0</v>
      </c>
      <c r="W287" s="15">
        <f>'prov lvl hist forec Mt'!W287*'city lvl hist forec Mt'!$H287</f>
        <v>0</v>
      </c>
      <c r="X287" s="15">
        <f>'prov lvl hist forec Mt'!X287*'city lvl hist forec Mt'!$H287</f>
        <v>0</v>
      </c>
    </row>
    <row r="288" spans="1:24">
      <c r="A288" s="14" t="s">
        <v>3687</v>
      </c>
      <c r="B288" s="14" t="s">
        <v>4397</v>
      </c>
      <c r="C288" s="14" t="s">
        <v>4398</v>
      </c>
      <c r="D288" s="14" t="s">
        <v>1445</v>
      </c>
      <c r="E288" s="14" t="s">
        <v>3947</v>
      </c>
      <c r="F288">
        <f>SUMIF(GID_GCED_CO2_Plant_2019_v1.0!$V$1:$V$797,'city lvl hist forec Mt'!A288,GID_GCED_CO2_Plant_2019_v1.0!$AB$1:$AB$797)</f>
        <v>0</v>
      </c>
      <c r="G288" s="15">
        <f t="shared" si="8"/>
        <v>19500.18</v>
      </c>
      <c r="H288" s="26">
        <f t="shared" si="9"/>
        <v>0</v>
      </c>
      <c r="I288" s="15">
        <f>'prov lvl hist forec Mt'!I288*'city lvl hist forec Mt'!$H288</f>
        <v>0</v>
      </c>
      <c r="J288" s="15">
        <f>'prov lvl hist forec Mt'!J288*'city lvl hist forec Mt'!$H288</f>
        <v>0</v>
      </c>
      <c r="K288" s="15">
        <f>'prov lvl hist forec Mt'!K288*'city lvl hist forec Mt'!$H288</f>
        <v>0</v>
      </c>
      <c r="L288" s="15">
        <f>'prov lvl hist forec Mt'!L288*'city lvl hist forec Mt'!$H288</f>
        <v>0</v>
      </c>
      <c r="M288" s="15">
        <f>'prov lvl hist forec Mt'!M288*'city lvl hist forec Mt'!$H288</f>
        <v>0</v>
      </c>
      <c r="N288" s="15">
        <f>'prov lvl hist forec Mt'!N288*'city lvl hist forec Mt'!$H288</f>
        <v>0</v>
      </c>
      <c r="O288" s="15">
        <f>'prov lvl hist forec Mt'!O288*'city lvl hist forec Mt'!$H288</f>
        <v>0</v>
      </c>
      <c r="P288" s="15">
        <f>'prov lvl hist forec Mt'!P288*'city lvl hist forec Mt'!$H288</f>
        <v>0</v>
      </c>
      <c r="Q288" s="15">
        <f>'prov lvl hist forec Mt'!Q288*'city lvl hist forec Mt'!$H288</f>
        <v>0</v>
      </c>
      <c r="R288" s="15">
        <f>'prov lvl hist forec Mt'!R288*'city lvl hist forec Mt'!$H288</f>
        <v>0</v>
      </c>
      <c r="S288" s="15">
        <f>'prov lvl hist forec Mt'!S288*'city lvl hist forec Mt'!$H288</f>
        <v>0</v>
      </c>
      <c r="T288" s="15">
        <f>'prov lvl hist forec Mt'!T288*'city lvl hist forec Mt'!$H288</f>
        <v>0</v>
      </c>
      <c r="U288" s="15">
        <f>'prov lvl hist forec Mt'!U288*'city lvl hist forec Mt'!$H288</f>
        <v>0</v>
      </c>
      <c r="V288" s="15">
        <f>'prov lvl hist forec Mt'!V288*'city lvl hist forec Mt'!$H288</f>
        <v>0</v>
      </c>
      <c r="W288" s="15">
        <f>'prov lvl hist forec Mt'!W288*'city lvl hist forec Mt'!$H288</f>
        <v>0</v>
      </c>
      <c r="X288" s="15">
        <f>'prov lvl hist forec Mt'!X288*'city lvl hist forec Mt'!$H288</f>
        <v>0</v>
      </c>
    </row>
    <row r="289" spans="1:24">
      <c r="A289" s="14" t="s">
        <v>3427</v>
      </c>
      <c r="B289" s="14" t="s">
        <v>4399</v>
      </c>
      <c r="C289" s="14" t="s">
        <v>3125</v>
      </c>
      <c r="D289" s="14" t="s">
        <v>2366</v>
      </c>
      <c r="E289" s="14" t="s">
        <v>3987</v>
      </c>
      <c r="F289">
        <f>SUMIF(GID_GCED_CO2_Plant_2019_v1.0!$V$1:$V$797,'city lvl hist forec Mt'!A289,GID_GCED_CO2_Plant_2019_v1.0!$AB$1:$AB$797)</f>
        <v>67.05</v>
      </c>
      <c r="G289" s="15">
        <f t="shared" si="8"/>
        <v>30951.659999999996</v>
      </c>
      <c r="H289" s="26">
        <f t="shared" si="9"/>
        <v>2.1662812269196549E-3</v>
      </c>
      <c r="I289" s="15">
        <f>'prov lvl hist forec Mt'!I289*'city lvl hist forec Mt'!$H289</f>
        <v>4.0451772342406676E-2</v>
      </c>
      <c r="J289" s="15">
        <f>'prov lvl hist forec Mt'!J289*'city lvl hist forec Mt'!$H289</f>
        <v>4.1449742370540492E-2</v>
      </c>
      <c r="K289" s="15">
        <f>'prov lvl hist forec Mt'!K289*'city lvl hist forec Mt'!$H289</f>
        <v>4.0582645155461367E-2</v>
      </c>
      <c r="L289" s="15">
        <f>'prov lvl hist forec Mt'!L289*'city lvl hist forec Mt'!$H289</f>
        <v>3.9379990301460117E-2</v>
      </c>
      <c r="M289" s="15">
        <f>'prov lvl hist forec Mt'!M289*'city lvl hist forec Mt'!$H289</f>
        <v>4.2243696357437438E-2</v>
      </c>
      <c r="N289" s="15">
        <f>'prov lvl hist forec Mt'!N289*'city lvl hist forec Mt'!$H289</f>
        <v>4.2585169659418921E-2</v>
      </c>
      <c r="O289" s="15">
        <f>'prov lvl hist forec Mt'!O289*'city lvl hist forec Mt'!$H289</f>
        <v>4.2803432148018454E-2</v>
      </c>
      <c r="P289" s="15">
        <f>'prov lvl hist forec Mt'!P289*'city lvl hist forec Mt'!$H289</f>
        <v>4.2764330571635485E-2</v>
      </c>
      <c r="Q289" s="15">
        <f>'prov lvl hist forec Mt'!Q289*'city lvl hist forec Mt'!$H289</f>
        <v>4.2393739519398892E-2</v>
      </c>
      <c r="R289" s="15">
        <f>'prov lvl hist forec Mt'!R289*'city lvl hist forec Mt'!$H289</f>
        <v>4.2030560288207029E-2</v>
      </c>
      <c r="S289" s="15">
        <f>'prov lvl hist forec Mt'!S289*'city lvl hist forec Mt'!$H289</f>
        <v>4.1674644641639003E-2</v>
      </c>
      <c r="T289" s="15">
        <f>'prov lvl hist forec Mt'!T289*'city lvl hist forec Mt'!$H289</f>
        <v>4.1325847308002338E-2</v>
      </c>
      <c r="U289" s="15">
        <f>'prov lvl hist forec Mt'!U289*'city lvl hist forec Mt'!$H289</f>
        <v>4.0984025921038406E-2</v>
      </c>
      <c r="V289" s="15">
        <f>'prov lvl hist forec Mt'!V289*'city lvl hist forec Mt'!$H289</f>
        <v>4.0649040961813758E-2</v>
      </c>
      <c r="W289" s="15">
        <f>'prov lvl hist forec Mt'!W289*'city lvl hist forec Mt'!$H289</f>
        <v>4.0320755701773604E-2</v>
      </c>
      <c r="X289" s="15">
        <f>'prov lvl hist forec Mt'!X289*'city lvl hist forec Mt'!$H289</f>
        <v>3.9999036146934244E-2</v>
      </c>
    </row>
    <row r="290" spans="1:24">
      <c r="A290" s="14" t="s">
        <v>3454</v>
      </c>
      <c r="B290" s="14" t="s">
        <v>4400</v>
      </c>
      <c r="C290" s="14" t="s">
        <v>2647</v>
      </c>
      <c r="D290" s="14" t="s">
        <v>2357</v>
      </c>
      <c r="E290" s="14" t="s">
        <v>4062</v>
      </c>
      <c r="F290">
        <f>SUMIF(GID_GCED_CO2_Plant_2019_v1.0!$V$1:$V$797,'city lvl hist forec Mt'!A290,GID_GCED_CO2_Plant_2019_v1.0!$AB$1:$AB$797)</f>
        <v>522.95000000000005</v>
      </c>
      <c r="G290" s="15">
        <f t="shared" si="8"/>
        <v>32718.120000000006</v>
      </c>
      <c r="H290" s="26">
        <f t="shared" si="9"/>
        <v>1.5983497829337379E-2</v>
      </c>
      <c r="I290" s="15">
        <f>'prov lvl hist forec Mt'!I290*'city lvl hist forec Mt'!$H290</f>
        <v>0.23990235548573841</v>
      </c>
      <c r="J290" s="15">
        <f>'prov lvl hist forec Mt'!J290*'city lvl hist forec Mt'!$H290</f>
        <v>0.22640259904879861</v>
      </c>
      <c r="K290" s="15">
        <f>'prov lvl hist forec Mt'!K290*'city lvl hist forec Mt'!$H290</f>
        <v>0.24351704468934796</v>
      </c>
      <c r="L290" s="15">
        <f>'prov lvl hist forec Mt'!L290*'city lvl hist forec Mt'!$H290</f>
        <v>0.25884907643481503</v>
      </c>
      <c r="M290" s="15">
        <f>'prov lvl hist forec Mt'!M290*'city lvl hist forec Mt'!$H290</f>
        <v>0.29470502988410557</v>
      </c>
      <c r="N290" s="15">
        <f>'prov lvl hist forec Mt'!N290*'city lvl hist forec Mt'!$H290</f>
        <v>0.28690322801415469</v>
      </c>
      <c r="O290" s="15">
        <f>'prov lvl hist forec Mt'!O290*'city lvl hist forec Mt'!$H290</f>
        <v>0.29128324744289075</v>
      </c>
      <c r="P290" s="15">
        <f>'prov lvl hist forec Mt'!P290*'city lvl hist forec Mt'!$H290</f>
        <v>0.29049856994127099</v>
      </c>
      <c r="Q290" s="15">
        <f>'prov lvl hist forec Mt'!Q290*'city lvl hist forec Mt'!$H290</f>
        <v>0.28306167128164722</v>
      </c>
      <c r="R290" s="15">
        <f>'prov lvl hist forec Mt'!R290*'city lvl hist forec Mt'!$H290</f>
        <v>0.27577351059521599</v>
      </c>
      <c r="S290" s="15">
        <f>'prov lvl hist forec Mt'!S290*'city lvl hist forec Mt'!$H290</f>
        <v>0.26863111312251337</v>
      </c>
      <c r="T290" s="15">
        <f>'prov lvl hist forec Mt'!T290*'city lvl hist forec Mt'!$H290</f>
        <v>0.26163156359926482</v>
      </c>
      <c r="U290" s="15">
        <f>'prov lvl hist forec Mt'!U290*'city lvl hist forec Mt'!$H290</f>
        <v>0.25477200506648123</v>
      </c>
      <c r="V290" s="15">
        <f>'prov lvl hist forec Mt'!V290*'city lvl hist forec Mt'!$H290</f>
        <v>0.24804963770435326</v>
      </c>
      <c r="W290" s="15">
        <f>'prov lvl hist forec Mt'!W290*'city lvl hist forec Mt'!$H290</f>
        <v>0.24146171768946795</v>
      </c>
      <c r="X290" s="15">
        <f>'prov lvl hist forec Mt'!X290*'city lvl hist forec Mt'!$H290</f>
        <v>0.23500555607488025</v>
      </c>
    </row>
    <row r="291" spans="1:24">
      <c r="A291" s="14" t="s">
        <v>3295</v>
      </c>
      <c r="B291" s="14" t="s">
        <v>4401</v>
      </c>
      <c r="C291" s="14" t="s">
        <v>2551</v>
      </c>
      <c r="D291" s="14" t="s">
        <v>2416</v>
      </c>
      <c r="E291" s="14" t="s">
        <v>3979</v>
      </c>
      <c r="F291">
        <f>SUMIF(GID_GCED_CO2_Plant_2019_v1.0!$V$1:$V$797,'city lvl hist forec Mt'!A291,GID_GCED_CO2_Plant_2019_v1.0!$AB$1:$AB$797)</f>
        <v>2309.71</v>
      </c>
      <c r="G291" s="15">
        <f t="shared" si="8"/>
        <v>6251.97</v>
      </c>
      <c r="H291" s="26">
        <f t="shared" si="9"/>
        <v>0.36943715340924538</v>
      </c>
      <c r="I291" s="15">
        <f>'prov lvl hist forec Mt'!I291*'city lvl hist forec Mt'!$H291</f>
        <v>2.3012144630503881</v>
      </c>
      <c r="J291" s="15">
        <f>'prov lvl hist forec Mt'!J291*'city lvl hist forec Mt'!$H291</f>
        <v>2.2455764914176424</v>
      </c>
      <c r="K291" s="15">
        <f>'prov lvl hist forec Mt'!K291*'city lvl hist forec Mt'!$H291</f>
        <v>2.0093138277819129</v>
      </c>
      <c r="L291" s="15">
        <f>'prov lvl hist forec Mt'!L291*'city lvl hist forec Mt'!$H291</f>
        <v>1.8792306433962804</v>
      </c>
      <c r="M291" s="15">
        <f>'prov lvl hist forec Mt'!M291*'city lvl hist forec Mt'!$H291</f>
        <v>2.2415106903003026</v>
      </c>
      <c r="N291" s="15">
        <f>'prov lvl hist forec Mt'!N291*'city lvl hist forec Mt'!$H291</f>
        <v>2.3302535118518763</v>
      </c>
      <c r="O291" s="15">
        <f>'prov lvl hist forec Mt'!O291*'city lvl hist forec Mt'!$H291</f>
        <v>2.3796850595406971</v>
      </c>
      <c r="P291" s="15">
        <f>'prov lvl hist forec Mt'!P291*'city lvl hist forec Mt'!$H291</f>
        <v>2.3708294313927514</v>
      </c>
      <c r="Q291" s="15">
        <f>'prov lvl hist forec Mt'!Q291*'city lvl hist forec Mt'!$H291</f>
        <v>2.2868988879941798</v>
      </c>
      <c r="R291" s="15">
        <f>'prov lvl hist forec Mt'!R291*'city lvl hist forec Mt'!$H291</f>
        <v>2.2046469554635797</v>
      </c>
      <c r="S291" s="15">
        <f>'prov lvl hist forec Mt'!S291*'city lvl hist forec Mt'!$H291</f>
        <v>2.1240400615835915</v>
      </c>
      <c r="T291" s="15">
        <f>'prov lvl hist forec Mt'!T291*'city lvl hist forec Mt'!$H291</f>
        <v>2.045045305581203</v>
      </c>
      <c r="U291" s="15">
        <f>'prov lvl hist forec Mt'!U291*'city lvl hist forec Mt'!$H291</f>
        <v>1.9676304446988628</v>
      </c>
      <c r="V291" s="15">
        <f>'prov lvl hist forec Mt'!V291*'city lvl hist forec Mt'!$H291</f>
        <v>1.8917638810341688</v>
      </c>
      <c r="W291" s="15">
        <f>'prov lvl hist forec Mt'!W291*'city lvl hist forec Mt'!$H291</f>
        <v>1.8174146486427694</v>
      </c>
      <c r="X291" s="15">
        <f>'prov lvl hist forec Mt'!X291*'city lvl hist forec Mt'!$H291</f>
        <v>1.7445524008991973</v>
      </c>
    </row>
    <row r="292" spans="1:24">
      <c r="A292" s="14" t="s">
        <v>3449</v>
      </c>
      <c r="B292" s="14" t="s">
        <v>4402</v>
      </c>
      <c r="C292" s="14" t="s">
        <v>3201</v>
      </c>
      <c r="D292" s="14" t="s">
        <v>2446</v>
      </c>
      <c r="E292" s="14" t="s">
        <v>3951</v>
      </c>
      <c r="F292">
        <f>SUMIF(GID_GCED_CO2_Plant_2019_v1.0!$V$1:$V$797,'city lvl hist forec Mt'!A292,GID_GCED_CO2_Plant_2019_v1.0!$AB$1:$AB$797)</f>
        <v>502.84000000000003</v>
      </c>
      <c r="G292" s="15">
        <f t="shared" si="8"/>
        <v>15742.279999999997</v>
      </c>
      <c r="H292" s="26">
        <f t="shared" si="9"/>
        <v>3.1942005859379972E-2</v>
      </c>
      <c r="I292" s="15">
        <f>'prov lvl hist forec Mt'!I292*'city lvl hist forec Mt'!$H292</f>
        <v>0.47451107512014007</v>
      </c>
      <c r="J292" s="15">
        <f>'prov lvl hist forec Mt'!J292*'city lvl hist forec Mt'!$H292</f>
        <v>0.48556282761773251</v>
      </c>
      <c r="K292" s="15">
        <f>'prov lvl hist forec Mt'!K292*'city lvl hist forec Mt'!$H292</f>
        <v>0.48127083398661369</v>
      </c>
      <c r="L292" s="15">
        <f>'prov lvl hist forec Mt'!L292*'city lvl hist forec Mt'!$H292</f>
        <v>0.45149155433229066</v>
      </c>
      <c r="M292" s="15">
        <f>'prov lvl hist forec Mt'!M292*'city lvl hist forec Mt'!$H292</f>
        <v>0.51084284209046416</v>
      </c>
      <c r="N292" s="15">
        <f>'prov lvl hist forec Mt'!N292*'city lvl hist forec Mt'!$H292</f>
        <v>0.43788424488549482</v>
      </c>
      <c r="O292" s="15">
        <f>'prov lvl hist forec Mt'!O292*'city lvl hist forec Mt'!$H292</f>
        <v>0.44497242326675746</v>
      </c>
      <c r="P292" s="15">
        <f>'prov lvl hist forec Mt'!P292*'city lvl hist forec Mt'!$H292</f>
        <v>0.44370258093072712</v>
      </c>
      <c r="Q292" s="15">
        <f>'prov lvl hist forec Mt'!Q292*'city lvl hist forec Mt'!$H292</f>
        <v>0.43166745981757759</v>
      </c>
      <c r="R292" s="15">
        <f>'prov lvl hist forec Mt'!R292*'city lvl hist forec Mt'!$H292</f>
        <v>0.41987304112669105</v>
      </c>
      <c r="S292" s="15">
        <f>'prov lvl hist forec Mt'!S292*'city lvl hist forec Mt'!$H292</f>
        <v>0.40831451080962228</v>
      </c>
      <c r="T292" s="15">
        <f>'prov lvl hist forec Mt'!T292*'city lvl hist forec Mt'!$H292</f>
        <v>0.39698715109889487</v>
      </c>
      <c r="U292" s="15">
        <f>'prov lvl hist forec Mt'!U292*'city lvl hist forec Mt'!$H292</f>
        <v>0.38588633858238203</v>
      </c>
      <c r="V292" s="15">
        <f>'prov lvl hist forec Mt'!V292*'city lvl hist forec Mt'!$H292</f>
        <v>0.37500754231619937</v>
      </c>
      <c r="W292" s="15">
        <f>'prov lvl hist forec Mt'!W292*'city lvl hist forec Mt'!$H292</f>
        <v>0.3643463219753405</v>
      </c>
      <c r="X292" s="15">
        <f>'prov lvl hist forec Mt'!X292*'city lvl hist forec Mt'!$H292</f>
        <v>0.35389832604129862</v>
      </c>
    </row>
    <row r="293" spans="1:24">
      <c r="A293" s="14" t="s">
        <v>3688</v>
      </c>
      <c r="B293" s="14" t="s">
        <v>4403</v>
      </c>
      <c r="C293" s="14" t="s">
        <v>4404</v>
      </c>
      <c r="D293" s="14" t="s">
        <v>1517</v>
      </c>
      <c r="E293" s="14" t="s">
        <v>4043</v>
      </c>
      <c r="F293">
        <f>SUMIF(GID_GCED_CO2_Plant_2019_v1.0!$V$1:$V$797,'city lvl hist forec Mt'!A293,GID_GCED_CO2_Plant_2019_v1.0!$AB$1:$AB$797)</f>
        <v>0</v>
      </c>
      <c r="G293" s="15">
        <f t="shared" si="8"/>
        <v>24846.129999999997</v>
      </c>
      <c r="H293" s="26">
        <f t="shared" si="9"/>
        <v>0</v>
      </c>
      <c r="I293" s="15">
        <f>'prov lvl hist forec Mt'!I293*'city lvl hist forec Mt'!$H293</f>
        <v>0</v>
      </c>
      <c r="J293" s="15">
        <f>'prov lvl hist forec Mt'!J293*'city lvl hist forec Mt'!$H293</f>
        <v>0</v>
      </c>
      <c r="K293" s="15">
        <f>'prov lvl hist forec Mt'!K293*'city lvl hist forec Mt'!$H293</f>
        <v>0</v>
      </c>
      <c r="L293" s="15">
        <f>'prov lvl hist forec Mt'!L293*'city lvl hist forec Mt'!$H293</f>
        <v>0</v>
      </c>
      <c r="M293" s="15">
        <f>'prov lvl hist forec Mt'!M293*'city lvl hist forec Mt'!$H293</f>
        <v>0</v>
      </c>
      <c r="N293" s="15">
        <f>'prov lvl hist forec Mt'!N293*'city lvl hist forec Mt'!$H293</f>
        <v>0</v>
      </c>
      <c r="O293" s="15">
        <f>'prov lvl hist forec Mt'!O293*'city lvl hist forec Mt'!$H293</f>
        <v>0</v>
      </c>
      <c r="P293" s="15">
        <f>'prov lvl hist forec Mt'!P293*'city lvl hist forec Mt'!$H293</f>
        <v>0</v>
      </c>
      <c r="Q293" s="15">
        <f>'prov lvl hist forec Mt'!Q293*'city lvl hist forec Mt'!$H293</f>
        <v>0</v>
      </c>
      <c r="R293" s="15">
        <f>'prov lvl hist forec Mt'!R293*'city lvl hist forec Mt'!$H293</f>
        <v>0</v>
      </c>
      <c r="S293" s="15">
        <f>'prov lvl hist forec Mt'!S293*'city lvl hist forec Mt'!$H293</f>
        <v>0</v>
      </c>
      <c r="T293" s="15">
        <f>'prov lvl hist forec Mt'!T293*'city lvl hist forec Mt'!$H293</f>
        <v>0</v>
      </c>
      <c r="U293" s="15">
        <f>'prov lvl hist forec Mt'!U293*'city lvl hist forec Mt'!$H293</f>
        <v>0</v>
      </c>
      <c r="V293" s="15">
        <f>'prov lvl hist forec Mt'!V293*'city lvl hist forec Mt'!$H293</f>
        <v>0</v>
      </c>
      <c r="W293" s="15">
        <f>'prov lvl hist forec Mt'!W293*'city lvl hist forec Mt'!$H293</f>
        <v>0</v>
      </c>
      <c r="X293" s="15">
        <f>'prov lvl hist forec Mt'!X293*'city lvl hist forec Mt'!$H293</f>
        <v>0</v>
      </c>
    </row>
    <row r="294" spans="1:24">
      <c r="A294" s="14" t="s">
        <v>3689</v>
      </c>
      <c r="B294" s="14" t="s">
        <v>4405</v>
      </c>
      <c r="C294" s="14" t="s">
        <v>2484</v>
      </c>
      <c r="D294" s="14" t="s">
        <v>2400</v>
      </c>
      <c r="E294" s="14" t="s">
        <v>4023</v>
      </c>
      <c r="F294">
        <f>SUMIF(GID_GCED_CO2_Plant_2019_v1.0!$V$1:$V$797,'city lvl hist forec Mt'!A294,GID_GCED_CO2_Plant_2019_v1.0!$AB$1:$AB$797)</f>
        <v>0</v>
      </c>
      <c r="G294" s="15">
        <f t="shared" si="8"/>
        <v>18621.920000000002</v>
      </c>
      <c r="H294" s="26">
        <f t="shared" si="9"/>
        <v>0</v>
      </c>
      <c r="I294" s="15">
        <f>'prov lvl hist forec Mt'!I294*'city lvl hist forec Mt'!$H294</f>
        <v>0</v>
      </c>
      <c r="J294" s="15">
        <f>'prov lvl hist forec Mt'!J294*'city lvl hist forec Mt'!$H294</f>
        <v>0</v>
      </c>
      <c r="K294" s="15">
        <f>'prov lvl hist forec Mt'!K294*'city lvl hist forec Mt'!$H294</f>
        <v>0</v>
      </c>
      <c r="L294" s="15">
        <f>'prov lvl hist forec Mt'!L294*'city lvl hist forec Mt'!$H294</f>
        <v>0</v>
      </c>
      <c r="M294" s="15">
        <f>'prov lvl hist forec Mt'!M294*'city lvl hist forec Mt'!$H294</f>
        <v>0</v>
      </c>
      <c r="N294" s="15">
        <f>'prov lvl hist forec Mt'!N294*'city lvl hist forec Mt'!$H294</f>
        <v>0</v>
      </c>
      <c r="O294" s="15">
        <f>'prov lvl hist forec Mt'!O294*'city lvl hist forec Mt'!$H294</f>
        <v>0</v>
      </c>
      <c r="P294" s="15">
        <f>'prov lvl hist forec Mt'!P294*'city lvl hist forec Mt'!$H294</f>
        <v>0</v>
      </c>
      <c r="Q294" s="15">
        <f>'prov lvl hist forec Mt'!Q294*'city lvl hist forec Mt'!$H294</f>
        <v>0</v>
      </c>
      <c r="R294" s="15">
        <f>'prov lvl hist forec Mt'!R294*'city lvl hist forec Mt'!$H294</f>
        <v>0</v>
      </c>
      <c r="S294" s="15">
        <f>'prov lvl hist forec Mt'!S294*'city lvl hist forec Mt'!$H294</f>
        <v>0</v>
      </c>
      <c r="T294" s="15">
        <f>'prov lvl hist forec Mt'!T294*'city lvl hist forec Mt'!$H294</f>
        <v>0</v>
      </c>
      <c r="U294" s="15">
        <f>'prov lvl hist forec Mt'!U294*'city lvl hist forec Mt'!$H294</f>
        <v>0</v>
      </c>
      <c r="V294" s="15">
        <f>'prov lvl hist forec Mt'!V294*'city lvl hist forec Mt'!$H294</f>
        <v>0</v>
      </c>
      <c r="W294" s="15">
        <f>'prov lvl hist forec Mt'!W294*'city lvl hist forec Mt'!$H294</f>
        <v>0</v>
      </c>
      <c r="X294" s="15">
        <f>'prov lvl hist forec Mt'!X294*'city lvl hist forec Mt'!$H294</f>
        <v>0</v>
      </c>
    </row>
    <row r="295" spans="1:24">
      <c r="A295" s="14" t="s">
        <v>3690</v>
      </c>
      <c r="B295" s="14" t="s">
        <v>4406</v>
      </c>
      <c r="C295" s="14" t="s">
        <v>4407</v>
      </c>
      <c r="D295" s="14" t="s">
        <v>1517</v>
      </c>
      <c r="E295" s="14" t="s">
        <v>4043</v>
      </c>
      <c r="F295">
        <f>SUMIF(GID_GCED_CO2_Plant_2019_v1.0!$V$1:$V$797,'city lvl hist forec Mt'!A295,GID_GCED_CO2_Plant_2019_v1.0!$AB$1:$AB$797)</f>
        <v>0</v>
      </c>
      <c r="G295" s="15">
        <f t="shared" si="8"/>
        <v>24846.129999999997</v>
      </c>
      <c r="H295" s="26">
        <f t="shared" si="9"/>
        <v>0</v>
      </c>
      <c r="I295" s="15">
        <f>'prov lvl hist forec Mt'!I295*'city lvl hist forec Mt'!$H295</f>
        <v>0</v>
      </c>
      <c r="J295" s="15">
        <f>'prov lvl hist forec Mt'!J295*'city lvl hist forec Mt'!$H295</f>
        <v>0</v>
      </c>
      <c r="K295" s="15">
        <f>'prov lvl hist forec Mt'!K295*'city lvl hist forec Mt'!$H295</f>
        <v>0</v>
      </c>
      <c r="L295" s="15">
        <f>'prov lvl hist forec Mt'!L295*'city lvl hist forec Mt'!$H295</f>
        <v>0</v>
      </c>
      <c r="M295" s="15">
        <f>'prov lvl hist forec Mt'!M295*'city lvl hist forec Mt'!$H295</f>
        <v>0</v>
      </c>
      <c r="N295" s="15">
        <f>'prov lvl hist forec Mt'!N295*'city lvl hist forec Mt'!$H295</f>
        <v>0</v>
      </c>
      <c r="O295" s="15">
        <f>'prov lvl hist forec Mt'!O295*'city lvl hist forec Mt'!$H295</f>
        <v>0</v>
      </c>
      <c r="P295" s="15">
        <f>'prov lvl hist forec Mt'!P295*'city lvl hist forec Mt'!$H295</f>
        <v>0</v>
      </c>
      <c r="Q295" s="15">
        <f>'prov lvl hist forec Mt'!Q295*'city lvl hist forec Mt'!$H295</f>
        <v>0</v>
      </c>
      <c r="R295" s="15">
        <f>'prov lvl hist forec Mt'!R295*'city lvl hist forec Mt'!$H295</f>
        <v>0</v>
      </c>
      <c r="S295" s="15">
        <f>'prov lvl hist forec Mt'!S295*'city lvl hist forec Mt'!$H295</f>
        <v>0</v>
      </c>
      <c r="T295" s="15">
        <f>'prov lvl hist forec Mt'!T295*'city lvl hist forec Mt'!$H295</f>
        <v>0</v>
      </c>
      <c r="U295" s="15">
        <f>'prov lvl hist forec Mt'!U295*'city lvl hist forec Mt'!$H295</f>
        <v>0</v>
      </c>
      <c r="V295" s="15">
        <f>'prov lvl hist forec Mt'!V295*'city lvl hist forec Mt'!$H295</f>
        <v>0</v>
      </c>
      <c r="W295" s="15">
        <f>'prov lvl hist forec Mt'!W295*'city lvl hist forec Mt'!$H295</f>
        <v>0</v>
      </c>
      <c r="X295" s="15">
        <f>'prov lvl hist forec Mt'!X295*'city lvl hist forec Mt'!$H295</f>
        <v>0</v>
      </c>
    </row>
    <row r="296" spans="1:24">
      <c r="A296" s="14" t="s">
        <v>3691</v>
      </c>
      <c r="B296" s="14" t="s">
        <v>4408</v>
      </c>
      <c r="C296" s="14" t="s">
        <v>4409</v>
      </c>
      <c r="D296" s="14" t="s">
        <v>2458</v>
      </c>
      <c r="E296" s="14" t="s">
        <v>3957</v>
      </c>
      <c r="F296">
        <f>SUMIF(GID_GCED_CO2_Plant_2019_v1.0!$V$1:$V$797,'city lvl hist forec Mt'!A296,GID_GCED_CO2_Plant_2019_v1.0!$AB$1:$AB$797)</f>
        <v>0</v>
      </c>
      <c r="G296" s="15">
        <f t="shared" si="8"/>
        <v>25846</v>
      </c>
      <c r="H296" s="26">
        <f t="shared" si="9"/>
        <v>0</v>
      </c>
      <c r="I296" s="15">
        <f>'prov lvl hist forec Mt'!I296*'city lvl hist forec Mt'!$H296</f>
        <v>0</v>
      </c>
      <c r="J296" s="15">
        <f>'prov lvl hist forec Mt'!J296*'city lvl hist forec Mt'!$H296</f>
        <v>0</v>
      </c>
      <c r="K296" s="15">
        <f>'prov lvl hist forec Mt'!K296*'city lvl hist forec Mt'!$H296</f>
        <v>0</v>
      </c>
      <c r="L296" s="15">
        <f>'prov lvl hist forec Mt'!L296*'city lvl hist forec Mt'!$H296</f>
        <v>0</v>
      </c>
      <c r="M296" s="15">
        <f>'prov lvl hist forec Mt'!M296*'city lvl hist forec Mt'!$H296</f>
        <v>0</v>
      </c>
      <c r="N296" s="15">
        <f>'prov lvl hist forec Mt'!N296*'city lvl hist forec Mt'!$H296</f>
        <v>0</v>
      </c>
      <c r="O296" s="15">
        <f>'prov lvl hist forec Mt'!O296*'city lvl hist forec Mt'!$H296</f>
        <v>0</v>
      </c>
      <c r="P296" s="15">
        <f>'prov lvl hist forec Mt'!P296*'city lvl hist forec Mt'!$H296</f>
        <v>0</v>
      </c>
      <c r="Q296" s="15">
        <f>'prov lvl hist forec Mt'!Q296*'city lvl hist forec Mt'!$H296</f>
        <v>0</v>
      </c>
      <c r="R296" s="15">
        <f>'prov lvl hist forec Mt'!R296*'city lvl hist forec Mt'!$H296</f>
        <v>0</v>
      </c>
      <c r="S296" s="15">
        <f>'prov lvl hist forec Mt'!S296*'city lvl hist forec Mt'!$H296</f>
        <v>0</v>
      </c>
      <c r="T296" s="15">
        <f>'prov lvl hist forec Mt'!T296*'city lvl hist forec Mt'!$H296</f>
        <v>0</v>
      </c>
      <c r="U296" s="15">
        <f>'prov lvl hist forec Mt'!U296*'city lvl hist forec Mt'!$H296</f>
        <v>0</v>
      </c>
      <c r="V296" s="15">
        <f>'prov lvl hist forec Mt'!V296*'city lvl hist forec Mt'!$H296</f>
        <v>0</v>
      </c>
      <c r="W296" s="15">
        <f>'prov lvl hist forec Mt'!W296*'city lvl hist forec Mt'!$H296</f>
        <v>0</v>
      </c>
      <c r="X296" s="15">
        <f>'prov lvl hist forec Mt'!X296*'city lvl hist forec Mt'!$H296</f>
        <v>0</v>
      </c>
    </row>
    <row r="297" spans="1:24">
      <c r="A297" s="14" t="s">
        <v>3692</v>
      </c>
      <c r="B297" s="14" t="s">
        <v>4410</v>
      </c>
      <c r="C297" s="14" t="s">
        <v>4411</v>
      </c>
      <c r="D297" s="14" t="s">
        <v>2400</v>
      </c>
      <c r="E297" s="14" t="s">
        <v>4023</v>
      </c>
      <c r="F297">
        <f>SUMIF(GID_GCED_CO2_Plant_2019_v1.0!$V$1:$V$797,'city lvl hist forec Mt'!A297,GID_GCED_CO2_Plant_2019_v1.0!$AB$1:$AB$797)</f>
        <v>0</v>
      </c>
      <c r="G297" s="15">
        <f t="shared" si="8"/>
        <v>18621.920000000002</v>
      </c>
      <c r="H297" s="26">
        <f t="shared" si="9"/>
        <v>0</v>
      </c>
      <c r="I297" s="15">
        <f>'prov lvl hist forec Mt'!I297*'city lvl hist forec Mt'!$H297</f>
        <v>0</v>
      </c>
      <c r="J297" s="15">
        <f>'prov lvl hist forec Mt'!J297*'city lvl hist forec Mt'!$H297</f>
        <v>0</v>
      </c>
      <c r="K297" s="15">
        <f>'prov lvl hist forec Mt'!K297*'city lvl hist forec Mt'!$H297</f>
        <v>0</v>
      </c>
      <c r="L297" s="15">
        <f>'prov lvl hist forec Mt'!L297*'city lvl hist forec Mt'!$H297</f>
        <v>0</v>
      </c>
      <c r="M297" s="15">
        <f>'prov lvl hist forec Mt'!M297*'city lvl hist forec Mt'!$H297</f>
        <v>0</v>
      </c>
      <c r="N297" s="15">
        <f>'prov lvl hist forec Mt'!N297*'city lvl hist forec Mt'!$H297</f>
        <v>0</v>
      </c>
      <c r="O297" s="15">
        <f>'prov lvl hist forec Mt'!O297*'city lvl hist forec Mt'!$H297</f>
        <v>0</v>
      </c>
      <c r="P297" s="15">
        <f>'prov lvl hist forec Mt'!P297*'city lvl hist forec Mt'!$H297</f>
        <v>0</v>
      </c>
      <c r="Q297" s="15">
        <f>'prov lvl hist forec Mt'!Q297*'city lvl hist forec Mt'!$H297</f>
        <v>0</v>
      </c>
      <c r="R297" s="15">
        <f>'prov lvl hist forec Mt'!R297*'city lvl hist forec Mt'!$H297</f>
        <v>0</v>
      </c>
      <c r="S297" s="15">
        <f>'prov lvl hist forec Mt'!S297*'city lvl hist forec Mt'!$H297</f>
        <v>0</v>
      </c>
      <c r="T297" s="15">
        <f>'prov lvl hist forec Mt'!T297*'city lvl hist forec Mt'!$H297</f>
        <v>0</v>
      </c>
      <c r="U297" s="15">
        <f>'prov lvl hist forec Mt'!U297*'city lvl hist forec Mt'!$H297</f>
        <v>0</v>
      </c>
      <c r="V297" s="15">
        <f>'prov lvl hist forec Mt'!V297*'city lvl hist forec Mt'!$H297</f>
        <v>0</v>
      </c>
      <c r="W297" s="15">
        <f>'prov lvl hist forec Mt'!W297*'city lvl hist forec Mt'!$H297</f>
        <v>0</v>
      </c>
      <c r="X297" s="15">
        <f>'prov lvl hist forec Mt'!X297*'city lvl hist forec Mt'!$H297</f>
        <v>0</v>
      </c>
    </row>
    <row r="298" spans="1:24">
      <c r="A298" s="14" t="s">
        <v>3693</v>
      </c>
      <c r="B298" s="14" t="s">
        <v>4412</v>
      </c>
      <c r="C298" s="14" t="s">
        <v>2471</v>
      </c>
      <c r="D298" s="14" t="s">
        <v>2396</v>
      </c>
      <c r="E298" s="14" t="s">
        <v>4093</v>
      </c>
      <c r="F298">
        <f>SUMIF(GID_GCED_CO2_Plant_2019_v1.0!$V$1:$V$797,'city lvl hist forec Mt'!A298,GID_GCED_CO2_Plant_2019_v1.0!$AB$1:$AB$797)</f>
        <v>0</v>
      </c>
      <c r="G298" s="15">
        <f t="shared" si="8"/>
        <v>18095.59</v>
      </c>
      <c r="H298" s="26">
        <f t="shared" si="9"/>
        <v>0</v>
      </c>
      <c r="I298" s="15">
        <f>'prov lvl hist forec Mt'!I298*'city lvl hist forec Mt'!$H298</f>
        <v>0</v>
      </c>
      <c r="J298" s="15">
        <f>'prov lvl hist forec Mt'!J298*'city lvl hist forec Mt'!$H298</f>
        <v>0</v>
      </c>
      <c r="K298" s="15">
        <f>'prov lvl hist forec Mt'!K298*'city lvl hist forec Mt'!$H298</f>
        <v>0</v>
      </c>
      <c r="L298" s="15">
        <f>'prov lvl hist forec Mt'!L298*'city lvl hist forec Mt'!$H298</f>
        <v>0</v>
      </c>
      <c r="M298" s="15">
        <f>'prov lvl hist forec Mt'!M298*'city lvl hist forec Mt'!$H298</f>
        <v>0</v>
      </c>
      <c r="N298" s="15">
        <f>'prov lvl hist forec Mt'!N298*'city lvl hist forec Mt'!$H298</f>
        <v>0</v>
      </c>
      <c r="O298" s="15">
        <f>'prov lvl hist forec Mt'!O298*'city lvl hist forec Mt'!$H298</f>
        <v>0</v>
      </c>
      <c r="P298" s="15">
        <f>'prov lvl hist forec Mt'!P298*'city lvl hist forec Mt'!$H298</f>
        <v>0</v>
      </c>
      <c r="Q298" s="15">
        <f>'prov lvl hist forec Mt'!Q298*'city lvl hist forec Mt'!$H298</f>
        <v>0</v>
      </c>
      <c r="R298" s="15">
        <f>'prov lvl hist forec Mt'!R298*'city lvl hist forec Mt'!$H298</f>
        <v>0</v>
      </c>
      <c r="S298" s="15">
        <f>'prov lvl hist forec Mt'!S298*'city lvl hist forec Mt'!$H298</f>
        <v>0</v>
      </c>
      <c r="T298" s="15">
        <f>'prov lvl hist forec Mt'!T298*'city lvl hist forec Mt'!$H298</f>
        <v>0</v>
      </c>
      <c r="U298" s="15">
        <f>'prov lvl hist forec Mt'!U298*'city lvl hist forec Mt'!$H298</f>
        <v>0</v>
      </c>
      <c r="V298" s="15">
        <f>'prov lvl hist forec Mt'!V298*'city lvl hist forec Mt'!$H298</f>
        <v>0</v>
      </c>
      <c r="W298" s="15">
        <f>'prov lvl hist forec Mt'!W298*'city lvl hist forec Mt'!$H298</f>
        <v>0</v>
      </c>
      <c r="X298" s="15">
        <f>'prov lvl hist forec Mt'!X298*'city lvl hist forec Mt'!$H298</f>
        <v>0</v>
      </c>
    </row>
    <row r="299" spans="1:24">
      <c r="A299" s="14" t="s">
        <v>3336</v>
      </c>
      <c r="B299" s="14" t="s">
        <v>4413</v>
      </c>
      <c r="C299" s="14" t="s">
        <v>2768</v>
      </c>
      <c r="D299" s="14" t="s">
        <v>2366</v>
      </c>
      <c r="E299" s="14" t="s">
        <v>3987</v>
      </c>
      <c r="F299">
        <f>SUMIF(GID_GCED_CO2_Plant_2019_v1.0!$V$1:$V$797,'city lvl hist forec Mt'!A299,GID_GCED_CO2_Plant_2019_v1.0!$AB$1:$AB$797)</f>
        <v>341.92000000000007</v>
      </c>
      <c r="G299" s="15">
        <f t="shared" si="8"/>
        <v>30951.659999999996</v>
      </c>
      <c r="H299" s="26">
        <f t="shared" si="9"/>
        <v>1.1046903461720636E-2</v>
      </c>
      <c r="I299" s="15">
        <f>'prov lvl hist forec Mt'!I299*'city lvl hist forec Mt'!$H299</f>
        <v>0.20628292318144212</v>
      </c>
      <c r="J299" s="15">
        <f>'prov lvl hist forec Mt'!J299*'city lvl hist forec Mt'!$H299</f>
        <v>0.2113720493860583</v>
      </c>
      <c r="K299" s="15">
        <f>'prov lvl hist forec Mt'!K299*'city lvl hist forec Mt'!$H299</f>
        <v>0.20695030621260785</v>
      </c>
      <c r="L299" s="15">
        <f>'prov lvl hist forec Mt'!L299*'city lvl hist forec Mt'!$H299</f>
        <v>0.20081739424124159</v>
      </c>
      <c r="M299" s="15">
        <f>'prov lvl hist forec Mt'!M299*'city lvl hist forec Mt'!$H299</f>
        <v>0.2154208002764357</v>
      </c>
      <c r="N299" s="15">
        <f>'prov lvl hist forec Mt'!N299*'city lvl hist forec Mt'!$H299</f>
        <v>0.21716213586798688</v>
      </c>
      <c r="O299" s="15">
        <f>'prov lvl hist forec Mt'!O299*'city lvl hist forec Mt'!$H299</f>
        <v>0.21827516062715099</v>
      </c>
      <c r="P299" s="15">
        <f>'prov lvl hist forec Mt'!P299*'city lvl hist forec Mt'!$H299</f>
        <v>0.21807576299856243</v>
      </c>
      <c r="Q299" s="15">
        <f>'prov lvl hist forec Mt'!Q299*'city lvl hist forec Mt'!$H299</f>
        <v>0.21618594208013234</v>
      </c>
      <c r="R299" s="15">
        <f>'prov lvl hist forec Mt'!R299*'city lvl hist forec Mt'!$H299</f>
        <v>0.21433391758007087</v>
      </c>
      <c r="S299" s="15">
        <f>'prov lvl hist forec Mt'!S299*'city lvl hist forec Mt'!$H299</f>
        <v>0.21251893357001062</v>
      </c>
      <c r="T299" s="15">
        <f>'prov lvl hist forec Mt'!T299*'city lvl hist forec Mt'!$H299</f>
        <v>0.21074024924015158</v>
      </c>
      <c r="U299" s="15">
        <f>'prov lvl hist forec Mt'!U299*'city lvl hist forec Mt'!$H299</f>
        <v>0.20899713859688976</v>
      </c>
      <c r="V299" s="15">
        <f>'prov lvl hist forec Mt'!V299*'city lvl hist forec Mt'!$H299</f>
        <v>0.20728889016649313</v>
      </c>
      <c r="W299" s="15">
        <f>'prov lvl hist forec Mt'!W299*'city lvl hist forec Mt'!$H299</f>
        <v>0.20561480670470447</v>
      </c>
      <c r="X299" s="15">
        <f>'prov lvl hist forec Mt'!X299*'city lvl hist forec Mt'!$H299</f>
        <v>0.20397420491215154</v>
      </c>
    </row>
    <row r="300" spans="1:24">
      <c r="A300" s="14" t="s">
        <v>3419</v>
      </c>
      <c r="B300" s="14" t="s">
        <v>4414</v>
      </c>
      <c r="C300" s="14" t="s">
        <v>3096</v>
      </c>
      <c r="D300" s="14" t="s">
        <v>2744</v>
      </c>
      <c r="E300" s="14" t="s">
        <v>4415</v>
      </c>
      <c r="F300">
        <f>SUMIF(GID_GCED_CO2_Plant_2019_v1.0!$V$1:$V$797,'city lvl hist forec Mt'!A300,GID_GCED_CO2_Plant_2019_v1.0!$AB$1:$AB$797)</f>
        <v>395.57000000000005</v>
      </c>
      <c r="G300" s="15">
        <f t="shared" si="8"/>
        <v>797.84000000000015</v>
      </c>
      <c r="H300" s="26">
        <f t="shared" si="9"/>
        <v>0.49580116314047928</v>
      </c>
      <c r="I300" s="15">
        <f>'prov lvl hist forec Mt'!I300*'city lvl hist forec Mt'!$H300</f>
        <v>0.29220722311054476</v>
      </c>
      <c r="J300" s="15">
        <f>'prov lvl hist forec Mt'!J300*'city lvl hist forec Mt'!$H300</f>
        <v>0.40177416021896889</v>
      </c>
      <c r="K300" s="15">
        <f>'prov lvl hist forec Mt'!K300*'city lvl hist forec Mt'!$H300</f>
        <v>0.43188628766762288</v>
      </c>
      <c r="L300" s="15">
        <f>'prov lvl hist forec Mt'!L300*'city lvl hist forec Mt'!$H300</f>
        <v>0.59853973294463914</v>
      </c>
      <c r="M300" s="15">
        <f>'prov lvl hist forec Mt'!M300*'city lvl hist forec Mt'!$H300</f>
        <v>0.73743885289626276</v>
      </c>
      <c r="N300" s="15">
        <f>'prov lvl hist forec Mt'!N300*'city lvl hist forec Mt'!$H300</f>
        <v>0.72955081365447727</v>
      </c>
      <c r="O300" s="15">
        <f>'prov lvl hist forec Mt'!O300*'city lvl hist forec Mt'!$H300</f>
        <v>0.74936071681017469</v>
      </c>
      <c r="P300" s="15">
        <f>'prov lvl hist forec Mt'!P300*'city lvl hist forec Mt'!$H300</f>
        <v>0.74581178613339261</v>
      </c>
      <c r="Q300" s="15">
        <f>'prov lvl hist forec Mt'!Q300*'city lvl hist forec Mt'!$H300</f>
        <v>0.71217626359225283</v>
      </c>
      <c r="R300" s="15">
        <f>'prov lvl hist forec Mt'!R300*'city lvl hist forec Mt'!$H300</f>
        <v>0.67921345150193591</v>
      </c>
      <c r="S300" s="15">
        <f>'prov lvl hist forec Mt'!S300*'city lvl hist forec Mt'!$H300</f>
        <v>0.64690989565342527</v>
      </c>
      <c r="T300" s="15">
        <f>'prov lvl hist forec Mt'!T300*'city lvl hist forec Mt'!$H300</f>
        <v>0.61525241092188498</v>
      </c>
      <c r="U300" s="15">
        <f>'prov lvl hist forec Mt'!U300*'city lvl hist forec Mt'!$H300</f>
        <v>0.5842280758849755</v>
      </c>
      <c r="V300" s="15">
        <f>'prov lvl hist forec Mt'!V300*'city lvl hist forec Mt'!$H300</f>
        <v>0.553824227548804</v>
      </c>
      <c r="W300" s="15">
        <f>'prov lvl hist forec Mt'!W300*'city lvl hist forec Mt'!$H300</f>
        <v>0.52402845617935634</v>
      </c>
      <c r="X300" s="15">
        <f>'prov lvl hist forec Mt'!X300*'city lvl hist forec Mt'!$H300</f>
        <v>0.49482860023729708</v>
      </c>
    </row>
    <row r="301" spans="1:24">
      <c r="A301" s="14" t="s">
        <v>3694</v>
      </c>
      <c r="B301" s="14" t="s">
        <v>4416</v>
      </c>
      <c r="C301" s="14" t="s">
        <v>2972</v>
      </c>
      <c r="D301" s="14" t="s">
        <v>1517</v>
      </c>
      <c r="E301" s="14" t="s">
        <v>4043</v>
      </c>
      <c r="F301">
        <f>SUMIF(GID_GCED_CO2_Plant_2019_v1.0!$V$1:$V$797,'city lvl hist forec Mt'!A301,GID_GCED_CO2_Plant_2019_v1.0!$AB$1:$AB$797)</f>
        <v>0</v>
      </c>
      <c r="G301" s="15">
        <f t="shared" si="8"/>
        <v>24846.129999999997</v>
      </c>
      <c r="H301" s="26">
        <f t="shared" si="9"/>
        <v>0</v>
      </c>
      <c r="I301" s="15">
        <f>'prov lvl hist forec Mt'!I301*'city lvl hist forec Mt'!$H301</f>
        <v>0</v>
      </c>
      <c r="J301" s="15">
        <f>'prov lvl hist forec Mt'!J301*'city lvl hist forec Mt'!$H301</f>
        <v>0</v>
      </c>
      <c r="K301" s="15">
        <f>'prov lvl hist forec Mt'!K301*'city lvl hist forec Mt'!$H301</f>
        <v>0</v>
      </c>
      <c r="L301" s="15">
        <f>'prov lvl hist forec Mt'!L301*'city lvl hist forec Mt'!$H301</f>
        <v>0</v>
      </c>
      <c r="M301" s="15">
        <f>'prov lvl hist forec Mt'!M301*'city lvl hist forec Mt'!$H301</f>
        <v>0</v>
      </c>
      <c r="N301" s="15">
        <f>'prov lvl hist forec Mt'!N301*'city lvl hist forec Mt'!$H301</f>
        <v>0</v>
      </c>
      <c r="O301" s="15">
        <f>'prov lvl hist forec Mt'!O301*'city lvl hist forec Mt'!$H301</f>
        <v>0</v>
      </c>
      <c r="P301" s="15">
        <f>'prov lvl hist forec Mt'!P301*'city lvl hist forec Mt'!$H301</f>
        <v>0</v>
      </c>
      <c r="Q301" s="15">
        <f>'prov lvl hist forec Mt'!Q301*'city lvl hist forec Mt'!$H301</f>
        <v>0</v>
      </c>
      <c r="R301" s="15">
        <f>'prov lvl hist forec Mt'!R301*'city lvl hist forec Mt'!$H301</f>
        <v>0</v>
      </c>
      <c r="S301" s="15">
        <f>'prov lvl hist forec Mt'!S301*'city lvl hist forec Mt'!$H301</f>
        <v>0</v>
      </c>
      <c r="T301" s="15">
        <f>'prov lvl hist forec Mt'!T301*'city lvl hist forec Mt'!$H301</f>
        <v>0</v>
      </c>
      <c r="U301" s="15">
        <f>'prov lvl hist forec Mt'!U301*'city lvl hist forec Mt'!$H301</f>
        <v>0</v>
      </c>
      <c r="V301" s="15">
        <f>'prov lvl hist forec Mt'!V301*'city lvl hist forec Mt'!$H301</f>
        <v>0</v>
      </c>
      <c r="W301" s="15">
        <f>'prov lvl hist forec Mt'!W301*'city lvl hist forec Mt'!$H301</f>
        <v>0</v>
      </c>
      <c r="X301" s="15">
        <f>'prov lvl hist forec Mt'!X301*'city lvl hist forec Mt'!$H301</f>
        <v>0</v>
      </c>
    </row>
    <row r="302" spans="1:24">
      <c r="A302" s="14" t="s">
        <v>3695</v>
      </c>
      <c r="B302" s="14" t="s">
        <v>4417</v>
      </c>
      <c r="C302" s="14" t="s">
        <v>4418</v>
      </c>
      <c r="D302" s="14" t="s">
        <v>2400</v>
      </c>
      <c r="E302" s="14" t="s">
        <v>4023</v>
      </c>
      <c r="F302">
        <f>SUMIF(GID_GCED_CO2_Plant_2019_v1.0!$V$1:$V$797,'city lvl hist forec Mt'!A302,GID_GCED_CO2_Plant_2019_v1.0!$AB$1:$AB$797)</f>
        <v>0</v>
      </c>
      <c r="G302" s="15">
        <f t="shared" si="8"/>
        <v>18621.920000000002</v>
      </c>
      <c r="H302" s="26">
        <f t="shared" si="9"/>
        <v>0</v>
      </c>
      <c r="I302" s="15">
        <f>'prov lvl hist forec Mt'!I302*'city lvl hist forec Mt'!$H302</f>
        <v>0</v>
      </c>
      <c r="J302" s="15">
        <f>'prov lvl hist forec Mt'!J302*'city lvl hist forec Mt'!$H302</f>
        <v>0</v>
      </c>
      <c r="K302" s="15">
        <f>'prov lvl hist forec Mt'!K302*'city lvl hist forec Mt'!$H302</f>
        <v>0</v>
      </c>
      <c r="L302" s="15">
        <f>'prov lvl hist forec Mt'!L302*'city lvl hist forec Mt'!$H302</f>
        <v>0</v>
      </c>
      <c r="M302" s="15">
        <f>'prov lvl hist forec Mt'!M302*'city lvl hist forec Mt'!$H302</f>
        <v>0</v>
      </c>
      <c r="N302" s="15">
        <f>'prov lvl hist forec Mt'!N302*'city lvl hist forec Mt'!$H302</f>
        <v>0</v>
      </c>
      <c r="O302" s="15">
        <f>'prov lvl hist forec Mt'!O302*'city lvl hist forec Mt'!$H302</f>
        <v>0</v>
      </c>
      <c r="P302" s="15">
        <f>'prov lvl hist forec Mt'!P302*'city lvl hist forec Mt'!$H302</f>
        <v>0</v>
      </c>
      <c r="Q302" s="15">
        <f>'prov lvl hist forec Mt'!Q302*'city lvl hist forec Mt'!$H302</f>
        <v>0</v>
      </c>
      <c r="R302" s="15">
        <f>'prov lvl hist forec Mt'!R302*'city lvl hist forec Mt'!$H302</f>
        <v>0</v>
      </c>
      <c r="S302" s="15">
        <f>'prov lvl hist forec Mt'!S302*'city lvl hist forec Mt'!$H302</f>
        <v>0</v>
      </c>
      <c r="T302" s="15">
        <f>'prov lvl hist forec Mt'!T302*'city lvl hist forec Mt'!$H302</f>
        <v>0</v>
      </c>
      <c r="U302" s="15">
        <f>'prov lvl hist forec Mt'!U302*'city lvl hist forec Mt'!$H302</f>
        <v>0</v>
      </c>
      <c r="V302" s="15">
        <f>'prov lvl hist forec Mt'!V302*'city lvl hist forec Mt'!$H302</f>
        <v>0</v>
      </c>
      <c r="W302" s="15">
        <f>'prov lvl hist forec Mt'!W302*'city lvl hist forec Mt'!$H302</f>
        <v>0</v>
      </c>
      <c r="X302" s="15">
        <f>'prov lvl hist forec Mt'!X302*'city lvl hist forec Mt'!$H302</f>
        <v>0</v>
      </c>
    </row>
    <row r="303" spans="1:24">
      <c r="A303" s="14" t="s">
        <v>3696</v>
      </c>
      <c r="B303" s="14" t="s">
        <v>4419</v>
      </c>
      <c r="C303" s="14" t="s">
        <v>4420</v>
      </c>
      <c r="D303" s="14" t="s">
        <v>2453</v>
      </c>
      <c r="E303" s="14" t="s">
        <v>4031</v>
      </c>
      <c r="F303">
        <f>SUMIF(GID_GCED_CO2_Plant_2019_v1.0!$V$1:$V$797,'city lvl hist forec Mt'!A303,GID_GCED_CO2_Plant_2019_v1.0!$AB$1:$AB$797)</f>
        <v>0</v>
      </c>
      <c r="G303" s="15">
        <f t="shared" si="8"/>
        <v>24364.339999999997</v>
      </c>
      <c r="H303" s="26">
        <f t="shared" si="9"/>
        <v>0</v>
      </c>
      <c r="I303" s="15">
        <f>'prov lvl hist forec Mt'!I303*'city lvl hist forec Mt'!$H303</f>
        <v>0</v>
      </c>
      <c r="J303" s="15">
        <f>'prov lvl hist forec Mt'!J303*'city lvl hist forec Mt'!$H303</f>
        <v>0</v>
      </c>
      <c r="K303" s="15">
        <f>'prov lvl hist forec Mt'!K303*'city lvl hist forec Mt'!$H303</f>
        <v>0</v>
      </c>
      <c r="L303" s="15">
        <f>'prov lvl hist forec Mt'!L303*'city lvl hist forec Mt'!$H303</f>
        <v>0</v>
      </c>
      <c r="M303" s="15">
        <f>'prov lvl hist forec Mt'!M303*'city lvl hist forec Mt'!$H303</f>
        <v>0</v>
      </c>
      <c r="N303" s="15">
        <f>'prov lvl hist forec Mt'!N303*'city lvl hist forec Mt'!$H303</f>
        <v>0</v>
      </c>
      <c r="O303" s="15">
        <f>'prov lvl hist forec Mt'!O303*'city lvl hist forec Mt'!$H303</f>
        <v>0</v>
      </c>
      <c r="P303" s="15">
        <f>'prov lvl hist forec Mt'!P303*'city lvl hist forec Mt'!$H303</f>
        <v>0</v>
      </c>
      <c r="Q303" s="15">
        <f>'prov lvl hist forec Mt'!Q303*'city lvl hist forec Mt'!$H303</f>
        <v>0</v>
      </c>
      <c r="R303" s="15">
        <f>'prov lvl hist forec Mt'!R303*'city lvl hist forec Mt'!$H303</f>
        <v>0</v>
      </c>
      <c r="S303" s="15">
        <f>'prov lvl hist forec Mt'!S303*'city lvl hist forec Mt'!$H303</f>
        <v>0</v>
      </c>
      <c r="T303" s="15">
        <f>'prov lvl hist forec Mt'!T303*'city lvl hist forec Mt'!$H303</f>
        <v>0</v>
      </c>
      <c r="U303" s="15">
        <f>'prov lvl hist forec Mt'!U303*'city lvl hist forec Mt'!$H303</f>
        <v>0</v>
      </c>
      <c r="V303" s="15">
        <f>'prov lvl hist forec Mt'!V303*'city lvl hist forec Mt'!$H303</f>
        <v>0</v>
      </c>
      <c r="W303" s="15">
        <f>'prov lvl hist forec Mt'!W303*'city lvl hist forec Mt'!$H303</f>
        <v>0</v>
      </c>
      <c r="X303" s="15">
        <f>'prov lvl hist forec Mt'!X303*'city lvl hist forec Mt'!$H303</f>
        <v>0</v>
      </c>
    </row>
    <row r="304" spans="1:24">
      <c r="A304" s="14" t="s">
        <v>3697</v>
      </c>
      <c r="B304" s="14" t="s">
        <v>4421</v>
      </c>
      <c r="C304" s="14" t="s">
        <v>4422</v>
      </c>
      <c r="D304" s="14" t="s">
        <v>1517</v>
      </c>
      <c r="E304" s="14" t="s">
        <v>4043</v>
      </c>
      <c r="F304">
        <f>SUMIF(GID_GCED_CO2_Plant_2019_v1.0!$V$1:$V$797,'city lvl hist forec Mt'!A304,GID_GCED_CO2_Plant_2019_v1.0!$AB$1:$AB$797)</f>
        <v>0</v>
      </c>
      <c r="G304" s="15">
        <f t="shared" si="8"/>
        <v>24846.129999999997</v>
      </c>
      <c r="H304" s="26">
        <f t="shared" si="9"/>
        <v>0</v>
      </c>
      <c r="I304" s="15">
        <f>'prov lvl hist forec Mt'!I304*'city lvl hist forec Mt'!$H304</f>
        <v>0</v>
      </c>
      <c r="J304" s="15">
        <f>'prov lvl hist forec Mt'!J304*'city lvl hist forec Mt'!$H304</f>
        <v>0</v>
      </c>
      <c r="K304" s="15">
        <f>'prov lvl hist forec Mt'!K304*'city lvl hist forec Mt'!$H304</f>
        <v>0</v>
      </c>
      <c r="L304" s="15">
        <f>'prov lvl hist forec Mt'!L304*'city lvl hist forec Mt'!$H304</f>
        <v>0</v>
      </c>
      <c r="M304" s="15">
        <f>'prov lvl hist forec Mt'!M304*'city lvl hist forec Mt'!$H304</f>
        <v>0</v>
      </c>
      <c r="N304" s="15">
        <f>'prov lvl hist forec Mt'!N304*'city lvl hist forec Mt'!$H304</f>
        <v>0</v>
      </c>
      <c r="O304" s="15">
        <f>'prov lvl hist forec Mt'!O304*'city lvl hist forec Mt'!$H304</f>
        <v>0</v>
      </c>
      <c r="P304" s="15">
        <f>'prov lvl hist forec Mt'!P304*'city lvl hist forec Mt'!$H304</f>
        <v>0</v>
      </c>
      <c r="Q304" s="15">
        <f>'prov lvl hist forec Mt'!Q304*'city lvl hist forec Mt'!$H304</f>
        <v>0</v>
      </c>
      <c r="R304" s="15">
        <f>'prov lvl hist forec Mt'!R304*'city lvl hist forec Mt'!$H304</f>
        <v>0</v>
      </c>
      <c r="S304" s="15">
        <f>'prov lvl hist forec Mt'!S304*'city lvl hist forec Mt'!$H304</f>
        <v>0</v>
      </c>
      <c r="T304" s="15">
        <f>'prov lvl hist forec Mt'!T304*'city lvl hist forec Mt'!$H304</f>
        <v>0</v>
      </c>
      <c r="U304" s="15">
        <f>'prov lvl hist forec Mt'!U304*'city lvl hist forec Mt'!$H304</f>
        <v>0</v>
      </c>
      <c r="V304" s="15">
        <f>'prov lvl hist forec Mt'!V304*'city lvl hist forec Mt'!$H304</f>
        <v>0</v>
      </c>
      <c r="W304" s="15">
        <f>'prov lvl hist forec Mt'!W304*'city lvl hist forec Mt'!$H304</f>
        <v>0</v>
      </c>
      <c r="X304" s="15">
        <f>'prov lvl hist forec Mt'!X304*'city lvl hist forec Mt'!$H304</f>
        <v>0</v>
      </c>
    </row>
    <row r="305" spans="1:24">
      <c r="A305" s="14" t="s">
        <v>3698</v>
      </c>
      <c r="B305" s="14" t="s">
        <v>4423</v>
      </c>
      <c r="C305" s="14" t="s">
        <v>4424</v>
      </c>
      <c r="D305" s="14" t="s">
        <v>2458</v>
      </c>
      <c r="E305" s="14" t="s">
        <v>3957</v>
      </c>
      <c r="F305">
        <f>SUMIF(GID_GCED_CO2_Plant_2019_v1.0!$V$1:$V$797,'city lvl hist forec Mt'!A305,GID_GCED_CO2_Plant_2019_v1.0!$AB$1:$AB$797)</f>
        <v>0</v>
      </c>
      <c r="G305" s="15">
        <f t="shared" si="8"/>
        <v>25846</v>
      </c>
      <c r="H305" s="26">
        <f t="shared" si="9"/>
        <v>0</v>
      </c>
      <c r="I305" s="15">
        <f>'prov lvl hist forec Mt'!I305*'city lvl hist forec Mt'!$H305</f>
        <v>0</v>
      </c>
      <c r="J305" s="15">
        <f>'prov lvl hist forec Mt'!J305*'city lvl hist forec Mt'!$H305</f>
        <v>0</v>
      </c>
      <c r="K305" s="15">
        <f>'prov lvl hist forec Mt'!K305*'city lvl hist forec Mt'!$H305</f>
        <v>0</v>
      </c>
      <c r="L305" s="15">
        <f>'prov lvl hist forec Mt'!L305*'city lvl hist forec Mt'!$H305</f>
        <v>0</v>
      </c>
      <c r="M305" s="15">
        <f>'prov lvl hist forec Mt'!M305*'city lvl hist forec Mt'!$H305</f>
        <v>0</v>
      </c>
      <c r="N305" s="15">
        <f>'prov lvl hist forec Mt'!N305*'city lvl hist forec Mt'!$H305</f>
        <v>0</v>
      </c>
      <c r="O305" s="15">
        <f>'prov lvl hist forec Mt'!O305*'city lvl hist forec Mt'!$H305</f>
        <v>0</v>
      </c>
      <c r="P305" s="15">
        <f>'prov lvl hist forec Mt'!P305*'city lvl hist forec Mt'!$H305</f>
        <v>0</v>
      </c>
      <c r="Q305" s="15">
        <f>'prov lvl hist forec Mt'!Q305*'city lvl hist forec Mt'!$H305</f>
        <v>0</v>
      </c>
      <c r="R305" s="15">
        <f>'prov lvl hist forec Mt'!R305*'city lvl hist forec Mt'!$H305</f>
        <v>0</v>
      </c>
      <c r="S305" s="15">
        <f>'prov lvl hist forec Mt'!S305*'city lvl hist forec Mt'!$H305</f>
        <v>0</v>
      </c>
      <c r="T305" s="15">
        <f>'prov lvl hist forec Mt'!T305*'city lvl hist forec Mt'!$H305</f>
        <v>0</v>
      </c>
      <c r="U305" s="15">
        <f>'prov lvl hist forec Mt'!U305*'city lvl hist forec Mt'!$H305</f>
        <v>0</v>
      </c>
      <c r="V305" s="15">
        <f>'prov lvl hist forec Mt'!V305*'city lvl hist forec Mt'!$H305</f>
        <v>0</v>
      </c>
      <c r="W305" s="15">
        <f>'prov lvl hist forec Mt'!W305*'city lvl hist forec Mt'!$H305</f>
        <v>0</v>
      </c>
      <c r="X305" s="15">
        <f>'prov lvl hist forec Mt'!X305*'city lvl hist forec Mt'!$H305</f>
        <v>0</v>
      </c>
    </row>
    <row r="306" spans="1:24">
      <c r="A306" s="14" t="s">
        <v>3313</v>
      </c>
      <c r="B306" s="14" t="s">
        <v>4425</v>
      </c>
      <c r="C306" s="14" t="s">
        <v>2628</v>
      </c>
      <c r="D306" s="14" t="s">
        <v>2438</v>
      </c>
      <c r="E306" s="14" t="s">
        <v>3959</v>
      </c>
      <c r="F306">
        <f>SUMIF(GID_GCED_CO2_Plant_2019_v1.0!$V$1:$V$797,'city lvl hist forec Mt'!A306,GID_GCED_CO2_Plant_2019_v1.0!$AB$1:$AB$797)</f>
        <v>2876.26</v>
      </c>
      <c r="G306" s="15">
        <f t="shared" si="8"/>
        <v>15366.849999999997</v>
      </c>
      <c r="H306" s="26">
        <f t="shared" si="9"/>
        <v>0.18717303806570643</v>
      </c>
      <c r="I306" s="15">
        <f>'prov lvl hist forec Mt'!I306*'city lvl hist forec Mt'!$H306</f>
        <v>1.1207611802571926</v>
      </c>
      <c r="J306" s="15">
        <f>'prov lvl hist forec Mt'!J306*'city lvl hist forec Mt'!$H306</f>
        <v>0.96541088790209961</v>
      </c>
      <c r="K306" s="15">
        <f>'prov lvl hist forec Mt'!K306*'city lvl hist forec Mt'!$H306</f>
        <v>0.93649191779003882</v>
      </c>
      <c r="L306" s="15">
        <f>'prov lvl hist forec Mt'!L306*'city lvl hist forec Mt'!$H306</f>
        <v>0.98734444503027241</v>
      </c>
      <c r="M306" s="15">
        <f>'prov lvl hist forec Mt'!M306*'city lvl hist forec Mt'!$H306</f>
        <v>1.1868091340917071</v>
      </c>
      <c r="N306" s="15">
        <f>'prov lvl hist forec Mt'!N306*'city lvl hist forec Mt'!$H306</f>
        <v>1.3542139893185119</v>
      </c>
      <c r="O306" s="15">
        <f>'prov lvl hist forec Mt'!O306*'city lvl hist forec Mt'!$H306</f>
        <v>1.3817629061855949</v>
      </c>
      <c r="P306" s="15">
        <f>'prov lvl hist forec Mt'!P306*'city lvl hist forec Mt'!$H306</f>
        <v>1.376827536466052</v>
      </c>
      <c r="Q306" s="15">
        <f>'prov lvl hist forec Mt'!Q306*'city lvl hist forec Mt'!$H306</f>
        <v>1.3300518300436681</v>
      </c>
      <c r="R306" s="15">
        <f>'prov lvl hist forec Mt'!R306*'city lvl hist forec Mt'!$H306</f>
        <v>1.2842116377497317</v>
      </c>
      <c r="S306" s="15">
        <f>'prov lvl hist forec Mt'!S306*'city lvl hist forec Mt'!$H306</f>
        <v>1.2392882493016741</v>
      </c>
      <c r="T306" s="15">
        <f>'prov lvl hist forec Mt'!T306*'city lvl hist forec Mt'!$H306</f>
        <v>1.1952633286225776</v>
      </c>
      <c r="U306" s="15">
        <f>'prov lvl hist forec Mt'!U306*'city lvl hist forec Mt'!$H306</f>
        <v>1.1521189063570634</v>
      </c>
      <c r="V306" s="15">
        <f>'prov lvl hist forec Mt'!V306*'city lvl hist forec Mt'!$H306</f>
        <v>1.1098373725368587</v>
      </c>
      <c r="W306" s="15">
        <f>'prov lvl hist forec Mt'!W306*'city lvl hist forec Mt'!$H306</f>
        <v>1.068401469393059</v>
      </c>
      <c r="X306" s="15">
        <f>'prov lvl hist forec Mt'!X306*'city lvl hist forec Mt'!$H306</f>
        <v>1.0277942843121346</v>
      </c>
    </row>
    <row r="307" spans="1:24">
      <c r="A307" s="14" t="s">
        <v>3450</v>
      </c>
      <c r="B307" s="14" t="s">
        <v>4426</v>
      </c>
      <c r="C307" s="14" t="s">
        <v>3202</v>
      </c>
      <c r="D307" s="14" t="s">
        <v>2634</v>
      </c>
      <c r="E307" s="14" t="s">
        <v>3974</v>
      </c>
      <c r="F307">
        <f>SUMIF(GID_GCED_CO2_Plant_2019_v1.0!$V$1:$V$797,'city lvl hist forec Mt'!A307,GID_GCED_CO2_Plant_2019_v1.0!$AB$1:$AB$797)</f>
        <v>1045.9100000000001</v>
      </c>
      <c r="G307" s="15">
        <f t="shared" si="8"/>
        <v>11280.41</v>
      </c>
      <c r="H307" s="26">
        <f t="shared" si="9"/>
        <v>9.2719147619634401E-2</v>
      </c>
      <c r="I307" s="15">
        <f>'prov lvl hist forec Mt'!I307*'city lvl hist forec Mt'!$H307</f>
        <v>0.44085800139837522</v>
      </c>
      <c r="J307" s="15">
        <f>'prov lvl hist forec Mt'!J307*'city lvl hist forec Mt'!$H307</f>
        <v>0.41485338676313921</v>
      </c>
      <c r="K307" s="15">
        <f>'prov lvl hist forec Mt'!K307*'city lvl hist forec Mt'!$H307</f>
        <v>0.37633137535114403</v>
      </c>
      <c r="L307" s="15">
        <f>'prov lvl hist forec Mt'!L307*'city lvl hist forec Mt'!$H307</f>
        <v>0.16348423298472817</v>
      </c>
      <c r="M307" s="15">
        <f>'prov lvl hist forec Mt'!M307*'city lvl hist forec Mt'!$H307</f>
        <v>0.22987858878204548</v>
      </c>
      <c r="N307" s="15">
        <f>'prov lvl hist forec Mt'!N307*'city lvl hist forec Mt'!$H307</f>
        <v>0.25036492353866757</v>
      </c>
      <c r="O307" s="15">
        <f>'prov lvl hist forec Mt'!O307*'city lvl hist forec Mt'!$H307</f>
        <v>0.26069648524210398</v>
      </c>
      <c r="P307" s="15">
        <f>'prov lvl hist forec Mt'!P307*'city lvl hist forec Mt'!$H307</f>
        <v>0.25884559298986975</v>
      </c>
      <c r="Q307" s="15">
        <f>'prov lvl hist forec Mt'!Q307*'city lvl hist forec Mt'!$H307</f>
        <v>0.24130348418550798</v>
      </c>
      <c r="R307" s="15">
        <f>'prov lvl hist forec Mt'!R307*'city lvl hist forec Mt'!$H307</f>
        <v>0.22411221755723348</v>
      </c>
      <c r="S307" s="15">
        <f>'prov lvl hist forec Mt'!S307*'city lvl hist forec Mt'!$H307</f>
        <v>0.20726477626152442</v>
      </c>
      <c r="T307" s="15">
        <f>'prov lvl hist forec Mt'!T307*'city lvl hist forec Mt'!$H307</f>
        <v>0.19075428379172954</v>
      </c>
      <c r="U307" s="15">
        <f>'prov lvl hist forec Mt'!U307*'city lvl hist forec Mt'!$H307</f>
        <v>0.17457400117133062</v>
      </c>
      <c r="V307" s="15">
        <f>'prov lvl hist forec Mt'!V307*'city lvl hist forec Mt'!$H307</f>
        <v>0.15871732420333956</v>
      </c>
      <c r="W307" s="15">
        <f>'prov lvl hist forec Mt'!W307*'city lvl hist forec Mt'!$H307</f>
        <v>0.14317778077470852</v>
      </c>
      <c r="X307" s="15">
        <f>'prov lvl hist forec Mt'!X307*'city lvl hist forec Mt'!$H307</f>
        <v>0.12794902821464987</v>
      </c>
    </row>
    <row r="308" spans="1:24">
      <c r="A308" s="14" t="s">
        <v>3699</v>
      </c>
      <c r="B308" s="14" t="s">
        <v>4427</v>
      </c>
      <c r="C308" s="14" t="s">
        <v>4428</v>
      </c>
      <c r="D308" s="14" t="s">
        <v>2446</v>
      </c>
      <c r="E308" s="14" t="s">
        <v>3951</v>
      </c>
      <c r="F308">
        <f>SUMIF(GID_GCED_CO2_Plant_2019_v1.0!$V$1:$V$797,'city lvl hist forec Mt'!A308,GID_GCED_CO2_Plant_2019_v1.0!$AB$1:$AB$797)</f>
        <v>0</v>
      </c>
      <c r="G308" s="15">
        <f t="shared" si="8"/>
        <v>15742.279999999997</v>
      </c>
      <c r="H308" s="26">
        <f t="shared" si="9"/>
        <v>0</v>
      </c>
      <c r="I308" s="15">
        <f>'prov lvl hist forec Mt'!I308*'city lvl hist forec Mt'!$H308</f>
        <v>0</v>
      </c>
      <c r="J308" s="15">
        <f>'prov lvl hist forec Mt'!J308*'city lvl hist forec Mt'!$H308</f>
        <v>0</v>
      </c>
      <c r="K308" s="15">
        <f>'prov lvl hist forec Mt'!K308*'city lvl hist forec Mt'!$H308</f>
        <v>0</v>
      </c>
      <c r="L308" s="15">
        <f>'prov lvl hist forec Mt'!L308*'city lvl hist forec Mt'!$H308</f>
        <v>0</v>
      </c>
      <c r="M308" s="15">
        <f>'prov lvl hist forec Mt'!M308*'city lvl hist forec Mt'!$H308</f>
        <v>0</v>
      </c>
      <c r="N308" s="15">
        <f>'prov lvl hist forec Mt'!N308*'city lvl hist forec Mt'!$H308</f>
        <v>0</v>
      </c>
      <c r="O308" s="15">
        <f>'prov lvl hist forec Mt'!O308*'city lvl hist forec Mt'!$H308</f>
        <v>0</v>
      </c>
      <c r="P308" s="15">
        <f>'prov lvl hist forec Mt'!P308*'city lvl hist forec Mt'!$H308</f>
        <v>0</v>
      </c>
      <c r="Q308" s="15">
        <f>'prov lvl hist forec Mt'!Q308*'city lvl hist forec Mt'!$H308</f>
        <v>0</v>
      </c>
      <c r="R308" s="15">
        <f>'prov lvl hist forec Mt'!R308*'city lvl hist forec Mt'!$H308</f>
        <v>0</v>
      </c>
      <c r="S308" s="15">
        <f>'prov lvl hist forec Mt'!S308*'city lvl hist forec Mt'!$H308</f>
        <v>0</v>
      </c>
      <c r="T308" s="15">
        <f>'prov lvl hist forec Mt'!T308*'city lvl hist forec Mt'!$H308</f>
        <v>0</v>
      </c>
      <c r="U308" s="15">
        <f>'prov lvl hist forec Mt'!U308*'city lvl hist forec Mt'!$H308</f>
        <v>0</v>
      </c>
      <c r="V308" s="15">
        <f>'prov lvl hist forec Mt'!V308*'city lvl hist forec Mt'!$H308</f>
        <v>0</v>
      </c>
      <c r="W308" s="15">
        <f>'prov lvl hist forec Mt'!W308*'city lvl hist forec Mt'!$H308</f>
        <v>0</v>
      </c>
      <c r="X308" s="15">
        <f>'prov lvl hist forec Mt'!X308*'city lvl hist forec Mt'!$H308</f>
        <v>0</v>
      </c>
    </row>
    <row r="309" spans="1:24">
      <c r="A309" s="14" t="s">
        <v>3397</v>
      </c>
      <c r="B309" s="14" t="s">
        <v>4429</v>
      </c>
      <c r="C309" s="14" t="s">
        <v>3012</v>
      </c>
      <c r="D309" s="14" t="s">
        <v>2545</v>
      </c>
      <c r="E309" s="14" t="s">
        <v>3953</v>
      </c>
      <c r="F309">
        <f>SUMIF(GID_GCED_CO2_Plant_2019_v1.0!$V$1:$V$797,'city lvl hist forec Mt'!A309,GID_GCED_CO2_Plant_2019_v1.0!$AB$1:$AB$797)</f>
        <v>1106.25</v>
      </c>
      <c r="G309" s="15">
        <f t="shared" si="8"/>
        <v>9758.44</v>
      </c>
      <c r="H309" s="26">
        <f t="shared" si="9"/>
        <v>0.11336340644611229</v>
      </c>
      <c r="I309" s="15">
        <f>'prov lvl hist forec Mt'!I309*'city lvl hist forec Mt'!$H309</f>
        <v>1.3886893265202405</v>
      </c>
      <c r="J309" s="15">
        <f>'prov lvl hist forec Mt'!J309*'city lvl hist forec Mt'!$H309</f>
        <v>1.6306031631475766</v>
      </c>
      <c r="K309" s="15">
        <f>'prov lvl hist forec Mt'!K309*'city lvl hist forec Mt'!$H309</f>
        <v>1.7366413433908285</v>
      </c>
      <c r="L309" s="15">
        <f>'prov lvl hist forec Mt'!L309*'city lvl hist forec Mt'!$H309</f>
        <v>1.7684677167962803</v>
      </c>
      <c r="M309" s="15">
        <f>'prov lvl hist forec Mt'!M309*'city lvl hist forec Mt'!$H309</f>
        <v>2.0036173909188868</v>
      </c>
      <c r="N309" s="15">
        <f>'prov lvl hist forec Mt'!N309*'city lvl hist forec Mt'!$H309</f>
        <v>1.9962153840204624</v>
      </c>
      <c r="O309" s="15">
        <f>'prov lvl hist forec Mt'!O309*'city lvl hist forec Mt'!$H309</f>
        <v>2.024441781634625</v>
      </c>
      <c r="P309" s="15">
        <f>'prov lvl hist forec Mt'!P309*'city lvl hist forec Mt'!$H309</f>
        <v>2.0193850417000259</v>
      </c>
      <c r="Q309" s="15">
        <f>'prov lvl hist forec Mt'!Q309*'city lvl hist forec Mt'!$H309</f>
        <v>1.9714590308687574</v>
      </c>
      <c r="R309" s="15">
        <f>'prov lvl hist forec Mt'!R309*'city lvl hist forec Mt'!$H309</f>
        <v>1.9244915402541143</v>
      </c>
      <c r="S309" s="15">
        <f>'prov lvl hist forec Mt'!S309*'city lvl hist forec Mt'!$H309</f>
        <v>1.8784633994517634</v>
      </c>
      <c r="T309" s="15">
        <f>'prov lvl hist forec Mt'!T309*'city lvl hist forec Mt'!$H309</f>
        <v>1.8333558214654602</v>
      </c>
      <c r="U309" s="15">
        <f>'prov lvl hist forec Mt'!U309*'city lvl hist forec Mt'!$H309</f>
        <v>1.789150395038883</v>
      </c>
      <c r="V309" s="15">
        <f>'prov lvl hist forec Mt'!V309*'city lvl hist forec Mt'!$H309</f>
        <v>1.7458290771408369</v>
      </c>
      <c r="W309" s="15">
        <f>'prov lvl hist forec Mt'!W309*'city lvl hist forec Mt'!$H309</f>
        <v>1.7033741856007525</v>
      </c>
      <c r="X309" s="15">
        <f>'prov lvl hist forec Mt'!X309*'city lvl hist forec Mt'!$H309</f>
        <v>1.661768391891469</v>
      </c>
    </row>
    <row r="310" spans="1:24">
      <c r="A310" s="14" t="s">
        <v>3700</v>
      </c>
      <c r="B310" s="14" t="s">
        <v>4430</v>
      </c>
      <c r="C310" s="14" t="s">
        <v>4431</v>
      </c>
      <c r="D310" s="14" t="s">
        <v>2400</v>
      </c>
      <c r="E310" s="14" t="s">
        <v>4023</v>
      </c>
      <c r="F310">
        <f>SUMIF(GID_GCED_CO2_Plant_2019_v1.0!$V$1:$V$797,'city lvl hist forec Mt'!A310,GID_GCED_CO2_Plant_2019_v1.0!$AB$1:$AB$797)</f>
        <v>0</v>
      </c>
      <c r="G310" s="15">
        <f t="shared" si="8"/>
        <v>18621.920000000002</v>
      </c>
      <c r="H310" s="26">
        <f t="shared" si="9"/>
        <v>0</v>
      </c>
      <c r="I310" s="15">
        <f>'prov lvl hist forec Mt'!I310*'city lvl hist forec Mt'!$H310</f>
        <v>0</v>
      </c>
      <c r="J310" s="15">
        <f>'prov lvl hist forec Mt'!J310*'city lvl hist forec Mt'!$H310</f>
        <v>0</v>
      </c>
      <c r="K310" s="15">
        <f>'prov lvl hist forec Mt'!K310*'city lvl hist forec Mt'!$H310</f>
        <v>0</v>
      </c>
      <c r="L310" s="15">
        <f>'prov lvl hist forec Mt'!L310*'city lvl hist forec Mt'!$H310</f>
        <v>0</v>
      </c>
      <c r="M310" s="15">
        <f>'prov lvl hist forec Mt'!M310*'city lvl hist forec Mt'!$H310</f>
        <v>0</v>
      </c>
      <c r="N310" s="15">
        <f>'prov lvl hist forec Mt'!N310*'city lvl hist forec Mt'!$H310</f>
        <v>0</v>
      </c>
      <c r="O310" s="15">
        <f>'prov lvl hist forec Mt'!O310*'city lvl hist forec Mt'!$H310</f>
        <v>0</v>
      </c>
      <c r="P310" s="15">
        <f>'prov lvl hist forec Mt'!P310*'city lvl hist forec Mt'!$H310</f>
        <v>0</v>
      </c>
      <c r="Q310" s="15">
        <f>'prov lvl hist forec Mt'!Q310*'city lvl hist forec Mt'!$H310</f>
        <v>0</v>
      </c>
      <c r="R310" s="15">
        <f>'prov lvl hist forec Mt'!R310*'city lvl hist forec Mt'!$H310</f>
        <v>0</v>
      </c>
      <c r="S310" s="15">
        <f>'prov lvl hist forec Mt'!S310*'city lvl hist forec Mt'!$H310</f>
        <v>0</v>
      </c>
      <c r="T310" s="15">
        <f>'prov lvl hist forec Mt'!T310*'city lvl hist forec Mt'!$H310</f>
        <v>0</v>
      </c>
      <c r="U310" s="15">
        <f>'prov lvl hist forec Mt'!U310*'city lvl hist forec Mt'!$H310</f>
        <v>0</v>
      </c>
      <c r="V310" s="15">
        <f>'prov lvl hist forec Mt'!V310*'city lvl hist forec Mt'!$H310</f>
        <v>0</v>
      </c>
      <c r="W310" s="15">
        <f>'prov lvl hist forec Mt'!W310*'city lvl hist forec Mt'!$H310</f>
        <v>0</v>
      </c>
      <c r="X310" s="15">
        <f>'prov lvl hist forec Mt'!X310*'city lvl hist forec Mt'!$H310</f>
        <v>0</v>
      </c>
    </row>
    <row r="311" spans="1:24">
      <c r="A311" s="14" t="s">
        <v>3317</v>
      </c>
      <c r="B311" s="14" t="s">
        <v>4432</v>
      </c>
      <c r="C311" s="14" t="s">
        <v>2660</v>
      </c>
      <c r="D311" s="14" t="s">
        <v>2545</v>
      </c>
      <c r="E311" s="14" t="s">
        <v>3953</v>
      </c>
      <c r="F311">
        <f>SUMIF(GID_GCED_CO2_Plant_2019_v1.0!$V$1:$V$797,'city lvl hist forec Mt'!A311,GID_GCED_CO2_Plant_2019_v1.0!$AB$1:$AB$797)</f>
        <v>207.84</v>
      </c>
      <c r="G311" s="15">
        <f t="shared" si="8"/>
        <v>9758.44</v>
      </c>
      <c r="H311" s="26">
        <f t="shared" si="9"/>
        <v>2.1298486233455347E-2</v>
      </c>
      <c r="I311" s="15">
        <f>'prov lvl hist forec Mt'!I311*'city lvl hist forec Mt'!$H311</f>
        <v>0.26090412621375525</v>
      </c>
      <c r="J311" s="15">
        <f>'prov lvl hist forec Mt'!J311*'city lvl hist forec Mt'!$H311</f>
        <v>0.30635440581115692</v>
      </c>
      <c r="K311" s="15">
        <f>'prov lvl hist forec Mt'!K311*'city lvl hist forec Mt'!$H311</f>
        <v>0.32627664344438401</v>
      </c>
      <c r="L311" s="15">
        <f>'prov lvl hist forec Mt'!L311*'city lvl hist forec Mt'!$H311</f>
        <v>0.33225611774819336</v>
      </c>
      <c r="M311" s="15">
        <f>'prov lvl hist forec Mt'!M311*'city lvl hist forec Mt'!$H311</f>
        <v>0.37643556025182501</v>
      </c>
      <c r="N311" s="15">
        <f>'prov lvl hist forec Mt'!N311*'city lvl hist forec Mt'!$H311</f>
        <v>0.37504488625067833</v>
      </c>
      <c r="O311" s="15">
        <f>'prov lvl hist forec Mt'!O311*'city lvl hist forec Mt'!$H311</f>
        <v>0.38034800442480493</v>
      </c>
      <c r="P311" s="15">
        <f>'prov lvl hist forec Mt'!P311*'city lvl hist forec Mt'!$H311</f>
        <v>0.37939795441078727</v>
      </c>
      <c r="Q311" s="15">
        <f>'prov lvl hist forec Mt'!Q311*'city lvl hist forec Mt'!$H311</f>
        <v>0.37039371297244073</v>
      </c>
      <c r="R311" s="15">
        <f>'prov lvl hist forec Mt'!R311*'city lvl hist forec Mt'!$H311</f>
        <v>0.36156955636286109</v>
      </c>
      <c r="S311" s="15">
        <f>'prov lvl hist forec Mt'!S311*'city lvl hist forec Mt'!$H311</f>
        <v>0.35292188288547305</v>
      </c>
      <c r="T311" s="15">
        <f>'prov lvl hist forec Mt'!T311*'city lvl hist forec Mt'!$H311</f>
        <v>0.34444716287763277</v>
      </c>
      <c r="U311" s="15">
        <f>'prov lvl hist forec Mt'!U311*'city lvl hist forec Mt'!$H311</f>
        <v>0.33614193726994934</v>
      </c>
      <c r="V311" s="15">
        <f>'prov lvl hist forec Mt'!V311*'city lvl hist forec Mt'!$H311</f>
        <v>0.32800281617441951</v>
      </c>
      <c r="W311" s="15">
        <f>'prov lvl hist forec Mt'!W311*'city lvl hist forec Mt'!$H311</f>
        <v>0.32002647750080038</v>
      </c>
      <c r="X311" s="15">
        <f>'prov lvl hist forec Mt'!X311*'city lvl hist forec Mt'!$H311</f>
        <v>0.3122096656006535</v>
      </c>
    </row>
    <row r="312" spans="1:24">
      <c r="A312" s="14" t="s">
        <v>3701</v>
      </c>
      <c r="B312" s="14" t="s">
        <v>4433</v>
      </c>
      <c r="C312" s="14" t="s">
        <v>4434</v>
      </c>
      <c r="D312" s="14" t="s">
        <v>2642</v>
      </c>
      <c r="E312" s="14" t="s">
        <v>4037</v>
      </c>
      <c r="F312">
        <f>SUMIF(GID_GCED_CO2_Plant_2019_v1.0!$V$1:$V$797,'city lvl hist forec Mt'!A312,GID_GCED_CO2_Plant_2019_v1.0!$AB$1:$AB$797)</f>
        <v>0</v>
      </c>
      <c r="G312" s="15">
        <f t="shared" si="8"/>
        <v>4378.0800000000008</v>
      </c>
      <c r="H312" s="26">
        <f t="shared" si="9"/>
        <v>0</v>
      </c>
      <c r="I312" s="15">
        <f>'prov lvl hist forec Mt'!I312*'city lvl hist forec Mt'!$H312</f>
        <v>0</v>
      </c>
      <c r="J312" s="15">
        <f>'prov lvl hist forec Mt'!J312*'city lvl hist forec Mt'!$H312</f>
        <v>0</v>
      </c>
      <c r="K312" s="15">
        <f>'prov lvl hist forec Mt'!K312*'city lvl hist forec Mt'!$H312</f>
        <v>0</v>
      </c>
      <c r="L312" s="15">
        <f>'prov lvl hist forec Mt'!L312*'city lvl hist forec Mt'!$H312</f>
        <v>0</v>
      </c>
      <c r="M312" s="15">
        <f>'prov lvl hist forec Mt'!M312*'city lvl hist forec Mt'!$H312</f>
        <v>0</v>
      </c>
      <c r="N312" s="15">
        <f>'prov lvl hist forec Mt'!N312*'city lvl hist forec Mt'!$H312</f>
        <v>0</v>
      </c>
      <c r="O312" s="15">
        <f>'prov lvl hist forec Mt'!O312*'city lvl hist forec Mt'!$H312</f>
        <v>0</v>
      </c>
      <c r="P312" s="15">
        <f>'prov lvl hist forec Mt'!P312*'city lvl hist forec Mt'!$H312</f>
        <v>0</v>
      </c>
      <c r="Q312" s="15">
        <f>'prov lvl hist forec Mt'!Q312*'city lvl hist forec Mt'!$H312</f>
        <v>0</v>
      </c>
      <c r="R312" s="15">
        <f>'prov lvl hist forec Mt'!R312*'city lvl hist forec Mt'!$H312</f>
        <v>0</v>
      </c>
      <c r="S312" s="15">
        <f>'prov lvl hist forec Mt'!S312*'city lvl hist forec Mt'!$H312</f>
        <v>0</v>
      </c>
      <c r="T312" s="15">
        <f>'prov lvl hist forec Mt'!T312*'city lvl hist forec Mt'!$H312</f>
        <v>0</v>
      </c>
      <c r="U312" s="15">
        <f>'prov lvl hist forec Mt'!U312*'city lvl hist forec Mt'!$H312</f>
        <v>0</v>
      </c>
      <c r="V312" s="15">
        <f>'prov lvl hist forec Mt'!V312*'city lvl hist forec Mt'!$H312</f>
        <v>0</v>
      </c>
      <c r="W312" s="15">
        <f>'prov lvl hist forec Mt'!W312*'city lvl hist forec Mt'!$H312</f>
        <v>0</v>
      </c>
      <c r="X312" s="15">
        <f>'prov lvl hist forec Mt'!X312*'city lvl hist forec Mt'!$H312</f>
        <v>0</v>
      </c>
    </row>
    <row r="313" spans="1:24">
      <c r="A313" s="14" t="s">
        <v>3702</v>
      </c>
      <c r="B313" s="14" t="s">
        <v>4435</v>
      </c>
      <c r="C313" s="14" t="s">
        <v>4436</v>
      </c>
      <c r="D313" s="14" t="s">
        <v>2362</v>
      </c>
      <c r="E313" s="14" t="s">
        <v>3963</v>
      </c>
      <c r="F313">
        <f>SUMIF(GID_GCED_CO2_Plant_2019_v1.0!$V$1:$V$797,'city lvl hist forec Mt'!A313,GID_GCED_CO2_Plant_2019_v1.0!$AB$1:$AB$797)</f>
        <v>0</v>
      </c>
      <c r="G313" s="15">
        <f t="shared" si="8"/>
        <v>26891.949999999997</v>
      </c>
      <c r="H313" s="26">
        <f t="shared" si="9"/>
        <v>0</v>
      </c>
      <c r="I313" s="15">
        <f>'prov lvl hist forec Mt'!I313*'city lvl hist forec Mt'!$H313</f>
        <v>0</v>
      </c>
      <c r="J313" s="15">
        <f>'prov lvl hist forec Mt'!J313*'city lvl hist forec Mt'!$H313</f>
        <v>0</v>
      </c>
      <c r="K313" s="15">
        <f>'prov lvl hist forec Mt'!K313*'city lvl hist forec Mt'!$H313</f>
        <v>0</v>
      </c>
      <c r="L313" s="15">
        <f>'prov lvl hist forec Mt'!L313*'city lvl hist forec Mt'!$H313</f>
        <v>0</v>
      </c>
      <c r="M313" s="15">
        <f>'prov lvl hist forec Mt'!M313*'city lvl hist forec Mt'!$H313</f>
        <v>0</v>
      </c>
      <c r="N313" s="15">
        <f>'prov lvl hist forec Mt'!N313*'city lvl hist forec Mt'!$H313</f>
        <v>0</v>
      </c>
      <c r="O313" s="15">
        <f>'prov lvl hist forec Mt'!O313*'city lvl hist forec Mt'!$H313</f>
        <v>0</v>
      </c>
      <c r="P313" s="15">
        <f>'prov lvl hist forec Mt'!P313*'city lvl hist forec Mt'!$H313</f>
        <v>0</v>
      </c>
      <c r="Q313" s="15">
        <f>'prov lvl hist forec Mt'!Q313*'city lvl hist forec Mt'!$H313</f>
        <v>0</v>
      </c>
      <c r="R313" s="15">
        <f>'prov lvl hist forec Mt'!R313*'city lvl hist forec Mt'!$H313</f>
        <v>0</v>
      </c>
      <c r="S313" s="15">
        <f>'prov lvl hist forec Mt'!S313*'city lvl hist forec Mt'!$H313</f>
        <v>0</v>
      </c>
      <c r="T313" s="15">
        <f>'prov lvl hist forec Mt'!T313*'city lvl hist forec Mt'!$H313</f>
        <v>0</v>
      </c>
      <c r="U313" s="15">
        <f>'prov lvl hist forec Mt'!U313*'city lvl hist forec Mt'!$H313</f>
        <v>0</v>
      </c>
      <c r="V313" s="15">
        <f>'prov lvl hist forec Mt'!V313*'city lvl hist forec Mt'!$H313</f>
        <v>0</v>
      </c>
      <c r="W313" s="15">
        <f>'prov lvl hist forec Mt'!W313*'city lvl hist forec Mt'!$H313</f>
        <v>0</v>
      </c>
      <c r="X313" s="15">
        <f>'prov lvl hist forec Mt'!X313*'city lvl hist forec Mt'!$H313</f>
        <v>0</v>
      </c>
    </row>
    <row r="314" spans="1:24">
      <c r="A314" s="14" t="s">
        <v>3703</v>
      </c>
      <c r="B314" s="14" t="s">
        <v>4437</v>
      </c>
      <c r="C314" s="14" t="s">
        <v>4438</v>
      </c>
      <c r="D314" s="14" t="s">
        <v>2438</v>
      </c>
      <c r="E314" s="14" t="s">
        <v>3959</v>
      </c>
      <c r="F314">
        <f>SUMIF(GID_GCED_CO2_Plant_2019_v1.0!$V$1:$V$797,'city lvl hist forec Mt'!A314,GID_GCED_CO2_Plant_2019_v1.0!$AB$1:$AB$797)</f>
        <v>0</v>
      </c>
      <c r="G314" s="15">
        <f t="shared" si="8"/>
        <v>15366.849999999997</v>
      </c>
      <c r="H314" s="26">
        <f t="shared" si="9"/>
        <v>0</v>
      </c>
      <c r="I314" s="15">
        <f>'prov lvl hist forec Mt'!I314*'city lvl hist forec Mt'!$H314</f>
        <v>0</v>
      </c>
      <c r="J314" s="15">
        <f>'prov lvl hist forec Mt'!J314*'city lvl hist forec Mt'!$H314</f>
        <v>0</v>
      </c>
      <c r="K314" s="15">
        <f>'prov lvl hist forec Mt'!K314*'city lvl hist forec Mt'!$H314</f>
        <v>0</v>
      </c>
      <c r="L314" s="15">
        <f>'prov lvl hist forec Mt'!L314*'city lvl hist forec Mt'!$H314</f>
        <v>0</v>
      </c>
      <c r="M314" s="15">
        <f>'prov lvl hist forec Mt'!M314*'city lvl hist forec Mt'!$H314</f>
        <v>0</v>
      </c>
      <c r="N314" s="15">
        <f>'prov lvl hist forec Mt'!N314*'city lvl hist forec Mt'!$H314</f>
        <v>0</v>
      </c>
      <c r="O314" s="15">
        <f>'prov lvl hist forec Mt'!O314*'city lvl hist forec Mt'!$H314</f>
        <v>0</v>
      </c>
      <c r="P314" s="15">
        <f>'prov lvl hist forec Mt'!P314*'city lvl hist forec Mt'!$H314</f>
        <v>0</v>
      </c>
      <c r="Q314" s="15">
        <f>'prov lvl hist forec Mt'!Q314*'city lvl hist forec Mt'!$H314</f>
        <v>0</v>
      </c>
      <c r="R314" s="15">
        <f>'prov lvl hist forec Mt'!R314*'city lvl hist forec Mt'!$H314</f>
        <v>0</v>
      </c>
      <c r="S314" s="15">
        <f>'prov lvl hist forec Mt'!S314*'city lvl hist forec Mt'!$H314</f>
        <v>0</v>
      </c>
      <c r="T314" s="15">
        <f>'prov lvl hist forec Mt'!T314*'city lvl hist forec Mt'!$H314</f>
        <v>0</v>
      </c>
      <c r="U314" s="15">
        <f>'prov lvl hist forec Mt'!U314*'city lvl hist forec Mt'!$H314</f>
        <v>0</v>
      </c>
      <c r="V314" s="15">
        <f>'prov lvl hist forec Mt'!V314*'city lvl hist forec Mt'!$H314</f>
        <v>0</v>
      </c>
      <c r="W314" s="15">
        <f>'prov lvl hist forec Mt'!W314*'city lvl hist forec Mt'!$H314</f>
        <v>0</v>
      </c>
      <c r="X314" s="15">
        <f>'prov lvl hist forec Mt'!X314*'city lvl hist forec Mt'!$H314</f>
        <v>0</v>
      </c>
    </row>
    <row r="315" spans="1:24">
      <c r="A315" s="14" t="s">
        <v>3704</v>
      </c>
      <c r="B315" s="14" t="s">
        <v>4439</v>
      </c>
      <c r="C315" s="14" t="s">
        <v>3088</v>
      </c>
      <c r="D315" s="14" t="s">
        <v>2696</v>
      </c>
      <c r="E315" s="14" t="s">
        <v>4205</v>
      </c>
      <c r="F315">
        <f>SUMIF(GID_GCED_CO2_Plant_2019_v1.0!$V$1:$V$797,'city lvl hist forec Mt'!A315,GID_GCED_CO2_Plant_2019_v1.0!$AB$1:$AB$797)</f>
        <v>0</v>
      </c>
      <c r="G315" s="15">
        <f t="shared" si="8"/>
        <v>5718.9600000000009</v>
      </c>
      <c r="H315" s="26">
        <f t="shared" si="9"/>
        <v>0</v>
      </c>
      <c r="I315" s="15">
        <f>'prov lvl hist forec Mt'!I315*'city lvl hist forec Mt'!$H315</f>
        <v>0</v>
      </c>
      <c r="J315" s="15">
        <f>'prov lvl hist forec Mt'!J315*'city lvl hist forec Mt'!$H315</f>
        <v>0</v>
      </c>
      <c r="K315" s="15">
        <f>'prov lvl hist forec Mt'!K315*'city lvl hist forec Mt'!$H315</f>
        <v>0</v>
      </c>
      <c r="L315" s="15">
        <f>'prov lvl hist forec Mt'!L315*'city lvl hist forec Mt'!$H315</f>
        <v>0</v>
      </c>
      <c r="M315" s="15">
        <f>'prov lvl hist forec Mt'!M315*'city lvl hist forec Mt'!$H315</f>
        <v>0</v>
      </c>
      <c r="N315" s="15">
        <f>'prov lvl hist forec Mt'!N315*'city lvl hist forec Mt'!$H315</f>
        <v>0</v>
      </c>
      <c r="O315" s="15">
        <f>'prov lvl hist forec Mt'!O315*'city lvl hist forec Mt'!$H315</f>
        <v>0</v>
      </c>
      <c r="P315" s="15">
        <f>'prov lvl hist forec Mt'!P315*'city lvl hist forec Mt'!$H315</f>
        <v>0</v>
      </c>
      <c r="Q315" s="15">
        <f>'prov lvl hist forec Mt'!Q315*'city lvl hist forec Mt'!$H315</f>
        <v>0</v>
      </c>
      <c r="R315" s="15">
        <f>'prov lvl hist forec Mt'!R315*'city lvl hist forec Mt'!$H315</f>
        <v>0</v>
      </c>
      <c r="S315" s="15">
        <f>'prov lvl hist forec Mt'!S315*'city lvl hist forec Mt'!$H315</f>
        <v>0</v>
      </c>
      <c r="T315" s="15">
        <f>'prov lvl hist forec Mt'!T315*'city lvl hist forec Mt'!$H315</f>
        <v>0</v>
      </c>
      <c r="U315" s="15">
        <f>'prov lvl hist forec Mt'!U315*'city lvl hist forec Mt'!$H315</f>
        <v>0</v>
      </c>
      <c r="V315" s="15">
        <f>'prov lvl hist forec Mt'!V315*'city lvl hist forec Mt'!$H315</f>
        <v>0</v>
      </c>
      <c r="W315" s="15">
        <f>'prov lvl hist forec Mt'!W315*'city lvl hist forec Mt'!$H315</f>
        <v>0</v>
      </c>
      <c r="X315" s="15">
        <f>'prov lvl hist forec Mt'!X315*'city lvl hist forec Mt'!$H315</f>
        <v>0</v>
      </c>
    </row>
    <row r="316" spans="1:24">
      <c r="A316" s="14" t="s">
        <v>3705</v>
      </c>
      <c r="B316" s="14" t="s">
        <v>4440</v>
      </c>
      <c r="C316" s="14" t="s">
        <v>4441</v>
      </c>
      <c r="D316" s="14" t="s">
        <v>2438</v>
      </c>
      <c r="E316" s="14" t="s">
        <v>3959</v>
      </c>
      <c r="F316">
        <f>SUMIF(GID_GCED_CO2_Plant_2019_v1.0!$V$1:$V$797,'city lvl hist forec Mt'!A316,GID_GCED_CO2_Plant_2019_v1.0!$AB$1:$AB$797)</f>
        <v>0</v>
      </c>
      <c r="G316" s="15">
        <f t="shared" si="8"/>
        <v>15366.849999999997</v>
      </c>
      <c r="H316" s="26">
        <f t="shared" si="9"/>
        <v>0</v>
      </c>
      <c r="I316" s="15">
        <f>'prov lvl hist forec Mt'!I316*'city lvl hist forec Mt'!$H316</f>
        <v>0</v>
      </c>
      <c r="J316" s="15">
        <f>'prov lvl hist forec Mt'!J316*'city lvl hist forec Mt'!$H316</f>
        <v>0</v>
      </c>
      <c r="K316" s="15">
        <f>'prov lvl hist forec Mt'!K316*'city lvl hist forec Mt'!$H316</f>
        <v>0</v>
      </c>
      <c r="L316" s="15">
        <f>'prov lvl hist forec Mt'!L316*'city lvl hist forec Mt'!$H316</f>
        <v>0</v>
      </c>
      <c r="M316" s="15">
        <f>'prov lvl hist forec Mt'!M316*'city lvl hist forec Mt'!$H316</f>
        <v>0</v>
      </c>
      <c r="N316" s="15">
        <f>'prov lvl hist forec Mt'!N316*'city lvl hist forec Mt'!$H316</f>
        <v>0</v>
      </c>
      <c r="O316" s="15">
        <f>'prov lvl hist forec Mt'!O316*'city lvl hist forec Mt'!$H316</f>
        <v>0</v>
      </c>
      <c r="P316" s="15">
        <f>'prov lvl hist forec Mt'!P316*'city lvl hist forec Mt'!$H316</f>
        <v>0</v>
      </c>
      <c r="Q316" s="15">
        <f>'prov lvl hist forec Mt'!Q316*'city lvl hist forec Mt'!$H316</f>
        <v>0</v>
      </c>
      <c r="R316" s="15">
        <f>'prov lvl hist forec Mt'!R316*'city lvl hist forec Mt'!$H316</f>
        <v>0</v>
      </c>
      <c r="S316" s="15">
        <f>'prov lvl hist forec Mt'!S316*'city lvl hist forec Mt'!$H316</f>
        <v>0</v>
      </c>
      <c r="T316" s="15">
        <f>'prov lvl hist forec Mt'!T316*'city lvl hist forec Mt'!$H316</f>
        <v>0</v>
      </c>
      <c r="U316" s="15">
        <f>'prov lvl hist forec Mt'!U316*'city lvl hist forec Mt'!$H316</f>
        <v>0</v>
      </c>
      <c r="V316" s="15">
        <f>'prov lvl hist forec Mt'!V316*'city lvl hist forec Mt'!$H316</f>
        <v>0</v>
      </c>
      <c r="W316" s="15">
        <f>'prov lvl hist forec Mt'!W316*'city lvl hist forec Mt'!$H316</f>
        <v>0</v>
      </c>
      <c r="X316" s="15">
        <f>'prov lvl hist forec Mt'!X316*'city lvl hist forec Mt'!$H316</f>
        <v>0</v>
      </c>
    </row>
    <row r="317" spans="1:24">
      <c r="A317" s="14" t="s">
        <v>3706</v>
      </c>
      <c r="B317" s="14" t="s">
        <v>4442</v>
      </c>
      <c r="C317" s="14" t="s">
        <v>4443</v>
      </c>
      <c r="D317" s="14" t="s">
        <v>2357</v>
      </c>
      <c r="E317" s="14" t="s">
        <v>4062</v>
      </c>
      <c r="F317">
        <f>SUMIF(GID_GCED_CO2_Plant_2019_v1.0!$V$1:$V$797,'city lvl hist forec Mt'!A317,GID_GCED_CO2_Plant_2019_v1.0!$AB$1:$AB$797)</f>
        <v>0</v>
      </c>
      <c r="G317" s="15">
        <f t="shared" si="8"/>
        <v>32718.120000000006</v>
      </c>
      <c r="H317" s="26">
        <f t="shared" si="9"/>
        <v>0</v>
      </c>
      <c r="I317" s="15">
        <f>'prov lvl hist forec Mt'!I317*'city lvl hist forec Mt'!$H317</f>
        <v>0</v>
      </c>
      <c r="J317" s="15">
        <f>'prov lvl hist forec Mt'!J317*'city lvl hist forec Mt'!$H317</f>
        <v>0</v>
      </c>
      <c r="K317" s="15">
        <f>'prov lvl hist forec Mt'!K317*'city lvl hist forec Mt'!$H317</f>
        <v>0</v>
      </c>
      <c r="L317" s="15">
        <f>'prov lvl hist forec Mt'!L317*'city lvl hist forec Mt'!$H317</f>
        <v>0</v>
      </c>
      <c r="M317" s="15">
        <f>'prov lvl hist forec Mt'!M317*'city lvl hist forec Mt'!$H317</f>
        <v>0</v>
      </c>
      <c r="N317" s="15">
        <f>'prov lvl hist forec Mt'!N317*'city lvl hist forec Mt'!$H317</f>
        <v>0</v>
      </c>
      <c r="O317" s="15">
        <f>'prov lvl hist forec Mt'!O317*'city lvl hist forec Mt'!$H317</f>
        <v>0</v>
      </c>
      <c r="P317" s="15">
        <f>'prov lvl hist forec Mt'!P317*'city lvl hist forec Mt'!$H317</f>
        <v>0</v>
      </c>
      <c r="Q317" s="15">
        <f>'prov lvl hist forec Mt'!Q317*'city lvl hist forec Mt'!$H317</f>
        <v>0</v>
      </c>
      <c r="R317" s="15">
        <f>'prov lvl hist forec Mt'!R317*'city lvl hist forec Mt'!$H317</f>
        <v>0</v>
      </c>
      <c r="S317" s="15">
        <f>'prov lvl hist forec Mt'!S317*'city lvl hist forec Mt'!$H317</f>
        <v>0</v>
      </c>
      <c r="T317" s="15">
        <f>'prov lvl hist forec Mt'!T317*'city lvl hist forec Mt'!$H317</f>
        <v>0</v>
      </c>
      <c r="U317" s="15">
        <f>'prov lvl hist forec Mt'!U317*'city lvl hist forec Mt'!$H317</f>
        <v>0</v>
      </c>
      <c r="V317" s="15">
        <f>'prov lvl hist forec Mt'!V317*'city lvl hist forec Mt'!$H317</f>
        <v>0</v>
      </c>
      <c r="W317" s="15">
        <f>'prov lvl hist forec Mt'!W317*'city lvl hist forec Mt'!$H317</f>
        <v>0</v>
      </c>
      <c r="X317" s="15">
        <f>'prov lvl hist forec Mt'!X317*'city lvl hist forec Mt'!$H317</f>
        <v>0</v>
      </c>
    </row>
    <row r="318" spans="1:24">
      <c r="A318" s="14" t="s">
        <v>3707</v>
      </c>
      <c r="B318" s="14" t="s">
        <v>4444</v>
      </c>
      <c r="C318" s="14" t="s">
        <v>2670</v>
      </c>
      <c r="D318" s="14" t="s">
        <v>2634</v>
      </c>
      <c r="E318" s="14" t="s">
        <v>3974</v>
      </c>
      <c r="F318">
        <f>SUMIF(GID_GCED_CO2_Plant_2019_v1.0!$V$1:$V$797,'city lvl hist forec Mt'!A318,GID_GCED_CO2_Plant_2019_v1.0!$AB$1:$AB$797)</f>
        <v>0</v>
      </c>
      <c r="G318" s="15">
        <f t="shared" si="8"/>
        <v>11280.41</v>
      </c>
      <c r="H318" s="26">
        <f t="shared" si="9"/>
        <v>0</v>
      </c>
      <c r="I318" s="15">
        <f>'prov lvl hist forec Mt'!I318*'city lvl hist forec Mt'!$H318</f>
        <v>0</v>
      </c>
      <c r="J318" s="15">
        <f>'prov lvl hist forec Mt'!J318*'city lvl hist forec Mt'!$H318</f>
        <v>0</v>
      </c>
      <c r="K318" s="15">
        <f>'prov lvl hist forec Mt'!K318*'city lvl hist forec Mt'!$H318</f>
        <v>0</v>
      </c>
      <c r="L318" s="15">
        <f>'prov lvl hist forec Mt'!L318*'city lvl hist forec Mt'!$H318</f>
        <v>0</v>
      </c>
      <c r="M318" s="15">
        <f>'prov lvl hist forec Mt'!M318*'city lvl hist forec Mt'!$H318</f>
        <v>0</v>
      </c>
      <c r="N318" s="15">
        <f>'prov lvl hist forec Mt'!N318*'city lvl hist forec Mt'!$H318</f>
        <v>0</v>
      </c>
      <c r="O318" s="15">
        <f>'prov lvl hist forec Mt'!O318*'city lvl hist forec Mt'!$H318</f>
        <v>0</v>
      </c>
      <c r="P318" s="15">
        <f>'prov lvl hist forec Mt'!P318*'city lvl hist forec Mt'!$H318</f>
        <v>0</v>
      </c>
      <c r="Q318" s="15">
        <f>'prov lvl hist forec Mt'!Q318*'city lvl hist forec Mt'!$H318</f>
        <v>0</v>
      </c>
      <c r="R318" s="15">
        <f>'prov lvl hist forec Mt'!R318*'city lvl hist forec Mt'!$H318</f>
        <v>0</v>
      </c>
      <c r="S318" s="15">
        <f>'prov lvl hist forec Mt'!S318*'city lvl hist forec Mt'!$H318</f>
        <v>0</v>
      </c>
      <c r="T318" s="15">
        <f>'prov lvl hist forec Mt'!T318*'city lvl hist forec Mt'!$H318</f>
        <v>0</v>
      </c>
      <c r="U318" s="15">
        <f>'prov lvl hist forec Mt'!U318*'city lvl hist forec Mt'!$H318</f>
        <v>0</v>
      </c>
      <c r="V318" s="15">
        <f>'prov lvl hist forec Mt'!V318*'city lvl hist forec Mt'!$H318</f>
        <v>0</v>
      </c>
      <c r="W318" s="15">
        <f>'prov lvl hist forec Mt'!W318*'city lvl hist forec Mt'!$H318</f>
        <v>0</v>
      </c>
      <c r="X318" s="15">
        <f>'prov lvl hist forec Mt'!X318*'city lvl hist forec Mt'!$H318</f>
        <v>0</v>
      </c>
    </row>
    <row r="319" spans="1:24">
      <c r="A319" s="14" t="s">
        <v>3708</v>
      </c>
      <c r="B319" s="14" t="s">
        <v>4445</v>
      </c>
      <c r="C319" s="14" t="s">
        <v>4446</v>
      </c>
      <c r="D319" s="14" t="s">
        <v>2458</v>
      </c>
      <c r="E319" s="14" t="s">
        <v>3957</v>
      </c>
      <c r="F319">
        <f>SUMIF(GID_GCED_CO2_Plant_2019_v1.0!$V$1:$V$797,'city lvl hist forec Mt'!A319,GID_GCED_CO2_Plant_2019_v1.0!$AB$1:$AB$797)</f>
        <v>0</v>
      </c>
      <c r="G319" s="15">
        <f t="shared" si="8"/>
        <v>25846</v>
      </c>
      <c r="H319" s="26">
        <f t="shared" si="9"/>
        <v>0</v>
      </c>
      <c r="I319" s="15">
        <f>'prov lvl hist forec Mt'!I319*'city lvl hist forec Mt'!$H319</f>
        <v>0</v>
      </c>
      <c r="J319" s="15">
        <f>'prov lvl hist forec Mt'!J319*'city lvl hist forec Mt'!$H319</f>
        <v>0</v>
      </c>
      <c r="K319" s="15">
        <f>'prov lvl hist forec Mt'!K319*'city lvl hist forec Mt'!$H319</f>
        <v>0</v>
      </c>
      <c r="L319" s="15">
        <f>'prov lvl hist forec Mt'!L319*'city lvl hist forec Mt'!$H319</f>
        <v>0</v>
      </c>
      <c r="M319" s="15">
        <f>'prov lvl hist forec Mt'!M319*'city lvl hist forec Mt'!$H319</f>
        <v>0</v>
      </c>
      <c r="N319" s="15">
        <f>'prov lvl hist forec Mt'!N319*'city lvl hist forec Mt'!$H319</f>
        <v>0</v>
      </c>
      <c r="O319" s="15">
        <f>'prov lvl hist forec Mt'!O319*'city lvl hist forec Mt'!$H319</f>
        <v>0</v>
      </c>
      <c r="P319" s="15">
        <f>'prov lvl hist forec Mt'!P319*'city lvl hist forec Mt'!$H319</f>
        <v>0</v>
      </c>
      <c r="Q319" s="15">
        <f>'prov lvl hist forec Mt'!Q319*'city lvl hist forec Mt'!$H319</f>
        <v>0</v>
      </c>
      <c r="R319" s="15">
        <f>'prov lvl hist forec Mt'!R319*'city lvl hist forec Mt'!$H319</f>
        <v>0</v>
      </c>
      <c r="S319" s="15">
        <f>'prov lvl hist forec Mt'!S319*'city lvl hist forec Mt'!$H319</f>
        <v>0</v>
      </c>
      <c r="T319" s="15">
        <f>'prov lvl hist forec Mt'!T319*'city lvl hist forec Mt'!$H319</f>
        <v>0</v>
      </c>
      <c r="U319" s="15">
        <f>'prov lvl hist forec Mt'!U319*'city lvl hist forec Mt'!$H319</f>
        <v>0</v>
      </c>
      <c r="V319" s="15">
        <f>'prov lvl hist forec Mt'!V319*'city lvl hist forec Mt'!$H319</f>
        <v>0</v>
      </c>
      <c r="W319" s="15">
        <f>'prov lvl hist forec Mt'!W319*'city lvl hist forec Mt'!$H319</f>
        <v>0</v>
      </c>
      <c r="X319" s="15">
        <f>'prov lvl hist forec Mt'!X319*'city lvl hist forec Mt'!$H319</f>
        <v>0</v>
      </c>
    </row>
    <row r="320" spans="1:24">
      <c r="A320" s="14" t="s">
        <v>3709</v>
      </c>
      <c r="B320" s="14" t="s">
        <v>4447</v>
      </c>
      <c r="C320" s="14" t="s">
        <v>4448</v>
      </c>
      <c r="D320" s="14" t="s">
        <v>2416</v>
      </c>
      <c r="E320" s="14" t="s">
        <v>3979</v>
      </c>
      <c r="F320">
        <f>SUMIF(GID_GCED_CO2_Plant_2019_v1.0!$V$1:$V$797,'city lvl hist forec Mt'!A320,GID_GCED_CO2_Plant_2019_v1.0!$AB$1:$AB$797)</f>
        <v>0</v>
      </c>
      <c r="G320" s="15">
        <f t="shared" si="8"/>
        <v>6251.97</v>
      </c>
      <c r="H320" s="26">
        <f t="shared" si="9"/>
        <v>0</v>
      </c>
      <c r="I320" s="15">
        <f>'prov lvl hist forec Mt'!I320*'city lvl hist forec Mt'!$H320</f>
        <v>0</v>
      </c>
      <c r="J320" s="15">
        <f>'prov lvl hist forec Mt'!J320*'city lvl hist forec Mt'!$H320</f>
        <v>0</v>
      </c>
      <c r="K320" s="15">
        <f>'prov lvl hist forec Mt'!K320*'city lvl hist forec Mt'!$H320</f>
        <v>0</v>
      </c>
      <c r="L320" s="15">
        <f>'prov lvl hist forec Mt'!L320*'city lvl hist forec Mt'!$H320</f>
        <v>0</v>
      </c>
      <c r="M320" s="15">
        <f>'prov lvl hist forec Mt'!M320*'city lvl hist forec Mt'!$H320</f>
        <v>0</v>
      </c>
      <c r="N320" s="15">
        <f>'prov lvl hist forec Mt'!N320*'city lvl hist forec Mt'!$H320</f>
        <v>0</v>
      </c>
      <c r="O320" s="15">
        <f>'prov lvl hist forec Mt'!O320*'city lvl hist forec Mt'!$H320</f>
        <v>0</v>
      </c>
      <c r="P320" s="15">
        <f>'prov lvl hist forec Mt'!P320*'city lvl hist forec Mt'!$H320</f>
        <v>0</v>
      </c>
      <c r="Q320" s="15">
        <f>'prov lvl hist forec Mt'!Q320*'city lvl hist forec Mt'!$H320</f>
        <v>0</v>
      </c>
      <c r="R320" s="15">
        <f>'prov lvl hist forec Mt'!R320*'city lvl hist forec Mt'!$H320</f>
        <v>0</v>
      </c>
      <c r="S320" s="15">
        <f>'prov lvl hist forec Mt'!S320*'city lvl hist forec Mt'!$H320</f>
        <v>0</v>
      </c>
      <c r="T320" s="15">
        <f>'prov lvl hist forec Mt'!T320*'city lvl hist forec Mt'!$H320</f>
        <v>0</v>
      </c>
      <c r="U320" s="15">
        <f>'prov lvl hist forec Mt'!U320*'city lvl hist forec Mt'!$H320</f>
        <v>0</v>
      </c>
      <c r="V320" s="15">
        <f>'prov lvl hist forec Mt'!V320*'city lvl hist forec Mt'!$H320</f>
        <v>0</v>
      </c>
      <c r="W320" s="15">
        <f>'prov lvl hist forec Mt'!W320*'city lvl hist forec Mt'!$H320</f>
        <v>0</v>
      </c>
      <c r="X320" s="15">
        <f>'prov lvl hist forec Mt'!X320*'city lvl hist forec Mt'!$H320</f>
        <v>0</v>
      </c>
    </row>
    <row r="321" spans="1:24">
      <c r="A321" s="14" t="s">
        <v>3710</v>
      </c>
      <c r="B321" s="14" t="s">
        <v>4449</v>
      </c>
      <c r="C321" s="14" t="s">
        <v>2398</v>
      </c>
      <c r="D321" s="14" t="s">
        <v>2400</v>
      </c>
      <c r="E321" s="14" t="s">
        <v>4023</v>
      </c>
      <c r="F321">
        <f>SUMIF(GID_GCED_CO2_Plant_2019_v1.0!$V$1:$V$797,'city lvl hist forec Mt'!A321,GID_GCED_CO2_Plant_2019_v1.0!$AB$1:$AB$797)</f>
        <v>0</v>
      </c>
      <c r="G321" s="15">
        <f t="shared" si="8"/>
        <v>18621.920000000002</v>
      </c>
      <c r="H321" s="26">
        <f t="shared" si="9"/>
        <v>0</v>
      </c>
      <c r="I321" s="15">
        <f>'prov lvl hist forec Mt'!I321*'city lvl hist forec Mt'!$H321</f>
        <v>0</v>
      </c>
      <c r="J321" s="15">
        <f>'prov lvl hist forec Mt'!J321*'city lvl hist forec Mt'!$H321</f>
        <v>0</v>
      </c>
      <c r="K321" s="15">
        <f>'prov lvl hist forec Mt'!K321*'city lvl hist forec Mt'!$H321</f>
        <v>0</v>
      </c>
      <c r="L321" s="15">
        <f>'prov lvl hist forec Mt'!L321*'city lvl hist forec Mt'!$H321</f>
        <v>0</v>
      </c>
      <c r="M321" s="15">
        <f>'prov lvl hist forec Mt'!M321*'city lvl hist forec Mt'!$H321</f>
        <v>0</v>
      </c>
      <c r="N321" s="15">
        <f>'prov lvl hist forec Mt'!N321*'city lvl hist forec Mt'!$H321</f>
        <v>0</v>
      </c>
      <c r="O321" s="15">
        <f>'prov lvl hist forec Mt'!O321*'city lvl hist forec Mt'!$H321</f>
        <v>0</v>
      </c>
      <c r="P321" s="15">
        <f>'prov lvl hist forec Mt'!P321*'city lvl hist forec Mt'!$H321</f>
        <v>0</v>
      </c>
      <c r="Q321" s="15">
        <f>'prov lvl hist forec Mt'!Q321*'city lvl hist forec Mt'!$H321</f>
        <v>0</v>
      </c>
      <c r="R321" s="15">
        <f>'prov lvl hist forec Mt'!R321*'city lvl hist forec Mt'!$H321</f>
        <v>0</v>
      </c>
      <c r="S321" s="15">
        <f>'prov lvl hist forec Mt'!S321*'city lvl hist forec Mt'!$H321</f>
        <v>0</v>
      </c>
      <c r="T321" s="15">
        <f>'prov lvl hist forec Mt'!T321*'city lvl hist forec Mt'!$H321</f>
        <v>0</v>
      </c>
      <c r="U321" s="15">
        <f>'prov lvl hist forec Mt'!U321*'city lvl hist forec Mt'!$H321</f>
        <v>0</v>
      </c>
      <c r="V321" s="15">
        <f>'prov lvl hist forec Mt'!V321*'city lvl hist forec Mt'!$H321</f>
        <v>0</v>
      </c>
      <c r="W321" s="15">
        <f>'prov lvl hist forec Mt'!W321*'city lvl hist forec Mt'!$H321</f>
        <v>0</v>
      </c>
      <c r="X321" s="15">
        <f>'prov lvl hist forec Mt'!X321*'city lvl hist forec Mt'!$H321</f>
        <v>0</v>
      </c>
    </row>
    <row r="322" spans="1:24">
      <c r="A322" s="14" t="s">
        <v>3272</v>
      </c>
      <c r="B322" s="14" t="s">
        <v>4450</v>
      </c>
      <c r="C322" s="14" t="s">
        <v>2457</v>
      </c>
      <c r="D322" s="14" t="s">
        <v>2458</v>
      </c>
      <c r="E322" s="14" t="s">
        <v>3957</v>
      </c>
      <c r="F322">
        <f>SUMIF(GID_GCED_CO2_Plant_2019_v1.0!$V$1:$V$797,'city lvl hist forec Mt'!A322,GID_GCED_CO2_Plant_2019_v1.0!$AB$1:$AB$797)</f>
        <v>1528.63</v>
      </c>
      <c r="G322" s="15">
        <f t="shared" si="8"/>
        <v>25846</v>
      </c>
      <c r="H322" s="26">
        <f t="shared" si="9"/>
        <v>5.9143774665325395E-2</v>
      </c>
      <c r="I322" s="15">
        <f>'prov lvl hist forec Mt'!I322*'city lvl hist forec Mt'!$H322</f>
        <v>1.1923345388756506</v>
      </c>
      <c r="J322" s="15">
        <f>'prov lvl hist forec Mt'!J322*'city lvl hist forec Mt'!$H322</f>
        <v>1.2477579041201154</v>
      </c>
      <c r="K322" s="15">
        <f>'prov lvl hist forec Mt'!K322*'city lvl hist forec Mt'!$H322</f>
        <v>1.2275306252756164</v>
      </c>
      <c r="L322" s="15">
        <f>'prov lvl hist forec Mt'!L322*'city lvl hist forec Mt'!$H322</f>
        <v>0.96032069866774861</v>
      </c>
      <c r="M322" s="15">
        <f>'prov lvl hist forec Mt'!M322*'city lvl hist forec Mt'!$H322</f>
        <v>1.1683921541167643</v>
      </c>
      <c r="N322" s="15">
        <f>'prov lvl hist forec Mt'!N322*'city lvl hist forec Mt'!$H322</f>
        <v>1.2647051384706307</v>
      </c>
      <c r="O322" s="15">
        <f>'prov lvl hist forec Mt'!O322*'city lvl hist forec Mt'!$H322</f>
        <v>1.2939324350202397</v>
      </c>
      <c r="P322" s="15">
        <f>'prov lvl hist forec Mt'!P322*'city lvl hist forec Mt'!$H322</f>
        <v>1.2886963847221098</v>
      </c>
      <c r="Q322" s="15">
        <f>'prov lvl hist forec Mt'!Q322*'city lvl hist forec Mt'!$H322</f>
        <v>1.2390709330384551</v>
      </c>
      <c r="R322" s="15">
        <f>'prov lvl hist forec Mt'!R322*'city lvl hist forec Mt'!$H322</f>
        <v>1.190437990388473</v>
      </c>
      <c r="S322" s="15">
        <f>'prov lvl hist forec Mt'!S322*'city lvl hist forec Mt'!$H322</f>
        <v>1.142777706591491</v>
      </c>
      <c r="T322" s="15">
        <f>'prov lvl hist forec Mt'!T322*'city lvl hist forec Mt'!$H322</f>
        <v>1.0960706284704484</v>
      </c>
      <c r="U322" s="15">
        <f>'prov lvl hist forec Mt'!U322*'city lvl hist forec Mt'!$H322</f>
        <v>1.0502976919118268</v>
      </c>
      <c r="V322" s="15">
        <f>'prov lvl hist forec Mt'!V322*'city lvl hist forec Mt'!$H322</f>
        <v>1.0054402140843772</v>
      </c>
      <c r="W322" s="15">
        <f>'prov lvl hist forec Mt'!W322*'city lvl hist forec Mt'!$H322</f>
        <v>0.96147988581347732</v>
      </c>
      <c r="X322" s="15">
        <f>'prov lvl hist forec Mt'!X322*'city lvl hist forec Mt'!$H322</f>
        <v>0.9183987641079947</v>
      </c>
    </row>
    <row r="323" spans="1:24">
      <c r="A323" s="14" t="s">
        <v>3711</v>
      </c>
      <c r="B323" s="14" t="s">
        <v>4451</v>
      </c>
      <c r="C323" s="14" t="s">
        <v>4452</v>
      </c>
      <c r="D323" s="14" t="s">
        <v>2362</v>
      </c>
      <c r="E323" s="14" t="s">
        <v>3963</v>
      </c>
      <c r="F323">
        <f>SUMIF(GID_GCED_CO2_Plant_2019_v1.0!$V$1:$V$797,'city lvl hist forec Mt'!A323,GID_GCED_CO2_Plant_2019_v1.0!$AB$1:$AB$797)</f>
        <v>0</v>
      </c>
      <c r="G323" s="15">
        <f t="shared" ref="G323:G386" si="10">SUMIF($E$1:$E$686,E323,$F$1:$F$686)</f>
        <v>26891.949999999997</v>
      </c>
      <c r="H323" s="26">
        <f t="shared" ref="H323:H386" si="11">F323/G323</f>
        <v>0</v>
      </c>
      <c r="I323" s="15">
        <f>'prov lvl hist forec Mt'!I323*'city lvl hist forec Mt'!$H323</f>
        <v>0</v>
      </c>
      <c r="J323" s="15">
        <f>'prov lvl hist forec Mt'!J323*'city lvl hist forec Mt'!$H323</f>
        <v>0</v>
      </c>
      <c r="K323" s="15">
        <f>'prov lvl hist forec Mt'!K323*'city lvl hist forec Mt'!$H323</f>
        <v>0</v>
      </c>
      <c r="L323" s="15">
        <f>'prov lvl hist forec Mt'!L323*'city lvl hist forec Mt'!$H323</f>
        <v>0</v>
      </c>
      <c r="M323" s="15">
        <f>'prov lvl hist forec Mt'!M323*'city lvl hist forec Mt'!$H323</f>
        <v>0</v>
      </c>
      <c r="N323" s="15">
        <f>'prov lvl hist forec Mt'!N323*'city lvl hist forec Mt'!$H323</f>
        <v>0</v>
      </c>
      <c r="O323" s="15">
        <f>'prov lvl hist forec Mt'!O323*'city lvl hist forec Mt'!$H323</f>
        <v>0</v>
      </c>
      <c r="P323" s="15">
        <f>'prov lvl hist forec Mt'!P323*'city lvl hist forec Mt'!$H323</f>
        <v>0</v>
      </c>
      <c r="Q323" s="15">
        <f>'prov lvl hist forec Mt'!Q323*'city lvl hist forec Mt'!$H323</f>
        <v>0</v>
      </c>
      <c r="R323" s="15">
        <f>'prov lvl hist forec Mt'!R323*'city lvl hist forec Mt'!$H323</f>
        <v>0</v>
      </c>
      <c r="S323" s="15">
        <f>'prov lvl hist forec Mt'!S323*'city lvl hist forec Mt'!$H323</f>
        <v>0</v>
      </c>
      <c r="T323" s="15">
        <f>'prov lvl hist forec Mt'!T323*'city lvl hist forec Mt'!$H323</f>
        <v>0</v>
      </c>
      <c r="U323" s="15">
        <f>'prov lvl hist forec Mt'!U323*'city lvl hist forec Mt'!$H323</f>
        <v>0</v>
      </c>
      <c r="V323" s="15">
        <f>'prov lvl hist forec Mt'!V323*'city lvl hist forec Mt'!$H323</f>
        <v>0</v>
      </c>
      <c r="W323" s="15">
        <f>'prov lvl hist forec Mt'!W323*'city lvl hist forec Mt'!$H323</f>
        <v>0</v>
      </c>
      <c r="X323" s="15">
        <f>'prov lvl hist forec Mt'!X323*'city lvl hist forec Mt'!$H323</f>
        <v>0</v>
      </c>
    </row>
    <row r="324" spans="1:24">
      <c r="A324" s="14" t="s">
        <v>3712</v>
      </c>
      <c r="B324" s="14" t="s">
        <v>4453</v>
      </c>
      <c r="C324" s="14" t="s">
        <v>4454</v>
      </c>
      <c r="D324" s="14" t="s">
        <v>2496</v>
      </c>
      <c r="E324" s="14" t="s">
        <v>3976</v>
      </c>
      <c r="F324">
        <f>SUMIF(GID_GCED_CO2_Plant_2019_v1.0!$V$1:$V$797,'city lvl hist forec Mt'!A324,GID_GCED_CO2_Plant_2019_v1.0!$AB$1:$AB$797)</f>
        <v>0</v>
      </c>
      <c r="G324" s="15">
        <f t="shared" si="10"/>
        <v>33858.01</v>
      </c>
      <c r="H324" s="26">
        <f t="shared" si="11"/>
        <v>0</v>
      </c>
      <c r="I324" s="15">
        <f>'prov lvl hist forec Mt'!I324*'city lvl hist forec Mt'!$H324</f>
        <v>0</v>
      </c>
      <c r="J324" s="15">
        <f>'prov lvl hist forec Mt'!J324*'city lvl hist forec Mt'!$H324</f>
        <v>0</v>
      </c>
      <c r="K324" s="15">
        <f>'prov lvl hist forec Mt'!K324*'city lvl hist forec Mt'!$H324</f>
        <v>0</v>
      </c>
      <c r="L324" s="15">
        <f>'prov lvl hist forec Mt'!L324*'city lvl hist forec Mt'!$H324</f>
        <v>0</v>
      </c>
      <c r="M324" s="15">
        <f>'prov lvl hist forec Mt'!M324*'city lvl hist forec Mt'!$H324</f>
        <v>0</v>
      </c>
      <c r="N324" s="15">
        <f>'prov lvl hist forec Mt'!N324*'city lvl hist forec Mt'!$H324</f>
        <v>0</v>
      </c>
      <c r="O324" s="15">
        <f>'prov lvl hist forec Mt'!O324*'city lvl hist forec Mt'!$H324</f>
        <v>0</v>
      </c>
      <c r="P324" s="15">
        <f>'prov lvl hist forec Mt'!P324*'city lvl hist forec Mt'!$H324</f>
        <v>0</v>
      </c>
      <c r="Q324" s="15">
        <f>'prov lvl hist forec Mt'!Q324*'city lvl hist forec Mt'!$H324</f>
        <v>0</v>
      </c>
      <c r="R324" s="15">
        <f>'prov lvl hist forec Mt'!R324*'city lvl hist forec Mt'!$H324</f>
        <v>0</v>
      </c>
      <c r="S324" s="15">
        <f>'prov lvl hist forec Mt'!S324*'city lvl hist forec Mt'!$H324</f>
        <v>0</v>
      </c>
      <c r="T324" s="15">
        <f>'prov lvl hist forec Mt'!T324*'city lvl hist forec Mt'!$H324</f>
        <v>0</v>
      </c>
      <c r="U324" s="15">
        <f>'prov lvl hist forec Mt'!U324*'city lvl hist forec Mt'!$H324</f>
        <v>0</v>
      </c>
      <c r="V324" s="15">
        <f>'prov lvl hist forec Mt'!V324*'city lvl hist forec Mt'!$H324</f>
        <v>0</v>
      </c>
      <c r="W324" s="15">
        <f>'prov lvl hist forec Mt'!W324*'city lvl hist forec Mt'!$H324</f>
        <v>0</v>
      </c>
      <c r="X324" s="15">
        <f>'prov lvl hist forec Mt'!X324*'city lvl hist forec Mt'!$H324</f>
        <v>0</v>
      </c>
    </row>
    <row r="325" spans="1:24">
      <c r="A325" s="14" t="s">
        <v>3713</v>
      </c>
      <c r="B325" s="14" t="s">
        <v>4455</v>
      </c>
      <c r="C325" s="14" t="s">
        <v>3031</v>
      </c>
      <c r="D325" s="14" t="s">
        <v>2357</v>
      </c>
      <c r="E325" s="14" t="s">
        <v>4062</v>
      </c>
      <c r="F325">
        <f>SUMIF(GID_GCED_CO2_Plant_2019_v1.0!$V$1:$V$797,'city lvl hist forec Mt'!A325,GID_GCED_CO2_Plant_2019_v1.0!$AB$1:$AB$797)</f>
        <v>0</v>
      </c>
      <c r="G325" s="15">
        <f t="shared" si="10"/>
        <v>32718.120000000006</v>
      </c>
      <c r="H325" s="26">
        <f t="shared" si="11"/>
        <v>0</v>
      </c>
      <c r="I325" s="15">
        <f>'prov lvl hist forec Mt'!I325*'city lvl hist forec Mt'!$H325</f>
        <v>0</v>
      </c>
      <c r="J325" s="15">
        <f>'prov lvl hist forec Mt'!J325*'city lvl hist forec Mt'!$H325</f>
        <v>0</v>
      </c>
      <c r="K325" s="15">
        <f>'prov lvl hist forec Mt'!K325*'city lvl hist forec Mt'!$H325</f>
        <v>0</v>
      </c>
      <c r="L325" s="15">
        <f>'prov lvl hist forec Mt'!L325*'city lvl hist forec Mt'!$H325</f>
        <v>0</v>
      </c>
      <c r="M325" s="15">
        <f>'prov lvl hist forec Mt'!M325*'city lvl hist forec Mt'!$H325</f>
        <v>0</v>
      </c>
      <c r="N325" s="15">
        <f>'prov lvl hist forec Mt'!N325*'city lvl hist forec Mt'!$H325</f>
        <v>0</v>
      </c>
      <c r="O325" s="15">
        <f>'prov lvl hist forec Mt'!O325*'city lvl hist forec Mt'!$H325</f>
        <v>0</v>
      </c>
      <c r="P325" s="15">
        <f>'prov lvl hist forec Mt'!P325*'city lvl hist forec Mt'!$H325</f>
        <v>0</v>
      </c>
      <c r="Q325" s="15">
        <f>'prov lvl hist forec Mt'!Q325*'city lvl hist forec Mt'!$H325</f>
        <v>0</v>
      </c>
      <c r="R325" s="15">
        <f>'prov lvl hist forec Mt'!R325*'city lvl hist forec Mt'!$H325</f>
        <v>0</v>
      </c>
      <c r="S325" s="15">
        <f>'prov lvl hist forec Mt'!S325*'city lvl hist forec Mt'!$H325</f>
        <v>0</v>
      </c>
      <c r="T325" s="15">
        <f>'prov lvl hist forec Mt'!T325*'city lvl hist forec Mt'!$H325</f>
        <v>0</v>
      </c>
      <c r="U325" s="15">
        <f>'prov lvl hist forec Mt'!U325*'city lvl hist forec Mt'!$H325</f>
        <v>0</v>
      </c>
      <c r="V325" s="15">
        <f>'prov lvl hist forec Mt'!V325*'city lvl hist forec Mt'!$H325</f>
        <v>0</v>
      </c>
      <c r="W325" s="15">
        <f>'prov lvl hist forec Mt'!W325*'city lvl hist forec Mt'!$H325</f>
        <v>0</v>
      </c>
      <c r="X325" s="15">
        <f>'prov lvl hist forec Mt'!X325*'city lvl hist forec Mt'!$H325</f>
        <v>0</v>
      </c>
    </row>
    <row r="326" spans="1:24">
      <c r="A326" s="14" t="s">
        <v>3387</v>
      </c>
      <c r="B326" s="14" t="s">
        <v>4456</v>
      </c>
      <c r="C326" s="14" t="s">
        <v>2985</v>
      </c>
      <c r="D326" s="14" t="s">
        <v>2409</v>
      </c>
      <c r="E326" s="14" t="s">
        <v>3961</v>
      </c>
      <c r="F326">
        <f>SUMIF(GID_GCED_CO2_Plant_2019_v1.0!$V$1:$V$797,'city lvl hist forec Mt'!A326,GID_GCED_CO2_Plant_2019_v1.0!$AB$1:$AB$797)</f>
        <v>730.80000000000007</v>
      </c>
      <c r="G326" s="15">
        <f t="shared" si="10"/>
        <v>6828.59</v>
      </c>
      <c r="H326" s="26">
        <f t="shared" si="11"/>
        <v>0.10702062944180278</v>
      </c>
      <c r="I326" s="15">
        <f>'prov lvl hist forec Mt'!I326*'city lvl hist forec Mt'!$H326</f>
        <v>1.3975401250491988</v>
      </c>
      <c r="J326" s="15">
        <f>'prov lvl hist forec Mt'!J326*'city lvl hist forec Mt'!$H326</f>
        <v>1.5092140881376559</v>
      </c>
      <c r="K326" s="15">
        <f>'prov lvl hist forec Mt'!K326*'city lvl hist forec Mt'!$H326</f>
        <v>1.6487110136206571</v>
      </c>
      <c r="L326" s="15">
        <f>'prov lvl hist forec Mt'!L326*'city lvl hist forec Mt'!$H326</f>
        <v>1.5610338081009894</v>
      </c>
      <c r="M326" s="15">
        <f>'prov lvl hist forec Mt'!M326*'city lvl hist forec Mt'!$H326</f>
        <v>1.6185284691688517</v>
      </c>
      <c r="N326" s="15">
        <f>'prov lvl hist forec Mt'!N326*'city lvl hist forec Mt'!$H326</f>
        <v>1.5670661829886108</v>
      </c>
      <c r="O326" s="15">
        <f>'prov lvl hist forec Mt'!O326*'city lvl hist forec Mt'!$H326</f>
        <v>1.5660302758383466</v>
      </c>
      <c r="P326" s="15">
        <f>'prov lvl hist forec Mt'!P326*'city lvl hist forec Mt'!$H326</f>
        <v>1.5662158578997516</v>
      </c>
      <c r="Q326" s="15">
        <f>'prov lvl hist forec Mt'!Q326*'city lvl hist forec Mt'!$H326</f>
        <v>1.5679747397089854</v>
      </c>
      <c r="R326" s="15">
        <f>'prov lvl hist forec Mt'!R326*'city lvl hist forec Mt'!$H326</f>
        <v>1.5696984438820343</v>
      </c>
      <c r="S326" s="15">
        <f>'prov lvl hist forec Mt'!S326*'city lvl hist forec Mt'!$H326</f>
        <v>1.5713876739716224</v>
      </c>
      <c r="T326" s="15">
        <f>'prov lvl hist forec Mt'!T326*'city lvl hist forec Mt'!$H326</f>
        <v>1.5730431194594185</v>
      </c>
      <c r="U326" s="15">
        <f>'prov lvl hist forec Mt'!U326*'city lvl hist forec Mt'!$H326</f>
        <v>1.5746654560374589</v>
      </c>
      <c r="V326" s="15">
        <f>'prov lvl hist forec Mt'!V326*'city lvl hist forec Mt'!$H326</f>
        <v>1.5762553458839386</v>
      </c>
      <c r="W326" s="15">
        <f>'prov lvl hist forec Mt'!W326*'city lvl hist forec Mt'!$H326</f>
        <v>1.5778134379334885</v>
      </c>
      <c r="X326" s="15">
        <f>'prov lvl hist forec Mt'!X326*'city lvl hist forec Mt'!$H326</f>
        <v>1.5793403681420473</v>
      </c>
    </row>
    <row r="327" spans="1:24">
      <c r="A327" s="14" t="s">
        <v>3373</v>
      </c>
      <c r="B327" s="14" t="s">
        <v>4457</v>
      </c>
      <c r="C327" s="14" t="s">
        <v>2933</v>
      </c>
      <c r="D327" s="14" t="s">
        <v>2400</v>
      </c>
      <c r="E327" s="14" t="s">
        <v>4023</v>
      </c>
      <c r="F327">
        <f>SUMIF(GID_GCED_CO2_Plant_2019_v1.0!$V$1:$V$797,'city lvl hist forec Mt'!A327,GID_GCED_CO2_Plant_2019_v1.0!$AB$1:$AB$797)</f>
        <v>1726.43</v>
      </c>
      <c r="G327" s="15">
        <f t="shared" si="10"/>
        <v>18621.920000000002</v>
      </c>
      <c r="H327" s="26">
        <f t="shared" si="11"/>
        <v>9.2709559486884266E-2</v>
      </c>
      <c r="I327" s="15">
        <f>'prov lvl hist forec Mt'!I327*'city lvl hist forec Mt'!$H327</f>
        <v>1.4339582929093619</v>
      </c>
      <c r="J327" s="15">
        <f>'prov lvl hist forec Mt'!J327*'city lvl hist forec Mt'!$H327</f>
        <v>1.4811975632422076</v>
      </c>
      <c r="K327" s="15">
        <f>'prov lvl hist forec Mt'!K327*'city lvl hist forec Mt'!$H327</f>
        <v>1.49915831123887</v>
      </c>
      <c r="L327" s="15">
        <f>'prov lvl hist forec Mt'!L327*'city lvl hist forec Mt'!$H327</f>
        <v>1.338663475585365</v>
      </c>
      <c r="M327" s="15">
        <f>'prov lvl hist forec Mt'!M327*'city lvl hist forec Mt'!$H327</f>
        <v>1.4280953866231569</v>
      </c>
      <c r="N327" s="15">
        <f>'prov lvl hist forec Mt'!N327*'city lvl hist forec Mt'!$H327</f>
        <v>1.3873578149131645</v>
      </c>
      <c r="O327" s="15">
        <f>'prov lvl hist forec Mt'!O327*'city lvl hist forec Mt'!$H327</f>
        <v>1.3934085324242145</v>
      </c>
      <c r="P327" s="15">
        <f>'prov lvl hist forec Mt'!P327*'city lvl hist forec Mt'!$H327</f>
        <v>1.3923245504974611</v>
      </c>
      <c r="Q327" s="15">
        <f>'prov lvl hist forec Mt'!Q327*'city lvl hist forec Mt'!$H327</f>
        <v>1.3820509492772322</v>
      </c>
      <c r="R327" s="15">
        <f>'prov lvl hist forec Mt'!R327*'city lvl hist forec Mt'!$H327</f>
        <v>1.3719828200814075</v>
      </c>
      <c r="S327" s="15">
        <f>'prov lvl hist forec Mt'!S327*'city lvl hist forec Mt'!$H327</f>
        <v>1.3621160534694994</v>
      </c>
      <c r="T327" s="15">
        <f>'prov lvl hist forec Mt'!T327*'city lvl hist forec Mt'!$H327</f>
        <v>1.3524466221898297</v>
      </c>
      <c r="U327" s="15">
        <f>'prov lvl hist forec Mt'!U327*'city lvl hist forec Mt'!$H327</f>
        <v>1.3429705795357529</v>
      </c>
      <c r="V327" s="15">
        <f>'prov lvl hist forec Mt'!V327*'city lvl hist forec Mt'!$H327</f>
        <v>1.333684057734758</v>
      </c>
      <c r="W327" s="15">
        <f>'prov lvl hist forec Mt'!W327*'city lvl hist forec Mt'!$H327</f>
        <v>1.3245832663697827</v>
      </c>
      <c r="X327" s="15">
        <f>'prov lvl hist forec Mt'!X327*'city lvl hist forec Mt'!$H327</f>
        <v>1.3156644908321071</v>
      </c>
    </row>
    <row r="328" spans="1:24">
      <c r="A328" s="14" t="s">
        <v>3329</v>
      </c>
      <c r="B328" s="14" t="s">
        <v>4458</v>
      </c>
      <c r="C328" s="14" t="s">
        <v>2717</v>
      </c>
      <c r="D328" s="14" t="s">
        <v>2496</v>
      </c>
      <c r="E328" s="14" t="s">
        <v>3976</v>
      </c>
      <c r="F328">
        <f>SUMIF(GID_GCED_CO2_Plant_2019_v1.0!$V$1:$V$797,'city lvl hist forec Mt'!A328,GID_GCED_CO2_Plant_2019_v1.0!$AB$1:$AB$797)</f>
        <v>1612.45</v>
      </c>
      <c r="G328" s="15">
        <f t="shared" si="10"/>
        <v>33858.01</v>
      </c>
      <c r="H328" s="26">
        <f t="shared" si="11"/>
        <v>4.7623885751111775E-2</v>
      </c>
      <c r="I328" s="15">
        <f>'prov lvl hist forec Mt'!I328*'city lvl hist forec Mt'!$H328</f>
        <v>0.69229877115430838</v>
      </c>
      <c r="J328" s="15">
        <f>'prov lvl hist forec Mt'!J328*'city lvl hist forec Mt'!$H328</f>
        <v>0.74794135073384105</v>
      </c>
      <c r="K328" s="15">
        <f>'prov lvl hist forec Mt'!K328*'city lvl hist forec Mt'!$H328</f>
        <v>0.78683226242760529</v>
      </c>
      <c r="L328" s="15">
        <f>'prov lvl hist forec Mt'!L328*'city lvl hist forec Mt'!$H328</f>
        <v>0.73951344496060334</v>
      </c>
      <c r="M328" s="15">
        <f>'prov lvl hist forec Mt'!M328*'city lvl hist forec Mt'!$H328</f>
        <v>0.78109742644121927</v>
      </c>
      <c r="N328" s="15">
        <f>'prov lvl hist forec Mt'!N328*'city lvl hist forec Mt'!$H328</f>
        <v>0.78386375336753567</v>
      </c>
      <c r="O328" s="15">
        <f>'prov lvl hist forec Mt'!O328*'city lvl hist forec Mt'!$H328</f>
        <v>0.7858539496678546</v>
      </c>
      <c r="P328" s="15">
        <f>'prov lvl hist forec Mt'!P328*'city lvl hist forec Mt'!$H328</f>
        <v>0.78549740735426998</v>
      </c>
      <c r="Q328" s="15">
        <f>'prov lvl hist forec Mt'!Q328*'city lvl hist forec Mt'!$H328</f>
        <v>0.78211822412482435</v>
      </c>
      <c r="R328" s="15">
        <f>'prov lvl hist forec Mt'!R328*'city lvl hist forec Mt'!$H328</f>
        <v>0.77880662455996774</v>
      </c>
      <c r="S328" s="15">
        <f>'prov lvl hist forec Mt'!S328*'city lvl hist forec Mt'!$H328</f>
        <v>0.7755612569864081</v>
      </c>
      <c r="T328" s="15">
        <f>'prov lvl hist forec Mt'!T328*'city lvl hist forec Mt'!$H328</f>
        <v>0.7723807967643197</v>
      </c>
      <c r="U328" s="15">
        <f>'prov lvl hist forec Mt'!U328*'city lvl hist forec Mt'!$H328</f>
        <v>0.76926394574667323</v>
      </c>
      <c r="V328" s="15">
        <f>'prov lvl hist forec Mt'!V328*'city lvl hist forec Mt'!$H328</f>
        <v>0.76620943174937939</v>
      </c>
      <c r="W328" s="15">
        <f>'prov lvl hist forec Mt'!W328*'city lvl hist forec Mt'!$H328</f>
        <v>0.7632160080320316</v>
      </c>
      <c r="X328" s="15">
        <f>'prov lvl hist forec Mt'!X328*'city lvl hist forec Mt'!$H328</f>
        <v>0.76028245278903084</v>
      </c>
    </row>
    <row r="329" spans="1:24">
      <c r="A329" s="14" t="s">
        <v>3714</v>
      </c>
      <c r="B329" s="14" t="s">
        <v>4459</v>
      </c>
      <c r="C329" s="14" t="s">
        <v>2898</v>
      </c>
      <c r="D329" s="14" t="s">
        <v>2453</v>
      </c>
      <c r="E329" s="14" t="s">
        <v>4031</v>
      </c>
      <c r="F329">
        <f>SUMIF(GID_GCED_CO2_Plant_2019_v1.0!$V$1:$V$797,'city lvl hist forec Mt'!A329,GID_GCED_CO2_Plant_2019_v1.0!$AB$1:$AB$797)</f>
        <v>0</v>
      </c>
      <c r="G329" s="15">
        <f t="shared" si="10"/>
        <v>24364.339999999997</v>
      </c>
      <c r="H329" s="26">
        <f t="shared" si="11"/>
        <v>0</v>
      </c>
      <c r="I329" s="15">
        <f>'prov lvl hist forec Mt'!I329*'city lvl hist forec Mt'!$H329</f>
        <v>0</v>
      </c>
      <c r="J329" s="15">
        <f>'prov lvl hist forec Mt'!J329*'city lvl hist forec Mt'!$H329</f>
        <v>0</v>
      </c>
      <c r="K329" s="15">
        <f>'prov lvl hist forec Mt'!K329*'city lvl hist forec Mt'!$H329</f>
        <v>0</v>
      </c>
      <c r="L329" s="15">
        <f>'prov lvl hist forec Mt'!L329*'city lvl hist forec Mt'!$H329</f>
        <v>0</v>
      </c>
      <c r="M329" s="15">
        <f>'prov lvl hist forec Mt'!M329*'city lvl hist forec Mt'!$H329</f>
        <v>0</v>
      </c>
      <c r="N329" s="15">
        <f>'prov lvl hist forec Mt'!N329*'city lvl hist forec Mt'!$H329</f>
        <v>0</v>
      </c>
      <c r="O329" s="15">
        <f>'prov lvl hist forec Mt'!O329*'city lvl hist forec Mt'!$H329</f>
        <v>0</v>
      </c>
      <c r="P329" s="15">
        <f>'prov lvl hist forec Mt'!P329*'city lvl hist forec Mt'!$H329</f>
        <v>0</v>
      </c>
      <c r="Q329" s="15">
        <f>'prov lvl hist forec Mt'!Q329*'city lvl hist forec Mt'!$H329</f>
        <v>0</v>
      </c>
      <c r="R329" s="15">
        <f>'prov lvl hist forec Mt'!R329*'city lvl hist forec Mt'!$H329</f>
        <v>0</v>
      </c>
      <c r="S329" s="15">
        <f>'prov lvl hist forec Mt'!S329*'city lvl hist forec Mt'!$H329</f>
        <v>0</v>
      </c>
      <c r="T329" s="15">
        <f>'prov lvl hist forec Mt'!T329*'city lvl hist forec Mt'!$H329</f>
        <v>0</v>
      </c>
      <c r="U329" s="15">
        <f>'prov lvl hist forec Mt'!U329*'city lvl hist forec Mt'!$H329</f>
        <v>0</v>
      </c>
      <c r="V329" s="15">
        <f>'prov lvl hist forec Mt'!V329*'city lvl hist forec Mt'!$H329</f>
        <v>0</v>
      </c>
      <c r="W329" s="15">
        <f>'prov lvl hist forec Mt'!W329*'city lvl hist forec Mt'!$H329</f>
        <v>0</v>
      </c>
      <c r="X329" s="15">
        <f>'prov lvl hist forec Mt'!X329*'city lvl hist forec Mt'!$H329</f>
        <v>0</v>
      </c>
    </row>
    <row r="330" spans="1:24">
      <c r="A330" s="14" t="s">
        <v>3715</v>
      </c>
      <c r="B330" s="14" t="s">
        <v>4460</v>
      </c>
      <c r="C330" s="14" t="s">
        <v>2823</v>
      </c>
      <c r="D330" s="14" t="s">
        <v>2366</v>
      </c>
      <c r="E330" s="14" t="s">
        <v>3987</v>
      </c>
      <c r="F330">
        <f>SUMIF(GID_GCED_CO2_Plant_2019_v1.0!$V$1:$V$797,'city lvl hist forec Mt'!A330,GID_GCED_CO2_Plant_2019_v1.0!$AB$1:$AB$797)</f>
        <v>0</v>
      </c>
      <c r="G330" s="15">
        <f t="shared" si="10"/>
        <v>30951.659999999996</v>
      </c>
      <c r="H330" s="26">
        <f t="shared" si="11"/>
        <v>0</v>
      </c>
      <c r="I330" s="15">
        <f>'prov lvl hist forec Mt'!I330*'city lvl hist forec Mt'!$H330</f>
        <v>0</v>
      </c>
      <c r="J330" s="15">
        <f>'prov lvl hist forec Mt'!J330*'city lvl hist forec Mt'!$H330</f>
        <v>0</v>
      </c>
      <c r="K330" s="15">
        <f>'prov lvl hist forec Mt'!K330*'city lvl hist forec Mt'!$H330</f>
        <v>0</v>
      </c>
      <c r="L330" s="15">
        <f>'prov lvl hist forec Mt'!L330*'city lvl hist forec Mt'!$H330</f>
        <v>0</v>
      </c>
      <c r="M330" s="15">
        <f>'prov lvl hist forec Mt'!M330*'city lvl hist forec Mt'!$H330</f>
        <v>0</v>
      </c>
      <c r="N330" s="15">
        <f>'prov lvl hist forec Mt'!N330*'city lvl hist forec Mt'!$H330</f>
        <v>0</v>
      </c>
      <c r="O330" s="15">
        <f>'prov lvl hist forec Mt'!O330*'city lvl hist forec Mt'!$H330</f>
        <v>0</v>
      </c>
      <c r="P330" s="15">
        <f>'prov lvl hist forec Mt'!P330*'city lvl hist forec Mt'!$H330</f>
        <v>0</v>
      </c>
      <c r="Q330" s="15">
        <f>'prov lvl hist forec Mt'!Q330*'city lvl hist forec Mt'!$H330</f>
        <v>0</v>
      </c>
      <c r="R330" s="15">
        <f>'prov lvl hist forec Mt'!R330*'city lvl hist forec Mt'!$H330</f>
        <v>0</v>
      </c>
      <c r="S330" s="15">
        <f>'prov lvl hist forec Mt'!S330*'city lvl hist forec Mt'!$H330</f>
        <v>0</v>
      </c>
      <c r="T330" s="15">
        <f>'prov lvl hist forec Mt'!T330*'city lvl hist forec Mt'!$H330</f>
        <v>0</v>
      </c>
      <c r="U330" s="15">
        <f>'prov lvl hist forec Mt'!U330*'city lvl hist forec Mt'!$H330</f>
        <v>0</v>
      </c>
      <c r="V330" s="15">
        <f>'prov lvl hist forec Mt'!V330*'city lvl hist forec Mt'!$H330</f>
        <v>0</v>
      </c>
      <c r="W330" s="15">
        <f>'prov lvl hist forec Mt'!W330*'city lvl hist forec Mt'!$H330</f>
        <v>0</v>
      </c>
      <c r="X330" s="15">
        <f>'prov lvl hist forec Mt'!X330*'city lvl hist forec Mt'!$H330</f>
        <v>0</v>
      </c>
    </row>
    <row r="331" spans="1:24">
      <c r="A331" s="14" t="s">
        <v>3716</v>
      </c>
      <c r="B331" s="14" t="s">
        <v>4461</v>
      </c>
      <c r="C331" s="14" t="s">
        <v>4462</v>
      </c>
      <c r="D331" s="14" t="s">
        <v>2357</v>
      </c>
      <c r="E331" s="14" t="s">
        <v>4062</v>
      </c>
      <c r="F331">
        <f>SUMIF(GID_GCED_CO2_Plant_2019_v1.0!$V$1:$V$797,'city lvl hist forec Mt'!A331,GID_GCED_CO2_Plant_2019_v1.0!$AB$1:$AB$797)</f>
        <v>0</v>
      </c>
      <c r="G331" s="15">
        <f t="shared" si="10"/>
        <v>32718.120000000006</v>
      </c>
      <c r="H331" s="26">
        <f t="shared" si="11"/>
        <v>0</v>
      </c>
      <c r="I331" s="15">
        <f>'prov lvl hist forec Mt'!I331*'city lvl hist forec Mt'!$H331</f>
        <v>0</v>
      </c>
      <c r="J331" s="15">
        <f>'prov lvl hist forec Mt'!J331*'city lvl hist forec Mt'!$H331</f>
        <v>0</v>
      </c>
      <c r="K331" s="15">
        <f>'prov lvl hist forec Mt'!K331*'city lvl hist forec Mt'!$H331</f>
        <v>0</v>
      </c>
      <c r="L331" s="15">
        <f>'prov lvl hist forec Mt'!L331*'city lvl hist forec Mt'!$H331</f>
        <v>0</v>
      </c>
      <c r="M331" s="15">
        <f>'prov lvl hist forec Mt'!M331*'city lvl hist forec Mt'!$H331</f>
        <v>0</v>
      </c>
      <c r="N331" s="15">
        <f>'prov lvl hist forec Mt'!N331*'city lvl hist forec Mt'!$H331</f>
        <v>0</v>
      </c>
      <c r="O331" s="15">
        <f>'prov lvl hist forec Mt'!O331*'city lvl hist forec Mt'!$H331</f>
        <v>0</v>
      </c>
      <c r="P331" s="15">
        <f>'prov lvl hist forec Mt'!P331*'city lvl hist forec Mt'!$H331</f>
        <v>0</v>
      </c>
      <c r="Q331" s="15">
        <f>'prov lvl hist forec Mt'!Q331*'city lvl hist forec Mt'!$H331</f>
        <v>0</v>
      </c>
      <c r="R331" s="15">
        <f>'prov lvl hist forec Mt'!R331*'city lvl hist forec Mt'!$H331</f>
        <v>0</v>
      </c>
      <c r="S331" s="15">
        <f>'prov lvl hist forec Mt'!S331*'city lvl hist forec Mt'!$H331</f>
        <v>0</v>
      </c>
      <c r="T331" s="15">
        <f>'prov lvl hist forec Mt'!T331*'city lvl hist forec Mt'!$H331</f>
        <v>0</v>
      </c>
      <c r="U331" s="15">
        <f>'prov lvl hist forec Mt'!U331*'city lvl hist forec Mt'!$H331</f>
        <v>0</v>
      </c>
      <c r="V331" s="15">
        <f>'prov lvl hist forec Mt'!V331*'city lvl hist forec Mt'!$H331</f>
        <v>0</v>
      </c>
      <c r="W331" s="15">
        <f>'prov lvl hist forec Mt'!W331*'city lvl hist forec Mt'!$H331</f>
        <v>0</v>
      </c>
      <c r="X331" s="15">
        <f>'prov lvl hist forec Mt'!X331*'city lvl hist forec Mt'!$H331</f>
        <v>0</v>
      </c>
    </row>
    <row r="332" spans="1:24">
      <c r="A332" s="14" t="s">
        <v>3717</v>
      </c>
      <c r="B332" s="14" t="s">
        <v>4463</v>
      </c>
      <c r="C332" s="14" t="s">
        <v>4464</v>
      </c>
      <c r="D332" s="14" t="s">
        <v>2370</v>
      </c>
      <c r="E332" s="14" t="s">
        <v>4145</v>
      </c>
      <c r="F332">
        <f>SUMIF(GID_GCED_CO2_Plant_2019_v1.0!$V$1:$V$797,'city lvl hist forec Mt'!A332,GID_GCED_CO2_Plant_2019_v1.0!$AB$1:$AB$797)</f>
        <v>0</v>
      </c>
      <c r="G332" s="15">
        <f t="shared" si="10"/>
        <v>9185.25</v>
      </c>
      <c r="H332" s="26">
        <f t="shared" si="11"/>
        <v>0</v>
      </c>
      <c r="I332" s="15">
        <f>'prov lvl hist forec Mt'!I332*'city lvl hist forec Mt'!$H332</f>
        <v>0</v>
      </c>
      <c r="J332" s="15">
        <f>'prov lvl hist forec Mt'!J332*'city lvl hist forec Mt'!$H332</f>
        <v>0</v>
      </c>
      <c r="K332" s="15">
        <f>'prov lvl hist forec Mt'!K332*'city lvl hist forec Mt'!$H332</f>
        <v>0</v>
      </c>
      <c r="L332" s="15">
        <f>'prov lvl hist forec Mt'!L332*'city lvl hist forec Mt'!$H332</f>
        <v>0</v>
      </c>
      <c r="M332" s="15">
        <f>'prov lvl hist forec Mt'!M332*'city lvl hist forec Mt'!$H332</f>
        <v>0</v>
      </c>
      <c r="N332" s="15">
        <f>'prov lvl hist forec Mt'!N332*'city lvl hist forec Mt'!$H332</f>
        <v>0</v>
      </c>
      <c r="O332" s="15">
        <f>'prov lvl hist forec Mt'!O332*'city lvl hist forec Mt'!$H332</f>
        <v>0</v>
      </c>
      <c r="P332" s="15">
        <f>'prov lvl hist forec Mt'!P332*'city lvl hist forec Mt'!$H332</f>
        <v>0</v>
      </c>
      <c r="Q332" s="15">
        <f>'prov lvl hist forec Mt'!Q332*'city lvl hist forec Mt'!$H332</f>
        <v>0</v>
      </c>
      <c r="R332" s="15">
        <f>'prov lvl hist forec Mt'!R332*'city lvl hist forec Mt'!$H332</f>
        <v>0</v>
      </c>
      <c r="S332" s="15">
        <f>'prov lvl hist forec Mt'!S332*'city lvl hist forec Mt'!$H332</f>
        <v>0</v>
      </c>
      <c r="T332" s="15">
        <f>'prov lvl hist forec Mt'!T332*'city lvl hist forec Mt'!$H332</f>
        <v>0</v>
      </c>
      <c r="U332" s="15">
        <f>'prov lvl hist forec Mt'!U332*'city lvl hist forec Mt'!$H332</f>
        <v>0</v>
      </c>
      <c r="V332" s="15">
        <f>'prov lvl hist forec Mt'!V332*'city lvl hist forec Mt'!$H332</f>
        <v>0</v>
      </c>
      <c r="W332" s="15">
        <f>'prov lvl hist forec Mt'!W332*'city lvl hist forec Mt'!$H332</f>
        <v>0</v>
      </c>
      <c r="X332" s="15">
        <f>'prov lvl hist forec Mt'!X332*'city lvl hist forec Mt'!$H332</f>
        <v>0</v>
      </c>
    </row>
    <row r="333" spans="1:24">
      <c r="A333" s="14" t="s">
        <v>3491</v>
      </c>
      <c r="B333" s="14" t="s">
        <v>4465</v>
      </c>
      <c r="C333" s="14" t="s">
        <v>1306</v>
      </c>
      <c r="D333" s="14" t="s">
        <v>2634</v>
      </c>
      <c r="E333" s="14" t="s">
        <v>3974</v>
      </c>
      <c r="F333">
        <f>SUMIF(GID_GCED_CO2_Plant_2019_v1.0!$V$1:$V$797,'city lvl hist forec Mt'!A333,GID_GCED_CO2_Plant_2019_v1.0!$AB$1:$AB$797)</f>
        <v>2929.8900000000003</v>
      </c>
      <c r="G333" s="15">
        <f t="shared" si="10"/>
        <v>11280.41</v>
      </c>
      <c r="H333" s="26">
        <f t="shared" si="11"/>
        <v>0.25973258064201571</v>
      </c>
      <c r="I333" s="15">
        <f>'prov lvl hist forec Mt'!I333*'city lvl hist forec Mt'!$H333</f>
        <v>1.2349680658154962</v>
      </c>
      <c r="J333" s="15">
        <f>'prov lvl hist forec Mt'!J333*'city lvl hist forec Mt'!$H333</f>
        <v>1.1621217784928475</v>
      </c>
      <c r="K333" s="15">
        <f>'prov lvl hist forec Mt'!K333*'city lvl hist forec Mt'!$H333</f>
        <v>1.0542107192086925</v>
      </c>
      <c r="L333" s="15">
        <f>'prov lvl hist forec Mt'!L333*'city lvl hist forec Mt'!$H333</f>
        <v>0.45796561786351142</v>
      </c>
      <c r="M333" s="15">
        <f>'prov lvl hist forec Mt'!M333*'city lvl hist forec Mt'!$H333</f>
        <v>0.64395500424188246</v>
      </c>
      <c r="N333" s="15">
        <f>'prov lvl hist forec Mt'!N333*'city lvl hist forec Mt'!$H333</f>
        <v>0.70134302743707089</v>
      </c>
      <c r="O333" s="15">
        <f>'prov lvl hist forec Mt'!O333*'city lvl hist forec Mt'!$H333</f>
        <v>0.73028465656317287</v>
      </c>
      <c r="P333" s="15">
        <f>'prov lvl hist forec Mt'!P333*'city lvl hist forec Mt'!$H333</f>
        <v>0.72509978338966985</v>
      </c>
      <c r="Q333" s="15">
        <f>'prov lvl hist forec Mt'!Q333*'city lvl hist forec Mt'!$H333</f>
        <v>0.67595937057708411</v>
      </c>
      <c r="R333" s="15">
        <f>'prov lvl hist forec Mt'!R333*'city lvl hist forec Mt'!$H333</f>
        <v>0.62780176602075022</v>
      </c>
      <c r="S333" s="15">
        <f>'prov lvl hist forec Mt'!S333*'city lvl hist forec Mt'!$H333</f>
        <v>0.58060731355554285</v>
      </c>
      <c r="T333" s="15">
        <f>'prov lvl hist forec Mt'!T333*'city lvl hist forec Mt'!$H333</f>
        <v>0.53435675013963957</v>
      </c>
      <c r="U333" s="15">
        <f>'prov lvl hist forec Mt'!U333*'city lvl hist forec Mt'!$H333</f>
        <v>0.48903119799205469</v>
      </c>
      <c r="V333" s="15">
        <f>'prov lvl hist forec Mt'!V333*'city lvl hist forec Mt'!$H333</f>
        <v>0.44461215688742112</v>
      </c>
      <c r="W333" s="15">
        <f>'prov lvl hist forec Mt'!W333*'city lvl hist forec Mt'!$H333</f>
        <v>0.40108149660488074</v>
      </c>
      <c r="X333" s="15">
        <f>'prov lvl hist forec Mt'!X333*'city lvl hist forec Mt'!$H333</f>
        <v>0.35842144952799054</v>
      </c>
    </row>
    <row r="334" spans="1:24">
      <c r="A334" s="14" t="s">
        <v>3718</v>
      </c>
      <c r="B334" s="14" t="s">
        <v>4466</v>
      </c>
      <c r="C334" s="14" t="s">
        <v>2955</v>
      </c>
      <c r="D334" s="14" t="s">
        <v>2458</v>
      </c>
      <c r="E334" s="14" t="s">
        <v>3957</v>
      </c>
      <c r="F334">
        <f>SUMIF(GID_GCED_CO2_Plant_2019_v1.0!$V$1:$V$797,'city lvl hist forec Mt'!A334,GID_GCED_CO2_Plant_2019_v1.0!$AB$1:$AB$797)</f>
        <v>0</v>
      </c>
      <c r="G334" s="15">
        <f t="shared" si="10"/>
        <v>25846</v>
      </c>
      <c r="H334" s="26">
        <f t="shared" si="11"/>
        <v>0</v>
      </c>
      <c r="I334" s="15">
        <f>'prov lvl hist forec Mt'!I334*'city lvl hist forec Mt'!$H334</f>
        <v>0</v>
      </c>
      <c r="J334" s="15">
        <f>'prov lvl hist forec Mt'!J334*'city lvl hist forec Mt'!$H334</f>
        <v>0</v>
      </c>
      <c r="K334" s="15">
        <f>'prov lvl hist forec Mt'!K334*'city lvl hist forec Mt'!$H334</f>
        <v>0</v>
      </c>
      <c r="L334" s="15">
        <f>'prov lvl hist forec Mt'!L334*'city lvl hist forec Mt'!$H334</f>
        <v>0</v>
      </c>
      <c r="M334" s="15">
        <f>'prov lvl hist forec Mt'!M334*'city lvl hist forec Mt'!$H334</f>
        <v>0</v>
      </c>
      <c r="N334" s="15">
        <f>'prov lvl hist forec Mt'!N334*'city lvl hist forec Mt'!$H334</f>
        <v>0</v>
      </c>
      <c r="O334" s="15">
        <f>'prov lvl hist forec Mt'!O334*'city lvl hist forec Mt'!$H334</f>
        <v>0</v>
      </c>
      <c r="P334" s="15">
        <f>'prov lvl hist forec Mt'!P334*'city lvl hist forec Mt'!$H334</f>
        <v>0</v>
      </c>
      <c r="Q334" s="15">
        <f>'prov lvl hist forec Mt'!Q334*'city lvl hist forec Mt'!$H334</f>
        <v>0</v>
      </c>
      <c r="R334" s="15">
        <f>'prov lvl hist forec Mt'!R334*'city lvl hist forec Mt'!$H334</f>
        <v>0</v>
      </c>
      <c r="S334" s="15">
        <f>'prov lvl hist forec Mt'!S334*'city lvl hist forec Mt'!$H334</f>
        <v>0</v>
      </c>
      <c r="T334" s="15">
        <f>'prov lvl hist forec Mt'!T334*'city lvl hist forec Mt'!$H334</f>
        <v>0</v>
      </c>
      <c r="U334" s="15">
        <f>'prov lvl hist forec Mt'!U334*'city lvl hist forec Mt'!$H334</f>
        <v>0</v>
      </c>
      <c r="V334" s="15">
        <f>'prov lvl hist forec Mt'!V334*'city lvl hist forec Mt'!$H334</f>
        <v>0</v>
      </c>
      <c r="W334" s="15">
        <f>'prov lvl hist forec Mt'!W334*'city lvl hist forec Mt'!$H334</f>
        <v>0</v>
      </c>
      <c r="X334" s="15">
        <f>'prov lvl hist forec Mt'!X334*'city lvl hist forec Mt'!$H334</f>
        <v>0</v>
      </c>
    </row>
    <row r="335" spans="1:24">
      <c r="A335" s="14" t="s">
        <v>3468</v>
      </c>
      <c r="B335" s="14" t="s">
        <v>4467</v>
      </c>
      <c r="C335" s="14" t="s">
        <v>3226</v>
      </c>
      <c r="D335" s="14" t="s">
        <v>2396</v>
      </c>
      <c r="E335" s="14" t="s">
        <v>4093</v>
      </c>
      <c r="F335">
        <f>SUMIF(GID_GCED_CO2_Plant_2019_v1.0!$V$1:$V$797,'city lvl hist forec Mt'!A335,GID_GCED_CO2_Plant_2019_v1.0!$AB$1:$AB$797)</f>
        <v>261.48</v>
      </c>
      <c r="G335" s="15">
        <f t="shared" si="10"/>
        <v>18095.59</v>
      </c>
      <c r="H335" s="26">
        <f t="shared" si="11"/>
        <v>1.4449929513212889E-2</v>
      </c>
      <c r="I335" s="15">
        <f>'prov lvl hist forec Mt'!I335*'city lvl hist forec Mt'!$H335</f>
        <v>0.17969202619255722</v>
      </c>
      <c r="J335" s="15">
        <f>'prov lvl hist forec Mt'!J335*'city lvl hist forec Mt'!$H335</f>
        <v>0.18034727248270815</v>
      </c>
      <c r="K335" s="15">
        <f>'prov lvl hist forec Mt'!K335*'city lvl hist forec Mt'!$H335</f>
        <v>0.17512580582824191</v>
      </c>
      <c r="L335" s="15">
        <f>'prov lvl hist forec Mt'!L335*'city lvl hist forec Mt'!$H335</f>
        <v>0.16839027176390603</v>
      </c>
      <c r="M335" s="15">
        <f>'prov lvl hist forec Mt'!M335*'city lvl hist forec Mt'!$H335</f>
        <v>0.19137340801569855</v>
      </c>
      <c r="N335" s="15">
        <f>'prov lvl hist forec Mt'!N335*'city lvl hist forec Mt'!$H335</f>
        <v>0.19144806923684252</v>
      </c>
      <c r="O335" s="15">
        <f>'prov lvl hist forec Mt'!O335*'city lvl hist forec Mt'!$H335</f>
        <v>0.19423821336815061</v>
      </c>
      <c r="P335" s="15">
        <f>'prov lvl hist forec Mt'!P335*'city lvl hist forec Mt'!$H335</f>
        <v>0.19373836094472296</v>
      </c>
      <c r="Q335" s="15">
        <f>'prov lvl hist forec Mt'!Q335*'city lvl hist forec Mt'!$H335</f>
        <v>0.18900093466433998</v>
      </c>
      <c r="R335" s="15">
        <f>'prov lvl hist forec Mt'!R335*'city lvl hist forec Mt'!$H335</f>
        <v>0.18435825690956464</v>
      </c>
      <c r="S335" s="15">
        <f>'prov lvl hist forec Mt'!S335*'city lvl hist forec Mt'!$H335</f>
        <v>0.17980843270988478</v>
      </c>
      <c r="T335" s="15">
        <f>'prov lvl hist forec Mt'!T335*'city lvl hist forec Mt'!$H335</f>
        <v>0.17534960499419855</v>
      </c>
      <c r="U335" s="15">
        <f>'prov lvl hist forec Mt'!U335*'city lvl hist forec Mt'!$H335</f>
        <v>0.17097995383282605</v>
      </c>
      <c r="V335" s="15">
        <f>'prov lvl hist forec Mt'!V335*'city lvl hist forec Mt'!$H335</f>
        <v>0.16669769569468096</v>
      </c>
      <c r="W335" s="15">
        <f>'prov lvl hist forec Mt'!W335*'city lvl hist forec Mt'!$H335</f>
        <v>0.16250108271929883</v>
      </c>
      <c r="X335" s="15">
        <f>'prov lvl hist forec Mt'!X335*'city lvl hist forec Mt'!$H335</f>
        <v>0.15838840200342427</v>
      </c>
    </row>
    <row r="336" spans="1:24">
      <c r="A336" s="14" t="s">
        <v>3719</v>
      </c>
      <c r="B336" s="14" t="s">
        <v>4468</v>
      </c>
      <c r="C336" s="14" t="s">
        <v>3226</v>
      </c>
      <c r="D336" s="14" t="s">
        <v>2416</v>
      </c>
      <c r="E336" s="14" t="s">
        <v>3979</v>
      </c>
      <c r="F336">
        <f>SUMIF(GID_GCED_CO2_Plant_2019_v1.0!$V$1:$V$797,'city lvl hist forec Mt'!A336,GID_GCED_CO2_Plant_2019_v1.0!$AB$1:$AB$797)</f>
        <v>0</v>
      </c>
      <c r="G336" s="15">
        <f t="shared" si="10"/>
        <v>6251.97</v>
      </c>
      <c r="H336" s="26">
        <f t="shared" si="11"/>
        <v>0</v>
      </c>
      <c r="I336" s="15">
        <f>'prov lvl hist forec Mt'!I336*'city lvl hist forec Mt'!$H336</f>
        <v>0</v>
      </c>
      <c r="J336" s="15">
        <f>'prov lvl hist forec Mt'!J336*'city lvl hist forec Mt'!$H336</f>
        <v>0</v>
      </c>
      <c r="K336" s="15">
        <f>'prov lvl hist forec Mt'!K336*'city lvl hist forec Mt'!$H336</f>
        <v>0</v>
      </c>
      <c r="L336" s="15">
        <f>'prov lvl hist forec Mt'!L336*'city lvl hist forec Mt'!$H336</f>
        <v>0</v>
      </c>
      <c r="M336" s="15">
        <f>'prov lvl hist forec Mt'!M336*'city lvl hist forec Mt'!$H336</f>
        <v>0</v>
      </c>
      <c r="N336" s="15">
        <f>'prov lvl hist forec Mt'!N336*'city lvl hist forec Mt'!$H336</f>
        <v>0</v>
      </c>
      <c r="O336" s="15">
        <f>'prov lvl hist forec Mt'!O336*'city lvl hist forec Mt'!$H336</f>
        <v>0</v>
      </c>
      <c r="P336" s="15">
        <f>'prov lvl hist forec Mt'!P336*'city lvl hist forec Mt'!$H336</f>
        <v>0</v>
      </c>
      <c r="Q336" s="15">
        <f>'prov lvl hist forec Mt'!Q336*'city lvl hist forec Mt'!$H336</f>
        <v>0</v>
      </c>
      <c r="R336" s="15">
        <f>'prov lvl hist forec Mt'!R336*'city lvl hist forec Mt'!$H336</f>
        <v>0</v>
      </c>
      <c r="S336" s="15">
        <f>'prov lvl hist forec Mt'!S336*'city lvl hist forec Mt'!$H336</f>
        <v>0</v>
      </c>
      <c r="T336" s="15">
        <f>'prov lvl hist forec Mt'!T336*'city lvl hist forec Mt'!$H336</f>
        <v>0</v>
      </c>
      <c r="U336" s="15">
        <f>'prov lvl hist forec Mt'!U336*'city lvl hist forec Mt'!$H336</f>
        <v>0</v>
      </c>
      <c r="V336" s="15">
        <f>'prov lvl hist forec Mt'!V336*'city lvl hist forec Mt'!$H336</f>
        <v>0</v>
      </c>
      <c r="W336" s="15">
        <f>'prov lvl hist forec Mt'!W336*'city lvl hist forec Mt'!$H336</f>
        <v>0</v>
      </c>
      <c r="X336" s="15">
        <f>'prov lvl hist forec Mt'!X336*'city lvl hist forec Mt'!$H336</f>
        <v>0</v>
      </c>
    </row>
    <row r="337" spans="1:24">
      <c r="A337" s="14" t="s">
        <v>3720</v>
      </c>
      <c r="B337" s="14" t="s">
        <v>4469</v>
      </c>
      <c r="C337" s="14" t="s">
        <v>2533</v>
      </c>
      <c r="D337" s="14" t="s">
        <v>2357</v>
      </c>
      <c r="E337" s="14" t="s">
        <v>4062</v>
      </c>
      <c r="F337">
        <f>SUMIF(GID_GCED_CO2_Plant_2019_v1.0!$V$1:$V$797,'city lvl hist forec Mt'!A337,GID_GCED_CO2_Plant_2019_v1.0!$AB$1:$AB$797)</f>
        <v>0</v>
      </c>
      <c r="G337" s="15">
        <f t="shared" si="10"/>
        <v>32718.120000000006</v>
      </c>
      <c r="H337" s="26">
        <f t="shared" si="11"/>
        <v>0</v>
      </c>
      <c r="I337" s="15">
        <f>'prov lvl hist forec Mt'!I337*'city lvl hist forec Mt'!$H337</f>
        <v>0</v>
      </c>
      <c r="J337" s="15">
        <f>'prov lvl hist forec Mt'!J337*'city lvl hist forec Mt'!$H337</f>
        <v>0</v>
      </c>
      <c r="K337" s="15">
        <f>'prov lvl hist forec Mt'!K337*'city lvl hist forec Mt'!$H337</f>
        <v>0</v>
      </c>
      <c r="L337" s="15">
        <f>'prov lvl hist forec Mt'!L337*'city lvl hist forec Mt'!$H337</f>
        <v>0</v>
      </c>
      <c r="M337" s="15">
        <f>'prov lvl hist forec Mt'!M337*'city lvl hist forec Mt'!$H337</f>
        <v>0</v>
      </c>
      <c r="N337" s="15">
        <f>'prov lvl hist forec Mt'!N337*'city lvl hist forec Mt'!$H337</f>
        <v>0</v>
      </c>
      <c r="O337" s="15">
        <f>'prov lvl hist forec Mt'!O337*'city lvl hist forec Mt'!$H337</f>
        <v>0</v>
      </c>
      <c r="P337" s="15">
        <f>'prov lvl hist forec Mt'!P337*'city lvl hist forec Mt'!$H337</f>
        <v>0</v>
      </c>
      <c r="Q337" s="15">
        <f>'prov lvl hist forec Mt'!Q337*'city lvl hist forec Mt'!$H337</f>
        <v>0</v>
      </c>
      <c r="R337" s="15">
        <f>'prov lvl hist forec Mt'!R337*'city lvl hist forec Mt'!$H337</f>
        <v>0</v>
      </c>
      <c r="S337" s="15">
        <f>'prov lvl hist forec Mt'!S337*'city lvl hist forec Mt'!$H337</f>
        <v>0</v>
      </c>
      <c r="T337" s="15">
        <f>'prov lvl hist forec Mt'!T337*'city lvl hist forec Mt'!$H337</f>
        <v>0</v>
      </c>
      <c r="U337" s="15">
        <f>'prov lvl hist forec Mt'!U337*'city lvl hist forec Mt'!$H337</f>
        <v>0</v>
      </c>
      <c r="V337" s="15">
        <f>'prov lvl hist forec Mt'!V337*'city lvl hist forec Mt'!$H337</f>
        <v>0</v>
      </c>
      <c r="W337" s="15">
        <f>'prov lvl hist forec Mt'!W337*'city lvl hist forec Mt'!$H337</f>
        <v>0</v>
      </c>
      <c r="X337" s="15">
        <f>'prov lvl hist forec Mt'!X337*'city lvl hist forec Mt'!$H337</f>
        <v>0</v>
      </c>
    </row>
    <row r="338" spans="1:24">
      <c r="A338" s="14" t="s">
        <v>3248</v>
      </c>
      <c r="B338" s="14" t="s">
        <v>4470</v>
      </c>
      <c r="C338" s="14" t="s">
        <v>2374</v>
      </c>
      <c r="D338" s="14" t="s">
        <v>2370</v>
      </c>
      <c r="E338" s="14" t="s">
        <v>4145</v>
      </c>
      <c r="F338">
        <f>SUMIF(GID_GCED_CO2_Plant_2019_v1.0!$V$1:$V$797,'city lvl hist forec Mt'!A338,GID_GCED_CO2_Plant_2019_v1.0!$AB$1:$AB$797)</f>
        <v>4545.7000000000007</v>
      </c>
      <c r="G338" s="15">
        <f t="shared" si="10"/>
        <v>9185.25</v>
      </c>
      <c r="H338" s="26">
        <f t="shared" si="11"/>
        <v>0.49489126588824484</v>
      </c>
      <c r="I338" s="15">
        <f>'prov lvl hist forec Mt'!I338*'city lvl hist forec Mt'!$H338</f>
        <v>5.0956942306236366</v>
      </c>
      <c r="J338" s="15">
        <f>'prov lvl hist forec Mt'!J338*'city lvl hist forec Mt'!$H338</f>
        <v>5.2534875711928635</v>
      </c>
      <c r="K338" s="15">
        <f>'prov lvl hist forec Mt'!K338*'city lvl hist forec Mt'!$H338</f>
        <v>5.6689148846118647</v>
      </c>
      <c r="L338" s="15">
        <f>'prov lvl hist forec Mt'!L338*'city lvl hist forec Mt'!$H338</f>
        <v>5.7472748792148129</v>
      </c>
      <c r="M338" s="15">
        <f>'prov lvl hist forec Mt'!M338*'city lvl hist forec Mt'!$H338</f>
        <v>6.4304094309269688</v>
      </c>
      <c r="N338" s="15">
        <f>'prov lvl hist forec Mt'!N338*'city lvl hist forec Mt'!$H338</f>
        <v>6.5125988744007914</v>
      </c>
      <c r="O338" s="15">
        <f>'prov lvl hist forec Mt'!O338*'city lvl hist forec Mt'!$H338</f>
        <v>6.5903117909012172</v>
      </c>
      <c r="P338" s="15">
        <f>'prov lvl hist forec Mt'!P338*'city lvl hist forec Mt'!$H338</f>
        <v>6.5763895747660408</v>
      </c>
      <c r="Q338" s="15">
        <f>'prov lvl hist forec Mt'!Q338*'city lvl hist forec Mt'!$H338</f>
        <v>6.4444396841409546</v>
      </c>
      <c r="R338" s="15">
        <f>'prov lvl hist forec Mt'!R338*'city lvl hist forec Mt'!$H338</f>
        <v>6.3151287913283722</v>
      </c>
      <c r="S338" s="15">
        <f>'prov lvl hist forec Mt'!S338*'city lvl hist forec Mt'!$H338</f>
        <v>6.1884041163720411</v>
      </c>
      <c r="T338" s="15">
        <f>'prov lvl hist forec Mt'!T338*'city lvl hist forec Mt'!$H338</f>
        <v>6.0642139349148358</v>
      </c>
      <c r="U338" s="15">
        <f>'prov lvl hist forec Mt'!U338*'city lvl hist forec Mt'!$H338</f>
        <v>5.9425075570867758</v>
      </c>
      <c r="V338" s="15">
        <f>'prov lvl hist forec Mt'!V338*'city lvl hist forec Mt'!$H338</f>
        <v>5.8232353068152758</v>
      </c>
      <c r="W338" s="15">
        <f>'prov lvl hist forec Mt'!W338*'city lvl hist forec Mt'!$H338</f>
        <v>5.7063485015492068</v>
      </c>
      <c r="X338" s="15">
        <f>'prov lvl hist forec Mt'!X338*'city lvl hist forec Mt'!$H338</f>
        <v>5.5917994323884583</v>
      </c>
    </row>
    <row r="339" spans="1:24">
      <c r="A339" s="14" t="s">
        <v>3355</v>
      </c>
      <c r="B339" s="14" t="s">
        <v>4471</v>
      </c>
      <c r="C339" s="14" t="s">
        <v>2871</v>
      </c>
      <c r="D339" s="14" t="s">
        <v>2400</v>
      </c>
      <c r="E339" s="14" t="s">
        <v>4023</v>
      </c>
      <c r="F339">
        <f>SUMIF(GID_GCED_CO2_Plant_2019_v1.0!$V$1:$V$797,'city lvl hist forec Mt'!A339,GID_GCED_CO2_Plant_2019_v1.0!$AB$1:$AB$797)</f>
        <v>1464.94</v>
      </c>
      <c r="G339" s="15">
        <f t="shared" si="10"/>
        <v>18621.920000000002</v>
      </c>
      <c r="H339" s="26">
        <f t="shared" si="11"/>
        <v>7.8667505821096856E-2</v>
      </c>
      <c r="I339" s="15">
        <f>'prov lvl hist forec Mt'!I339*'city lvl hist forec Mt'!$H339</f>
        <v>1.2167668898331474</v>
      </c>
      <c r="J339" s="15">
        <f>'prov lvl hist forec Mt'!J339*'city lvl hist forec Mt'!$H339</f>
        <v>1.2568511658717931</v>
      </c>
      <c r="K339" s="15">
        <f>'prov lvl hist forec Mt'!K339*'city lvl hist forec Mt'!$H339</f>
        <v>1.2720915278732821</v>
      </c>
      <c r="L339" s="15">
        <f>'prov lvl hist forec Mt'!L339*'city lvl hist forec Mt'!$H339</f>
        <v>1.1359056966827643</v>
      </c>
      <c r="M339" s="15">
        <f>'prov lvl hist forec Mt'!M339*'city lvl hist forec Mt'!$H339</f>
        <v>1.2117919960147401</v>
      </c>
      <c r="N339" s="15">
        <f>'prov lvl hist forec Mt'!N339*'city lvl hist forec Mt'!$H339</f>
        <v>1.1772246528262897</v>
      </c>
      <c r="O339" s="15">
        <f>'prov lvl hist forec Mt'!O339*'city lvl hist forec Mt'!$H339</f>
        <v>1.1823589114470492</v>
      </c>
      <c r="P339" s="15">
        <f>'prov lvl hist forec Mt'!P339*'city lvl hist forec Mt'!$H339</f>
        <v>1.1814391125071684</v>
      </c>
      <c r="Q339" s="15">
        <f>'prov lvl hist forec Mt'!Q339*'city lvl hist forec Mt'!$H339</f>
        <v>1.1727215801591657</v>
      </c>
      <c r="R339" s="15">
        <f>'prov lvl hist forec Mt'!R339*'city lvl hist forec Mt'!$H339</f>
        <v>1.1641783984581231</v>
      </c>
      <c r="S339" s="15">
        <f>'prov lvl hist forec Mt'!S339*'city lvl hist forec Mt'!$H339</f>
        <v>1.155806080391101</v>
      </c>
      <c r="T339" s="15">
        <f>'prov lvl hist forec Mt'!T339*'city lvl hist forec Mt'!$H339</f>
        <v>1.1476012086854197</v>
      </c>
      <c r="U339" s="15">
        <f>'prov lvl hist forec Mt'!U339*'city lvl hist forec Mt'!$H339</f>
        <v>1.1395604344138517</v>
      </c>
      <c r="V339" s="15">
        <f>'prov lvl hist forec Mt'!V339*'city lvl hist forec Mt'!$H339</f>
        <v>1.1316804756277152</v>
      </c>
      <c r="W339" s="15">
        <f>'prov lvl hist forec Mt'!W339*'city lvl hist forec Mt'!$H339</f>
        <v>1.1239581160173016</v>
      </c>
      <c r="X339" s="15">
        <f>'prov lvl hist forec Mt'!X339*'city lvl hist forec Mt'!$H339</f>
        <v>1.116390203599096</v>
      </c>
    </row>
    <row r="340" spans="1:24">
      <c r="A340" s="14" t="s">
        <v>3721</v>
      </c>
      <c r="B340" s="14" t="s">
        <v>4472</v>
      </c>
      <c r="C340" s="14" t="s">
        <v>4473</v>
      </c>
      <c r="D340" s="14" t="s">
        <v>2386</v>
      </c>
      <c r="E340" s="14" t="s">
        <v>3955</v>
      </c>
      <c r="F340">
        <f>SUMIF(GID_GCED_CO2_Plant_2019_v1.0!$V$1:$V$797,'city lvl hist forec Mt'!A340,GID_GCED_CO2_Plant_2019_v1.0!$AB$1:$AB$797)</f>
        <v>0</v>
      </c>
      <c r="G340" s="15">
        <f t="shared" si="10"/>
        <v>64497.73</v>
      </c>
      <c r="H340" s="26">
        <f t="shared" si="11"/>
        <v>0</v>
      </c>
      <c r="I340" s="15">
        <f>'prov lvl hist forec Mt'!I340*'city lvl hist forec Mt'!$H340</f>
        <v>0</v>
      </c>
      <c r="J340" s="15">
        <f>'prov lvl hist forec Mt'!J340*'city lvl hist forec Mt'!$H340</f>
        <v>0</v>
      </c>
      <c r="K340" s="15">
        <f>'prov lvl hist forec Mt'!K340*'city lvl hist forec Mt'!$H340</f>
        <v>0</v>
      </c>
      <c r="L340" s="15">
        <f>'prov lvl hist forec Mt'!L340*'city lvl hist forec Mt'!$H340</f>
        <v>0</v>
      </c>
      <c r="M340" s="15">
        <f>'prov lvl hist forec Mt'!M340*'city lvl hist forec Mt'!$H340</f>
        <v>0</v>
      </c>
      <c r="N340" s="15">
        <f>'prov lvl hist forec Mt'!N340*'city lvl hist forec Mt'!$H340</f>
        <v>0</v>
      </c>
      <c r="O340" s="15">
        <f>'prov lvl hist forec Mt'!O340*'city lvl hist forec Mt'!$H340</f>
        <v>0</v>
      </c>
      <c r="P340" s="15">
        <f>'prov lvl hist forec Mt'!P340*'city lvl hist forec Mt'!$H340</f>
        <v>0</v>
      </c>
      <c r="Q340" s="15">
        <f>'prov lvl hist forec Mt'!Q340*'city lvl hist forec Mt'!$H340</f>
        <v>0</v>
      </c>
      <c r="R340" s="15">
        <f>'prov lvl hist forec Mt'!R340*'city lvl hist forec Mt'!$H340</f>
        <v>0</v>
      </c>
      <c r="S340" s="15">
        <f>'prov lvl hist forec Mt'!S340*'city lvl hist forec Mt'!$H340</f>
        <v>0</v>
      </c>
      <c r="T340" s="15">
        <f>'prov lvl hist forec Mt'!T340*'city lvl hist forec Mt'!$H340</f>
        <v>0</v>
      </c>
      <c r="U340" s="15">
        <f>'prov lvl hist forec Mt'!U340*'city lvl hist forec Mt'!$H340</f>
        <v>0</v>
      </c>
      <c r="V340" s="15">
        <f>'prov lvl hist forec Mt'!V340*'city lvl hist forec Mt'!$H340</f>
        <v>0</v>
      </c>
      <c r="W340" s="15">
        <f>'prov lvl hist forec Mt'!W340*'city lvl hist forec Mt'!$H340</f>
        <v>0</v>
      </c>
      <c r="X340" s="15">
        <f>'prov lvl hist forec Mt'!X340*'city lvl hist forec Mt'!$H340</f>
        <v>0</v>
      </c>
    </row>
    <row r="341" spans="1:24">
      <c r="A341" s="14" t="s">
        <v>3722</v>
      </c>
      <c r="B341" s="14" t="s">
        <v>4474</v>
      </c>
      <c r="C341" s="14" t="s">
        <v>4475</v>
      </c>
      <c r="D341" s="14" t="s">
        <v>1445</v>
      </c>
      <c r="E341" s="14" t="s">
        <v>3947</v>
      </c>
      <c r="F341">
        <f>SUMIF(GID_GCED_CO2_Plant_2019_v1.0!$V$1:$V$797,'city lvl hist forec Mt'!A341,GID_GCED_CO2_Plant_2019_v1.0!$AB$1:$AB$797)</f>
        <v>0</v>
      </c>
      <c r="G341" s="15">
        <f t="shared" si="10"/>
        <v>19500.18</v>
      </c>
      <c r="H341" s="26">
        <f t="shared" si="11"/>
        <v>0</v>
      </c>
      <c r="I341" s="15">
        <f>'prov lvl hist forec Mt'!I341*'city lvl hist forec Mt'!$H341</f>
        <v>0</v>
      </c>
      <c r="J341" s="15">
        <f>'prov lvl hist forec Mt'!J341*'city lvl hist forec Mt'!$H341</f>
        <v>0</v>
      </c>
      <c r="K341" s="15">
        <f>'prov lvl hist forec Mt'!K341*'city lvl hist forec Mt'!$H341</f>
        <v>0</v>
      </c>
      <c r="L341" s="15">
        <f>'prov lvl hist forec Mt'!L341*'city lvl hist forec Mt'!$H341</f>
        <v>0</v>
      </c>
      <c r="M341" s="15">
        <f>'prov lvl hist forec Mt'!M341*'city lvl hist forec Mt'!$H341</f>
        <v>0</v>
      </c>
      <c r="N341" s="15">
        <f>'prov lvl hist forec Mt'!N341*'city lvl hist forec Mt'!$H341</f>
        <v>0</v>
      </c>
      <c r="O341" s="15">
        <f>'prov lvl hist forec Mt'!O341*'city lvl hist forec Mt'!$H341</f>
        <v>0</v>
      </c>
      <c r="P341" s="15">
        <f>'prov lvl hist forec Mt'!P341*'city lvl hist forec Mt'!$H341</f>
        <v>0</v>
      </c>
      <c r="Q341" s="15">
        <f>'prov lvl hist forec Mt'!Q341*'city lvl hist forec Mt'!$H341</f>
        <v>0</v>
      </c>
      <c r="R341" s="15">
        <f>'prov lvl hist forec Mt'!R341*'city lvl hist forec Mt'!$H341</f>
        <v>0</v>
      </c>
      <c r="S341" s="15">
        <f>'prov lvl hist forec Mt'!S341*'city lvl hist forec Mt'!$H341</f>
        <v>0</v>
      </c>
      <c r="T341" s="15">
        <f>'prov lvl hist forec Mt'!T341*'city lvl hist forec Mt'!$H341</f>
        <v>0</v>
      </c>
      <c r="U341" s="15">
        <f>'prov lvl hist forec Mt'!U341*'city lvl hist forec Mt'!$H341</f>
        <v>0</v>
      </c>
      <c r="V341" s="15">
        <f>'prov lvl hist forec Mt'!V341*'city lvl hist forec Mt'!$H341</f>
        <v>0</v>
      </c>
      <c r="W341" s="15">
        <f>'prov lvl hist forec Mt'!W341*'city lvl hist forec Mt'!$H341</f>
        <v>0</v>
      </c>
      <c r="X341" s="15">
        <f>'prov lvl hist forec Mt'!X341*'city lvl hist forec Mt'!$H341</f>
        <v>0</v>
      </c>
    </row>
    <row r="342" spans="1:24">
      <c r="A342" s="14" t="s">
        <v>3723</v>
      </c>
      <c r="B342" s="14" t="s">
        <v>4476</v>
      </c>
      <c r="C342" s="14" t="s">
        <v>4477</v>
      </c>
      <c r="D342" s="14" t="s">
        <v>1517</v>
      </c>
      <c r="E342" s="14" t="s">
        <v>4043</v>
      </c>
      <c r="F342">
        <f>SUMIF(GID_GCED_CO2_Plant_2019_v1.0!$V$1:$V$797,'city lvl hist forec Mt'!A342,GID_GCED_CO2_Plant_2019_v1.0!$AB$1:$AB$797)</f>
        <v>0</v>
      </c>
      <c r="G342" s="15">
        <f t="shared" si="10"/>
        <v>24846.129999999997</v>
      </c>
      <c r="H342" s="26">
        <f t="shared" si="11"/>
        <v>0</v>
      </c>
      <c r="I342" s="15">
        <f>'prov lvl hist forec Mt'!I342*'city lvl hist forec Mt'!$H342</f>
        <v>0</v>
      </c>
      <c r="J342" s="15">
        <f>'prov lvl hist forec Mt'!J342*'city lvl hist forec Mt'!$H342</f>
        <v>0</v>
      </c>
      <c r="K342" s="15">
        <f>'prov lvl hist forec Mt'!K342*'city lvl hist forec Mt'!$H342</f>
        <v>0</v>
      </c>
      <c r="L342" s="15">
        <f>'prov lvl hist forec Mt'!L342*'city lvl hist forec Mt'!$H342</f>
        <v>0</v>
      </c>
      <c r="M342" s="15">
        <f>'prov lvl hist forec Mt'!M342*'city lvl hist forec Mt'!$H342</f>
        <v>0</v>
      </c>
      <c r="N342" s="15">
        <f>'prov lvl hist forec Mt'!N342*'city lvl hist forec Mt'!$H342</f>
        <v>0</v>
      </c>
      <c r="O342" s="15">
        <f>'prov lvl hist forec Mt'!O342*'city lvl hist forec Mt'!$H342</f>
        <v>0</v>
      </c>
      <c r="P342" s="15">
        <f>'prov lvl hist forec Mt'!P342*'city lvl hist forec Mt'!$H342</f>
        <v>0</v>
      </c>
      <c r="Q342" s="15">
        <f>'prov lvl hist forec Mt'!Q342*'city lvl hist forec Mt'!$H342</f>
        <v>0</v>
      </c>
      <c r="R342" s="15">
        <f>'prov lvl hist forec Mt'!R342*'city lvl hist forec Mt'!$H342</f>
        <v>0</v>
      </c>
      <c r="S342" s="15">
        <f>'prov lvl hist forec Mt'!S342*'city lvl hist forec Mt'!$H342</f>
        <v>0</v>
      </c>
      <c r="T342" s="15">
        <f>'prov lvl hist forec Mt'!T342*'city lvl hist forec Mt'!$H342</f>
        <v>0</v>
      </c>
      <c r="U342" s="15">
        <f>'prov lvl hist forec Mt'!U342*'city lvl hist forec Mt'!$H342</f>
        <v>0</v>
      </c>
      <c r="V342" s="15">
        <f>'prov lvl hist forec Mt'!V342*'city lvl hist forec Mt'!$H342</f>
        <v>0</v>
      </c>
      <c r="W342" s="15">
        <f>'prov lvl hist forec Mt'!W342*'city lvl hist forec Mt'!$H342</f>
        <v>0</v>
      </c>
      <c r="X342" s="15">
        <f>'prov lvl hist forec Mt'!X342*'city lvl hist forec Mt'!$H342</f>
        <v>0</v>
      </c>
    </row>
    <row r="343" spans="1:24">
      <c r="A343" s="14" t="s">
        <v>3504</v>
      </c>
      <c r="B343" s="14" t="s">
        <v>4478</v>
      </c>
      <c r="C343" s="14" t="s">
        <v>4479</v>
      </c>
      <c r="D343" s="14" t="s">
        <v>2642</v>
      </c>
      <c r="E343" s="14" t="s">
        <v>4037</v>
      </c>
      <c r="F343">
        <f>SUMIF(GID_GCED_CO2_Plant_2019_v1.0!$V$1:$V$797,'city lvl hist forec Mt'!A343,GID_GCED_CO2_Plant_2019_v1.0!$AB$1:$AB$797)</f>
        <v>365.4</v>
      </c>
      <c r="G343" s="15">
        <f t="shared" si="10"/>
        <v>4378.0800000000008</v>
      </c>
      <c r="H343" s="26">
        <f t="shared" si="11"/>
        <v>8.3461243284727524E-2</v>
      </c>
      <c r="I343" s="15">
        <f>'prov lvl hist forec Mt'!I343*'city lvl hist forec Mt'!$H343</f>
        <v>0.39512008458013714</v>
      </c>
      <c r="J343" s="15">
        <f>'prov lvl hist forec Mt'!J343*'city lvl hist forec Mt'!$H343</f>
        <v>0.3936891300449839</v>
      </c>
      <c r="K343" s="15">
        <f>'prov lvl hist forec Mt'!K343*'city lvl hist forec Mt'!$H343</f>
        <v>0.39694483093119032</v>
      </c>
      <c r="L343" s="15">
        <f>'prov lvl hist forec Mt'!L343*'city lvl hist forec Mt'!$H343</f>
        <v>0.45545667883635521</v>
      </c>
      <c r="M343" s="15">
        <f>'prov lvl hist forec Mt'!M343*'city lvl hist forec Mt'!$H343</f>
        <v>0.57218478976045373</v>
      </c>
      <c r="N343" s="15">
        <f>'prov lvl hist forec Mt'!N343*'city lvl hist forec Mt'!$H343</f>
        <v>0.60974661628427762</v>
      </c>
      <c r="O343" s="15">
        <f>'prov lvl hist forec Mt'!O343*'city lvl hist forec Mt'!$H343</f>
        <v>0.62672883605680119</v>
      </c>
      <c r="P343" s="15">
        <f>'prov lvl hist forec Mt'!P343*'city lvl hist forec Mt'!$H343</f>
        <v>0.6236864829348866</v>
      </c>
      <c r="Q343" s="15">
        <f>'prov lvl hist forec Mt'!Q343*'city lvl hist forec Mt'!$H343</f>
        <v>0.59485212511557406</v>
      </c>
      <c r="R343" s="15">
        <f>'prov lvl hist forec Mt'!R343*'city lvl hist forec Mt'!$H343</f>
        <v>0.56659445445264789</v>
      </c>
      <c r="S343" s="15">
        <f>'prov lvl hist forec Mt'!S343*'city lvl hist forec Mt'!$H343</f>
        <v>0.53890193720298007</v>
      </c>
      <c r="T343" s="15">
        <f>'prov lvl hist forec Mt'!T343*'city lvl hist forec Mt'!$H343</f>
        <v>0.51176327029830571</v>
      </c>
      <c r="U343" s="15">
        <f>'prov lvl hist forec Mt'!U343*'city lvl hist forec Mt'!$H343</f>
        <v>0.48516737673172489</v>
      </c>
      <c r="V343" s="15">
        <f>'prov lvl hist forec Mt'!V343*'city lvl hist forec Mt'!$H343</f>
        <v>0.45910340103647551</v>
      </c>
      <c r="W343" s="15">
        <f>'prov lvl hist forec Mt'!W343*'city lvl hist forec Mt'!$H343</f>
        <v>0.43356070485513137</v>
      </c>
      <c r="X343" s="15">
        <f>'prov lvl hist forec Mt'!X343*'city lvl hist forec Mt'!$H343</f>
        <v>0.40852886259741383</v>
      </c>
    </row>
    <row r="344" spans="1:24">
      <c r="A344" s="14" t="s">
        <v>3724</v>
      </c>
      <c r="B344" s="14" t="s">
        <v>4480</v>
      </c>
      <c r="C344" s="14" t="s">
        <v>4481</v>
      </c>
      <c r="D344" s="14" t="s">
        <v>1517</v>
      </c>
      <c r="E344" s="14" t="s">
        <v>4043</v>
      </c>
      <c r="F344">
        <f>SUMIF(GID_GCED_CO2_Plant_2019_v1.0!$V$1:$V$797,'city lvl hist forec Mt'!A344,GID_GCED_CO2_Plant_2019_v1.0!$AB$1:$AB$797)</f>
        <v>0</v>
      </c>
      <c r="G344" s="15">
        <f t="shared" si="10"/>
        <v>24846.129999999997</v>
      </c>
      <c r="H344" s="26">
        <f t="shared" si="11"/>
        <v>0</v>
      </c>
      <c r="I344" s="15">
        <f>'prov lvl hist forec Mt'!I344*'city lvl hist forec Mt'!$H344</f>
        <v>0</v>
      </c>
      <c r="J344" s="15">
        <f>'prov lvl hist forec Mt'!J344*'city lvl hist forec Mt'!$H344</f>
        <v>0</v>
      </c>
      <c r="K344" s="15">
        <f>'prov lvl hist forec Mt'!K344*'city lvl hist forec Mt'!$H344</f>
        <v>0</v>
      </c>
      <c r="L344" s="15">
        <f>'prov lvl hist forec Mt'!L344*'city lvl hist forec Mt'!$H344</f>
        <v>0</v>
      </c>
      <c r="M344" s="15">
        <f>'prov lvl hist forec Mt'!M344*'city lvl hist forec Mt'!$H344</f>
        <v>0</v>
      </c>
      <c r="N344" s="15">
        <f>'prov lvl hist forec Mt'!N344*'city lvl hist forec Mt'!$H344</f>
        <v>0</v>
      </c>
      <c r="O344" s="15">
        <f>'prov lvl hist forec Mt'!O344*'city lvl hist forec Mt'!$H344</f>
        <v>0</v>
      </c>
      <c r="P344" s="15">
        <f>'prov lvl hist forec Mt'!P344*'city lvl hist forec Mt'!$H344</f>
        <v>0</v>
      </c>
      <c r="Q344" s="15">
        <f>'prov lvl hist forec Mt'!Q344*'city lvl hist forec Mt'!$H344</f>
        <v>0</v>
      </c>
      <c r="R344" s="15">
        <f>'prov lvl hist forec Mt'!R344*'city lvl hist forec Mt'!$H344</f>
        <v>0</v>
      </c>
      <c r="S344" s="15">
        <f>'prov lvl hist forec Mt'!S344*'city lvl hist forec Mt'!$H344</f>
        <v>0</v>
      </c>
      <c r="T344" s="15">
        <f>'prov lvl hist forec Mt'!T344*'city lvl hist forec Mt'!$H344</f>
        <v>0</v>
      </c>
      <c r="U344" s="15">
        <f>'prov lvl hist forec Mt'!U344*'city lvl hist forec Mt'!$H344</f>
        <v>0</v>
      </c>
      <c r="V344" s="15">
        <f>'prov lvl hist forec Mt'!V344*'city lvl hist forec Mt'!$H344</f>
        <v>0</v>
      </c>
      <c r="W344" s="15">
        <f>'prov lvl hist forec Mt'!W344*'city lvl hist forec Mt'!$H344</f>
        <v>0</v>
      </c>
      <c r="X344" s="15">
        <f>'prov lvl hist forec Mt'!X344*'city lvl hist forec Mt'!$H344</f>
        <v>0</v>
      </c>
    </row>
    <row r="345" spans="1:24">
      <c r="A345" s="14" t="s">
        <v>3412</v>
      </c>
      <c r="B345" s="14" t="s">
        <v>4482</v>
      </c>
      <c r="C345" s="14" t="s">
        <v>1554</v>
      </c>
      <c r="D345" s="14" t="s">
        <v>2362</v>
      </c>
      <c r="E345" s="14" t="s">
        <v>3963</v>
      </c>
      <c r="F345">
        <f>SUMIF(GID_GCED_CO2_Plant_2019_v1.0!$V$1:$V$797,'city lvl hist forec Mt'!A345,GID_GCED_CO2_Plant_2019_v1.0!$AB$1:$AB$797)</f>
        <v>60.34</v>
      </c>
      <c r="G345" s="15">
        <f t="shared" si="10"/>
        <v>26891.949999999997</v>
      </c>
      <c r="H345" s="26">
        <f t="shared" si="11"/>
        <v>2.2437941465754626E-3</v>
      </c>
      <c r="I345" s="15">
        <f>'prov lvl hist forec Mt'!I345*'city lvl hist forec Mt'!$H345</f>
        <v>4.9352219352344268E-2</v>
      </c>
      <c r="J345" s="15">
        <f>'prov lvl hist forec Mt'!J345*'city lvl hist forec Mt'!$H345</f>
        <v>4.5935640969251526E-2</v>
      </c>
      <c r="K345" s="15">
        <f>'prov lvl hist forec Mt'!K345*'city lvl hist forec Mt'!$H345</f>
        <v>4.5470315440967982E-2</v>
      </c>
      <c r="L345" s="15">
        <f>'prov lvl hist forec Mt'!L345*'city lvl hist forec Mt'!$H345</f>
        <v>3.2530508733790126E-2</v>
      </c>
      <c r="M345" s="15">
        <f>'prov lvl hist forec Mt'!M345*'city lvl hist forec Mt'!$H345</f>
        <v>3.2311684203840743E-2</v>
      </c>
      <c r="N345" s="15">
        <f>'prov lvl hist forec Mt'!N345*'city lvl hist forec Mt'!$H345</f>
        <v>3.5668249587879508E-2</v>
      </c>
      <c r="O345" s="15">
        <f>'prov lvl hist forec Mt'!O345*'city lvl hist forec Mt'!$H345</f>
        <v>3.540163338355061E-2</v>
      </c>
      <c r="P345" s="15">
        <f>'prov lvl hist forec Mt'!P345*'city lvl hist forec Mt'!$H345</f>
        <v>3.5449397495219068E-2</v>
      </c>
      <c r="Q345" s="15">
        <f>'prov lvl hist forec Mt'!Q345*'city lvl hist forec Mt'!$H345</f>
        <v>3.590208902430201E-2</v>
      </c>
      <c r="R345" s="15">
        <f>'prov lvl hist forec Mt'!R345*'city lvl hist forec Mt'!$H345</f>
        <v>3.6345726722803305E-2</v>
      </c>
      <c r="S345" s="15">
        <f>'prov lvl hist forec Mt'!S345*'city lvl hist forec Mt'!$H345</f>
        <v>3.6780491667334575E-2</v>
      </c>
      <c r="T345" s="15">
        <f>'prov lvl hist forec Mt'!T345*'city lvl hist forec Mt'!$H345</f>
        <v>3.7206561312975221E-2</v>
      </c>
      <c r="U345" s="15">
        <f>'prov lvl hist forec Mt'!U345*'city lvl hist forec Mt'!$H345</f>
        <v>3.762410956570305E-2</v>
      </c>
      <c r="V345" s="15">
        <f>'prov lvl hist forec Mt'!V345*'city lvl hist forec Mt'!$H345</f>
        <v>3.8033306853376317E-2</v>
      </c>
      <c r="W345" s="15">
        <f>'prov lvl hist forec Mt'!W345*'city lvl hist forec Mt'!$H345</f>
        <v>3.8434320195296121E-2</v>
      </c>
      <c r="X345" s="15">
        <f>'prov lvl hist forec Mt'!X345*'city lvl hist forec Mt'!$H345</f>
        <v>3.8827313270377535E-2</v>
      </c>
    </row>
    <row r="346" spans="1:24">
      <c r="A346" s="14" t="s">
        <v>3245</v>
      </c>
      <c r="B346" s="14" t="s">
        <v>4483</v>
      </c>
      <c r="C346" s="14" t="s">
        <v>2361</v>
      </c>
      <c r="D346" s="14" t="s">
        <v>2362</v>
      </c>
      <c r="E346" s="14" t="s">
        <v>3963</v>
      </c>
      <c r="F346">
        <f>SUMIF(GID_GCED_CO2_Plant_2019_v1.0!$V$1:$V$797,'city lvl hist forec Mt'!A346,GID_GCED_CO2_Plant_2019_v1.0!$AB$1:$AB$797)</f>
        <v>1951.0300000000002</v>
      </c>
      <c r="G346" s="15">
        <f t="shared" si="10"/>
        <v>26891.949999999997</v>
      </c>
      <c r="H346" s="26">
        <f t="shared" si="11"/>
        <v>7.2550707553747512E-2</v>
      </c>
      <c r="I346" s="15">
        <f>'prov lvl hist forec Mt'!I346*'city lvl hist forec Mt'!$H346</f>
        <v>1.595751748806832</v>
      </c>
      <c r="J346" s="15">
        <f>'prov lvl hist forec Mt'!J346*'city lvl hist forec Mt'!$H346</f>
        <v>1.4852803049426384</v>
      </c>
      <c r="K346" s="15">
        <f>'prov lvl hist forec Mt'!K346*'city lvl hist forec Mt'!$H346</f>
        <v>1.4702344967648617</v>
      </c>
      <c r="L346" s="15">
        <f>'prov lvl hist forec Mt'!L346*'city lvl hist forec Mt'!$H346</f>
        <v>1.0518395501307019</v>
      </c>
      <c r="M346" s="15">
        <f>'prov lvl hist forec Mt'!M346*'city lvl hist forec Mt'!$H346</f>
        <v>1.0447640906897482</v>
      </c>
      <c r="N346" s="15">
        <f>'prov lvl hist forec Mt'!N346*'city lvl hist forec Mt'!$H346</f>
        <v>1.1532950777832376</v>
      </c>
      <c r="O346" s="15">
        <f>'prov lvl hist forec Mt'!O346*'city lvl hist forec Mt'!$H346</f>
        <v>1.144674325162558</v>
      </c>
      <c r="P346" s="15">
        <f>'prov lvl hist forec Mt'!P346*'city lvl hist forec Mt'!$H346</f>
        <v>1.1462187271312108</v>
      </c>
      <c r="Q346" s="15">
        <f>'prov lvl hist forec Mt'!Q346*'city lvl hist forec Mt'!$H346</f>
        <v>1.1608560283242286</v>
      </c>
      <c r="R346" s="15">
        <f>'prov lvl hist forec Mt'!R346*'city lvl hist forec Mt'!$H346</f>
        <v>1.1752005834933865</v>
      </c>
      <c r="S346" s="15">
        <f>'prov lvl hist forec Mt'!S346*'city lvl hist forec Mt'!$H346</f>
        <v>1.1892582475591609</v>
      </c>
      <c r="T346" s="15">
        <f>'prov lvl hist forec Mt'!T346*'city lvl hist forec Mt'!$H346</f>
        <v>1.2030347583436203</v>
      </c>
      <c r="U346" s="15">
        <f>'prov lvl hist forec Mt'!U346*'city lvl hist forec Mt'!$H346</f>
        <v>1.2165357389123901</v>
      </c>
      <c r="V346" s="15">
        <f>'prov lvl hist forec Mt'!V346*'city lvl hist forec Mt'!$H346</f>
        <v>1.2297666998697845</v>
      </c>
      <c r="W346" s="15">
        <f>'prov lvl hist forec Mt'!W346*'city lvl hist forec Mt'!$H346</f>
        <v>1.2427330416080311</v>
      </c>
      <c r="X346" s="15">
        <f>'prov lvl hist forec Mt'!X346*'city lvl hist forec Mt'!$H346</f>
        <v>1.2554400565115127</v>
      </c>
    </row>
    <row r="347" spans="1:24">
      <c r="A347" s="14" t="s">
        <v>3725</v>
      </c>
      <c r="B347" s="14" t="s">
        <v>4484</v>
      </c>
      <c r="C347" s="14" t="s">
        <v>4485</v>
      </c>
      <c r="D347" s="14" t="s">
        <v>2396</v>
      </c>
      <c r="E347" s="14" t="s">
        <v>4093</v>
      </c>
      <c r="F347">
        <f>SUMIF(GID_GCED_CO2_Plant_2019_v1.0!$V$1:$V$797,'city lvl hist forec Mt'!A347,GID_GCED_CO2_Plant_2019_v1.0!$AB$1:$AB$797)</f>
        <v>0</v>
      </c>
      <c r="G347" s="15">
        <f t="shared" si="10"/>
        <v>18095.59</v>
      </c>
      <c r="H347" s="26">
        <f t="shared" si="11"/>
        <v>0</v>
      </c>
      <c r="I347" s="15">
        <f>'prov lvl hist forec Mt'!I347*'city lvl hist forec Mt'!$H347</f>
        <v>0</v>
      </c>
      <c r="J347" s="15">
        <f>'prov lvl hist forec Mt'!J347*'city lvl hist forec Mt'!$H347</f>
        <v>0</v>
      </c>
      <c r="K347" s="15">
        <f>'prov lvl hist forec Mt'!K347*'city lvl hist forec Mt'!$H347</f>
        <v>0</v>
      </c>
      <c r="L347" s="15">
        <f>'prov lvl hist forec Mt'!L347*'city lvl hist forec Mt'!$H347</f>
        <v>0</v>
      </c>
      <c r="M347" s="15">
        <f>'prov lvl hist forec Mt'!M347*'city lvl hist forec Mt'!$H347</f>
        <v>0</v>
      </c>
      <c r="N347" s="15">
        <f>'prov lvl hist forec Mt'!N347*'city lvl hist forec Mt'!$H347</f>
        <v>0</v>
      </c>
      <c r="O347" s="15">
        <f>'prov lvl hist forec Mt'!O347*'city lvl hist forec Mt'!$H347</f>
        <v>0</v>
      </c>
      <c r="P347" s="15">
        <f>'prov lvl hist forec Mt'!P347*'city lvl hist forec Mt'!$H347</f>
        <v>0</v>
      </c>
      <c r="Q347" s="15">
        <f>'prov lvl hist forec Mt'!Q347*'city lvl hist forec Mt'!$H347</f>
        <v>0</v>
      </c>
      <c r="R347" s="15">
        <f>'prov lvl hist forec Mt'!R347*'city lvl hist forec Mt'!$H347</f>
        <v>0</v>
      </c>
      <c r="S347" s="15">
        <f>'prov lvl hist forec Mt'!S347*'city lvl hist forec Mt'!$H347</f>
        <v>0</v>
      </c>
      <c r="T347" s="15">
        <f>'prov lvl hist forec Mt'!T347*'city lvl hist forec Mt'!$H347</f>
        <v>0</v>
      </c>
      <c r="U347" s="15">
        <f>'prov lvl hist forec Mt'!U347*'city lvl hist forec Mt'!$H347</f>
        <v>0</v>
      </c>
      <c r="V347" s="15">
        <f>'prov lvl hist forec Mt'!V347*'city lvl hist forec Mt'!$H347</f>
        <v>0</v>
      </c>
      <c r="W347" s="15">
        <f>'prov lvl hist forec Mt'!W347*'city lvl hist forec Mt'!$H347</f>
        <v>0</v>
      </c>
      <c r="X347" s="15">
        <f>'prov lvl hist forec Mt'!X347*'city lvl hist forec Mt'!$H347</f>
        <v>0</v>
      </c>
    </row>
    <row r="348" spans="1:24">
      <c r="A348" s="14" t="s">
        <v>3726</v>
      </c>
      <c r="B348" s="14" t="s">
        <v>4486</v>
      </c>
      <c r="C348" s="14" t="s">
        <v>4487</v>
      </c>
      <c r="D348" s="14" t="s">
        <v>2545</v>
      </c>
      <c r="E348" s="14" t="s">
        <v>3953</v>
      </c>
      <c r="F348">
        <f>SUMIF(GID_GCED_CO2_Plant_2019_v1.0!$V$1:$V$797,'city lvl hist forec Mt'!A348,GID_GCED_CO2_Plant_2019_v1.0!$AB$1:$AB$797)</f>
        <v>0</v>
      </c>
      <c r="G348" s="15">
        <f t="shared" si="10"/>
        <v>9758.44</v>
      </c>
      <c r="H348" s="26">
        <f t="shared" si="11"/>
        <v>0</v>
      </c>
      <c r="I348" s="15">
        <f>'prov lvl hist forec Mt'!I348*'city lvl hist forec Mt'!$H348</f>
        <v>0</v>
      </c>
      <c r="J348" s="15">
        <f>'prov lvl hist forec Mt'!J348*'city lvl hist forec Mt'!$H348</f>
        <v>0</v>
      </c>
      <c r="K348" s="15">
        <f>'prov lvl hist forec Mt'!K348*'city lvl hist forec Mt'!$H348</f>
        <v>0</v>
      </c>
      <c r="L348" s="15">
        <f>'prov lvl hist forec Mt'!L348*'city lvl hist forec Mt'!$H348</f>
        <v>0</v>
      </c>
      <c r="M348" s="15">
        <f>'prov lvl hist forec Mt'!M348*'city lvl hist forec Mt'!$H348</f>
        <v>0</v>
      </c>
      <c r="N348" s="15">
        <f>'prov lvl hist forec Mt'!N348*'city lvl hist forec Mt'!$H348</f>
        <v>0</v>
      </c>
      <c r="O348" s="15">
        <f>'prov lvl hist forec Mt'!O348*'city lvl hist forec Mt'!$H348</f>
        <v>0</v>
      </c>
      <c r="P348" s="15">
        <f>'prov lvl hist forec Mt'!P348*'city lvl hist forec Mt'!$H348</f>
        <v>0</v>
      </c>
      <c r="Q348" s="15">
        <f>'prov lvl hist forec Mt'!Q348*'city lvl hist forec Mt'!$H348</f>
        <v>0</v>
      </c>
      <c r="R348" s="15">
        <f>'prov lvl hist forec Mt'!R348*'city lvl hist forec Mt'!$H348</f>
        <v>0</v>
      </c>
      <c r="S348" s="15">
        <f>'prov lvl hist forec Mt'!S348*'city lvl hist forec Mt'!$H348</f>
        <v>0</v>
      </c>
      <c r="T348" s="15">
        <f>'prov lvl hist forec Mt'!T348*'city lvl hist forec Mt'!$H348</f>
        <v>0</v>
      </c>
      <c r="U348" s="15">
        <f>'prov lvl hist forec Mt'!U348*'city lvl hist forec Mt'!$H348</f>
        <v>0</v>
      </c>
      <c r="V348" s="15">
        <f>'prov lvl hist forec Mt'!V348*'city lvl hist forec Mt'!$H348</f>
        <v>0</v>
      </c>
      <c r="W348" s="15">
        <f>'prov lvl hist forec Mt'!W348*'city lvl hist forec Mt'!$H348</f>
        <v>0</v>
      </c>
      <c r="X348" s="15">
        <f>'prov lvl hist forec Mt'!X348*'city lvl hist forec Mt'!$H348</f>
        <v>0</v>
      </c>
    </row>
    <row r="349" spans="1:24">
      <c r="A349" s="14" t="s">
        <v>3337</v>
      </c>
      <c r="B349" s="14" t="s">
        <v>4488</v>
      </c>
      <c r="C349" s="14" t="s">
        <v>2772</v>
      </c>
      <c r="D349" s="14" t="s">
        <v>2366</v>
      </c>
      <c r="E349" s="14" t="s">
        <v>3987</v>
      </c>
      <c r="F349">
        <f>SUMIF(GID_GCED_CO2_Plant_2019_v1.0!$V$1:$V$797,'city lvl hist forec Mt'!A349,GID_GCED_CO2_Plant_2019_v1.0!$AB$1:$AB$797)</f>
        <v>683.87</v>
      </c>
      <c r="G349" s="15">
        <f t="shared" si="10"/>
        <v>30951.659999999996</v>
      </c>
      <c r="H349" s="26">
        <f t="shared" si="11"/>
        <v>2.2094776176786644E-2</v>
      </c>
      <c r="I349" s="15">
        <f>'prov lvl hist forec Mt'!I349*'city lvl hist forec Mt'!$H349</f>
        <v>0.41258394558988298</v>
      </c>
      <c r="J349" s="15">
        <f>'prov lvl hist forec Mt'!J349*'city lvl hist forec Mt'!$H349</f>
        <v>0.4227626445181436</v>
      </c>
      <c r="K349" s="15">
        <f>'prov lvl hist forec Mt'!K349*'city lvl hist forec Mt'!$H349</f>
        <v>0.41391877020828288</v>
      </c>
      <c r="L349" s="15">
        <f>'prov lvl hist forec Mt'!L349*'city lvl hist forec Mt'!$H349</f>
        <v>0.40165240816494457</v>
      </c>
      <c r="M349" s="15">
        <f>'prov lvl hist forec Mt'!M349*'city lvl hist forec Mt'!$H349</f>
        <v>0.43086050153558159</v>
      </c>
      <c r="N349" s="15">
        <f>'prov lvl hist forec Mt'!N349*'city lvl hist forec Mt'!$H349</f>
        <v>0.43434332550315913</v>
      </c>
      <c r="O349" s="15">
        <f>'prov lvl hist forec Mt'!O349*'city lvl hist forec Mt'!$H349</f>
        <v>0.43656947267808177</v>
      </c>
      <c r="P349" s="15">
        <f>'prov lvl hist forec Mt'!P349*'city lvl hist forec Mt'!$H349</f>
        <v>0.43617065992579213</v>
      </c>
      <c r="Q349" s="15">
        <f>'prov lvl hist forec Mt'!Q349*'city lvl hist forec Mt'!$H349</f>
        <v>0.43239085227638063</v>
      </c>
      <c r="R349" s="15">
        <f>'prov lvl hist forec Mt'!R349*'city lvl hist forec Mt'!$H349</f>
        <v>0.42868664077995738</v>
      </c>
      <c r="S349" s="15">
        <f>'prov lvl hist forec Mt'!S349*'city lvl hist forec Mt'!$H349</f>
        <v>0.42505651351346257</v>
      </c>
      <c r="T349" s="15">
        <f>'prov lvl hist forec Mt'!T349*'city lvl hist forec Mt'!$H349</f>
        <v>0.42149898879229769</v>
      </c>
      <c r="U349" s="15">
        <f>'prov lvl hist forec Mt'!U349*'city lvl hist forec Mt'!$H349</f>
        <v>0.41801261456555616</v>
      </c>
      <c r="V349" s="15">
        <f>'prov lvl hist forec Mt'!V349*'city lvl hist forec Mt'!$H349</f>
        <v>0.41459596782334934</v>
      </c>
      <c r="W349" s="15">
        <f>'prov lvl hist forec Mt'!W349*'city lvl hist forec Mt'!$H349</f>
        <v>0.41124765401598679</v>
      </c>
      <c r="X349" s="15">
        <f>'prov lvl hist forec Mt'!X349*'city lvl hist forec Mt'!$H349</f>
        <v>0.40796630648477145</v>
      </c>
    </row>
    <row r="350" spans="1:24">
      <c r="A350" s="14" t="s">
        <v>3727</v>
      </c>
      <c r="B350" s="14" t="s">
        <v>4489</v>
      </c>
      <c r="C350" s="14" t="s">
        <v>4490</v>
      </c>
      <c r="D350" s="14" t="s">
        <v>2386</v>
      </c>
      <c r="E350" s="14" t="s">
        <v>3955</v>
      </c>
      <c r="F350">
        <f>SUMIF(GID_GCED_CO2_Plant_2019_v1.0!$V$1:$V$797,'city lvl hist forec Mt'!A350,GID_GCED_CO2_Plant_2019_v1.0!$AB$1:$AB$797)</f>
        <v>0</v>
      </c>
      <c r="G350" s="15">
        <f t="shared" si="10"/>
        <v>64497.73</v>
      </c>
      <c r="H350" s="26">
        <f t="shared" si="11"/>
        <v>0</v>
      </c>
      <c r="I350" s="15">
        <f>'prov lvl hist forec Mt'!I350*'city lvl hist forec Mt'!$H350</f>
        <v>0</v>
      </c>
      <c r="J350" s="15">
        <f>'prov lvl hist forec Mt'!J350*'city lvl hist forec Mt'!$H350</f>
        <v>0</v>
      </c>
      <c r="K350" s="15">
        <f>'prov lvl hist forec Mt'!K350*'city lvl hist forec Mt'!$H350</f>
        <v>0</v>
      </c>
      <c r="L350" s="15">
        <f>'prov lvl hist forec Mt'!L350*'city lvl hist forec Mt'!$H350</f>
        <v>0</v>
      </c>
      <c r="M350" s="15">
        <f>'prov lvl hist forec Mt'!M350*'city lvl hist forec Mt'!$H350</f>
        <v>0</v>
      </c>
      <c r="N350" s="15">
        <f>'prov lvl hist forec Mt'!N350*'city lvl hist forec Mt'!$H350</f>
        <v>0</v>
      </c>
      <c r="O350" s="15">
        <f>'prov lvl hist forec Mt'!O350*'city lvl hist forec Mt'!$H350</f>
        <v>0</v>
      </c>
      <c r="P350" s="15">
        <f>'prov lvl hist forec Mt'!P350*'city lvl hist forec Mt'!$H350</f>
        <v>0</v>
      </c>
      <c r="Q350" s="15">
        <f>'prov lvl hist forec Mt'!Q350*'city lvl hist forec Mt'!$H350</f>
        <v>0</v>
      </c>
      <c r="R350" s="15">
        <f>'prov lvl hist forec Mt'!R350*'city lvl hist forec Mt'!$H350</f>
        <v>0</v>
      </c>
      <c r="S350" s="15">
        <f>'prov lvl hist forec Mt'!S350*'city lvl hist forec Mt'!$H350</f>
        <v>0</v>
      </c>
      <c r="T350" s="15">
        <f>'prov lvl hist forec Mt'!T350*'city lvl hist forec Mt'!$H350</f>
        <v>0</v>
      </c>
      <c r="U350" s="15">
        <f>'prov lvl hist forec Mt'!U350*'city lvl hist forec Mt'!$H350</f>
        <v>0</v>
      </c>
      <c r="V350" s="15">
        <f>'prov lvl hist forec Mt'!V350*'city lvl hist forec Mt'!$H350</f>
        <v>0</v>
      </c>
      <c r="W350" s="15">
        <f>'prov lvl hist forec Mt'!W350*'city lvl hist forec Mt'!$H350</f>
        <v>0</v>
      </c>
      <c r="X350" s="15">
        <f>'prov lvl hist forec Mt'!X350*'city lvl hist forec Mt'!$H350</f>
        <v>0</v>
      </c>
    </row>
    <row r="351" spans="1:24">
      <c r="A351" s="14" t="s">
        <v>3728</v>
      </c>
      <c r="B351" s="14" t="s">
        <v>4491</v>
      </c>
      <c r="C351" s="14" t="s">
        <v>4492</v>
      </c>
      <c r="D351" s="14" t="s">
        <v>1517</v>
      </c>
      <c r="E351" s="14" t="s">
        <v>4043</v>
      </c>
      <c r="F351">
        <f>SUMIF(GID_GCED_CO2_Plant_2019_v1.0!$V$1:$V$797,'city lvl hist forec Mt'!A351,GID_GCED_CO2_Plant_2019_v1.0!$AB$1:$AB$797)</f>
        <v>0</v>
      </c>
      <c r="G351" s="15">
        <f t="shared" si="10"/>
        <v>24846.129999999997</v>
      </c>
      <c r="H351" s="26">
        <f t="shared" si="11"/>
        <v>0</v>
      </c>
      <c r="I351" s="15">
        <f>'prov lvl hist forec Mt'!I351*'city lvl hist forec Mt'!$H351</f>
        <v>0</v>
      </c>
      <c r="J351" s="15">
        <f>'prov lvl hist forec Mt'!J351*'city lvl hist forec Mt'!$H351</f>
        <v>0</v>
      </c>
      <c r="K351" s="15">
        <f>'prov lvl hist forec Mt'!K351*'city lvl hist forec Mt'!$H351</f>
        <v>0</v>
      </c>
      <c r="L351" s="15">
        <f>'prov lvl hist forec Mt'!L351*'city lvl hist forec Mt'!$H351</f>
        <v>0</v>
      </c>
      <c r="M351" s="15">
        <f>'prov lvl hist forec Mt'!M351*'city lvl hist forec Mt'!$H351</f>
        <v>0</v>
      </c>
      <c r="N351" s="15">
        <f>'prov lvl hist forec Mt'!N351*'city lvl hist forec Mt'!$H351</f>
        <v>0</v>
      </c>
      <c r="O351" s="15">
        <f>'prov lvl hist forec Mt'!O351*'city lvl hist forec Mt'!$H351</f>
        <v>0</v>
      </c>
      <c r="P351" s="15">
        <f>'prov lvl hist forec Mt'!P351*'city lvl hist forec Mt'!$H351</f>
        <v>0</v>
      </c>
      <c r="Q351" s="15">
        <f>'prov lvl hist forec Mt'!Q351*'city lvl hist forec Mt'!$H351</f>
        <v>0</v>
      </c>
      <c r="R351" s="15">
        <f>'prov lvl hist forec Mt'!R351*'city lvl hist forec Mt'!$H351</f>
        <v>0</v>
      </c>
      <c r="S351" s="15">
        <f>'prov lvl hist forec Mt'!S351*'city lvl hist forec Mt'!$H351</f>
        <v>0</v>
      </c>
      <c r="T351" s="15">
        <f>'prov lvl hist forec Mt'!T351*'city lvl hist forec Mt'!$H351</f>
        <v>0</v>
      </c>
      <c r="U351" s="15">
        <f>'prov lvl hist forec Mt'!U351*'city lvl hist forec Mt'!$H351</f>
        <v>0</v>
      </c>
      <c r="V351" s="15">
        <f>'prov lvl hist forec Mt'!V351*'city lvl hist forec Mt'!$H351</f>
        <v>0</v>
      </c>
      <c r="W351" s="15">
        <f>'prov lvl hist forec Mt'!W351*'city lvl hist forec Mt'!$H351</f>
        <v>0</v>
      </c>
      <c r="X351" s="15">
        <f>'prov lvl hist forec Mt'!X351*'city lvl hist forec Mt'!$H351</f>
        <v>0</v>
      </c>
    </row>
    <row r="352" spans="1:24">
      <c r="A352" s="14" t="s">
        <v>3729</v>
      </c>
      <c r="B352" s="14" t="s">
        <v>4493</v>
      </c>
      <c r="C352" s="14" t="s">
        <v>4494</v>
      </c>
      <c r="D352" s="14" t="s">
        <v>2446</v>
      </c>
      <c r="E352" s="14" t="s">
        <v>3951</v>
      </c>
      <c r="F352">
        <f>SUMIF(GID_GCED_CO2_Plant_2019_v1.0!$V$1:$V$797,'city lvl hist forec Mt'!A352,GID_GCED_CO2_Plant_2019_v1.0!$AB$1:$AB$797)</f>
        <v>0</v>
      </c>
      <c r="G352" s="15">
        <f t="shared" si="10"/>
        <v>15742.279999999997</v>
      </c>
      <c r="H352" s="26">
        <f t="shared" si="11"/>
        <v>0</v>
      </c>
      <c r="I352" s="15">
        <f>'prov lvl hist forec Mt'!I352*'city lvl hist forec Mt'!$H352</f>
        <v>0</v>
      </c>
      <c r="J352" s="15">
        <f>'prov lvl hist forec Mt'!J352*'city lvl hist forec Mt'!$H352</f>
        <v>0</v>
      </c>
      <c r="K352" s="15">
        <f>'prov lvl hist forec Mt'!K352*'city lvl hist forec Mt'!$H352</f>
        <v>0</v>
      </c>
      <c r="L352" s="15">
        <f>'prov lvl hist forec Mt'!L352*'city lvl hist forec Mt'!$H352</f>
        <v>0</v>
      </c>
      <c r="M352" s="15">
        <f>'prov lvl hist forec Mt'!M352*'city lvl hist forec Mt'!$H352</f>
        <v>0</v>
      </c>
      <c r="N352" s="15">
        <f>'prov lvl hist forec Mt'!N352*'city lvl hist forec Mt'!$H352</f>
        <v>0</v>
      </c>
      <c r="O352" s="15">
        <f>'prov lvl hist forec Mt'!O352*'city lvl hist forec Mt'!$H352</f>
        <v>0</v>
      </c>
      <c r="P352" s="15">
        <f>'prov lvl hist forec Mt'!P352*'city lvl hist forec Mt'!$H352</f>
        <v>0</v>
      </c>
      <c r="Q352" s="15">
        <f>'prov lvl hist forec Mt'!Q352*'city lvl hist forec Mt'!$H352</f>
        <v>0</v>
      </c>
      <c r="R352" s="15">
        <f>'prov lvl hist forec Mt'!R352*'city lvl hist forec Mt'!$H352</f>
        <v>0</v>
      </c>
      <c r="S352" s="15">
        <f>'prov lvl hist forec Mt'!S352*'city lvl hist forec Mt'!$H352</f>
        <v>0</v>
      </c>
      <c r="T352" s="15">
        <f>'prov lvl hist forec Mt'!T352*'city lvl hist forec Mt'!$H352</f>
        <v>0</v>
      </c>
      <c r="U352" s="15">
        <f>'prov lvl hist forec Mt'!U352*'city lvl hist forec Mt'!$H352</f>
        <v>0</v>
      </c>
      <c r="V352" s="15">
        <f>'prov lvl hist forec Mt'!V352*'city lvl hist forec Mt'!$H352</f>
        <v>0</v>
      </c>
      <c r="W352" s="15">
        <f>'prov lvl hist forec Mt'!W352*'city lvl hist forec Mt'!$H352</f>
        <v>0</v>
      </c>
      <c r="X352" s="15">
        <f>'prov lvl hist forec Mt'!X352*'city lvl hist forec Mt'!$H352</f>
        <v>0</v>
      </c>
    </row>
    <row r="353" spans="1:24">
      <c r="A353" s="14" t="s">
        <v>3730</v>
      </c>
      <c r="B353" s="14" t="s">
        <v>4495</v>
      </c>
      <c r="C353" s="14" t="s">
        <v>4496</v>
      </c>
      <c r="D353" s="14" t="s">
        <v>2565</v>
      </c>
      <c r="E353" s="14" t="s">
        <v>4086</v>
      </c>
      <c r="F353">
        <f>SUMIF(GID_GCED_CO2_Plant_2019_v1.0!$V$1:$V$797,'city lvl hist forec Mt'!A353,GID_GCED_CO2_Plant_2019_v1.0!$AB$1:$AB$797)</f>
        <v>0</v>
      </c>
      <c r="G353" s="15">
        <f t="shared" si="10"/>
        <v>2111.92</v>
      </c>
      <c r="H353" s="26">
        <f t="shared" si="11"/>
        <v>0</v>
      </c>
      <c r="I353" s="15">
        <f>'prov lvl hist forec Mt'!I353*'city lvl hist forec Mt'!$H353</f>
        <v>0</v>
      </c>
      <c r="J353" s="15">
        <f>'prov lvl hist forec Mt'!J353*'city lvl hist forec Mt'!$H353</f>
        <v>0</v>
      </c>
      <c r="K353" s="15">
        <f>'prov lvl hist forec Mt'!K353*'city lvl hist forec Mt'!$H353</f>
        <v>0</v>
      </c>
      <c r="L353" s="15">
        <f>'prov lvl hist forec Mt'!L353*'city lvl hist forec Mt'!$H353</f>
        <v>0</v>
      </c>
      <c r="M353" s="15">
        <f>'prov lvl hist forec Mt'!M353*'city lvl hist forec Mt'!$H353</f>
        <v>0</v>
      </c>
      <c r="N353" s="15">
        <f>'prov lvl hist forec Mt'!N353*'city lvl hist forec Mt'!$H353</f>
        <v>0</v>
      </c>
      <c r="O353" s="15">
        <f>'prov lvl hist forec Mt'!O353*'city lvl hist forec Mt'!$H353</f>
        <v>0</v>
      </c>
      <c r="P353" s="15">
        <f>'prov lvl hist forec Mt'!P353*'city lvl hist forec Mt'!$H353</f>
        <v>0</v>
      </c>
      <c r="Q353" s="15">
        <f>'prov lvl hist forec Mt'!Q353*'city lvl hist forec Mt'!$H353</f>
        <v>0</v>
      </c>
      <c r="R353" s="15">
        <f>'prov lvl hist forec Mt'!R353*'city lvl hist forec Mt'!$H353</f>
        <v>0</v>
      </c>
      <c r="S353" s="15">
        <f>'prov lvl hist forec Mt'!S353*'city lvl hist forec Mt'!$H353</f>
        <v>0</v>
      </c>
      <c r="T353" s="15">
        <f>'prov lvl hist forec Mt'!T353*'city lvl hist forec Mt'!$H353</f>
        <v>0</v>
      </c>
      <c r="U353" s="15">
        <f>'prov lvl hist forec Mt'!U353*'city lvl hist forec Mt'!$H353</f>
        <v>0</v>
      </c>
      <c r="V353" s="15">
        <f>'prov lvl hist forec Mt'!V353*'city lvl hist forec Mt'!$H353</f>
        <v>0</v>
      </c>
      <c r="W353" s="15">
        <f>'prov lvl hist forec Mt'!W353*'city lvl hist forec Mt'!$H353</f>
        <v>0</v>
      </c>
      <c r="X353" s="15">
        <f>'prov lvl hist forec Mt'!X353*'city lvl hist forec Mt'!$H353</f>
        <v>0</v>
      </c>
    </row>
    <row r="354" spans="1:24">
      <c r="A354" s="14" t="s">
        <v>3731</v>
      </c>
      <c r="B354" s="14" t="s">
        <v>4497</v>
      </c>
      <c r="C354" s="14" t="s">
        <v>4498</v>
      </c>
      <c r="D354" s="14" t="s">
        <v>2545</v>
      </c>
      <c r="E354" s="14" t="s">
        <v>3953</v>
      </c>
      <c r="F354">
        <f>SUMIF(GID_GCED_CO2_Plant_2019_v1.0!$V$1:$V$797,'city lvl hist forec Mt'!A354,GID_GCED_CO2_Plant_2019_v1.0!$AB$1:$AB$797)</f>
        <v>0</v>
      </c>
      <c r="G354" s="15">
        <f t="shared" si="10"/>
        <v>9758.44</v>
      </c>
      <c r="H354" s="26">
        <f t="shared" si="11"/>
        <v>0</v>
      </c>
      <c r="I354" s="15">
        <f>'prov lvl hist forec Mt'!I354*'city lvl hist forec Mt'!$H354</f>
        <v>0</v>
      </c>
      <c r="J354" s="15">
        <f>'prov lvl hist forec Mt'!J354*'city lvl hist forec Mt'!$H354</f>
        <v>0</v>
      </c>
      <c r="K354" s="15">
        <f>'prov lvl hist forec Mt'!K354*'city lvl hist forec Mt'!$H354</f>
        <v>0</v>
      </c>
      <c r="L354" s="15">
        <f>'prov lvl hist forec Mt'!L354*'city lvl hist forec Mt'!$H354</f>
        <v>0</v>
      </c>
      <c r="M354" s="15">
        <f>'prov lvl hist forec Mt'!M354*'city lvl hist forec Mt'!$H354</f>
        <v>0</v>
      </c>
      <c r="N354" s="15">
        <f>'prov lvl hist forec Mt'!N354*'city lvl hist forec Mt'!$H354</f>
        <v>0</v>
      </c>
      <c r="O354" s="15">
        <f>'prov lvl hist forec Mt'!O354*'city lvl hist forec Mt'!$H354</f>
        <v>0</v>
      </c>
      <c r="P354" s="15">
        <f>'prov lvl hist forec Mt'!P354*'city lvl hist forec Mt'!$H354</f>
        <v>0</v>
      </c>
      <c r="Q354" s="15">
        <f>'prov lvl hist forec Mt'!Q354*'city lvl hist forec Mt'!$H354</f>
        <v>0</v>
      </c>
      <c r="R354" s="15">
        <f>'prov lvl hist forec Mt'!R354*'city lvl hist forec Mt'!$H354</f>
        <v>0</v>
      </c>
      <c r="S354" s="15">
        <f>'prov lvl hist forec Mt'!S354*'city lvl hist forec Mt'!$H354</f>
        <v>0</v>
      </c>
      <c r="T354" s="15">
        <f>'prov lvl hist forec Mt'!T354*'city lvl hist forec Mt'!$H354</f>
        <v>0</v>
      </c>
      <c r="U354" s="15">
        <f>'prov lvl hist forec Mt'!U354*'city lvl hist forec Mt'!$H354</f>
        <v>0</v>
      </c>
      <c r="V354" s="15">
        <f>'prov lvl hist forec Mt'!V354*'city lvl hist forec Mt'!$H354</f>
        <v>0</v>
      </c>
      <c r="W354" s="15">
        <f>'prov lvl hist forec Mt'!W354*'city lvl hist forec Mt'!$H354</f>
        <v>0</v>
      </c>
      <c r="X354" s="15">
        <f>'prov lvl hist forec Mt'!X354*'city lvl hist forec Mt'!$H354</f>
        <v>0</v>
      </c>
    </row>
    <row r="355" spans="1:24">
      <c r="A355" s="14" t="s">
        <v>3732</v>
      </c>
      <c r="B355" s="14" t="s">
        <v>4499</v>
      </c>
      <c r="C355" s="14" t="s">
        <v>4500</v>
      </c>
      <c r="D355" s="14" t="s">
        <v>3970</v>
      </c>
      <c r="E355" s="14" t="s">
        <v>3971</v>
      </c>
      <c r="F355">
        <f>SUMIF(GID_GCED_CO2_Plant_2019_v1.0!$V$1:$V$797,'city lvl hist forec Mt'!A355,GID_GCED_CO2_Plant_2019_v1.0!$AB$1:$AB$797)</f>
        <v>0</v>
      </c>
      <c r="G355" s="15">
        <f t="shared" si="10"/>
        <v>6506.7800000000007</v>
      </c>
      <c r="H355" s="26">
        <f t="shared" si="11"/>
        <v>0</v>
      </c>
      <c r="I355" s="15">
        <f>'prov lvl hist forec Mt'!I355*'city lvl hist forec Mt'!$H355</f>
        <v>0</v>
      </c>
      <c r="J355" s="15">
        <f>'prov lvl hist forec Mt'!J355*'city lvl hist forec Mt'!$H355</f>
        <v>0</v>
      </c>
      <c r="K355" s="15">
        <f>'prov lvl hist forec Mt'!K355*'city lvl hist forec Mt'!$H355</f>
        <v>0</v>
      </c>
      <c r="L355" s="15">
        <f>'prov lvl hist forec Mt'!L355*'city lvl hist forec Mt'!$H355</f>
        <v>0</v>
      </c>
      <c r="M355" s="15">
        <f>'prov lvl hist forec Mt'!M355*'city lvl hist forec Mt'!$H355</f>
        <v>0</v>
      </c>
      <c r="N355" s="15">
        <f>'prov lvl hist forec Mt'!N355*'city lvl hist forec Mt'!$H355</f>
        <v>0</v>
      </c>
      <c r="O355" s="15">
        <f>'prov lvl hist forec Mt'!O355*'city lvl hist forec Mt'!$H355</f>
        <v>0</v>
      </c>
      <c r="P355" s="15">
        <f>'prov lvl hist forec Mt'!P355*'city lvl hist forec Mt'!$H355</f>
        <v>0</v>
      </c>
      <c r="Q355" s="15">
        <f>'prov lvl hist forec Mt'!Q355*'city lvl hist forec Mt'!$H355</f>
        <v>0</v>
      </c>
      <c r="R355" s="15">
        <f>'prov lvl hist forec Mt'!R355*'city lvl hist forec Mt'!$H355</f>
        <v>0</v>
      </c>
      <c r="S355" s="15">
        <f>'prov lvl hist forec Mt'!S355*'city lvl hist forec Mt'!$H355</f>
        <v>0</v>
      </c>
      <c r="T355" s="15">
        <f>'prov lvl hist forec Mt'!T355*'city lvl hist forec Mt'!$H355</f>
        <v>0</v>
      </c>
      <c r="U355" s="15">
        <f>'prov lvl hist forec Mt'!U355*'city lvl hist forec Mt'!$H355</f>
        <v>0</v>
      </c>
      <c r="V355" s="15">
        <f>'prov lvl hist forec Mt'!V355*'city lvl hist forec Mt'!$H355</f>
        <v>0</v>
      </c>
      <c r="W355" s="15">
        <f>'prov lvl hist forec Mt'!W355*'city lvl hist forec Mt'!$H355</f>
        <v>0</v>
      </c>
      <c r="X355" s="15">
        <f>'prov lvl hist forec Mt'!X355*'city lvl hist forec Mt'!$H355</f>
        <v>0</v>
      </c>
    </row>
    <row r="356" spans="1:24">
      <c r="A356" s="14" t="s">
        <v>3413</v>
      </c>
      <c r="B356" s="14" t="s">
        <v>4501</v>
      </c>
      <c r="C356" s="14" t="s">
        <v>3075</v>
      </c>
      <c r="D356" s="14" t="s">
        <v>1517</v>
      </c>
      <c r="E356" s="14" t="s">
        <v>4043</v>
      </c>
      <c r="F356">
        <f>SUMIF(GID_GCED_CO2_Plant_2019_v1.0!$V$1:$V$797,'city lvl hist forec Mt'!A356,GID_GCED_CO2_Plant_2019_v1.0!$AB$1:$AB$797)</f>
        <v>187.73000000000002</v>
      </c>
      <c r="G356" s="15">
        <f t="shared" si="10"/>
        <v>24846.129999999997</v>
      </c>
      <c r="H356" s="26">
        <f t="shared" si="11"/>
        <v>7.5557038460315569E-3</v>
      </c>
      <c r="I356" s="15">
        <f>'prov lvl hist forec Mt'!I356*'city lvl hist forec Mt'!$H356</f>
        <v>0.1491302557542904</v>
      </c>
      <c r="J356" s="15">
        <f>'prov lvl hist forec Mt'!J356*'city lvl hist forec Mt'!$H356</f>
        <v>0.14947286924729852</v>
      </c>
      <c r="K356" s="15">
        <f>'prov lvl hist forec Mt'!K356*'city lvl hist forec Mt'!$H356</f>
        <v>0.16179952790364729</v>
      </c>
      <c r="L356" s="15">
        <f>'prov lvl hist forec Mt'!L356*'city lvl hist forec Mt'!$H356</f>
        <v>0.15973262846622185</v>
      </c>
      <c r="M356" s="15">
        <f>'prov lvl hist forec Mt'!M356*'city lvl hist forec Mt'!$H356</f>
        <v>0.1737443796229495</v>
      </c>
      <c r="N356" s="15">
        <f>'prov lvl hist forec Mt'!N356*'city lvl hist forec Mt'!$H356</f>
        <v>0.17496610297659468</v>
      </c>
      <c r="O356" s="15">
        <f>'prov lvl hist forec Mt'!O356*'city lvl hist forec Mt'!$H356</f>
        <v>0.17626575036147821</v>
      </c>
      <c r="P356" s="15">
        <f>'prov lvl hist forec Mt'!P356*'city lvl hist forec Mt'!$H356</f>
        <v>0.17603291941642205</v>
      </c>
      <c r="Q356" s="15">
        <f>'prov lvl hist forec Mt'!Q356*'city lvl hist forec Mt'!$H356</f>
        <v>0.17382622922888261</v>
      </c>
      <c r="R356" s="15">
        <f>'prov lvl hist forec Mt'!R356*'city lvl hist forec Mt'!$H356</f>
        <v>0.17166367284509398</v>
      </c>
      <c r="S356" s="15">
        <f>'prov lvl hist forec Mt'!S356*'city lvl hist forec Mt'!$H356</f>
        <v>0.16954436758898109</v>
      </c>
      <c r="T356" s="15">
        <f>'prov lvl hist forec Mt'!T356*'city lvl hist forec Mt'!$H356</f>
        <v>0.16746744843799047</v>
      </c>
      <c r="U356" s="15">
        <f>'prov lvl hist forec Mt'!U356*'city lvl hist forec Mt'!$H356</f>
        <v>0.16543206767001967</v>
      </c>
      <c r="V356" s="15">
        <f>'prov lvl hist forec Mt'!V356*'city lvl hist forec Mt'!$H356</f>
        <v>0.16343739451740827</v>
      </c>
      <c r="W356" s="15">
        <f>'prov lvl hist forec Mt'!W356*'city lvl hist forec Mt'!$H356</f>
        <v>0.16148261482784912</v>
      </c>
      <c r="X356" s="15">
        <f>'prov lvl hist forec Mt'!X356*'city lvl hist forec Mt'!$H356</f>
        <v>0.15956693073208111</v>
      </c>
    </row>
    <row r="357" spans="1:24">
      <c r="A357" s="14" t="s">
        <v>3733</v>
      </c>
      <c r="B357" s="14" t="s">
        <v>4502</v>
      </c>
      <c r="C357" s="14" t="s">
        <v>4503</v>
      </c>
      <c r="D357" s="14" t="s">
        <v>2634</v>
      </c>
      <c r="E357" s="14" t="s">
        <v>3974</v>
      </c>
      <c r="F357">
        <f>SUMIF(GID_GCED_CO2_Plant_2019_v1.0!$V$1:$V$797,'city lvl hist forec Mt'!A357,GID_GCED_CO2_Plant_2019_v1.0!$AB$1:$AB$797)</f>
        <v>0</v>
      </c>
      <c r="G357" s="15">
        <f t="shared" si="10"/>
        <v>11280.41</v>
      </c>
      <c r="H357" s="26">
        <f t="shared" si="11"/>
        <v>0</v>
      </c>
      <c r="I357" s="15">
        <f>'prov lvl hist forec Mt'!I357*'city lvl hist forec Mt'!$H357</f>
        <v>0</v>
      </c>
      <c r="J357" s="15">
        <f>'prov lvl hist forec Mt'!J357*'city lvl hist forec Mt'!$H357</f>
        <v>0</v>
      </c>
      <c r="K357" s="15">
        <f>'prov lvl hist forec Mt'!K357*'city lvl hist forec Mt'!$H357</f>
        <v>0</v>
      </c>
      <c r="L357" s="15">
        <f>'prov lvl hist forec Mt'!L357*'city lvl hist forec Mt'!$H357</f>
        <v>0</v>
      </c>
      <c r="M357" s="15">
        <f>'prov lvl hist forec Mt'!M357*'city lvl hist forec Mt'!$H357</f>
        <v>0</v>
      </c>
      <c r="N357" s="15">
        <f>'prov lvl hist forec Mt'!N357*'city lvl hist forec Mt'!$H357</f>
        <v>0</v>
      </c>
      <c r="O357" s="15">
        <f>'prov lvl hist forec Mt'!O357*'city lvl hist forec Mt'!$H357</f>
        <v>0</v>
      </c>
      <c r="P357" s="15">
        <f>'prov lvl hist forec Mt'!P357*'city lvl hist forec Mt'!$H357</f>
        <v>0</v>
      </c>
      <c r="Q357" s="15">
        <f>'prov lvl hist forec Mt'!Q357*'city lvl hist forec Mt'!$H357</f>
        <v>0</v>
      </c>
      <c r="R357" s="15">
        <f>'prov lvl hist forec Mt'!R357*'city lvl hist forec Mt'!$H357</f>
        <v>0</v>
      </c>
      <c r="S357" s="15">
        <f>'prov lvl hist forec Mt'!S357*'city lvl hist forec Mt'!$H357</f>
        <v>0</v>
      </c>
      <c r="T357" s="15">
        <f>'prov lvl hist forec Mt'!T357*'city lvl hist forec Mt'!$H357</f>
        <v>0</v>
      </c>
      <c r="U357" s="15">
        <f>'prov lvl hist forec Mt'!U357*'city lvl hist forec Mt'!$H357</f>
        <v>0</v>
      </c>
      <c r="V357" s="15">
        <f>'prov lvl hist forec Mt'!V357*'city lvl hist forec Mt'!$H357</f>
        <v>0</v>
      </c>
      <c r="W357" s="15">
        <f>'prov lvl hist forec Mt'!W357*'city lvl hist forec Mt'!$H357</f>
        <v>0</v>
      </c>
      <c r="X357" s="15">
        <f>'prov lvl hist forec Mt'!X357*'city lvl hist forec Mt'!$H357</f>
        <v>0</v>
      </c>
    </row>
    <row r="358" spans="1:24">
      <c r="A358" s="14" t="s">
        <v>3428</v>
      </c>
      <c r="B358" s="14" t="s">
        <v>4504</v>
      </c>
      <c r="C358" s="14" t="s">
        <v>2465</v>
      </c>
      <c r="D358" s="14" t="s">
        <v>2366</v>
      </c>
      <c r="E358" s="14" t="s">
        <v>3987</v>
      </c>
      <c r="F358">
        <f>SUMIF(GID_GCED_CO2_Plant_2019_v1.0!$V$1:$V$797,'city lvl hist forec Mt'!A358,GID_GCED_CO2_Plant_2019_v1.0!$AB$1:$AB$797)</f>
        <v>301.70000000000005</v>
      </c>
      <c r="G358" s="15">
        <f t="shared" si="10"/>
        <v>30951.659999999996</v>
      </c>
      <c r="H358" s="26">
        <f t="shared" si="11"/>
        <v>9.7474578100173008E-3</v>
      </c>
      <c r="I358" s="15">
        <f>'prov lvl hist forec Mt'!I358*'city lvl hist forec Mt'!$H358</f>
        <v>0.18201789285166436</v>
      </c>
      <c r="J358" s="15">
        <f>'prov lvl hist forec Mt'!J358*'city lvl hist forec Mt'!$H358</f>
        <v>0.18650838587907634</v>
      </c>
      <c r="K358" s="15">
        <f>'prov lvl hist forec Mt'!K358*'city lvl hist forec Mt'!$H358</f>
        <v>0.18260677171368675</v>
      </c>
      <c r="L358" s="15">
        <f>'prov lvl hist forec Mt'!L358*'city lvl hist forec Mt'!$H358</f>
        <v>0.17719527328785267</v>
      </c>
      <c r="M358" s="15">
        <f>'prov lvl hist forec Mt'!M358*'city lvl hist forec Mt'!$H358</f>
        <v>0.1900808827895433</v>
      </c>
      <c r="N358" s="15">
        <f>'prov lvl hist forec Mt'!N358*'city lvl hist forec Mt'!$H358</f>
        <v>0.19161738532806399</v>
      </c>
      <c r="O358" s="15">
        <f>'prov lvl hist forec Mt'!O358*'city lvl hist forec Mt'!$H358</f>
        <v>0.19259948514626651</v>
      </c>
      <c r="P358" s="15">
        <f>'prov lvl hist forec Mt'!P358*'city lvl hist forec Mt'!$H358</f>
        <v>0.19242354263180358</v>
      </c>
      <c r="Q358" s="15">
        <f>'prov lvl hist forec Mt'!Q358*'city lvl hist forec Mt'!$H358</f>
        <v>0.190756021073865</v>
      </c>
      <c r="R358" s="15">
        <f>'prov lvl hist forec Mt'!R358*'city lvl hist forec Mt'!$H358</f>
        <v>0.18912184994708522</v>
      </c>
      <c r="S358" s="15">
        <f>'prov lvl hist forec Mt'!S358*'city lvl hist forec Mt'!$H358</f>
        <v>0.18752036224284099</v>
      </c>
      <c r="T358" s="15">
        <f>'prov lvl hist forec Mt'!T358*'city lvl hist forec Mt'!$H358</f>
        <v>0.18595090429268171</v>
      </c>
      <c r="U358" s="15">
        <f>'prov lvl hist forec Mt'!U358*'city lvl hist forec Mt'!$H358</f>
        <v>0.1844128355015256</v>
      </c>
      <c r="V358" s="15">
        <f>'prov lvl hist forec Mt'!V358*'city lvl hist forec Mt'!$H358</f>
        <v>0.18290552808619259</v>
      </c>
      <c r="W358" s="15">
        <f>'prov lvl hist forec Mt'!W358*'city lvl hist forec Mt'!$H358</f>
        <v>0.18142836681916627</v>
      </c>
      <c r="X358" s="15">
        <f>'prov lvl hist forec Mt'!X358*'city lvl hist forec Mt'!$H358</f>
        <v>0.17998074877748046</v>
      </c>
    </row>
    <row r="359" spans="1:24">
      <c r="A359" s="14" t="s">
        <v>3312</v>
      </c>
      <c r="B359" s="14" t="s">
        <v>4505</v>
      </c>
      <c r="C359" s="14" t="s">
        <v>2625</v>
      </c>
      <c r="D359" s="14" t="s">
        <v>1517</v>
      </c>
      <c r="E359" s="14" t="s">
        <v>4043</v>
      </c>
      <c r="F359">
        <f>SUMIF(GID_GCED_CO2_Plant_2019_v1.0!$V$1:$V$797,'city lvl hist forec Mt'!A359,GID_GCED_CO2_Plant_2019_v1.0!$AB$1:$AB$797)</f>
        <v>2091.81</v>
      </c>
      <c r="G359" s="15">
        <f t="shared" si="10"/>
        <v>24846.129999999997</v>
      </c>
      <c r="H359" s="26">
        <f t="shared" si="11"/>
        <v>8.4190576158138117E-2</v>
      </c>
      <c r="I359" s="15">
        <f>'prov lvl hist forec Mt'!I359*'city lvl hist forec Mt'!$H359</f>
        <v>1.6617064949096159</v>
      </c>
      <c r="J359" s="15">
        <f>'prov lvl hist forec Mt'!J359*'city lvl hist forec Mt'!$H359</f>
        <v>1.6655241177232805</v>
      </c>
      <c r="K359" s="15">
        <f>'prov lvl hist forec Mt'!K359*'city lvl hist forec Mt'!$H359</f>
        <v>1.8028757815166909</v>
      </c>
      <c r="L359" s="15">
        <f>'prov lvl hist forec Mt'!L359*'city lvl hist forec Mt'!$H359</f>
        <v>1.7798450410266204</v>
      </c>
      <c r="M359" s="15">
        <f>'prov lvl hist forec Mt'!M359*'city lvl hist forec Mt'!$H359</f>
        <v>1.9359731036013528</v>
      </c>
      <c r="N359" s="15">
        <f>'prov lvl hist forec Mt'!N359*'city lvl hist forec Mt'!$H359</f>
        <v>1.9495863413810817</v>
      </c>
      <c r="O359" s="15">
        <f>'prov lvl hist forec Mt'!O359*'city lvl hist forec Mt'!$H359</f>
        <v>1.9640678594984482</v>
      </c>
      <c r="P359" s="15">
        <f>'prov lvl hist forec Mt'!P359*'city lvl hist forec Mt'!$H359</f>
        <v>1.9614735053772212</v>
      </c>
      <c r="Q359" s="15">
        <f>'prov lvl hist forec Mt'!Q359*'city lvl hist forec Mt'!$H359</f>
        <v>1.9368851252504602</v>
      </c>
      <c r="R359" s="15">
        <f>'prov lvl hist forec Mt'!R359*'city lvl hist forec Mt'!$H359</f>
        <v>1.9127885127262343</v>
      </c>
      <c r="S359" s="15">
        <f>'prov lvl hist forec Mt'!S359*'city lvl hist forec Mt'!$H359</f>
        <v>1.8891738324524929</v>
      </c>
      <c r="T359" s="15">
        <f>'prov lvl hist forec Mt'!T359*'city lvl hist forec Mt'!$H359</f>
        <v>1.8660314457842262</v>
      </c>
      <c r="U359" s="15">
        <f>'prov lvl hist forec Mt'!U359*'city lvl hist forec Mt'!$H359</f>
        <v>1.8433519068493252</v>
      </c>
      <c r="V359" s="15">
        <f>'prov lvl hist forec Mt'!V359*'city lvl hist forec Mt'!$H359</f>
        <v>1.8211259586931219</v>
      </c>
      <c r="W359" s="15">
        <f>'prov lvl hist forec Mt'!W359*'city lvl hist forec Mt'!$H359</f>
        <v>1.7993445295000428</v>
      </c>
      <c r="X359" s="15">
        <f>'prov lvl hist forec Mt'!X359*'city lvl hist forec Mt'!$H359</f>
        <v>1.7779987288908248</v>
      </c>
    </row>
    <row r="360" spans="1:24">
      <c r="A360" s="14" t="s">
        <v>3734</v>
      </c>
      <c r="B360" s="14" t="s">
        <v>4506</v>
      </c>
      <c r="C360" s="14" t="s">
        <v>4507</v>
      </c>
      <c r="D360" s="14" t="s">
        <v>2362</v>
      </c>
      <c r="E360" s="14" t="s">
        <v>3963</v>
      </c>
      <c r="F360">
        <f>SUMIF(GID_GCED_CO2_Plant_2019_v1.0!$V$1:$V$797,'city lvl hist forec Mt'!A360,GID_GCED_CO2_Plant_2019_v1.0!$AB$1:$AB$797)</f>
        <v>0</v>
      </c>
      <c r="G360" s="15">
        <f t="shared" si="10"/>
        <v>26891.949999999997</v>
      </c>
      <c r="H360" s="26">
        <f t="shared" si="11"/>
        <v>0</v>
      </c>
      <c r="I360" s="15">
        <f>'prov lvl hist forec Mt'!I360*'city lvl hist forec Mt'!$H360</f>
        <v>0</v>
      </c>
      <c r="J360" s="15">
        <f>'prov lvl hist forec Mt'!J360*'city lvl hist forec Mt'!$H360</f>
        <v>0</v>
      </c>
      <c r="K360" s="15">
        <f>'prov lvl hist forec Mt'!K360*'city lvl hist forec Mt'!$H360</f>
        <v>0</v>
      </c>
      <c r="L360" s="15">
        <f>'prov lvl hist forec Mt'!L360*'city lvl hist forec Mt'!$H360</f>
        <v>0</v>
      </c>
      <c r="M360" s="15">
        <f>'prov lvl hist forec Mt'!M360*'city lvl hist forec Mt'!$H360</f>
        <v>0</v>
      </c>
      <c r="N360" s="15">
        <f>'prov lvl hist forec Mt'!N360*'city lvl hist forec Mt'!$H360</f>
        <v>0</v>
      </c>
      <c r="O360" s="15">
        <f>'prov lvl hist forec Mt'!O360*'city lvl hist forec Mt'!$H360</f>
        <v>0</v>
      </c>
      <c r="P360" s="15">
        <f>'prov lvl hist forec Mt'!P360*'city lvl hist forec Mt'!$H360</f>
        <v>0</v>
      </c>
      <c r="Q360" s="15">
        <f>'prov lvl hist forec Mt'!Q360*'city lvl hist forec Mt'!$H360</f>
        <v>0</v>
      </c>
      <c r="R360" s="15">
        <f>'prov lvl hist forec Mt'!R360*'city lvl hist forec Mt'!$H360</f>
        <v>0</v>
      </c>
      <c r="S360" s="15">
        <f>'prov lvl hist forec Mt'!S360*'city lvl hist forec Mt'!$H360</f>
        <v>0</v>
      </c>
      <c r="T360" s="15">
        <f>'prov lvl hist forec Mt'!T360*'city lvl hist forec Mt'!$H360</f>
        <v>0</v>
      </c>
      <c r="U360" s="15">
        <f>'prov lvl hist forec Mt'!U360*'city lvl hist forec Mt'!$H360</f>
        <v>0</v>
      </c>
      <c r="V360" s="15">
        <f>'prov lvl hist forec Mt'!V360*'city lvl hist forec Mt'!$H360</f>
        <v>0</v>
      </c>
      <c r="W360" s="15">
        <f>'prov lvl hist forec Mt'!W360*'city lvl hist forec Mt'!$H360</f>
        <v>0</v>
      </c>
      <c r="X360" s="15">
        <f>'prov lvl hist forec Mt'!X360*'city lvl hist forec Mt'!$H360</f>
        <v>0</v>
      </c>
    </row>
    <row r="361" spans="1:24">
      <c r="A361" s="14" t="s">
        <v>3735</v>
      </c>
      <c r="B361" s="14" t="s">
        <v>4508</v>
      </c>
      <c r="C361" s="14" t="s">
        <v>2685</v>
      </c>
      <c r="D361" s="14" t="s">
        <v>2545</v>
      </c>
      <c r="E361" s="14" t="s">
        <v>3953</v>
      </c>
      <c r="F361">
        <f>SUMIF(GID_GCED_CO2_Plant_2019_v1.0!$V$1:$V$797,'city lvl hist forec Mt'!A361,GID_GCED_CO2_Plant_2019_v1.0!$AB$1:$AB$797)</f>
        <v>0</v>
      </c>
      <c r="G361" s="15">
        <f t="shared" si="10"/>
        <v>9758.44</v>
      </c>
      <c r="H361" s="26">
        <f t="shared" si="11"/>
        <v>0</v>
      </c>
      <c r="I361" s="15">
        <f>'prov lvl hist forec Mt'!I361*'city lvl hist forec Mt'!$H361</f>
        <v>0</v>
      </c>
      <c r="J361" s="15">
        <f>'prov lvl hist forec Mt'!J361*'city lvl hist forec Mt'!$H361</f>
        <v>0</v>
      </c>
      <c r="K361" s="15">
        <f>'prov lvl hist forec Mt'!K361*'city lvl hist forec Mt'!$H361</f>
        <v>0</v>
      </c>
      <c r="L361" s="15">
        <f>'prov lvl hist forec Mt'!L361*'city lvl hist forec Mt'!$H361</f>
        <v>0</v>
      </c>
      <c r="M361" s="15">
        <f>'prov lvl hist forec Mt'!M361*'city lvl hist forec Mt'!$H361</f>
        <v>0</v>
      </c>
      <c r="N361" s="15">
        <f>'prov lvl hist forec Mt'!N361*'city lvl hist forec Mt'!$H361</f>
        <v>0</v>
      </c>
      <c r="O361" s="15">
        <f>'prov lvl hist forec Mt'!O361*'city lvl hist forec Mt'!$H361</f>
        <v>0</v>
      </c>
      <c r="P361" s="15">
        <f>'prov lvl hist forec Mt'!P361*'city lvl hist forec Mt'!$H361</f>
        <v>0</v>
      </c>
      <c r="Q361" s="15">
        <f>'prov lvl hist forec Mt'!Q361*'city lvl hist forec Mt'!$H361</f>
        <v>0</v>
      </c>
      <c r="R361" s="15">
        <f>'prov lvl hist forec Mt'!R361*'city lvl hist forec Mt'!$H361</f>
        <v>0</v>
      </c>
      <c r="S361" s="15">
        <f>'prov lvl hist forec Mt'!S361*'city lvl hist forec Mt'!$H361</f>
        <v>0</v>
      </c>
      <c r="T361" s="15">
        <f>'prov lvl hist forec Mt'!T361*'city lvl hist forec Mt'!$H361</f>
        <v>0</v>
      </c>
      <c r="U361" s="15">
        <f>'prov lvl hist forec Mt'!U361*'city lvl hist forec Mt'!$H361</f>
        <v>0</v>
      </c>
      <c r="V361" s="15">
        <f>'prov lvl hist forec Mt'!V361*'city lvl hist forec Mt'!$H361</f>
        <v>0</v>
      </c>
      <c r="W361" s="15">
        <f>'prov lvl hist forec Mt'!W361*'city lvl hist forec Mt'!$H361</f>
        <v>0</v>
      </c>
      <c r="X361" s="15">
        <f>'prov lvl hist forec Mt'!X361*'city lvl hist forec Mt'!$H361</f>
        <v>0</v>
      </c>
    </row>
    <row r="362" spans="1:24">
      <c r="A362" s="14" t="s">
        <v>3246</v>
      </c>
      <c r="B362" s="14" t="s">
        <v>4509</v>
      </c>
      <c r="C362" s="14" t="s">
        <v>2365</v>
      </c>
      <c r="D362" s="14" t="s">
        <v>2366</v>
      </c>
      <c r="E362" s="14" t="s">
        <v>3987</v>
      </c>
      <c r="F362">
        <f>SUMIF(GID_GCED_CO2_Plant_2019_v1.0!$V$1:$V$797,'city lvl hist forec Mt'!A362,GID_GCED_CO2_Plant_2019_v1.0!$AB$1:$AB$797)</f>
        <v>1049.2600000000002</v>
      </c>
      <c r="G362" s="15">
        <f t="shared" si="10"/>
        <v>30951.659999999996</v>
      </c>
      <c r="H362" s="26">
        <f t="shared" si="11"/>
        <v>3.3899958839041275E-2</v>
      </c>
      <c r="I362" s="15">
        <f>'prov lvl hist forec Mt'!I362*'city lvl hist forec Mt'!$H362</f>
        <v>0.63302649736008398</v>
      </c>
      <c r="J362" s="15">
        <f>'prov lvl hist forec Mt'!J362*'city lvl hist forec Mt'!$H362</f>
        <v>0.64864364921272666</v>
      </c>
      <c r="K362" s="15">
        <f>'prov lvl hist forec Mt'!K362*'city lvl hist forec Mt'!$H362</f>
        <v>0.63507451537389115</v>
      </c>
      <c r="L362" s="15">
        <f>'prov lvl hist forec Mt'!L362*'city lvl hist forec Mt'!$H362</f>
        <v>0.61625426731856903</v>
      </c>
      <c r="M362" s="15">
        <f>'prov lvl hist forec Mt'!M362*'city lvl hist forec Mt'!$H362</f>
        <v>0.66106817061901291</v>
      </c>
      <c r="N362" s="15">
        <f>'prov lvl hist forec Mt'!N362*'city lvl hist forec Mt'!$H362</f>
        <v>0.6664118585658747</v>
      </c>
      <c r="O362" s="15">
        <f>'prov lvl hist forec Mt'!O362*'city lvl hist forec Mt'!$H362</f>
        <v>0.66982743050902094</v>
      </c>
      <c r="P362" s="15">
        <f>'prov lvl hist forec Mt'!P362*'city lvl hist forec Mt'!$H362</f>
        <v>0.66921553311848259</v>
      </c>
      <c r="Q362" s="15">
        <f>'prov lvl hist forec Mt'!Q362*'city lvl hist forec Mt'!$H362</f>
        <v>0.66341618386464563</v>
      </c>
      <c r="R362" s="15">
        <f>'prov lvl hist forec Mt'!R362*'city lvl hist forec Mt'!$H362</f>
        <v>0.65773282159588542</v>
      </c>
      <c r="S362" s="15">
        <f>'prov lvl hist forec Mt'!S362*'city lvl hist forec Mt'!$H362</f>
        <v>0.65216312657250031</v>
      </c>
      <c r="T362" s="15">
        <f>'prov lvl hist forec Mt'!T362*'city lvl hist forec Mt'!$H362</f>
        <v>0.64670482544958297</v>
      </c>
      <c r="U362" s="15">
        <f>'prov lvl hist forec Mt'!U362*'city lvl hist forec Mt'!$H362</f>
        <v>0.6413556903491241</v>
      </c>
      <c r="V362" s="15">
        <f>'prov lvl hist forec Mt'!V362*'city lvl hist forec Mt'!$H362</f>
        <v>0.63611353795067427</v>
      </c>
      <c r="W362" s="15">
        <f>'prov lvl hist forec Mt'!W362*'city lvl hist forec Mt'!$H362</f>
        <v>0.63097622860019353</v>
      </c>
      <c r="X362" s="15">
        <f>'prov lvl hist forec Mt'!X362*'city lvl hist forec Mt'!$H362</f>
        <v>0.62594166543672236</v>
      </c>
    </row>
    <row r="363" spans="1:24">
      <c r="A363" s="14" t="s">
        <v>3736</v>
      </c>
      <c r="B363" s="14" t="s">
        <v>4510</v>
      </c>
      <c r="C363" s="14" t="s">
        <v>2377</v>
      </c>
      <c r="D363" s="14" t="s">
        <v>2366</v>
      </c>
      <c r="E363" s="14" t="s">
        <v>3987</v>
      </c>
      <c r="F363">
        <f>SUMIF(GID_GCED_CO2_Plant_2019_v1.0!$V$1:$V$797,'city lvl hist forec Mt'!A363,GID_GCED_CO2_Plant_2019_v1.0!$AB$1:$AB$797)</f>
        <v>0</v>
      </c>
      <c r="G363" s="15">
        <f t="shared" si="10"/>
        <v>30951.659999999996</v>
      </c>
      <c r="H363" s="26">
        <f t="shared" si="11"/>
        <v>0</v>
      </c>
      <c r="I363" s="15">
        <f>'prov lvl hist forec Mt'!I363*'city lvl hist forec Mt'!$H363</f>
        <v>0</v>
      </c>
      <c r="J363" s="15">
        <f>'prov lvl hist forec Mt'!J363*'city lvl hist forec Mt'!$H363</f>
        <v>0</v>
      </c>
      <c r="K363" s="15">
        <f>'prov lvl hist forec Mt'!K363*'city lvl hist forec Mt'!$H363</f>
        <v>0</v>
      </c>
      <c r="L363" s="15">
        <f>'prov lvl hist forec Mt'!L363*'city lvl hist forec Mt'!$H363</f>
        <v>0</v>
      </c>
      <c r="M363" s="15">
        <f>'prov lvl hist forec Mt'!M363*'city lvl hist forec Mt'!$H363</f>
        <v>0</v>
      </c>
      <c r="N363" s="15">
        <f>'prov lvl hist forec Mt'!N363*'city lvl hist forec Mt'!$H363</f>
        <v>0</v>
      </c>
      <c r="O363" s="15">
        <f>'prov lvl hist forec Mt'!O363*'city lvl hist forec Mt'!$H363</f>
        <v>0</v>
      </c>
      <c r="P363" s="15">
        <f>'prov lvl hist forec Mt'!P363*'city lvl hist forec Mt'!$H363</f>
        <v>0</v>
      </c>
      <c r="Q363" s="15">
        <f>'prov lvl hist forec Mt'!Q363*'city lvl hist forec Mt'!$H363</f>
        <v>0</v>
      </c>
      <c r="R363" s="15">
        <f>'prov lvl hist forec Mt'!R363*'city lvl hist forec Mt'!$H363</f>
        <v>0</v>
      </c>
      <c r="S363" s="15">
        <f>'prov lvl hist forec Mt'!S363*'city lvl hist forec Mt'!$H363</f>
        <v>0</v>
      </c>
      <c r="T363" s="15">
        <f>'prov lvl hist forec Mt'!T363*'city lvl hist forec Mt'!$H363</f>
        <v>0</v>
      </c>
      <c r="U363" s="15">
        <f>'prov lvl hist forec Mt'!U363*'city lvl hist forec Mt'!$H363</f>
        <v>0</v>
      </c>
      <c r="V363" s="15">
        <f>'prov lvl hist forec Mt'!V363*'city lvl hist forec Mt'!$H363</f>
        <v>0</v>
      </c>
      <c r="W363" s="15">
        <f>'prov lvl hist forec Mt'!W363*'city lvl hist forec Mt'!$H363</f>
        <v>0</v>
      </c>
      <c r="X363" s="15">
        <f>'prov lvl hist forec Mt'!X363*'city lvl hist forec Mt'!$H363</f>
        <v>0</v>
      </c>
    </row>
    <row r="364" spans="1:24">
      <c r="A364" s="14" t="s">
        <v>3737</v>
      </c>
      <c r="B364" s="14" t="s">
        <v>4511</v>
      </c>
      <c r="C364" s="14" t="s">
        <v>4512</v>
      </c>
      <c r="D364" s="14" t="s">
        <v>2545</v>
      </c>
      <c r="E364" s="14" t="s">
        <v>3953</v>
      </c>
      <c r="F364">
        <f>SUMIF(GID_GCED_CO2_Plant_2019_v1.0!$V$1:$V$797,'city lvl hist forec Mt'!A364,GID_GCED_CO2_Plant_2019_v1.0!$AB$1:$AB$797)</f>
        <v>0</v>
      </c>
      <c r="G364" s="15">
        <f t="shared" si="10"/>
        <v>9758.44</v>
      </c>
      <c r="H364" s="26">
        <f t="shared" si="11"/>
        <v>0</v>
      </c>
      <c r="I364" s="15">
        <f>'prov lvl hist forec Mt'!I364*'city lvl hist forec Mt'!$H364</f>
        <v>0</v>
      </c>
      <c r="J364" s="15">
        <f>'prov lvl hist forec Mt'!J364*'city lvl hist forec Mt'!$H364</f>
        <v>0</v>
      </c>
      <c r="K364" s="15">
        <f>'prov lvl hist forec Mt'!K364*'city lvl hist forec Mt'!$H364</f>
        <v>0</v>
      </c>
      <c r="L364" s="15">
        <f>'prov lvl hist forec Mt'!L364*'city lvl hist forec Mt'!$H364</f>
        <v>0</v>
      </c>
      <c r="M364" s="15">
        <f>'prov lvl hist forec Mt'!M364*'city lvl hist forec Mt'!$H364</f>
        <v>0</v>
      </c>
      <c r="N364" s="15">
        <f>'prov lvl hist forec Mt'!N364*'city lvl hist forec Mt'!$H364</f>
        <v>0</v>
      </c>
      <c r="O364" s="15">
        <f>'prov lvl hist forec Mt'!O364*'city lvl hist forec Mt'!$H364</f>
        <v>0</v>
      </c>
      <c r="P364" s="15">
        <f>'prov lvl hist forec Mt'!P364*'city lvl hist forec Mt'!$H364</f>
        <v>0</v>
      </c>
      <c r="Q364" s="15">
        <f>'prov lvl hist forec Mt'!Q364*'city lvl hist forec Mt'!$H364</f>
        <v>0</v>
      </c>
      <c r="R364" s="15">
        <f>'prov lvl hist forec Mt'!R364*'city lvl hist forec Mt'!$H364</f>
        <v>0</v>
      </c>
      <c r="S364" s="15">
        <f>'prov lvl hist forec Mt'!S364*'city lvl hist forec Mt'!$H364</f>
        <v>0</v>
      </c>
      <c r="T364" s="15">
        <f>'prov lvl hist forec Mt'!T364*'city lvl hist forec Mt'!$H364</f>
        <v>0</v>
      </c>
      <c r="U364" s="15">
        <f>'prov lvl hist forec Mt'!U364*'city lvl hist forec Mt'!$H364</f>
        <v>0</v>
      </c>
      <c r="V364" s="15">
        <f>'prov lvl hist forec Mt'!V364*'city lvl hist forec Mt'!$H364</f>
        <v>0</v>
      </c>
      <c r="W364" s="15">
        <f>'prov lvl hist forec Mt'!W364*'city lvl hist forec Mt'!$H364</f>
        <v>0</v>
      </c>
      <c r="X364" s="15">
        <f>'prov lvl hist forec Mt'!X364*'city lvl hist forec Mt'!$H364</f>
        <v>0</v>
      </c>
    </row>
    <row r="365" spans="1:24">
      <c r="A365" s="14" t="s">
        <v>3738</v>
      </c>
      <c r="B365" s="14" t="s">
        <v>4513</v>
      </c>
      <c r="C365" s="14" t="s">
        <v>4514</v>
      </c>
      <c r="D365" s="14" t="s">
        <v>2400</v>
      </c>
      <c r="E365" s="14" t="s">
        <v>4023</v>
      </c>
      <c r="F365">
        <f>SUMIF(GID_GCED_CO2_Plant_2019_v1.0!$V$1:$V$797,'city lvl hist forec Mt'!A365,GID_GCED_CO2_Plant_2019_v1.0!$AB$1:$AB$797)</f>
        <v>0</v>
      </c>
      <c r="G365" s="15">
        <f t="shared" si="10"/>
        <v>18621.920000000002</v>
      </c>
      <c r="H365" s="26">
        <f t="shared" si="11"/>
        <v>0</v>
      </c>
      <c r="I365" s="15">
        <f>'prov lvl hist forec Mt'!I365*'city lvl hist forec Mt'!$H365</f>
        <v>0</v>
      </c>
      <c r="J365" s="15">
        <f>'prov lvl hist forec Mt'!J365*'city lvl hist forec Mt'!$H365</f>
        <v>0</v>
      </c>
      <c r="K365" s="15">
        <f>'prov lvl hist forec Mt'!K365*'city lvl hist forec Mt'!$H365</f>
        <v>0</v>
      </c>
      <c r="L365" s="15">
        <f>'prov lvl hist forec Mt'!L365*'city lvl hist forec Mt'!$H365</f>
        <v>0</v>
      </c>
      <c r="M365" s="15">
        <f>'prov lvl hist forec Mt'!M365*'city lvl hist forec Mt'!$H365</f>
        <v>0</v>
      </c>
      <c r="N365" s="15">
        <f>'prov lvl hist forec Mt'!N365*'city lvl hist forec Mt'!$H365</f>
        <v>0</v>
      </c>
      <c r="O365" s="15">
        <f>'prov lvl hist forec Mt'!O365*'city lvl hist forec Mt'!$H365</f>
        <v>0</v>
      </c>
      <c r="P365" s="15">
        <f>'prov lvl hist forec Mt'!P365*'city lvl hist forec Mt'!$H365</f>
        <v>0</v>
      </c>
      <c r="Q365" s="15">
        <f>'prov lvl hist forec Mt'!Q365*'city lvl hist forec Mt'!$H365</f>
        <v>0</v>
      </c>
      <c r="R365" s="15">
        <f>'prov lvl hist forec Mt'!R365*'city lvl hist forec Mt'!$H365</f>
        <v>0</v>
      </c>
      <c r="S365" s="15">
        <f>'prov lvl hist forec Mt'!S365*'city lvl hist forec Mt'!$H365</f>
        <v>0</v>
      </c>
      <c r="T365" s="15">
        <f>'prov lvl hist forec Mt'!T365*'city lvl hist forec Mt'!$H365</f>
        <v>0</v>
      </c>
      <c r="U365" s="15">
        <f>'prov lvl hist forec Mt'!U365*'city lvl hist forec Mt'!$H365</f>
        <v>0</v>
      </c>
      <c r="V365" s="15">
        <f>'prov lvl hist forec Mt'!V365*'city lvl hist forec Mt'!$H365</f>
        <v>0</v>
      </c>
      <c r="W365" s="15">
        <f>'prov lvl hist forec Mt'!W365*'city lvl hist forec Mt'!$H365</f>
        <v>0</v>
      </c>
      <c r="X365" s="15">
        <f>'prov lvl hist forec Mt'!X365*'city lvl hist forec Mt'!$H365</f>
        <v>0</v>
      </c>
    </row>
    <row r="366" spans="1:24">
      <c r="A366" s="14" t="s">
        <v>3739</v>
      </c>
      <c r="B366" s="14" t="s">
        <v>4515</v>
      </c>
      <c r="C366" s="14" t="s">
        <v>4516</v>
      </c>
      <c r="D366" s="14" t="s">
        <v>2386</v>
      </c>
      <c r="E366" s="14" t="s">
        <v>3955</v>
      </c>
      <c r="F366">
        <f>SUMIF(GID_GCED_CO2_Plant_2019_v1.0!$V$1:$V$797,'city lvl hist forec Mt'!A366,GID_GCED_CO2_Plant_2019_v1.0!$AB$1:$AB$797)</f>
        <v>0</v>
      </c>
      <c r="G366" s="15">
        <f t="shared" si="10"/>
        <v>64497.73</v>
      </c>
      <c r="H366" s="26">
        <f t="shared" si="11"/>
        <v>0</v>
      </c>
      <c r="I366" s="15">
        <f>'prov lvl hist forec Mt'!I366*'city lvl hist forec Mt'!$H366</f>
        <v>0</v>
      </c>
      <c r="J366" s="15">
        <f>'prov lvl hist forec Mt'!J366*'city lvl hist forec Mt'!$H366</f>
        <v>0</v>
      </c>
      <c r="K366" s="15">
        <f>'prov lvl hist forec Mt'!K366*'city lvl hist forec Mt'!$H366</f>
        <v>0</v>
      </c>
      <c r="L366" s="15">
        <f>'prov lvl hist forec Mt'!L366*'city lvl hist forec Mt'!$H366</f>
        <v>0</v>
      </c>
      <c r="M366" s="15">
        <f>'prov lvl hist forec Mt'!M366*'city lvl hist forec Mt'!$H366</f>
        <v>0</v>
      </c>
      <c r="N366" s="15">
        <f>'prov lvl hist forec Mt'!N366*'city lvl hist forec Mt'!$H366</f>
        <v>0</v>
      </c>
      <c r="O366" s="15">
        <f>'prov lvl hist forec Mt'!O366*'city lvl hist forec Mt'!$H366</f>
        <v>0</v>
      </c>
      <c r="P366" s="15">
        <f>'prov lvl hist forec Mt'!P366*'city lvl hist forec Mt'!$H366</f>
        <v>0</v>
      </c>
      <c r="Q366" s="15">
        <f>'prov lvl hist forec Mt'!Q366*'city lvl hist forec Mt'!$H366</f>
        <v>0</v>
      </c>
      <c r="R366" s="15">
        <f>'prov lvl hist forec Mt'!R366*'city lvl hist forec Mt'!$H366</f>
        <v>0</v>
      </c>
      <c r="S366" s="15">
        <f>'prov lvl hist forec Mt'!S366*'city lvl hist forec Mt'!$H366</f>
        <v>0</v>
      </c>
      <c r="T366" s="15">
        <f>'prov lvl hist forec Mt'!T366*'city lvl hist forec Mt'!$H366</f>
        <v>0</v>
      </c>
      <c r="U366" s="15">
        <f>'prov lvl hist forec Mt'!U366*'city lvl hist forec Mt'!$H366</f>
        <v>0</v>
      </c>
      <c r="V366" s="15">
        <f>'prov lvl hist forec Mt'!V366*'city lvl hist forec Mt'!$H366</f>
        <v>0</v>
      </c>
      <c r="W366" s="15">
        <f>'prov lvl hist forec Mt'!W366*'city lvl hist forec Mt'!$H366</f>
        <v>0</v>
      </c>
      <c r="X366" s="15">
        <f>'prov lvl hist forec Mt'!X366*'city lvl hist forec Mt'!$H366</f>
        <v>0</v>
      </c>
    </row>
    <row r="367" spans="1:24">
      <c r="A367" s="14" t="s">
        <v>3740</v>
      </c>
      <c r="B367" s="14" t="s">
        <v>4517</v>
      </c>
      <c r="C367" s="14" t="s">
        <v>4518</v>
      </c>
      <c r="D367" s="14" t="s">
        <v>3943</v>
      </c>
      <c r="E367" s="14" t="s">
        <v>3944</v>
      </c>
      <c r="F367">
        <f>SUMIF(GID_GCED_CO2_Plant_2019_v1.0!$V$1:$V$797,'city lvl hist forec Mt'!A367,GID_GCED_CO2_Plant_2019_v1.0!$AB$1:$AB$797)</f>
        <v>0</v>
      </c>
      <c r="G367" s="15">
        <f t="shared" si="10"/>
        <v>4351.25</v>
      </c>
      <c r="H367" s="26">
        <f t="shared" si="11"/>
        <v>0</v>
      </c>
      <c r="I367" s="15">
        <f>'prov lvl hist forec Mt'!I367*'city lvl hist forec Mt'!$H367</f>
        <v>0</v>
      </c>
      <c r="J367" s="15">
        <f>'prov lvl hist forec Mt'!J367*'city lvl hist forec Mt'!$H367</f>
        <v>0</v>
      </c>
      <c r="K367" s="15">
        <f>'prov lvl hist forec Mt'!K367*'city lvl hist forec Mt'!$H367</f>
        <v>0</v>
      </c>
      <c r="L367" s="15">
        <f>'prov lvl hist forec Mt'!L367*'city lvl hist forec Mt'!$H367</f>
        <v>0</v>
      </c>
      <c r="M367" s="15">
        <f>'prov lvl hist forec Mt'!M367*'city lvl hist forec Mt'!$H367</f>
        <v>0</v>
      </c>
      <c r="N367" s="15">
        <f>'prov lvl hist forec Mt'!N367*'city lvl hist forec Mt'!$H367</f>
        <v>0</v>
      </c>
      <c r="O367" s="15">
        <f>'prov lvl hist forec Mt'!O367*'city lvl hist forec Mt'!$H367</f>
        <v>0</v>
      </c>
      <c r="P367" s="15">
        <f>'prov lvl hist forec Mt'!P367*'city lvl hist forec Mt'!$H367</f>
        <v>0</v>
      </c>
      <c r="Q367" s="15">
        <f>'prov lvl hist forec Mt'!Q367*'city lvl hist forec Mt'!$H367</f>
        <v>0</v>
      </c>
      <c r="R367" s="15">
        <f>'prov lvl hist forec Mt'!R367*'city lvl hist forec Mt'!$H367</f>
        <v>0</v>
      </c>
      <c r="S367" s="15">
        <f>'prov lvl hist forec Mt'!S367*'city lvl hist forec Mt'!$H367</f>
        <v>0</v>
      </c>
      <c r="T367" s="15">
        <f>'prov lvl hist forec Mt'!T367*'city lvl hist forec Mt'!$H367</f>
        <v>0</v>
      </c>
      <c r="U367" s="15">
        <f>'prov lvl hist forec Mt'!U367*'city lvl hist forec Mt'!$H367</f>
        <v>0</v>
      </c>
      <c r="V367" s="15">
        <f>'prov lvl hist forec Mt'!V367*'city lvl hist forec Mt'!$H367</f>
        <v>0</v>
      </c>
      <c r="W367" s="15">
        <f>'prov lvl hist forec Mt'!W367*'city lvl hist forec Mt'!$H367</f>
        <v>0</v>
      </c>
      <c r="X367" s="15">
        <f>'prov lvl hist forec Mt'!X367*'city lvl hist forec Mt'!$H367</f>
        <v>0</v>
      </c>
    </row>
    <row r="368" spans="1:24">
      <c r="A368" s="14" t="s">
        <v>3741</v>
      </c>
      <c r="B368" s="14" t="s">
        <v>4519</v>
      </c>
      <c r="C368" s="14" t="s">
        <v>4520</v>
      </c>
      <c r="D368" s="14" t="s">
        <v>3943</v>
      </c>
      <c r="E368" s="14" t="s">
        <v>3944</v>
      </c>
      <c r="F368">
        <f>SUMIF(GID_GCED_CO2_Plant_2019_v1.0!$V$1:$V$797,'city lvl hist forec Mt'!A368,GID_GCED_CO2_Plant_2019_v1.0!$AB$1:$AB$797)</f>
        <v>0</v>
      </c>
      <c r="G368" s="15">
        <f t="shared" si="10"/>
        <v>4351.25</v>
      </c>
      <c r="H368" s="26">
        <f t="shared" si="11"/>
        <v>0</v>
      </c>
      <c r="I368" s="15">
        <f>'prov lvl hist forec Mt'!I368*'city lvl hist forec Mt'!$H368</f>
        <v>0</v>
      </c>
      <c r="J368" s="15">
        <f>'prov lvl hist forec Mt'!J368*'city lvl hist forec Mt'!$H368</f>
        <v>0</v>
      </c>
      <c r="K368" s="15">
        <f>'prov lvl hist forec Mt'!K368*'city lvl hist forec Mt'!$H368</f>
        <v>0</v>
      </c>
      <c r="L368" s="15">
        <f>'prov lvl hist forec Mt'!L368*'city lvl hist forec Mt'!$H368</f>
        <v>0</v>
      </c>
      <c r="M368" s="15">
        <f>'prov lvl hist forec Mt'!M368*'city lvl hist forec Mt'!$H368</f>
        <v>0</v>
      </c>
      <c r="N368" s="15">
        <f>'prov lvl hist forec Mt'!N368*'city lvl hist forec Mt'!$H368</f>
        <v>0</v>
      </c>
      <c r="O368" s="15">
        <f>'prov lvl hist forec Mt'!O368*'city lvl hist forec Mt'!$H368</f>
        <v>0</v>
      </c>
      <c r="P368" s="15">
        <f>'prov lvl hist forec Mt'!P368*'city lvl hist forec Mt'!$H368</f>
        <v>0</v>
      </c>
      <c r="Q368" s="15">
        <f>'prov lvl hist forec Mt'!Q368*'city lvl hist forec Mt'!$H368</f>
        <v>0</v>
      </c>
      <c r="R368" s="15">
        <f>'prov lvl hist forec Mt'!R368*'city lvl hist forec Mt'!$H368</f>
        <v>0</v>
      </c>
      <c r="S368" s="15">
        <f>'prov lvl hist forec Mt'!S368*'city lvl hist forec Mt'!$H368</f>
        <v>0</v>
      </c>
      <c r="T368" s="15">
        <f>'prov lvl hist forec Mt'!T368*'city lvl hist forec Mt'!$H368</f>
        <v>0</v>
      </c>
      <c r="U368" s="15">
        <f>'prov lvl hist forec Mt'!U368*'city lvl hist forec Mt'!$H368</f>
        <v>0</v>
      </c>
      <c r="V368" s="15">
        <f>'prov lvl hist forec Mt'!V368*'city lvl hist forec Mt'!$H368</f>
        <v>0</v>
      </c>
      <c r="W368" s="15">
        <f>'prov lvl hist forec Mt'!W368*'city lvl hist forec Mt'!$H368</f>
        <v>0</v>
      </c>
      <c r="X368" s="15">
        <f>'prov lvl hist forec Mt'!X368*'city lvl hist forec Mt'!$H368</f>
        <v>0</v>
      </c>
    </row>
    <row r="369" spans="1:24">
      <c r="A369" s="14" t="s">
        <v>3494</v>
      </c>
      <c r="B369" s="14" t="s">
        <v>4521</v>
      </c>
      <c r="C369" s="14" t="s">
        <v>4522</v>
      </c>
      <c r="D369" s="14" t="s">
        <v>3943</v>
      </c>
      <c r="E369" s="14" t="s">
        <v>3944</v>
      </c>
      <c r="F369">
        <f>SUMIF(GID_GCED_CO2_Plant_2019_v1.0!$V$1:$V$797,'city lvl hist forec Mt'!A369,GID_GCED_CO2_Plant_2019_v1.0!$AB$1:$AB$797)</f>
        <v>419.03999999999996</v>
      </c>
      <c r="G369" s="15">
        <f t="shared" si="10"/>
        <v>4351.25</v>
      </c>
      <c r="H369" s="26">
        <f t="shared" si="11"/>
        <v>9.6303361103131271E-2</v>
      </c>
      <c r="I369" s="15">
        <f>'prov lvl hist forec Mt'!I369*'city lvl hist forec Mt'!$H369</f>
        <v>0.38708091637517472</v>
      </c>
      <c r="J369" s="15">
        <f>'prov lvl hist forec Mt'!J369*'city lvl hist forec Mt'!$H369</f>
        <v>0.41763512782667167</v>
      </c>
      <c r="K369" s="15">
        <f>'prov lvl hist forec Mt'!K369*'city lvl hist forec Mt'!$H369</f>
        <v>0.30849799783056087</v>
      </c>
      <c r="L369" s="15">
        <f>'prov lvl hist forec Mt'!L369*'city lvl hist forec Mt'!$H369</f>
        <v>0.24042810562604333</v>
      </c>
      <c r="M369" s="15">
        <f>'prov lvl hist forec Mt'!M369*'city lvl hist forec Mt'!$H369</f>
        <v>0.26191207791439292</v>
      </c>
      <c r="N369" s="15">
        <f>'prov lvl hist forec Mt'!N369*'city lvl hist forec Mt'!$H369</f>
        <v>0.27883003041038529</v>
      </c>
      <c r="O369" s="15">
        <f>'prov lvl hist forec Mt'!O369*'city lvl hist forec Mt'!$H369</f>
        <v>0.28085431339812228</v>
      </c>
      <c r="P369" s="15">
        <f>'prov lvl hist forec Mt'!P369*'city lvl hist forec Mt'!$H369</f>
        <v>0.28049166447767049</v>
      </c>
      <c r="Q369" s="15">
        <f>'prov lvl hist forec Mt'!Q369*'city lvl hist forec Mt'!$H369</f>
        <v>0.27705460496614581</v>
      </c>
      <c r="R369" s="15">
        <f>'prov lvl hist forec Mt'!R369*'city lvl hist forec Mt'!$H369</f>
        <v>0.27368628664485162</v>
      </c>
      <c r="S369" s="15">
        <f>'prov lvl hist forec Mt'!S369*'city lvl hist forec Mt'!$H369</f>
        <v>0.27038533468998333</v>
      </c>
      <c r="T369" s="15">
        <f>'prov lvl hist forec Mt'!T369*'city lvl hist forec Mt'!$H369</f>
        <v>0.2671504017742124</v>
      </c>
      <c r="U369" s="15">
        <f>'prov lvl hist forec Mt'!U369*'city lvl hist forec Mt'!$H369</f>
        <v>0.26398016751675685</v>
      </c>
      <c r="V369" s="15">
        <f>'prov lvl hist forec Mt'!V369*'city lvl hist forec Mt'!$H369</f>
        <v>0.26087333794445045</v>
      </c>
      <c r="W369" s="15">
        <f>'prov lvl hist forec Mt'!W369*'city lvl hist forec Mt'!$H369</f>
        <v>0.2578286449635902</v>
      </c>
      <c r="X369" s="15">
        <f>'prov lvl hist forec Mt'!X369*'city lvl hist forec Mt'!$H369</f>
        <v>0.25484484584234712</v>
      </c>
    </row>
    <row r="370" spans="1:24">
      <c r="A370" s="14" t="s">
        <v>3742</v>
      </c>
      <c r="B370" s="14" t="s">
        <v>4523</v>
      </c>
      <c r="C370" s="14" t="s">
        <v>4524</v>
      </c>
      <c r="D370" s="14" t="s">
        <v>3943</v>
      </c>
      <c r="E370" s="14" t="s">
        <v>3944</v>
      </c>
      <c r="F370">
        <f>SUMIF(GID_GCED_CO2_Plant_2019_v1.0!$V$1:$V$797,'city lvl hist forec Mt'!A370,GID_GCED_CO2_Plant_2019_v1.0!$AB$1:$AB$797)</f>
        <v>0</v>
      </c>
      <c r="G370" s="15">
        <f t="shared" si="10"/>
        <v>4351.25</v>
      </c>
      <c r="H370" s="26">
        <f t="shared" si="11"/>
        <v>0</v>
      </c>
      <c r="I370" s="15">
        <f>'prov lvl hist forec Mt'!I370*'city lvl hist forec Mt'!$H370</f>
        <v>0</v>
      </c>
      <c r="J370" s="15">
        <f>'prov lvl hist forec Mt'!J370*'city lvl hist forec Mt'!$H370</f>
        <v>0</v>
      </c>
      <c r="K370" s="15">
        <f>'prov lvl hist forec Mt'!K370*'city lvl hist forec Mt'!$H370</f>
        <v>0</v>
      </c>
      <c r="L370" s="15">
        <f>'prov lvl hist forec Mt'!L370*'city lvl hist forec Mt'!$H370</f>
        <v>0</v>
      </c>
      <c r="M370" s="15">
        <f>'prov lvl hist forec Mt'!M370*'city lvl hist forec Mt'!$H370</f>
        <v>0</v>
      </c>
      <c r="N370" s="15">
        <f>'prov lvl hist forec Mt'!N370*'city lvl hist forec Mt'!$H370</f>
        <v>0</v>
      </c>
      <c r="O370" s="15">
        <f>'prov lvl hist forec Mt'!O370*'city lvl hist forec Mt'!$H370</f>
        <v>0</v>
      </c>
      <c r="P370" s="15">
        <f>'prov lvl hist forec Mt'!P370*'city lvl hist forec Mt'!$H370</f>
        <v>0</v>
      </c>
      <c r="Q370" s="15">
        <f>'prov lvl hist forec Mt'!Q370*'city lvl hist forec Mt'!$H370</f>
        <v>0</v>
      </c>
      <c r="R370" s="15">
        <f>'prov lvl hist forec Mt'!R370*'city lvl hist forec Mt'!$H370</f>
        <v>0</v>
      </c>
      <c r="S370" s="15">
        <f>'prov lvl hist forec Mt'!S370*'city lvl hist forec Mt'!$H370</f>
        <v>0</v>
      </c>
      <c r="T370" s="15">
        <f>'prov lvl hist forec Mt'!T370*'city lvl hist forec Mt'!$H370</f>
        <v>0</v>
      </c>
      <c r="U370" s="15">
        <f>'prov lvl hist forec Mt'!U370*'city lvl hist forec Mt'!$H370</f>
        <v>0</v>
      </c>
      <c r="V370" s="15">
        <f>'prov lvl hist forec Mt'!V370*'city lvl hist forec Mt'!$H370</f>
        <v>0</v>
      </c>
      <c r="W370" s="15">
        <f>'prov lvl hist forec Mt'!W370*'city lvl hist forec Mt'!$H370</f>
        <v>0</v>
      </c>
      <c r="X370" s="15">
        <f>'prov lvl hist forec Mt'!X370*'city lvl hist forec Mt'!$H370</f>
        <v>0</v>
      </c>
    </row>
    <row r="371" spans="1:24">
      <c r="A371" s="14" t="s">
        <v>3743</v>
      </c>
      <c r="B371" s="14" t="s">
        <v>4525</v>
      </c>
      <c r="C371" s="14" t="s">
        <v>4526</v>
      </c>
      <c r="D371" s="14" t="s">
        <v>2744</v>
      </c>
      <c r="E371" s="14" t="s">
        <v>4415</v>
      </c>
      <c r="F371">
        <f>SUMIF(GID_GCED_CO2_Plant_2019_v1.0!$V$1:$V$797,'city lvl hist forec Mt'!A371,GID_GCED_CO2_Plant_2019_v1.0!$AB$1:$AB$797)</f>
        <v>0</v>
      </c>
      <c r="G371" s="15">
        <f t="shared" si="10"/>
        <v>797.84000000000015</v>
      </c>
      <c r="H371" s="26">
        <f t="shared" si="11"/>
        <v>0</v>
      </c>
      <c r="I371" s="15">
        <f>'prov lvl hist forec Mt'!I371*'city lvl hist forec Mt'!$H371</f>
        <v>0</v>
      </c>
      <c r="J371" s="15">
        <f>'prov lvl hist forec Mt'!J371*'city lvl hist forec Mt'!$H371</f>
        <v>0</v>
      </c>
      <c r="K371" s="15">
        <f>'prov lvl hist forec Mt'!K371*'city lvl hist forec Mt'!$H371</f>
        <v>0</v>
      </c>
      <c r="L371" s="15">
        <f>'prov lvl hist forec Mt'!L371*'city lvl hist forec Mt'!$H371</f>
        <v>0</v>
      </c>
      <c r="M371" s="15">
        <f>'prov lvl hist forec Mt'!M371*'city lvl hist forec Mt'!$H371</f>
        <v>0</v>
      </c>
      <c r="N371" s="15">
        <f>'prov lvl hist forec Mt'!N371*'city lvl hist forec Mt'!$H371</f>
        <v>0</v>
      </c>
      <c r="O371" s="15">
        <f>'prov lvl hist forec Mt'!O371*'city lvl hist forec Mt'!$H371</f>
        <v>0</v>
      </c>
      <c r="P371" s="15">
        <f>'prov lvl hist forec Mt'!P371*'city lvl hist forec Mt'!$H371</f>
        <v>0</v>
      </c>
      <c r="Q371" s="15">
        <f>'prov lvl hist forec Mt'!Q371*'city lvl hist forec Mt'!$H371</f>
        <v>0</v>
      </c>
      <c r="R371" s="15">
        <f>'prov lvl hist forec Mt'!R371*'city lvl hist forec Mt'!$H371</f>
        <v>0</v>
      </c>
      <c r="S371" s="15">
        <f>'prov lvl hist forec Mt'!S371*'city lvl hist forec Mt'!$H371</f>
        <v>0</v>
      </c>
      <c r="T371" s="15">
        <f>'prov lvl hist forec Mt'!T371*'city lvl hist forec Mt'!$H371</f>
        <v>0</v>
      </c>
      <c r="U371" s="15">
        <f>'prov lvl hist forec Mt'!U371*'city lvl hist forec Mt'!$H371</f>
        <v>0</v>
      </c>
      <c r="V371" s="15">
        <f>'prov lvl hist forec Mt'!V371*'city lvl hist forec Mt'!$H371</f>
        <v>0</v>
      </c>
      <c r="W371" s="15">
        <f>'prov lvl hist forec Mt'!W371*'city lvl hist forec Mt'!$H371</f>
        <v>0</v>
      </c>
      <c r="X371" s="15">
        <f>'prov lvl hist forec Mt'!X371*'city lvl hist forec Mt'!$H371</f>
        <v>0</v>
      </c>
    </row>
    <row r="372" spans="1:24">
      <c r="A372" s="14" t="s">
        <v>3408</v>
      </c>
      <c r="B372" s="14" t="s">
        <v>4527</v>
      </c>
      <c r="C372" s="14" t="s">
        <v>3061</v>
      </c>
      <c r="D372" s="14" t="s">
        <v>2370</v>
      </c>
      <c r="E372" s="14" t="s">
        <v>4145</v>
      </c>
      <c r="F372">
        <f>SUMIF(GID_GCED_CO2_Plant_2019_v1.0!$V$1:$V$797,'city lvl hist forec Mt'!A372,GID_GCED_CO2_Plant_2019_v1.0!$AB$1:$AB$797)</f>
        <v>469.32000000000005</v>
      </c>
      <c r="G372" s="15">
        <f t="shared" si="10"/>
        <v>9185.25</v>
      </c>
      <c r="H372" s="26">
        <f t="shared" si="11"/>
        <v>5.1094962031517928E-2</v>
      </c>
      <c r="I372" s="15">
        <f>'prov lvl hist forec Mt'!I372*'city lvl hist forec Mt'!$H372</f>
        <v>0.52610405797045223</v>
      </c>
      <c r="J372" s="15">
        <f>'prov lvl hist forec Mt'!J372*'city lvl hist forec Mt'!$H372</f>
        <v>0.54239540376888806</v>
      </c>
      <c r="K372" s="15">
        <f>'prov lvl hist forec Mt'!K372*'city lvl hist forec Mt'!$H372</f>
        <v>0.58528612395143542</v>
      </c>
      <c r="L372" s="15">
        <f>'prov lvl hist forec Mt'!L372*'city lvl hist forec Mt'!$H372</f>
        <v>0.59337638786393643</v>
      </c>
      <c r="M372" s="15">
        <f>'prov lvl hist forec Mt'!M372*'city lvl hist forec Mt'!$H372</f>
        <v>0.6639064949562542</v>
      </c>
      <c r="N372" s="15">
        <f>'prov lvl hist forec Mt'!N372*'city lvl hist forec Mt'!$H372</f>
        <v>0.67239212964643058</v>
      </c>
      <c r="O372" s="15">
        <f>'prov lvl hist forec Mt'!O372*'city lvl hist forec Mt'!$H372</f>
        <v>0.68041558609361796</v>
      </c>
      <c r="P372" s="15">
        <f>'prov lvl hist forec Mt'!P372*'city lvl hist forec Mt'!$H372</f>
        <v>0.67897818932819987</v>
      </c>
      <c r="Q372" s="15">
        <f>'prov lvl hist forec Mt'!Q372*'city lvl hist forec Mt'!$H372</f>
        <v>0.66535504599094364</v>
      </c>
      <c r="R372" s="15">
        <f>'prov lvl hist forec Mt'!R372*'city lvl hist forec Mt'!$H372</f>
        <v>0.65200436552043284</v>
      </c>
      <c r="S372" s="15">
        <f>'prov lvl hist forec Mt'!S372*'city lvl hist forec Mt'!$H372</f>
        <v>0.6389206986593321</v>
      </c>
      <c r="T372" s="15">
        <f>'prov lvl hist forec Mt'!T372*'city lvl hist forec Mt'!$H372</f>
        <v>0.6260987051354534</v>
      </c>
      <c r="U372" s="15">
        <f>'prov lvl hist forec Mt'!U372*'city lvl hist forec Mt'!$H372</f>
        <v>0.61353315148205234</v>
      </c>
      <c r="V372" s="15">
        <f>'prov lvl hist forec Mt'!V372*'city lvl hist forec Mt'!$H372</f>
        <v>0.60121890890171925</v>
      </c>
      <c r="W372" s="15">
        <f>'prov lvl hist forec Mt'!W372*'city lvl hist forec Mt'!$H372</f>
        <v>0.58915095117299288</v>
      </c>
      <c r="X372" s="15">
        <f>'prov lvl hist forec Mt'!X372*'city lvl hist forec Mt'!$H372</f>
        <v>0.57732435259884096</v>
      </c>
    </row>
    <row r="373" spans="1:24">
      <c r="A373" s="14" t="s">
        <v>3744</v>
      </c>
      <c r="B373" s="14" t="s">
        <v>4528</v>
      </c>
      <c r="C373" s="14" t="s">
        <v>4529</v>
      </c>
      <c r="D373" s="14" t="s">
        <v>2396</v>
      </c>
      <c r="E373" s="14" t="s">
        <v>4093</v>
      </c>
      <c r="F373">
        <f>SUMIF(GID_GCED_CO2_Plant_2019_v1.0!$V$1:$V$797,'city lvl hist forec Mt'!A373,GID_GCED_CO2_Plant_2019_v1.0!$AB$1:$AB$797)</f>
        <v>0</v>
      </c>
      <c r="G373" s="15">
        <f t="shared" si="10"/>
        <v>18095.59</v>
      </c>
      <c r="H373" s="26">
        <f t="shared" si="11"/>
        <v>0</v>
      </c>
      <c r="I373" s="15">
        <f>'prov lvl hist forec Mt'!I373*'city lvl hist forec Mt'!$H373</f>
        <v>0</v>
      </c>
      <c r="J373" s="15">
        <f>'prov lvl hist forec Mt'!J373*'city lvl hist forec Mt'!$H373</f>
        <v>0</v>
      </c>
      <c r="K373" s="15">
        <f>'prov lvl hist forec Mt'!K373*'city lvl hist forec Mt'!$H373</f>
        <v>0</v>
      </c>
      <c r="L373" s="15">
        <f>'prov lvl hist forec Mt'!L373*'city lvl hist forec Mt'!$H373</f>
        <v>0</v>
      </c>
      <c r="M373" s="15">
        <f>'prov lvl hist forec Mt'!M373*'city lvl hist forec Mt'!$H373</f>
        <v>0</v>
      </c>
      <c r="N373" s="15">
        <f>'prov lvl hist forec Mt'!N373*'city lvl hist forec Mt'!$H373</f>
        <v>0</v>
      </c>
      <c r="O373" s="15">
        <f>'prov lvl hist forec Mt'!O373*'city lvl hist forec Mt'!$H373</f>
        <v>0</v>
      </c>
      <c r="P373" s="15">
        <f>'prov lvl hist forec Mt'!P373*'city lvl hist forec Mt'!$H373</f>
        <v>0</v>
      </c>
      <c r="Q373" s="15">
        <f>'prov lvl hist forec Mt'!Q373*'city lvl hist forec Mt'!$H373</f>
        <v>0</v>
      </c>
      <c r="R373" s="15">
        <f>'prov lvl hist forec Mt'!R373*'city lvl hist forec Mt'!$H373</f>
        <v>0</v>
      </c>
      <c r="S373" s="15">
        <f>'prov lvl hist forec Mt'!S373*'city lvl hist forec Mt'!$H373</f>
        <v>0</v>
      </c>
      <c r="T373" s="15">
        <f>'prov lvl hist forec Mt'!T373*'city lvl hist forec Mt'!$H373</f>
        <v>0</v>
      </c>
      <c r="U373" s="15">
        <f>'prov lvl hist forec Mt'!U373*'city lvl hist forec Mt'!$H373</f>
        <v>0</v>
      </c>
      <c r="V373" s="15">
        <f>'prov lvl hist forec Mt'!V373*'city lvl hist forec Mt'!$H373</f>
        <v>0</v>
      </c>
      <c r="W373" s="15">
        <f>'prov lvl hist forec Mt'!W373*'city lvl hist forec Mt'!$H373</f>
        <v>0</v>
      </c>
      <c r="X373" s="15">
        <f>'prov lvl hist forec Mt'!X373*'city lvl hist forec Mt'!$H373</f>
        <v>0</v>
      </c>
    </row>
    <row r="374" spans="1:24">
      <c r="A374" s="14" t="s">
        <v>3321</v>
      </c>
      <c r="B374" s="14" t="s">
        <v>4530</v>
      </c>
      <c r="C374" s="14" t="s">
        <v>2688</v>
      </c>
      <c r="D374" s="14" t="s">
        <v>2366</v>
      </c>
      <c r="E374" s="14" t="s">
        <v>3987</v>
      </c>
      <c r="F374">
        <f>SUMIF(GID_GCED_CO2_Plant_2019_v1.0!$V$1:$V$797,'city lvl hist forec Mt'!A374,GID_GCED_CO2_Plant_2019_v1.0!$AB$1:$AB$797)</f>
        <v>67.05</v>
      </c>
      <c r="G374" s="15">
        <f t="shared" si="10"/>
        <v>30951.659999999996</v>
      </c>
      <c r="H374" s="26">
        <f t="shared" si="11"/>
        <v>2.1662812269196549E-3</v>
      </c>
      <c r="I374" s="15">
        <f>'prov lvl hist forec Mt'!I374*'city lvl hist forec Mt'!$H374</f>
        <v>4.0451772342406676E-2</v>
      </c>
      <c r="J374" s="15">
        <f>'prov lvl hist forec Mt'!J374*'city lvl hist forec Mt'!$H374</f>
        <v>4.1449742370540492E-2</v>
      </c>
      <c r="K374" s="15">
        <f>'prov lvl hist forec Mt'!K374*'city lvl hist forec Mt'!$H374</f>
        <v>4.0582645155461367E-2</v>
      </c>
      <c r="L374" s="15">
        <f>'prov lvl hist forec Mt'!L374*'city lvl hist forec Mt'!$H374</f>
        <v>3.9379990301460117E-2</v>
      </c>
      <c r="M374" s="15">
        <f>'prov lvl hist forec Mt'!M374*'city lvl hist forec Mt'!$H374</f>
        <v>4.2243696357437438E-2</v>
      </c>
      <c r="N374" s="15">
        <f>'prov lvl hist forec Mt'!N374*'city lvl hist forec Mt'!$H374</f>
        <v>4.2585169659418921E-2</v>
      </c>
      <c r="O374" s="15">
        <f>'prov lvl hist forec Mt'!O374*'city lvl hist forec Mt'!$H374</f>
        <v>4.2803432148018454E-2</v>
      </c>
      <c r="P374" s="15">
        <f>'prov lvl hist forec Mt'!P374*'city lvl hist forec Mt'!$H374</f>
        <v>4.2764330571635485E-2</v>
      </c>
      <c r="Q374" s="15">
        <f>'prov lvl hist forec Mt'!Q374*'city lvl hist forec Mt'!$H374</f>
        <v>4.2393739519398892E-2</v>
      </c>
      <c r="R374" s="15">
        <f>'prov lvl hist forec Mt'!R374*'city lvl hist forec Mt'!$H374</f>
        <v>4.2030560288207029E-2</v>
      </c>
      <c r="S374" s="15">
        <f>'prov lvl hist forec Mt'!S374*'city lvl hist forec Mt'!$H374</f>
        <v>4.1674644641639003E-2</v>
      </c>
      <c r="T374" s="15">
        <f>'prov lvl hist forec Mt'!T374*'city lvl hist forec Mt'!$H374</f>
        <v>4.1325847308002338E-2</v>
      </c>
      <c r="U374" s="15">
        <f>'prov lvl hist forec Mt'!U374*'city lvl hist forec Mt'!$H374</f>
        <v>4.0984025921038406E-2</v>
      </c>
      <c r="V374" s="15">
        <f>'prov lvl hist forec Mt'!V374*'city lvl hist forec Mt'!$H374</f>
        <v>4.0649040961813758E-2</v>
      </c>
      <c r="W374" s="15">
        <f>'prov lvl hist forec Mt'!W374*'city lvl hist forec Mt'!$H374</f>
        <v>4.0320755701773604E-2</v>
      </c>
      <c r="X374" s="15">
        <f>'prov lvl hist forec Mt'!X374*'city lvl hist forec Mt'!$H374</f>
        <v>3.9999036146934244E-2</v>
      </c>
    </row>
    <row r="375" spans="1:24">
      <c r="A375" s="14" t="s">
        <v>3745</v>
      </c>
      <c r="B375" s="14" t="s">
        <v>4531</v>
      </c>
      <c r="C375" s="14" t="s">
        <v>4532</v>
      </c>
      <c r="D375" s="14" t="s">
        <v>1445</v>
      </c>
      <c r="E375" s="14" t="s">
        <v>3947</v>
      </c>
      <c r="F375">
        <f>SUMIF(GID_GCED_CO2_Plant_2019_v1.0!$V$1:$V$797,'city lvl hist forec Mt'!A375,GID_GCED_CO2_Plant_2019_v1.0!$AB$1:$AB$797)</f>
        <v>0</v>
      </c>
      <c r="G375" s="15">
        <f t="shared" si="10"/>
        <v>19500.18</v>
      </c>
      <c r="H375" s="26">
        <f t="shared" si="11"/>
        <v>0</v>
      </c>
      <c r="I375" s="15">
        <f>'prov lvl hist forec Mt'!I375*'city lvl hist forec Mt'!$H375</f>
        <v>0</v>
      </c>
      <c r="J375" s="15">
        <f>'prov lvl hist forec Mt'!J375*'city lvl hist forec Mt'!$H375</f>
        <v>0</v>
      </c>
      <c r="K375" s="15">
        <f>'prov lvl hist forec Mt'!K375*'city lvl hist forec Mt'!$H375</f>
        <v>0</v>
      </c>
      <c r="L375" s="15">
        <f>'prov lvl hist forec Mt'!L375*'city lvl hist forec Mt'!$H375</f>
        <v>0</v>
      </c>
      <c r="M375" s="15">
        <f>'prov lvl hist forec Mt'!M375*'city lvl hist forec Mt'!$H375</f>
        <v>0</v>
      </c>
      <c r="N375" s="15">
        <f>'prov lvl hist forec Mt'!N375*'city lvl hist forec Mt'!$H375</f>
        <v>0</v>
      </c>
      <c r="O375" s="15">
        <f>'prov lvl hist forec Mt'!O375*'city lvl hist forec Mt'!$H375</f>
        <v>0</v>
      </c>
      <c r="P375" s="15">
        <f>'prov lvl hist forec Mt'!P375*'city lvl hist forec Mt'!$H375</f>
        <v>0</v>
      </c>
      <c r="Q375" s="15">
        <f>'prov lvl hist forec Mt'!Q375*'city lvl hist forec Mt'!$H375</f>
        <v>0</v>
      </c>
      <c r="R375" s="15">
        <f>'prov lvl hist forec Mt'!R375*'city lvl hist forec Mt'!$H375</f>
        <v>0</v>
      </c>
      <c r="S375" s="15">
        <f>'prov lvl hist forec Mt'!S375*'city lvl hist forec Mt'!$H375</f>
        <v>0</v>
      </c>
      <c r="T375" s="15">
        <f>'prov lvl hist forec Mt'!T375*'city lvl hist forec Mt'!$H375</f>
        <v>0</v>
      </c>
      <c r="U375" s="15">
        <f>'prov lvl hist forec Mt'!U375*'city lvl hist forec Mt'!$H375</f>
        <v>0</v>
      </c>
      <c r="V375" s="15">
        <f>'prov lvl hist forec Mt'!V375*'city lvl hist forec Mt'!$H375</f>
        <v>0</v>
      </c>
      <c r="W375" s="15">
        <f>'prov lvl hist forec Mt'!W375*'city lvl hist forec Mt'!$H375</f>
        <v>0</v>
      </c>
      <c r="X375" s="15">
        <f>'prov lvl hist forec Mt'!X375*'city lvl hist forec Mt'!$H375</f>
        <v>0</v>
      </c>
    </row>
    <row r="376" spans="1:24">
      <c r="A376" s="14" t="s">
        <v>3403</v>
      </c>
      <c r="B376" s="14" t="s">
        <v>4533</v>
      </c>
      <c r="C376" s="14" t="s">
        <v>1421</v>
      </c>
      <c r="D376" s="14" t="s">
        <v>2453</v>
      </c>
      <c r="E376" s="14" t="s">
        <v>4031</v>
      </c>
      <c r="F376">
        <f>SUMIF(GID_GCED_CO2_Plant_2019_v1.0!$V$1:$V$797,'city lvl hist forec Mt'!A376,GID_GCED_CO2_Plant_2019_v1.0!$AB$1:$AB$797)</f>
        <v>1086.1400000000001</v>
      </c>
      <c r="G376" s="15">
        <f t="shared" si="10"/>
        <v>24364.339999999997</v>
      </c>
      <c r="H376" s="26">
        <f t="shared" si="11"/>
        <v>4.4579085663720021E-2</v>
      </c>
      <c r="I376" s="15">
        <f>'prov lvl hist forec Mt'!I376*'city lvl hist forec Mt'!$H376</f>
        <v>1.064962831809076</v>
      </c>
      <c r="J376" s="15">
        <f>'prov lvl hist forec Mt'!J376*'city lvl hist forec Mt'!$H376</f>
        <v>1.0521604976946211</v>
      </c>
      <c r="K376" s="15">
        <f>'prov lvl hist forec Mt'!K376*'city lvl hist forec Mt'!$H376</f>
        <v>1.0480135116838081</v>
      </c>
      <c r="L376" s="15">
        <f>'prov lvl hist forec Mt'!L376*'city lvl hist forec Mt'!$H376</f>
        <v>0.86599096249600271</v>
      </c>
      <c r="M376" s="15">
        <f>'prov lvl hist forec Mt'!M376*'city lvl hist forec Mt'!$H376</f>
        <v>0.98439532150161746</v>
      </c>
      <c r="N376" s="15">
        <f>'prov lvl hist forec Mt'!N376*'city lvl hist forec Mt'!$H376</f>
        <v>0.92574087757822832</v>
      </c>
      <c r="O376" s="15">
        <f>'prov lvl hist forec Mt'!O376*'city lvl hist forec Mt'!$H376</f>
        <v>0.94012581801992012</v>
      </c>
      <c r="P376" s="15">
        <f>'prov lvl hist forec Mt'!P376*'city lvl hist forec Mt'!$H376</f>
        <v>0.93754876572360346</v>
      </c>
      <c r="Q376" s="15">
        <f>'prov lvl hist forec Mt'!Q376*'city lvl hist forec Mt'!$H376</f>
        <v>0.91312436623630333</v>
      </c>
      <c r="R376" s="15">
        <f>'prov lvl hist forec Mt'!R376*'city lvl hist forec Mt'!$H376</f>
        <v>0.88918845473874908</v>
      </c>
      <c r="S376" s="15">
        <f>'prov lvl hist forec Mt'!S376*'city lvl hist forec Mt'!$H376</f>
        <v>0.86573126147114587</v>
      </c>
      <c r="T376" s="15">
        <f>'prov lvl hist forec Mt'!T376*'city lvl hist forec Mt'!$H376</f>
        <v>0.8427432120688948</v>
      </c>
      <c r="U376" s="15">
        <f>'prov lvl hist forec Mt'!U376*'city lvl hist forec Mt'!$H376</f>
        <v>0.82021492365468884</v>
      </c>
      <c r="V376" s="15">
        <f>'prov lvl hist forec Mt'!V376*'city lvl hist forec Mt'!$H376</f>
        <v>0.79813720100876673</v>
      </c>
      <c r="W376" s="15">
        <f>'prov lvl hist forec Mt'!W376*'city lvl hist forec Mt'!$H376</f>
        <v>0.77650103281576333</v>
      </c>
      <c r="X376" s="15">
        <f>'prov lvl hist forec Mt'!X376*'city lvl hist forec Mt'!$H376</f>
        <v>0.75529758798661972</v>
      </c>
    </row>
    <row r="377" spans="1:24">
      <c r="A377" s="14" t="s">
        <v>3283</v>
      </c>
      <c r="B377" s="14" t="s">
        <v>4534</v>
      </c>
      <c r="C377" s="14" t="s">
        <v>2504</v>
      </c>
      <c r="D377" s="14" t="s">
        <v>2496</v>
      </c>
      <c r="E377" s="14" t="s">
        <v>3976</v>
      </c>
      <c r="F377">
        <f>SUMIF(GID_GCED_CO2_Plant_2019_v1.0!$V$1:$V$797,'city lvl hist forec Mt'!A377,GID_GCED_CO2_Plant_2019_v1.0!$AB$1:$AB$797)</f>
        <v>2004.66</v>
      </c>
      <c r="G377" s="15">
        <f t="shared" si="10"/>
        <v>33858.01</v>
      </c>
      <c r="H377" s="26">
        <f t="shared" si="11"/>
        <v>5.9207850668128455E-2</v>
      </c>
      <c r="I377" s="15">
        <f>'prov lvl hist forec Mt'!I377*'city lvl hist forec Mt'!$H377</f>
        <v>0.86069252043920474</v>
      </c>
      <c r="J377" s="15">
        <f>'prov lvl hist forec Mt'!J377*'city lvl hist forec Mt'!$H377</f>
        <v>0.92986952039573434</v>
      </c>
      <c r="K377" s="15">
        <f>'prov lvl hist forec Mt'!K377*'city lvl hist forec Mt'!$H377</f>
        <v>0.97822020105933405</v>
      </c>
      <c r="L377" s="15">
        <f>'prov lvl hist forec Mt'!L377*'city lvl hist forec Mt'!$H377</f>
        <v>0.91939162304240318</v>
      </c>
      <c r="M377" s="15">
        <f>'prov lvl hist forec Mt'!M377*'city lvl hist forec Mt'!$H377</f>
        <v>0.97109043188294486</v>
      </c>
      <c r="N377" s="15">
        <f>'prov lvl hist forec Mt'!N377*'city lvl hist forec Mt'!$H377</f>
        <v>0.97452963615973454</v>
      </c>
      <c r="O377" s="15">
        <f>'prov lvl hist forec Mt'!O377*'city lvl hist forec Mt'!$H377</f>
        <v>0.97700392492242327</v>
      </c>
      <c r="P377" s="15">
        <f>'prov lvl hist forec Mt'!P377*'city lvl hist forec Mt'!$H377</f>
        <v>0.97656065777345702</v>
      </c>
      <c r="Q377" s="15">
        <f>'prov lvl hist forec Mt'!Q377*'city lvl hist forec Mt'!$H377</f>
        <v>0.97235952691498662</v>
      </c>
      <c r="R377" s="15">
        <f>'prov lvl hist forec Mt'!R377*'city lvl hist forec Mt'!$H377</f>
        <v>0.96824241867368588</v>
      </c>
      <c r="S377" s="15">
        <f>'prov lvl hist forec Mt'!S377*'city lvl hist forec Mt'!$H377</f>
        <v>0.96420765259721097</v>
      </c>
      <c r="T377" s="15">
        <f>'prov lvl hist forec Mt'!T377*'city lvl hist forec Mt'!$H377</f>
        <v>0.9602535818422655</v>
      </c>
      <c r="U377" s="15">
        <f>'prov lvl hist forec Mt'!U377*'city lvl hist forec Mt'!$H377</f>
        <v>0.95637859250241919</v>
      </c>
      <c r="V377" s="15">
        <f>'prov lvl hist forec Mt'!V377*'city lvl hist forec Mt'!$H377</f>
        <v>0.95258110294936948</v>
      </c>
      <c r="W377" s="15">
        <f>'prov lvl hist forec Mt'!W377*'city lvl hist forec Mt'!$H377</f>
        <v>0.94885956318738107</v>
      </c>
      <c r="X377" s="15">
        <f>'prov lvl hist forec Mt'!X377*'city lvl hist forec Mt'!$H377</f>
        <v>0.94521245422063227</v>
      </c>
    </row>
    <row r="378" spans="1:24">
      <c r="A378" s="14" t="s">
        <v>3380</v>
      </c>
      <c r="B378" s="14" t="s">
        <v>4535</v>
      </c>
      <c r="C378" s="14" t="s">
        <v>2965</v>
      </c>
      <c r="D378" s="14" t="s">
        <v>2370</v>
      </c>
      <c r="E378" s="14" t="s">
        <v>4145</v>
      </c>
      <c r="F378">
        <f>SUMIF(GID_GCED_CO2_Plant_2019_v1.0!$V$1:$V$797,'city lvl hist forec Mt'!A378,GID_GCED_CO2_Plant_2019_v1.0!$AB$1:$AB$797)</f>
        <v>670.46</v>
      </c>
      <c r="G378" s="15">
        <f t="shared" si="10"/>
        <v>9185.25</v>
      </c>
      <c r="H378" s="26">
        <f t="shared" si="11"/>
        <v>7.2993113959881339E-2</v>
      </c>
      <c r="I378" s="15">
        <f>'prov lvl hist forec Mt'!I378*'city lvl hist forec Mt'!$H378</f>
        <v>0.75158042850692364</v>
      </c>
      <c r="J378" s="15">
        <f>'prov lvl hist forec Mt'!J378*'city lvl hist forec Mt'!$H378</f>
        <v>0.77485387882657608</v>
      </c>
      <c r="K378" s="15">
        <f>'prov lvl hist forec Mt'!K378*'city lvl hist forec Mt'!$H378</f>
        <v>0.83612659734185502</v>
      </c>
      <c r="L378" s="15">
        <f>'prov lvl hist forec Mt'!L378*'city lvl hist forec Mt'!$H378</f>
        <v>0.84768416646905054</v>
      </c>
      <c r="M378" s="15">
        <f>'prov lvl hist forec Mt'!M378*'city lvl hist forec Mt'!$H378</f>
        <v>0.94844189169089355</v>
      </c>
      <c r="N378" s="15">
        <f>'prov lvl hist forec Mt'!N378*'city lvl hist forec Mt'!$H378</f>
        <v>0.96056427862172045</v>
      </c>
      <c r="O378" s="15">
        <f>'prov lvl hist forec Mt'!O378*'city lvl hist forec Mt'!$H378</f>
        <v>0.9720264081060408</v>
      </c>
      <c r="P378" s="15">
        <f>'prov lvl hist forec Mt'!P378*'city lvl hist forec Mt'!$H378</f>
        <v>0.96997297540480876</v>
      </c>
      <c r="Q378" s="15">
        <f>'prov lvl hist forec Mt'!Q378*'city lvl hist forec Mt'!$H378</f>
        <v>0.95051125913041867</v>
      </c>
      <c r="R378" s="15">
        <f>'prov lvl hist forec Mt'!R378*'city lvl hist forec Mt'!$H378</f>
        <v>0.93143877718151669</v>
      </c>
      <c r="S378" s="15">
        <f>'prov lvl hist forec Mt'!S378*'city lvl hist forec Mt'!$H378</f>
        <v>0.91274774487159249</v>
      </c>
      <c r="T378" s="15">
        <f>'prov lvl hist forec Mt'!T378*'city lvl hist forec Mt'!$H378</f>
        <v>0.89443053320786692</v>
      </c>
      <c r="U378" s="15">
        <f>'prov lvl hist forec Mt'!U378*'city lvl hist forec Mt'!$H378</f>
        <v>0.87647966577741587</v>
      </c>
      <c r="V378" s="15">
        <f>'prov lvl hist forec Mt'!V378*'city lvl hist forec Mt'!$H378</f>
        <v>0.85888781569557371</v>
      </c>
      <c r="W378" s="15">
        <f>'prov lvl hist forec Mt'!W378*'city lvl hist forec Mt'!$H378</f>
        <v>0.84164780261536865</v>
      </c>
      <c r="X378" s="15">
        <f>'prov lvl hist forec Mt'!X378*'city lvl hist forec Mt'!$H378</f>
        <v>0.82475258979676747</v>
      </c>
    </row>
    <row r="379" spans="1:24">
      <c r="A379" s="14" t="s">
        <v>3746</v>
      </c>
      <c r="B379" s="14" t="s">
        <v>4536</v>
      </c>
      <c r="C379" s="14" t="s">
        <v>4537</v>
      </c>
      <c r="D379" s="14" t="s">
        <v>2453</v>
      </c>
      <c r="E379" s="14" t="s">
        <v>4031</v>
      </c>
      <c r="F379">
        <f>SUMIF(GID_GCED_CO2_Plant_2019_v1.0!$V$1:$V$797,'city lvl hist forec Mt'!A379,GID_GCED_CO2_Plant_2019_v1.0!$AB$1:$AB$797)</f>
        <v>0</v>
      </c>
      <c r="G379" s="15">
        <f t="shared" si="10"/>
        <v>24364.339999999997</v>
      </c>
      <c r="H379" s="26">
        <f t="shared" si="11"/>
        <v>0</v>
      </c>
      <c r="I379" s="15">
        <f>'prov lvl hist forec Mt'!I379*'city lvl hist forec Mt'!$H379</f>
        <v>0</v>
      </c>
      <c r="J379" s="15">
        <f>'prov lvl hist forec Mt'!J379*'city lvl hist forec Mt'!$H379</f>
        <v>0</v>
      </c>
      <c r="K379" s="15">
        <f>'prov lvl hist forec Mt'!K379*'city lvl hist forec Mt'!$H379</f>
        <v>0</v>
      </c>
      <c r="L379" s="15">
        <f>'prov lvl hist forec Mt'!L379*'city lvl hist forec Mt'!$H379</f>
        <v>0</v>
      </c>
      <c r="M379" s="15">
        <f>'prov lvl hist forec Mt'!M379*'city lvl hist forec Mt'!$H379</f>
        <v>0</v>
      </c>
      <c r="N379" s="15">
        <f>'prov lvl hist forec Mt'!N379*'city lvl hist forec Mt'!$H379</f>
        <v>0</v>
      </c>
      <c r="O379" s="15">
        <f>'prov lvl hist forec Mt'!O379*'city lvl hist forec Mt'!$H379</f>
        <v>0</v>
      </c>
      <c r="P379" s="15">
        <f>'prov lvl hist forec Mt'!P379*'city lvl hist forec Mt'!$H379</f>
        <v>0</v>
      </c>
      <c r="Q379" s="15">
        <f>'prov lvl hist forec Mt'!Q379*'city lvl hist forec Mt'!$H379</f>
        <v>0</v>
      </c>
      <c r="R379" s="15">
        <f>'prov lvl hist forec Mt'!R379*'city lvl hist forec Mt'!$H379</f>
        <v>0</v>
      </c>
      <c r="S379" s="15">
        <f>'prov lvl hist forec Mt'!S379*'city lvl hist forec Mt'!$H379</f>
        <v>0</v>
      </c>
      <c r="T379" s="15">
        <f>'prov lvl hist forec Mt'!T379*'city lvl hist forec Mt'!$H379</f>
        <v>0</v>
      </c>
      <c r="U379" s="15">
        <f>'prov lvl hist forec Mt'!U379*'city lvl hist forec Mt'!$H379</f>
        <v>0</v>
      </c>
      <c r="V379" s="15">
        <f>'prov lvl hist forec Mt'!V379*'city lvl hist forec Mt'!$H379</f>
        <v>0</v>
      </c>
      <c r="W379" s="15">
        <f>'prov lvl hist forec Mt'!W379*'city lvl hist forec Mt'!$H379</f>
        <v>0</v>
      </c>
      <c r="X379" s="15">
        <f>'prov lvl hist forec Mt'!X379*'city lvl hist forec Mt'!$H379</f>
        <v>0</v>
      </c>
    </row>
    <row r="380" spans="1:24">
      <c r="A380" s="14" t="s">
        <v>3747</v>
      </c>
      <c r="B380" s="14" t="s">
        <v>4538</v>
      </c>
      <c r="C380" s="14" t="s">
        <v>4539</v>
      </c>
      <c r="D380" s="14" t="s">
        <v>1517</v>
      </c>
      <c r="E380" s="14" t="s">
        <v>4043</v>
      </c>
      <c r="F380">
        <f>SUMIF(GID_GCED_CO2_Plant_2019_v1.0!$V$1:$V$797,'city lvl hist forec Mt'!A380,GID_GCED_CO2_Plant_2019_v1.0!$AB$1:$AB$797)</f>
        <v>0</v>
      </c>
      <c r="G380" s="15">
        <f t="shared" si="10"/>
        <v>24846.129999999997</v>
      </c>
      <c r="H380" s="26">
        <f t="shared" si="11"/>
        <v>0</v>
      </c>
      <c r="I380" s="15">
        <f>'prov lvl hist forec Mt'!I380*'city lvl hist forec Mt'!$H380</f>
        <v>0</v>
      </c>
      <c r="J380" s="15">
        <f>'prov lvl hist forec Mt'!J380*'city lvl hist forec Mt'!$H380</f>
        <v>0</v>
      </c>
      <c r="K380" s="15">
        <f>'prov lvl hist forec Mt'!K380*'city lvl hist forec Mt'!$H380</f>
        <v>0</v>
      </c>
      <c r="L380" s="15">
        <f>'prov lvl hist forec Mt'!L380*'city lvl hist forec Mt'!$H380</f>
        <v>0</v>
      </c>
      <c r="M380" s="15">
        <f>'prov lvl hist forec Mt'!M380*'city lvl hist forec Mt'!$H380</f>
        <v>0</v>
      </c>
      <c r="N380" s="15">
        <f>'prov lvl hist forec Mt'!N380*'city lvl hist forec Mt'!$H380</f>
        <v>0</v>
      </c>
      <c r="O380" s="15">
        <f>'prov lvl hist forec Mt'!O380*'city lvl hist forec Mt'!$H380</f>
        <v>0</v>
      </c>
      <c r="P380" s="15">
        <f>'prov lvl hist forec Mt'!P380*'city lvl hist forec Mt'!$H380</f>
        <v>0</v>
      </c>
      <c r="Q380" s="15">
        <f>'prov lvl hist forec Mt'!Q380*'city lvl hist forec Mt'!$H380</f>
        <v>0</v>
      </c>
      <c r="R380" s="15">
        <f>'prov lvl hist forec Mt'!R380*'city lvl hist forec Mt'!$H380</f>
        <v>0</v>
      </c>
      <c r="S380" s="15">
        <f>'prov lvl hist forec Mt'!S380*'city lvl hist forec Mt'!$H380</f>
        <v>0</v>
      </c>
      <c r="T380" s="15">
        <f>'prov lvl hist forec Mt'!T380*'city lvl hist forec Mt'!$H380</f>
        <v>0</v>
      </c>
      <c r="U380" s="15">
        <f>'prov lvl hist forec Mt'!U380*'city lvl hist forec Mt'!$H380</f>
        <v>0</v>
      </c>
      <c r="V380" s="15">
        <f>'prov lvl hist forec Mt'!V380*'city lvl hist forec Mt'!$H380</f>
        <v>0</v>
      </c>
      <c r="W380" s="15">
        <f>'prov lvl hist forec Mt'!W380*'city lvl hist forec Mt'!$H380</f>
        <v>0</v>
      </c>
      <c r="X380" s="15">
        <f>'prov lvl hist forec Mt'!X380*'city lvl hist forec Mt'!$H380</f>
        <v>0</v>
      </c>
    </row>
    <row r="381" spans="1:24">
      <c r="A381" s="14" t="s">
        <v>3280</v>
      </c>
      <c r="B381" s="14" t="s">
        <v>4540</v>
      </c>
      <c r="C381" s="14" t="s">
        <v>2492</v>
      </c>
      <c r="D381" s="14" t="s">
        <v>2362</v>
      </c>
      <c r="E381" s="14" t="s">
        <v>3963</v>
      </c>
      <c r="F381">
        <f>SUMIF(GID_GCED_CO2_Plant_2019_v1.0!$V$1:$V$797,'city lvl hist forec Mt'!A381,GID_GCED_CO2_Plant_2019_v1.0!$AB$1:$AB$797)</f>
        <v>2343.25</v>
      </c>
      <c r="G381" s="15">
        <f t="shared" si="10"/>
        <v>26891.949999999997</v>
      </c>
      <c r="H381" s="26">
        <f t="shared" si="11"/>
        <v>8.7135741364980979E-2</v>
      </c>
      <c r="I381" s="15">
        <f>'prov lvl hist forec Mt'!I381*'city lvl hist forec Mt'!$H381</f>
        <v>1.9165493536191698</v>
      </c>
      <c r="J381" s="15">
        <f>'prov lvl hist forec Mt'!J381*'city lvl hist forec Mt'!$H381</f>
        <v>1.7838695840437293</v>
      </c>
      <c r="K381" s="15">
        <f>'prov lvl hist forec Mt'!K381*'city lvl hist forec Mt'!$H381</f>
        <v>1.7657990828148526</v>
      </c>
      <c r="L381" s="15">
        <f>'prov lvl hist forec Mt'!L381*'city lvl hist forec Mt'!$H381</f>
        <v>1.2632932481016523</v>
      </c>
      <c r="M381" s="15">
        <f>'prov lvl hist forec Mt'!M381*'city lvl hist forec Mt'!$H381</f>
        <v>1.2547953929507758</v>
      </c>
      <c r="N381" s="15">
        <f>'prov lvl hist forec Mt'!N381*'city lvl hist forec Mt'!$H381</f>
        <v>1.3851446113158543</v>
      </c>
      <c r="O381" s="15">
        <f>'prov lvl hist forec Mt'!O381*'city lvl hist forec Mt'!$H381</f>
        <v>1.3747908091813883</v>
      </c>
      <c r="P381" s="15">
        <f>'prov lvl hist forec Mt'!P381*'city lvl hist forec Mt'!$H381</f>
        <v>1.3766456857917146</v>
      </c>
      <c r="Q381" s="15">
        <f>'prov lvl hist forec Mt'!Q381*'city lvl hist forec Mt'!$H381</f>
        <v>1.3942255569472271</v>
      </c>
      <c r="R381" s="15">
        <f>'prov lvl hist forec Mt'!R381*'city lvl hist forec Mt'!$H381</f>
        <v>1.4114538306796294</v>
      </c>
      <c r="S381" s="15">
        <f>'prov lvl hist forec Mt'!S381*'city lvl hist forec Mt'!$H381</f>
        <v>1.4283375389373836</v>
      </c>
      <c r="T381" s="15">
        <f>'prov lvl hist forec Mt'!T381*'city lvl hist forec Mt'!$H381</f>
        <v>1.4448835730299829</v>
      </c>
      <c r="U381" s="15">
        <f>'prov lvl hist forec Mt'!U381*'city lvl hist forec Mt'!$H381</f>
        <v>1.4610986864407303</v>
      </c>
      <c r="V381" s="15">
        <f>'prov lvl hist forec Mt'!V381*'city lvl hist forec Mt'!$H381</f>
        <v>1.4769894975832623</v>
      </c>
      <c r="W381" s="15">
        <f>'prov lvl hist forec Mt'!W381*'city lvl hist forec Mt'!$H381</f>
        <v>1.4925624925029439</v>
      </c>
      <c r="X381" s="15">
        <f>'prov lvl hist forec Mt'!X381*'city lvl hist forec Mt'!$H381</f>
        <v>1.5078240275242318</v>
      </c>
    </row>
    <row r="382" spans="1:24">
      <c r="A382" s="14" t="s">
        <v>3748</v>
      </c>
      <c r="B382" s="14" t="s">
        <v>4541</v>
      </c>
      <c r="C382" s="14" t="s">
        <v>4542</v>
      </c>
      <c r="D382" s="14" t="s">
        <v>3943</v>
      </c>
      <c r="E382" s="14" t="s">
        <v>3944</v>
      </c>
      <c r="F382">
        <f>SUMIF(GID_GCED_CO2_Plant_2019_v1.0!$V$1:$V$797,'city lvl hist forec Mt'!A382,GID_GCED_CO2_Plant_2019_v1.0!$AB$1:$AB$797)</f>
        <v>0</v>
      </c>
      <c r="G382" s="15">
        <f t="shared" si="10"/>
        <v>4351.25</v>
      </c>
      <c r="H382" s="26">
        <f t="shared" si="11"/>
        <v>0</v>
      </c>
      <c r="I382" s="15">
        <f>'prov lvl hist forec Mt'!I382*'city lvl hist forec Mt'!$H382</f>
        <v>0</v>
      </c>
      <c r="J382" s="15">
        <f>'prov lvl hist forec Mt'!J382*'city lvl hist forec Mt'!$H382</f>
        <v>0</v>
      </c>
      <c r="K382" s="15">
        <f>'prov lvl hist forec Mt'!K382*'city lvl hist forec Mt'!$H382</f>
        <v>0</v>
      </c>
      <c r="L382" s="15">
        <f>'prov lvl hist forec Mt'!L382*'city lvl hist forec Mt'!$H382</f>
        <v>0</v>
      </c>
      <c r="M382" s="15">
        <f>'prov lvl hist forec Mt'!M382*'city lvl hist forec Mt'!$H382</f>
        <v>0</v>
      </c>
      <c r="N382" s="15">
        <f>'prov lvl hist forec Mt'!N382*'city lvl hist forec Mt'!$H382</f>
        <v>0</v>
      </c>
      <c r="O382" s="15">
        <f>'prov lvl hist forec Mt'!O382*'city lvl hist forec Mt'!$H382</f>
        <v>0</v>
      </c>
      <c r="P382" s="15">
        <f>'prov lvl hist forec Mt'!P382*'city lvl hist forec Mt'!$H382</f>
        <v>0</v>
      </c>
      <c r="Q382" s="15">
        <f>'prov lvl hist forec Mt'!Q382*'city lvl hist forec Mt'!$H382</f>
        <v>0</v>
      </c>
      <c r="R382" s="15">
        <f>'prov lvl hist forec Mt'!R382*'city lvl hist forec Mt'!$H382</f>
        <v>0</v>
      </c>
      <c r="S382" s="15">
        <f>'prov lvl hist forec Mt'!S382*'city lvl hist forec Mt'!$H382</f>
        <v>0</v>
      </c>
      <c r="T382" s="15">
        <f>'prov lvl hist forec Mt'!T382*'city lvl hist forec Mt'!$H382</f>
        <v>0</v>
      </c>
      <c r="U382" s="15">
        <f>'prov lvl hist forec Mt'!U382*'city lvl hist forec Mt'!$H382</f>
        <v>0</v>
      </c>
      <c r="V382" s="15">
        <f>'prov lvl hist forec Mt'!V382*'city lvl hist forec Mt'!$H382</f>
        <v>0</v>
      </c>
      <c r="W382" s="15">
        <f>'prov lvl hist forec Mt'!W382*'city lvl hist forec Mt'!$H382</f>
        <v>0</v>
      </c>
      <c r="X382" s="15">
        <f>'prov lvl hist forec Mt'!X382*'city lvl hist forec Mt'!$H382</f>
        <v>0</v>
      </c>
    </row>
    <row r="383" spans="1:24">
      <c r="A383" s="14" t="s">
        <v>3430</v>
      </c>
      <c r="B383" s="14" t="s">
        <v>4543</v>
      </c>
      <c r="C383" s="14" t="s">
        <v>3130</v>
      </c>
      <c r="D383" s="14" t="s">
        <v>2366</v>
      </c>
      <c r="E383" s="14" t="s">
        <v>3987</v>
      </c>
      <c r="F383">
        <f>SUMIF(GID_GCED_CO2_Plant_2019_v1.0!$V$1:$V$797,'city lvl hist forec Mt'!A383,GID_GCED_CO2_Plant_2019_v1.0!$AB$1:$AB$797)</f>
        <v>988.93</v>
      </c>
      <c r="G383" s="15">
        <f t="shared" si="10"/>
        <v>30951.659999999996</v>
      </c>
      <c r="H383" s="26">
        <f t="shared" si="11"/>
        <v>3.1950790361486271E-2</v>
      </c>
      <c r="I383" s="15">
        <f>'prov lvl hist forec Mt'!I383*'city lvl hist forec Mt'!$H383</f>
        <v>0.59662895186541742</v>
      </c>
      <c r="J383" s="15">
        <f>'prov lvl hist forec Mt'!J383*'city lvl hist forec Mt'!$H383</f>
        <v>0.61134815395225373</v>
      </c>
      <c r="K383" s="15">
        <f>'prov lvl hist forec Mt'!K383*'city lvl hist forec Mt'!$H383</f>
        <v>0.59855921362550957</v>
      </c>
      <c r="L383" s="15">
        <f>'prov lvl hist forec Mt'!L383*'city lvl hist forec Mt'!$H383</f>
        <v>0.58082108588848558</v>
      </c>
      <c r="M383" s="15">
        <f>'prov lvl hist forec Mt'!M383*'city lvl hist forec Mt'!$H383</f>
        <v>0.62305829438867433</v>
      </c>
      <c r="N383" s="15">
        <f>'prov lvl hist forec Mt'!N383*'city lvl hist forec Mt'!$H383</f>
        <v>0.62809473275599037</v>
      </c>
      <c r="O383" s="15">
        <f>'prov lvl hist forec Mt'!O383*'city lvl hist forec Mt'!$H383</f>
        <v>0.63131391728769415</v>
      </c>
      <c r="P383" s="15">
        <f>'prov lvl hist forec Mt'!P383*'city lvl hist forec Mt'!$H383</f>
        <v>0.63073720256834431</v>
      </c>
      <c r="Q383" s="15">
        <f>'prov lvl hist forec Mt'!Q383*'city lvl hist forec Mt'!$H383</f>
        <v>0.62527130235524453</v>
      </c>
      <c r="R383" s="15">
        <f>'prov lvl hist forec Mt'!R383*'city lvl hist forec Mt'!$H383</f>
        <v>0.61991472014640692</v>
      </c>
      <c r="S383" s="15">
        <f>'prov lvl hist forec Mt'!S383*'city lvl hist forec Mt'!$H383</f>
        <v>0.61466526958174583</v>
      </c>
      <c r="T383" s="15">
        <f>'prov lvl hist forec Mt'!T383*'city lvl hist forec Mt'!$H383</f>
        <v>0.60952080802837816</v>
      </c>
      <c r="U383" s="15">
        <f>'prov lvl hist forec Mt'!U383*'city lvl hist forec Mt'!$H383</f>
        <v>0.60447923570607787</v>
      </c>
      <c r="V383" s="15">
        <f>'prov lvl hist forec Mt'!V383*'city lvl hist forec Mt'!$H383</f>
        <v>0.59953849483022337</v>
      </c>
      <c r="W383" s="15">
        <f>'prov lvl hist forec Mt'!W383*'city lvl hist forec Mt'!$H383</f>
        <v>0.59469656877188626</v>
      </c>
      <c r="X383" s="15">
        <f>'prov lvl hist forec Mt'!X383*'city lvl hist forec Mt'!$H383</f>
        <v>0.58995148123471564</v>
      </c>
    </row>
    <row r="384" spans="1:24">
      <c r="A384" s="14" t="s">
        <v>3749</v>
      </c>
      <c r="B384" s="14" t="s">
        <v>4544</v>
      </c>
      <c r="C384" s="14" t="s">
        <v>4545</v>
      </c>
      <c r="D384" s="14" t="s">
        <v>3943</v>
      </c>
      <c r="E384" s="14" t="s">
        <v>3944</v>
      </c>
      <c r="F384">
        <f>SUMIF(GID_GCED_CO2_Plant_2019_v1.0!$V$1:$V$797,'city lvl hist forec Mt'!A384,GID_GCED_CO2_Plant_2019_v1.0!$AB$1:$AB$797)</f>
        <v>0</v>
      </c>
      <c r="G384" s="15">
        <f t="shared" si="10"/>
        <v>4351.25</v>
      </c>
      <c r="H384" s="26">
        <f t="shared" si="11"/>
        <v>0</v>
      </c>
      <c r="I384" s="15">
        <f>'prov lvl hist forec Mt'!I384*'city lvl hist forec Mt'!$H384</f>
        <v>0</v>
      </c>
      <c r="J384" s="15">
        <f>'prov lvl hist forec Mt'!J384*'city lvl hist forec Mt'!$H384</f>
        <v>0</v>
      </c>
      <c r="K384" s="15">
        <f>'prov lvl hist forec Mt'!K384*'city lvl hist forec Mt'!$H384</f>
        <v>0</v>
      </c>
      <c r="L384" s="15">
        <f>'prov lvl hist forec Mt'!L384*'city lvl hist forec Mt'!$H384</f>
        <v>0</v>
      </c>
      <c r="M384" s="15">
        <f>'prov lvl hist forec Mt'!M384*'city lvl hist forec Mt'!$H384</f>
        <v>0</v>
      </c>
      <c r="N384" s="15">
        <f>'prov lvl hist forec Mt'!N384*'city lvl hist forec Mt'!$H384</f>
        <v>0</v>
      </c>
      <c r="O384" s="15">
        <f>'prov lvl hist forec Mt'!O384*'city lvl hist forec Mt'!$H384</f>
        <v>0</v>
      </c>
      <c r="P384" s="15">
        <f>'prov lvl hist forec Mt'!P384*'city lvl hist forec Mt'!$H384</f>
        <v>0</v>
      </c>
      <c r="Q384" s="15">
        <f>'prov lvl hist forec Mt'!Q384*'city lvl hist forec Mt'!$H384</f>
        <v>0</v>
      </c>
      <c r="R384" s="15">
        <f>'prov lvl hist forec Mt'!R384*'city lvl hist forec Mt'!$H384</f>
        <v>0</v>
      </c>
      <c r="S384" s="15">
        <f>'prov lvl hist forec Mt'!S384*'city lvl hist forec Mt'!$H384</f>
        <v>0</v>
      </c>
      <c r="T384" s="15">
        <f>'prov lvl hist forec Mt'!T384*'city lvl hist forec Mt'!$H384</f>
        <v>0</v>
      </c>
      <c r="U384" s="15">
        <f>'prov lvl hist forec Mt'!U384*'city lvl hist forec Mt'!$H384</f>
        <v>0</v>
      </c>
      <c r="V384" s="15">
        <f>'prov lvl hist forec Mt'!V384*'city lvl hist forec Mt'!$H384</f>
        <v>0</v>
      </c>
      <c r="W384" s="15">
        <f>'prov lvl hist forec Mt'!W384*'city lvl hist forec Mt'!$H384</f>
        <v>0</v>
      </c>
      <c r="X384" s="15">
        <f>'prov lvl hist forec Mt'!X384*'city lvl hist forec Mt'!$H384</f>
        <v>0</v>
      </c>
    </row>
    <row r="385" spans="1:24">
      <c r="A385" s="14" t="s">
        <v>3750</v>
      </c>
      <c r="B385" s="14" t="s">
        <v>4546</v>
      </c>
      <c r="C385" s="14" t="s">
        <v>4547</v>
      </c>
      <c r="D385" s="14" t="s">
        <v>3943</v>
      </c>
      <c r="E385" s="14" t="s">
        <v>3944</v>
      </c>
      <c r="F385">
        <f>SUMIF(GID_GCED_CO2_Plant_2019_v1.0!$V$1:$V$797,'city lvl hist forec Mt'!A385,GID_GCED_CO2_Plant_2019_v1.0!$AB$1:$AB$797)</f>
        <v>0</v>
      </c>
      <c r="G385" s="15">
        <f t="shared" si="10"/>
        <v>4351.25</v>
      </c>
      <c r="H385" s="26">
        <f t="shared" si="11"/>
        <v>0</v>
      </c>
      <c r="I385" s="15">
        <f>'prov lvl hist forec Mt'!I385*'city lvl hist forec Mt'!$H385</f>
        <v>0</v>
      </c>
      <c r="J385" s="15">
        <f>'prov lvl hist forec Mt'!J385*'city lvl hist forec Mt'!$H385</f>
        <v>0</v>
      </c>
      <c r="K385" s="15">
        <f>'prov lvl hist forec Mt'!K385*'city lvl hist forec Mt'!$H385</f>
        <v>0</v>
      </c>
      <c r="L385" s="15">
        <f>'prov lvl hist forec Mt'!L385*'city lvl hist forec Mt'!$H385</f>
        <v>0</v>
      </c>
      <c r="M385" s="15">
        <f>'prov lvl hist forec Mt'!M385*'city lvl hist forec Mt'!$H385</f>
        <v>0</v>
      </c>
      <c r="N385" s="15">
        <f>'prov lvl hist forec Mt'!N385*'city lvl hist forec Mt'!$H385</f>
        <v>0</v>
      </c>
      <c r="O385" s="15">
        <f>'prov lvl hist forec Mt'!O385*'city lvl hist forec Mt'!$H385</f>
        <v>0</v>
      </c>
      <c r="P385" s="15">
        <f>'prov lvl hist forec Mt'!P385*'city lvl hist forec Mt'!$H385</f>
        <v>0</v>
      </c>
      <c r="Q385" s="15">
        <f>'prov lvl hist forec Mt'!Q385*'city lvl hist forec Mt'!$H385</f>
        <v>0</v>
      </c>
      <c r="R385" s="15">
        <f>'prov lvl hist forec Mt'!R385*'city lvl hist forec Mt'!$H385</f>
        <v>0</v>
      </c>
      <c r="S385" s="15">
        <f>'prov lvl hist forec Mt'!S385*'city lvl hist forec Mt'!$H385</f>
        <v>0</v>
      </c>
      <c r="T385" s="15">
        <f>'prov lvl hist forec Mt'!T385*'city lvl hist forec Mt'!$H385</f>
        <v>0</v>
      </c>
      <c r="U385" s="15">
        <f>'prov lvl hist forec Mt'!U385*'city lvl hist forec Mt'!$H385</f>
        <v>0</v>
      </c>
      <c r="V385" s="15">
        <f>'prov lvl hist forec Mt'!V385*'city lvl hist forec Mt'!$H385</f>
        <v>0</v>
      </c>
      <c r="W385" s="15">
        <f>'prov lvl hist forec Mt'!W385*'city lvl hist forec Mt'!$H385</f>
        <v>0</v>
      </c>
      <c r="X385" s="15">
        <f>'prov lvl hist forec Mt'!X385*'city lvl hist forec Mt'!$H385</f>
        <v>0</v>
      </c>
    </row>
    <row r="386" spans="1:24">
      <c r="A386" s="14" t="s">
        <v>3415</v>
      </c>
      <c r="B386" s="14" t="s">
        <v>4548</v>
      </c>
      <c r="C386" s="14" t="s">
        <v>3082</v>
      </c>
      <c r="D386" s="14" t="s">
        <v>2357</v>
      </c>
      <c r="E386" s="14" t="s">
        <v>4062</v>
      </c>
      <c r="F386">
        <f>SUMIF(GID_GCED_CO2_Plant_2019_v1.0!$V$1:$V$797,'city lvl hist forec Mt'!A386,GID_GCED_CO2_Plant_2019_v1.0!$AB$1:$AB$797)</f>
        <v>670.46</v>
      </c>
      <c r="G386" s="15">
        <f t="shared" si="10"/>
        <v>32718.120000000006</v>
      </c>
      <c r="H386" s="26">
        <f t="shared" si="11"/>
        <v>2.0492008709546879E-2</v>
      </c>
      <c r="I386" s="15">
        <f>'prov lvl hist forec Mt'!I386*'city lvl hist forec Mt'!$H386</f>
        <v>0.30757229803799252</v>
      </c>
      <c r="J386" s="15">
        <f>'prov lvl hist forec Mt'!J386*'city lvl hist forec Mt'!$H386</f>
        <v>0.29026462674874753</v>
      </c>
      <c r="K386" s="15">
        <f>'prov lvl hist forec Mt'!K386*'city lvl hist forec Mt'!$H386</f>
        <v>0.31220659294850417</v>
      </c>
      <c r="L386" s="15">
        <f>'prov lvl hist forec Mt'!L386*'city lvl hist forec Mt'!$H386</f>
        <v>0.33186337467537258</v>
      </c>
      <c r="M386" s="15">
        <f>'prov lvl hist forec Mt'!M386*'city lvl hist forec Mt'!$H386</f>
        <v>0.37783331931560848</v>
      </c>
      <c r="N386" s="15">
        <f>'prov lvl hist forec Mt'!N386*'city lvl hist forec Mt'!$H386</f>
        <v>0.36783084091092866</v>
      </c>
      <c r="O386" s="15">
        <f>'prov lvl hist forec Mt'!O386*'city lvl hist forec Mt'!$H386</f>
        <v>0.37344634492888529</v>
      </c>
      <c r="P386" s="15">
        <f>'prov lvl hist forec Mt'!P386*'city lvl hist forec Mt'!$H386</f>
        <v>0.37244033120341247</v>
      </c>
      <c r="Q386" s="15">
        <f>'prov lvl hist forec Mt'!Q386*'city lvl hist forec Mt'!$H386</f>
        <v>0.36290568529972883</v>
      </c>
      <c r="R386" s="15">
        <f>'prov lvl hist forec Mt'!R386*'city lvl hist forec Mt'!$H386</f>
        <v>0.35356173231411897</v>
      </c>
      <c r="S386" s="15">
        <f>'prov lvl hist forec Mt'!S386*'city lvl hist forec Mt'!$H386</f>
        <v>0.34440465838822132</v>
      </c>
      <c r="T386" s="15">
        <f>'prov lvl hist forec Mt'!T386*'city lvl hist forec Mt'!$H386</f>
        <v>0.33543072594084156</v>
      </c>
      <c r="U386" s="15">
        <f>'prov lvl hist forec Mt'!U386*'city lvl hist forec Mt'!$H386</f>
        <v>0.32663627214240942</v>
      </c>
      <c r="V386" s="15">
        <f>'prov lvl hist forec Mt'!V386*'city lvl hist forec Mt'!$H386</f>
        <v>0.31801770741994589</v>
      </c>
      <c r="W386" s="15">
        <f>'prov lvl hist forec Mt'!W386*'city lvl hist forec Mt'!$H386</f>
        <v>0.30957151399193172</v>
      </c>
      <c r="X386" s="15">
        <f>'prov lvl hist forec Mt'!X386*'city lvl hist forec Mt'!$H386</f>
        <v>0.30129424443247771</v>
      </c>
    </row>
    <row r="387" spans="1:24">
      <c r="A387" s="14" t="s">
        <v>3751</v>
      </c>
      <c r="B387" s="14" t="s">
        <v>4549</v>
      </c>
      <c r="C387" s="14" t="s">
        <v>4550</v>
      </c>
      <c r="D387" s="14" t="s">
        <v>2370</v>
      </c>
      <c r="E387" s="14" t="s">
        <v>4145</v>
      </c>
      <c r="F387">
        <f>SUMIF(GID_GCED_CO2_Plant_2019_v1.0!$V$1:$V$797,'city lvl hist forec Mt'!A387,GID_GCED_CO2_Plant_2019_v1.0!$AB$1:$AB$797)</f>
        <v>0</v>
      </c>
      <c r="G387" s="15">
        <f t="shared" ref="G387:G450" si="12">SUMIF($E$1:$E$686,E387,$F$1:$F$686)</f>
        <v>9185.25</v>
      </c>
      <c r="H387" s="26">
        <f t="shared" ref="H387:H450" si="13">F387/G387</f>
        <v>0</v>
      </c>
      <c r="I387" s="15">
        <f>'prov lvl hist forec Mt'!I387*'city lvl hist forec Mt'!$H387</f>
        <v>0</v>
      </c>
      <c r="J387" s="15">
        <f>'prov lvl hist forec Mt'!J387*'city lvl hist forec Mt'!$H387</f>
        <v>0</v>
      </c>
      <c r="K387" s="15">
        <f>'prov lvl hist forec Mt'!K387*'city lvl hist forec Mt'!$H387</f>
        <v>0</v>
      </c>
      <c r="L387" s="15">
        <f>'prov lvl hist forec Mt'!L387*'city lvl hist forec Mt'!$H387</f>
        <v>0</v>
      </c>
      <c r="M387" s="15">
        <f>'prov lvl hist forec Mt'!M387*'city lvl hist forec Mt'!$H387</f>
        <v>0</v>
      </c>
      <c r="N387" s="15">
        <f>'prov lvl hist forec Mt'!N387*'city lvl hist forec Mt'!$H387</f>
        <v>0</v>
      </c>
      <c r="O387" s="15">
        <f>'prov lvl hist forec Mt'!O387*'city lvl hist forec Mt'!$H387</f>
        <v>0</v>
      </c>
      <c r="P387" s="15">
        <f>'prov lvl hist forec Mt'!P387*'city lvl hist forec Mt'!$H387</f>
        <v>0</v>
      </c>
      <c r="Q387" s="15">
        <f>'prov lvl hist forec Mt'!Q387*'city lvl hist forec Mt'!$H387</f>
        <v>0</v>
      </c>
      <c r="R387" s="15">
        <f>'prov lvl hist forec Mt'!R387*'city lvl hist forec Mt'!$H387</f>
        <v>0</v>
      </c>
      <c r="S387" s="15">
        <f>'prov lvl hist forec Mt'!S387*'city lvl hist forec Mt'!$H387</f>
        <v>0</v>
      </c>
      <c r="T387" s="15">
        <f>'prov lvl hist forec Mt'!T387*'city lvl hist forec Mt'!$H387</f>
        <v>0</v>
      </c>
      <c r="U387" s="15">
        <f>'prov lvl hist forec Mt'!U387*'city lvl hist forec Mt'!$H387</f>
        <v>0</v>
      </c>
      <c r="V387" s="15">
        <f>'prov lvl hist forec Mt'!V387*'city lvl hist forec Mt'!$H387</f>
        <v>0</v>
      </c>
      <c r="W387" s="15">
        <f>'prov lvl hist forec Mt'!W387*'city lvl hist forec Mt'!$H387</f>
        <v>0</v>
      </c>
      <c r="X387" s="15">
        <f>'prov lvl hist forec Mt'!X387*'city lvl hist forec Mt'!$H387</f>
        <v>0</v>
      </c>
    </row>
    <row r="388" spans="1:24">
      <c r="A388" s="14" t="s">
        <v>3441</v>
      </c>
      <c r="B388" s="14" t="s">
        <v>4551</v>
      </c>
      <c r="C388" s="14" t="s">
        <v>3194</v>
      </c>
      <c r="D388" s="14" t="s">
        <v>2386</v>
      </c>
      <c r="E388" s="14" t="s">
        <v>3955</v>
      </c>
      <c r="F388">
        <f>SUMIF(GID_GCED_CO2_Plant_2019_v1.0!$V$1:$V$797,'city lvl hist forec Mt'!A388,GID_GCED_CO2_Plant_2019_v1.0!$AB$1:$AB$797)</f>
        <v>3653.98</v>
      </c>
      <c r="G388" s="15">
        <f t="shared" si="12"/>
        <v>64497.73</v>
      </c>
      <c r="H388" s="26">
        <f t="shared" si="13"/>
        <v>5.6652846542041092E-2</v>
      </c>
      <c r="I388" s="15">
        <f>'prov lvl hist forec Mt'!I388*'city lvl hist forec Mt'!$H388</f>
        <v>0.9825708291032681</v>
      </c>
      <c r="J388" s="15">
        <f>'prov lvl hist forec Mt'!J388*'city lvl hist forec Mt'!$H388</f>
        <v>0.99529899973702607</v>
      </c>
      <c r="K388" s="15">
        <f>'prov lvl hist forec Mt'!K388*'city lvl hist forec Mt'!$H388</f>
        <v>1.029371080661255</v>
      </c>
      <c r="L388" s="15">
        <f>'prov lvl hist forec Mt'!L388*'city lvl hist forec Mt'!$H388</f>
        <v>0.97587654998468176</v>
      </c>
      <c r="M388" s="15">
        <f>'prov lvl hist forec Mt'!M388*'city lvl hist forec Mt'!$H388</f>
        <v>1.0904164661746392</v>
      </c>
      <c r="N388" s="15">
        <f>'prov lvl hist forec Mt'!N388*'city lvl hist forec Mt'!$H388</f>
        <v>1.0891433628131604</v>
      </c>
      <c r="O388" s="15">
        <f>'prov lvl hist forec Mt'!O388*'city lvl hist forec Mt'!$H388</f>
        <v>1.1020872544669771</v>
      </c>
      <c r="P388" s="15">
        <f>'prov lvl hist forec Mt'!P388*'city lvl hist forec Mt'!$H388</f>
        <v>1.0997683650808894</v>
      </c>
      <c r="Q388" s="15">
        <f>'prov lvl hist forec Mt'!Q388*'city lvl hist forec Mt'!$H388</f>
        <v>1.0777907432787952</v>
      </c>
      <c r="R388" s="15">
        <f>'prov lvl hist forec Mt'!R388*'city lvl hist forec Mt'!$H388</f>
        <v>1.0562526739127431</v>
      </c>
      <c r="S388" s="15">
        <f>'prov lvl hist forec Mt'!S388*'city lvl hist forec Mt'!$H388</f>
        <v>1.0351453659340117</v>
      </c>
      <c r="T388" s="15">
        <f>'prov lvl hist forec Mt'!T388*'city lvl hist forec Mt'!$H388</f>
        <v>1.0144602041148552</v>
      </c>
      <c r="U388" s="15">
        <f>'prov lvl hist forec Mt'!U388*'city lvl hist forec Mt'!$H388</f>
        <v>0.9941887455320817</v>
      </c>
      <c r="V388" s="15">
        <f>'prov lvl hist forec Mt'!V388*'city lvl hist forec Mt'!$H388</f>
        <v>0.97432271612096355</v>
      </c>
      <c r="W388" s="15">
        <f>'prov lvl hist forec Mt'!W388*'city lvl hist forec Mt'!$H388</f>
        <v>0.95485400729806813</v>
      </c>
      <c r="X388" s="15">
        <f>'prov lvl hist forec Mt'!X388*'city lvl hist forec Mt'!$H388</f>
        <v>0.93577467265163039</v>
      </c>
    </row>
    <row r="389" spans="1:24">
      <c r="A389" s="14" t="s">
        <v>3752</v>
      </c>
      <c r="B389" s="14" t="s">
        <v>4552</v>
      </c>
      <c r="C389" s="14" t="s">
        <v>4553</v>
      </c>
      <c r="D389" s="14" t="s">
        <v>2400</v>
      </c>
      <c r="E389" s="14" t="s">
        <v>4023</v>
      </c>
      <c r="F389">
        <f>SUMIF(GID_GCED_CO2_Plant_2019_v1.0!$V$1:$V$797,'city lvl hist forec Mt'!A389,GID_GCED_CO2_Plant_2019_v1.0!$AB$1:$AB$797)</f>
        <v>0</v>
      </c>
      <c r="G389" s="15">
        <f t="shared" si="12"/>
        <v>18621.920000000002</v>
      </c>
      <c r="H389" s="26">
        <f t="shared" si="13"/>
        <v>0</v>
      </c>
      <c r="I389" s="15">
        <f>'prov lvl hist forec Mt'!I389*'city lvl hist forec Mt'!$H389</f>
        <v>0</v>
      </c>
      <c r="J389" s="15">
        <f>'prov lvl hist forec Mt'!J389*'city lvl hist forec Mt'!$H389</f>
        <v>0</v>
      </c>
      <c r="K389" s="15">
        <f>'prov lvl hist forec Mt'!K389*'city lvl hist forec Mt'!$H389</f>
        <v>0</v>
      </c>
      <c r="L389" s="15">
        <f>'prov lvl hist forec Mt'!L389*'city lvl hist forec Mt'!$H389</f>
        <v>0</v>
      </c>
      <c r="M389" s="15">
        <f>'prov lvl hist forec Mt'!M389*'city lvl hist forec Mt'!$H389</f>
        <v>0</v>
      </c>
      <c r="N389" s="15">
        <f>'prov lvl hist forec Mt'!N389*'city lvl hist forec Mt'!$H389</f>
        <v>0</v>
      </c>
      <c r="O389" s="15">
        <f>'prov lvl hist forec Mt'!O389*'city lvl hist forec Mt'!$H389</f>
        <v>0</v>
      </c>
      <c r="P389" s="15">
        <f>'prov lvl hist forec Mt'!P389*'city lvl hist forec Mt'!$H389</f>
        <v>0</v>
      </c>
      <c r="Q389" s="15">
        <f>'prov lvl hist forec Mt'!Q389*'city lvl hist forec Mt'!$H389</f>
        <v>0</v>
      </c>
      <c r="R389" s="15">
        <f>'prov lvl hist forec Mt'!R389*'city lvl hist forec Mt'!$H389</f>
        <v>0</v>
      </c>
      <c r="S389" s="15">
        <f>'prov lvl hist forec Mt'!S389*'city lvl hist forec Mt'!$H389</f>
        <v>0</v>
      </c>
      <c r="T389" s="15">
        <f>'prov lvl hist forec Mt'!T389*'city lvl hist forec Mt'!$H389</f>
        <v>0</v>
      </c>
      <c r="U389" s="15">
        <f>'prov lvl hist forec Mt'!U389*'city lvl hist forec Mt'!$H389</f>
        <v>0</v>
      </c>
      <c r="V389" s="15">
        <f>'prov lvl hist forec Mt'!V389*'city lvl hist forec Mt'!$H389</f>
        <v>0</v>
      </c>
      <c r="W389" s="15">
        <f>'prov lvl hist forec Mt'!W389*'city lvl hist forec Mt'!$H389</f>
        <v>0</v>
      </c>
      <c r="X389" s="15">
        <f>'prov lvl hist forec Mt'!X389*'city lvl hist forec Mt'!$H389</f>
        <v>0</v>
      </c>
    </row>
    <row r="390" spans="1:24">
      <c r="A390" s="14" t="s">
        <v>3753</v>
      </c>
      <c r="B390" s="14" t="s">
        <v>4554</v>
      </c>
      <c r="C390" s="14" t="s">
        <v>4555</v>
      </c>
      <c r="D390" s="14" t="s">
        <v>2744</v>
      </c>
      <c r="E390" s="14" t="s">
        <v>4415</v>
      </c>
      <c r="F390">
        <f>SUMIF(GID_GCED_CO2_Plant_2019_v1.0!$V$1:$V$797,'city lvl hist forec Mt'!A390,GID_GCED_CO2_Plant_2019_v1.0!$AB$1:$AB$797)</f>
        <v>0</v>
      </c>
      <c r="G390" s="15">
        <f t="shared" si="12"/>
        <v>797.84000000000015</v>
      </c>
      <c r="H390" s="26">
        <f t="shared" si="13"/>
        <v>0</v>
      </c>
      <c r="I390" s="15">
        <f>'prov lvl hist forec Mt'!I390*'city lvl hist forec Mt'!$H390</f>
        <v>0</v>
      </c>
      <c r="J390" s="15">
        <f>'prov lvl hist forec Mt'!J390*'city lvl hist forec Mt'!$H390</f>
        <v>0</v>
      </c>
      <c r="K390" s="15">
        <f>'prov lvl hist forec Mt'!K390*'city lvl hist forec Mt'!$H390</f>
        <v>0</v>
      </c>
      <c r="L390" s="15">
        <f>'prov lvl hist forec Mt'!L390*'city lvl hist forec Mt'!$H390</f>
        <v>0</v>
      </c>
      <c r="M390" s="15">
        <f>'prov lvl hist forec Mt'!M390*'city lvl hist forec Mt'!$H390</f>
        <v>0</v>
      </c>
      <c r="N390" s="15">
        <f>'prov lvl hist forec Mt'!N390*'city lvl hist forec Mt'!$H390</f>
        <v>0</v>
      </c>
      <c r="O390" s="15">
        <f>'prov lvl hist forec Mt'!O390*'city lvl hist forec Mt'!$H390</f>
        <v>0</v>
      </c>
      <c r="P390" s="15">
        <f>'prov lvl hist forec Mt'!P390*'city lvl hist forec Mt'!$H390</f>
        <v>0</v>
      </c>
      <c r="Q390" s="15">
        <f>'prov lvl hist forec Mt'!Q390*'city lvl hist forec Mt'!$H390</f>
        <v>0</v>
      </c>
      <c r="R390" s="15">
        <f>'prov lvl hist forec Mt'!R390*'city lvl hist forec Mt'!$H390</f>
        <v>0</v>
      </c>
      <c r="S390" s="15">
        <f>'prov lvl hist forec Mt'!S390*'city lvl hist forec Mt'!$H390</f>
        <v>0</v>
      </c>
      <c r="T390" s="15">
        <f>'prov lvl hist forec Mt'!T390*'city lvl hist forec Mt'!$H390</f>
        <v>0</v>
      </c>
      <c r="U390" s="15">
        <f>'prov lvl hist forec Mt'!U390*'city lvl hist forec Mt'!$H390</f>
        <v>0</v>
      </c>
      <c r="V390" s="15">
        <f>'prov lvl hist forec Mt'!V390*'city lvl hist forec Mt'!$H390</f>
        <v>0</v>
      </c>
      <c r="W390" s="15">
        <f>'prov lvl hist forec Mt'!W390*'city lvl hist forec Mt'!$H390</f>
        <v>0</v>
      </c>
      <c r="X390" s="15">
        <f>'prov lvl hist forec Mt'!X390*'city lvl hist forec Mt'!$H390</f>
        <v>0</v>
      </c>
    </row>
    <row r="391" spans="1:24">
      <c r="A391" s="14" t="s">
        <v>3484</v>
      </c>
      <c r="B391" s="14" t="s">
        <v>4556</v>
      </c>
      <c r="C391" s="14" t="s">
        <v>4557</v>
      </c>
      <c r="D391" s="14" t="s">
        <v>3970</v>
      </c>
      <c r="E391" s="14" t="s">
        <v>3971</v>
      </c>
      <c r="F391">
        <f>SUMIF(GID_GCED_CO2_Plant_2019_v1.0!$V$1:$V$797,'city lvl hist forec Mt'!A391,GID_GCED_CO2_Plant_2019_v1.0!$AB$1:$AB$797)</f>
        <v>888.36</v>
      </c>
      <c r="G391" s="15">
        <f t="shared" si="12"/>
        <v>6506.7800000000007</v>
      </c>
      <c r="H391" s="26">
        <f t="shared" si="13"/>
        <v>0.1365283596494733</v>
      </c>
      <c r="I391" s="15">
        <f>'prov lvl hist forec Mt'!I391*'city lvl hist forec Mt'!$H391</f>
        <v>1.0583596444635834</v>
      </c>
      <c r="J391" s="15">
        <f>'prov lvl hist forec Mt'!J391*'city lvl hist forec Mt'!$H391</f>
        <v>1.1278854560413811</v>
      </c>
      <c r="K391" s="15">
        <f>'prov lvl hist forec Mt'!K391*'city lvl hist forec Mt'!$H391</f>
        <v>0.56400038548831788</v>
      </c>
      <c r="L391" s="15">
        <f>'prov lvl hist forec Mt'!L391*'city lvl hist forec Mt'!$H391</f>
        <v>0.52445505245425061</v>
      </c>
      <c r="M391" s="15">
        <f>'prov lvl hist forec Mt'!M391*'city lvl hist forec Mt'!$H391</f>
        <v>0.61352834763967434</v>
      </c>
      <c r="N391" s="15">
        <f>'prov lvl hist forec Mt'!N391*'city lvl hist forec Mt'!$H391</f>
        <v>0.65401858048539308</v>
      </c>
      <c r="O391" s="15">
        <f>'prov lvl hist forec Mt'!O391*'city lvl hist forec Mt'!$H391</f>
        <v>0.6657333304544848</v>
      </c>
      <c r="P391" s="15">
        <f>'prov lvl hist forec Mt'!P391*'city lvl hist forec Mt'!$H391</f>
        <v>0.66363464096522384</v>
      </c>
      <c r="Q391" s="15">
        <f>'prov lvl hist forec Mt'!Q391*'city lvl hist forec Mt'!$H391</f>
        <v>0.6437439966974412</v>
      </c>
      <c r="R391" s="15">
        <f>'prov lvl hist forec Mt'!R391*'city lvl hist forec Mt'!$H391</f>
        <v>0.62425116531501423</v>
      </c>
      <c r="S391" s="15">
        <f>'prov lvl hist forec Mt'!S391*'city lvl hist forec Mt'!$H391</f>
        <v>0.60514819056023594</v>
      </c>
      <c r="T391" s="15">
        <f>'prov lvl hist forec Mt'!T391*'city lvl hist forec Mt'!$H391</f>
        <v>0.58642727530055305</v>
      </c>
      <c r="U391" s="15">
        <f>'prov lvl hist forec Mt'!U391*'city lvl hist forec Mt'!$H391</f>
        <v>0.56808077834606385</v>
      </c>
      <c r="V391" s="15">
        <f>'prov lvl hist forec Mt'!V391*'city lvl hist forec Mt'!$H391</f>
        <v>0.55010121133066447</v>
      </c>
      <c r="W391" s="15">
        <f>'prov lvl hist forec Mt'!W391*'city lvl hist forec Mt'!$H391</f>
        <v>0.53248123565557315</v>
      </c>
      <c r="X391" s="15">
        <f>'prov lvl hist forec Mt'!X391*'city lvl hist forec Mt'!$H391</f>
        <v>0.51521365949398346</v>
      </c>
    </row>
    <row r="392" spans="1:24">
      <c r="A392" s="14" t="s">
        <v>3754</v>
      </c>
      <c r="B392" s="14" t="s">
        <v>4558</v>
      </c>
      <c r="C392" s="14" t="s">
        <v>4559</v>
      </c>
      <c r="D392" s="14" t="s">
        <v>2438</v>
      </c>
      <c r="E392" s="14" t="s">
        <v>3959</v>
      </c>
      <c r="F392">
        <f>SUMIF(GID_GCED_CO2_Plant_2019_v1.0!$V$1:$V$797,'city lvl hist forec Mt'!A392,GID_GCED_CO2_Plant_2019_v1.0!$AB$1:$AB$797)</f>
        <v>0</v>
      </c>
      <c r="G392" s="15">
        <f t="shared" si="12"/>
        <v>15366.849999999997</v>
      </c>
      <c r="H392" s="26">
        <f t="shared" si="13"/>
        <v>0</v>
      </c>
      <c r="I392" s="15">
        <f>'prov lvl hist forec Mt'!I392*'city lvl hist forec Mt'!$H392</f>
        <v>0</v>
      </c>
      <c r="J392" s="15">
        <f>'prov lvl hist forec Mt'!J392*'city lvl hist forec Mt'!$H392</f>
        <v>0</v>
      </c>
      <c r="K392" s="15">
        <f>'prov lvl hist forec Mt'!K392*'city lvl hist forec Mt'!$H392</f>
        <v>0</v>
      </c>
      <c r="L392" s="15">
        <f>'prov lvl hist forec Mt'!L392*'city lvl hist forec Mt'!$H392</f>
        <v>0</v>
      </c>
      <c r="M392" s="15">
        <f>'prov lvl hist forec Mt'!M392*'city lvl hist forec Mt'!$H392</f>
        <v>0</v>
      </c>
      <c r="N392" s="15">
        <f>'prov lvl hist forec Mt'!N392*'city lvl hist forec Mt'!$H392</f>
        <v>0</v>
      </c>
      <c r="O392" s="15">
        <f>'prov lvl hist forec Mt'!O392*'city lvl hist forec Mt'!$H392</f>
        <v>0</v>
      </c>
      <c r="P392" s="15">
        <f>'prov lvl hist forec Mt'!P392*'city lvl hist forec Mt'!$H392</f>
        <v>0</v>
      </c>
      <c r="Q392" s="15">
        <f>'prov lvl hist forec Mt'!Q392*'city lvl hist forec Mt'!$H392</f>
        <v>0</v>
      </c>
      <c r="R392" s="15">
        <f>'prov lvl hist forec Mt'!R392*'city lvl hist forec Mt'!$H392</f>
        <v>0</v>
      </c>
      <c r="S392" s="15">
        <f>'prov lvl hist forec Mt'!S392*'city lvl hist forec Mt'!$H392</f>
        <v>0</v>
      </c>
      <c r="T392" s="15">
        <f>'prov lvl hist forec Mt'!T392*'city lvl hist forec Mt'!$H392</f>
        <v>0</v>
      </c>
      <c r="U392" s="15">
        <f>'prov lvl hist forec Mt'!U392*'city lvl hist forec Mt'!$H392</f>
        <v>0</v>
      </c>
      <c r="V392" s="15">
        <f>'prov lvl hist forec Mt'!V392*'city lvl hist forec Mt'!$H392</f>
        <v>0</v>
      </c>
      <c r="W392" s="15">
        <f>'prov lvl hist forec Mt'!W392*'city lvl hist forec Mt'!$H392</f>
        <v>0</v>
      </c>
      <c r="X392" s="15">
        <f>'prov lvl hist forec Mt'!X392*'city lvl hist forec Mt'!$H392</f>
        <v>0</v>
      </c>
    </row>
    <row r="393" spans="1:24">
      <c r="A393" s="14" t="s">
        <v>3755</v>
      </c>
      <c r="B393" s="14" t="s">
        <v>4560</v>
      </c>
      <c r="C393" s="14" t="s">
        <v>4561</v>
      </c>
      <c r="D393" s="14" t="s">
        <v>2634</v>
      </c>
      <c r="E393" s="14" t="s">
        <v>3974</v>
      </c>
      <c r="F393">
        <f>SUMIF(GID_GCED_CO2_Plant_2019_v1.0!$V$1:$V$797,'city lvl hist forec Mt'!A393,GID_GCED_CO2_Plant_2019_v1.0!$AB$1:$AB$797)</f>
        <v>0</v>
      </c>
      <c r="G393" s="15">
        <f t="shared" si="12"/>
        <v>11280.41</v>
      </c>
      <c r="H393" s="26">
        <f t="shared" si="13"/>
        <v>0</v>
      </c>
      <c r="I393" s="15">
        <f>'prov lvl hist forec Mt'!I393*'city lvl hist forec Mt'!$H393</f>
        <v>0</v>
      </c>
      <c r="J393" s="15">
        <f>'prov lvl hist forec Mt'!J393*'city lvl hist forec Mt'!$H393</f>
        <v>0</v>
      </c>
      <c r="K393" s="15">
        <f>'prov lvl hist forec Mt'!K393*'city lvl hist forec Mt'!$H393</f>
        <v>0</v>
      </c>
      <c r="L393" s="15">
        <f>'prov lvl hist forec Mt'!L393*'city lvl hist forec Mt'!$H393</f>
        <v>0</v>
      </c>
      <c r="M393" s="15">
        <f>'prov lvl hist forec Mt'!M393*'city lvl hist forec Mt'!$H393</f>
        <v>0</v>
      </c>
      <c r="N393" s="15">
        <f>'prov lvl hist forec Mt'!N393*'city lvl hist forec Mt'!$H393</f>
        <v>0</v>
      </c>
      <c r="O393" s="15">
        <f>'prov lvl hist forec Mt'!O393*'city lvl hist forec Mt'!$H393</f>
        <v>0</v>
      </c>
      <c r="P393" s="15">
        <f>'prov lvl hist forec Mt'!P393*'city lvl hist forec Mt'!$H393</f>
        <v>0</v>
      </c>
      <c r="Q393" s="15">
        <f>'prov lvl hist forec Mt'!Q393*'city lvl hist forec Mt'!$H393</f>
        <v>0</v>
      </c>
      <c r="R393" s="15">
        <f>'prov lvl hist forec Mt'!R393*'city lvl hist forec Mt'!$H393</f>
        <v>0</v>
      </c>
      <c r="S393" s="15">
        <f>'prov lvl hist forec Mt'!S393*'city lvl hist forec Mt'!$H393</f>
        <v>0</v>
      </c>
      <c r="T393" s="15">
        <f>'prov lvl hist forec Mt'!T393*'city lvl hist forec Mt'!$H393</f>
        <v>0</v>
      </c>
      <c r="U393" s="15">
        <f>'prov lvl hist forec Mt'!U393*'city lvl hist forec Mt'!$H393</f>
        <v>0</v>
      </c>
      <c r="V393" s="15">
        <f>'prov lvl hist forec Mt'!V393*'city lvl hist forec Mt'!$H393</f>
        <v>0</v>
      </c>
      <c r="W393" s="15">
        <f>'prov lvl hist forec Mt'!W393*'city lvl hist forec Mt'!$H393</f>
        <v>0</v>
      </c>
      <c r="X393" s="15">
        <f>'prov lvl hist forec Mt'!X393*'city lvl hist forec Mt'!$H393</f>
        <v>0</v>
      </c>
    </row>
    <row r="394" spans="1:24">
      <c r="A394" s="14" t="s">
        <v>3325</v>
      </c>
      <c r="B394" s="14" t="s">
        <v>4562</v>
      </c>
      <c r="C394" s="14" t="s">
        <v>2703</v>
      </c>
      <c r="D394" s="14" t="s">
        <v>2366</v>
      </c>
      <c r="E394" s="14" t="s">
        <v>3987</v>
      </c>
      <c r="F394">
        <f>SUMIF(GID_GCED_CO2_Plant_2019_v1.0!$V$1:$V$797,'city lvl hist forec Mt'!A394,GID_GCED_CO2_Plant_2019_v1.0!$AB$1:$AB$797)</f>
        <v>67.05</v>
      </c>
      <c r="G394" s="15">
        <f t="shared" si="12"/>
        <v>30951.659999999996</v>
      </c>
      <c r="H394" s="26">
        <f t="shared" si="13"/>
        <v>2.1662812269196549E-3</v>
      </c>
      <c r="I394" s="15">
        <f>'prov lvl hist forec Mt'!I394*'city lvl hist forec Mt'!$H394</f>
        <v>4.0451772342406676E-2</v>
      </c>
      <c r="J394" s="15">
        <f>'prov lvl hist forec Mt'!J394*'city lvl hist forec Mt'!$H394</f>
        <v>4.1449742370540492E-2</v>
      </c>
      <c r="K394" s="15">
        <f>'prov lvl hist forec Mt'!K394*'city lvl hist forec Mt'!$H394</f>
        <v>4.0582645155461367E-2</v>
      </c>
      <c r="L394" s="15">
        <f>'prov lvl hist forec Mt'!L394*'city lvl hist forec Mt'!$H394</f>
        <v>3.9379990301460117E-2</v>
      </c>
      <c r="M394" s="15">
        <f>'prov lvl hist forec Mt'!M394*'city lvl hist forec Mt'!$H394</f>
        <v>4.2243696357437438E-2</v>
      </c>
      <c r="N394" s="15">
        <f>'prov lvl hist forec Mt'!N394*'city lvl hist forec Mt'!$H394</f>
        <v>4.2585169659418921E-2</v>
      </c>
      <c r="O394" s="15">
        <f>'prov lvl hist forec Mt'!O394*'city lvl hist forec Mt'!$H394</f>
        <v>4.2803432148018454E-2</v>
      </c>
      <c r="P394" s="15">
        <f>'prov lvl hist forec Mt'!P394*'city lvl hist forec Mt'!$H394</f>
        <v>4.2764330571635485E-2</v>
      </c>
      <c r="Q394" s="15">
        <f>'prov lvl hist forec Mt'!Q394*'city lvl hist forec Mt'!$H394</f>
        <v>4.2393739519398892E-2</v>
      </c>
      <c r="R394" s="15">
        <f>'prov lvl hist forec Mt'!R394*'city lvl hist forec Mt'!$H394</f>
        <v>4.2030560288207029E-2</v>
      </c>
      <c r="S394" s="15">
        <f>'prov lvl hist forec Mt'!S394*'city lvl hist forec Mt'!$H394</f>
        <v>4.1674644641639003E-2</v>
      </c>
      <c r="T394" s="15">
        <f>'prov lvl hist forec Mt'!T394*'city lvl hist forec Mt'!$H394</f>
        <v>4.1325847308002338E-2</v>
      </c>
      <c r="U394" s="15">
        <f>'prov lvl hist forec Mt'!U394*'city lvl hist forec Mt'!$H394</f>
        <v>4.0984025921038406E-2</v>
      </c>
      <c r="V394" s="15">
        <f>'prov lvl hist forec Mt'!V394*'city lvl hist forec Mt'!$H394</f>
        <v>4.0649040961813758E-2</v>
      </c>
      <c r="W394" s="15">
        <f>'prov lvl hist forec Mt'!W394*'city lvl hist forec Mt'!$H394</f>
        <v>4.0320755701773604E-2</v>
      </c>
      <c r="X394" s="15">
        <f>'prov lvl hist forec Mt'!X394*'city lvl hist forec Mt'!$H394</f>
        <v>3.9999036146934244E-2</v>
      </c>
    </row>
    <row r="395" spans="1:24">
      <c r="A395" s="14" t="s">
        <v>3756</v>
      </c>
      <c r="B395" s="14" t="s">
        <v>4563</v>
      </c>
      <c r="C395" s="14" t="s">
        <v>4564</v>
      </c>
      <c r="D395" s="14" t="s">
        <v>2409</v>
      </c>
      <c r="E395" s="14" t="s">
        <v>3961</v>
      </c>
      <c r="F395">
        <f>SUMIF(GID_GCED_CO2_Plant_2019_v1.0!$V$1:$V$797,'city lvl hist forec Mt'!A395,GID_GCED_CO2_Plant_2019_v1.0!$AB$1:$AB$797)</f>
        <v>0</v>
      </c>
      <c r="G395" s="15">
        <f t="shared" si="12"/>
        <v>6828.59</v>
      </c>
      <c r="H395" s="26">
        <f t="shared" si="13"/>
        <v>0</v>
      </c>
      <c r="I395" s="15">
        <f>'prov lvl hist forec Mt'!I395*'city lvl hist forec Mt'!$H395</f>
        <v>0</v>
      </c>
      <c r="J395" s="15">
        <f>'prov lvl hist forec Mt'!J395*'city lvl hist forec Mt'!$H395</f>
        <v>0</v>
      </c>
      <c r="K395" s="15">
        <f>'prov lvl hist forec Mt'!K395*'city lvl hist forec Mt'!$H395</f>
        <v>0</v>
      </c>
      <c r="L395" s="15">
        <f>'prov lvl hist forec Mt'!L395*'city lvl hist forec Mt'!$H395</f>
        <v>0</v>
      </c>
      <c r="M395" s="15">
        <f>'prov lvl hist forec Mt'!M395*'city lvl hist forec Mt'!$H395</f>
        <v>0</v>
      </c>
      <c r="N395" s="15">
        <f>'prov lvl hist forec Mt'!N395*'city lvl hist forec Mt'!$H395</f>
        <v>0</v>
      </c>
      <c r="O395" s="15">
        <f>'prov lvl hist forec Mt'!O395*'city lvl hist forec Mt'!$H395</f>
        <v>0</v>
      </c>
      <c r="P395" s="15">
        <f>'prov lvl hist forec Mt'!P395*'city lvl hist forec Mt'!$H395</f>
        <v>0</v>
      </c>
      <c r="Q395" s="15">
        <f>'prov lvl hist forec Mt'!Q395*'city lvl hist forec Mt'!$H395</f>
        <v>0</v>
      </c>
      <c r="R395" s="15">
        <f>'prov lvl hist forec Mt'!R395*'city lvl hist forec Mt'!$H395</f>
        <v>0</v>
      </c>
      <c r="S395" s="15">
        <f>'prov lvl hist forec Mt'!S395*'city lvl hist forec Mt'!$H395</f>
        <v>0</v>
      </c>
      <c r="T395" s="15">
        <f>'prov lvl hist forec Mt'!T395*'city lvl hist forec Mt'!$H395</f>
        <v>0</v>
      </c>
      <c r="U395" s="15">
        <f>'prov lvl hist forec Mt'!U395*'city lvl hist forec Mt'!$H395</f>
        <v>0</v>
      </c>
      <c r="V395" s="15">
        <f>'prov lvl hist forec Mt'!V395*'city lvl hist forec Mt'!$H395</f>
        <v>0</v>
      </c>
      <c r="W395" s="15">
        <f>'prov lvl hist forec Mt'!W395*'city lvl hist forec Mt'!$H395</f>
        <v>0</v>
      </c>
      <c r="X395" s="15">
        <f>'prov lvl hist forec Mt'!X395*'city lvl hist forec Mt'!$H395</f>
        <v>0</v>
      </c>
    </row>
    <row r="396" spans="1:24">
      <c r="A396" s="14" t="s">
        <v>3374</v>
      </c>
      <c r="B396" s="14" t="s">
        <v>4565</v>
      </c>
      <c r="C396" s="14" t="s">
        <v>2938</v>
      </c>
      <c r="D396" s="14" t="s">
        <v>2366</v>
      </c>
      <c r="E396" s="14" t="s">
        <v>3987</v>
      </c>
      <c r="F396">
        <f>SUMIF(GID_GCED_CO2_Plant_2019_v1.0!$V$1:$V$797,'city lvl hist forec Mt'!A396,GID_GCED_CO2_Plant_2019_v1.0!$AB$1:$AB$797)</f>
        <v>1786.7600000000002</v>
      </c>
      <c r="G396" s="15">
        <f t="shared" si="12"/>
        <v>30951.659999999996</v>
      </c>
      <c r="H396" s="26">
        <f t="shared" si="13"/>
        <v>5.7727436912915188E-2</v>
      </c>
      <c r="I396" s="15">
        <f>'prov lvl hist forec Mt'!I396*'city lvl hist forec Mt'!$H396</f>
        <v>1.0779658277482262</v>
      </c>
      <c r="J396" s="15">
        <f>'prov lvl hist forec Mt'!J396*'city lvl hist forec Mt'!$H396</f>
        <v>1.1045599057119604</v>
      </c>
      <c r="K396" s="15">
        <f>'prov lvl hist forec Mt'!K396*'city lvl hist forec Mt'!$H396</f>
        <v>1.0814533491121874</v>
      </c>
      <c r="L396" s="15">
        <f>'prov lvl hist forec Mt'!L396*'city lvl hist forec Mt'!$H396</f>
        <v>1.0494047944971947</v>
      </c>
      <c r="M396" s="15">
        <f>'prov lvl hist forec Mt'!M396*'city lvl hist forec Mt'!$H396</f>
        <v>1.1257173289129745</v>
      </c>
      <c r="N396" s="15">
        <f>'prov lvl hist forec Mt'!N396*'city lvl hist forec Mt'!$H396</f>
        <v>1.1348169685408407</v>
      </c>
      <c r="O396" s="15">
        <f>'prov lvl hist forec Mt'!O396*'city lvl hist forec Mt'!$H396</f>
        <v>1.140633265097591</v>
      </c>
      <c r="P396" s="15">
        <f>'prov lvl hist forec Mt'!P396*'city lvl hist forec Mt'!$H396</f>
        <v>1.1395912795253609</v>
      </c>
      <c r="Q396" s="15">
        <f>'prov lvl hist forec Mt'!Q396*'city lvl hist forec Mt'!$H396</f>
        <v>1.1297157050511735</v>
      </c>
      <c r="R396" s="15">
        <f>'prov lvl hist forec Mt'!R396*'city lvl hist forec Mt'!$H396</f>
        <v>1.1200376420664699</v>
      </c>
      <c r="S396" s="15">
        <f>'prov lvl hist forec Mt'!S396*'city lvl hist forec Mt'!$H396</f>
        <v>1.1105531403414604</v>
      </c>
      <c r="T396" s="15">
        <f>'prov lvl hist forec Mt'!T396*'city lvl hist forec Mt'!$H396</f>
        <v>1.1012583286509512</v>
      </c>
      <c r="U396" s="15">
        <f>'prov lvl hist forec Mt'!U396*'city lvl hist forec Mt'!$H396</f>
        <v>1.0921494131942522</v>
      </c>
      <c r="V396" s="15">
        <f>'prov lvl hist forec Mt'!V396*'city lvl hist forec Mt'!$H396</f>
        <v>1.083222676046687</v>
      </c>
      <c r="W396" s="15">
        <f>'prov lvl hist forec Mt'!W396*'city lvl hist forec Mt'!$H396</f>
        <v>1.0744744736420733</v>
      </c>
      <c r="X396" s="15">
        <f>'prov lvl hist forec Mt'!X396*'city lvl hist forec Mt'!$H396</f>
        <v>1.0659012352855517</v>
      </c>
    </row>
    <row r="397" spans="1:24">
      <c r="A397" s="14" t="s">
        <v>3469</v>
      </c>
      <c r="B397" s="14" t="s">
        <v>4566</v>
      </c>
      <c r="C397" s="14" t="s">
        <v>3228</v>
      </c>
      <c r="D397" s="14" t="s">
        <v>2362</v>
      </c>
      <c r="E397" s="14" t="s">
        <v>3963</v>
      </c>
      <c r="F397">
        <f>SUMIF(GID_GCED_CO2_Plant_2019_v1.0!$V$1:$V$797,'city lvl hist forec Mt'!A397,GID_GCED_CO2_Plant_2019_v1.0!$AB$1:$AB$797)</f>
        <v>1883.98</v>
      </c>
      <c r="G397" s="15">
        <f t="shared" si="12"/>
        <v>26891.949999999997</v>
      </c>
      <c r="H397" s="26">
        <f t="shared" si="13"/>
        <v>7.0057396358389784E-2</v>
      </c>
      <c r="I397" s="15">
        <f>'prov lvl hist forec Mt'!I397*'city lvl hist forec Mt'!$H397</f>
        <v>1.5409114056252826</v>
      </c>
      <c r="J397" s="15">
        <f>'prov lvl hist forec Mt'!J397*'city lvl hist forec Mt'!$H397</f>
        <v>1.4342364745318275</v>
      </c>
      <c r="K397" s="15">
        <f>'prov lvl hist forec Mt'!K397*'city lvl hist forec Mt'!$H397</f>
        <v>1.4197077375617311</v>
      </c>
      <c r="L397" s="15">
        <f>'prov lvl hist forec Mt'!L397*'city lvl hist forec Mt'!$H397</f>
        <v>1.0156915453146489</v>
      </c>
      <c r="M397" s="15">
        <f>'prov lvl hist forec Mt'!M397*'city lvl hist forec Mt'!$H397</f>
        <v>1.0088592443876678</v>
      </c>
      <c r="N397" s="15">
        <f>'prov lvl hist forec Mt'!N397*'city lvl hist forec Mt'!$H397</f>
        <v>1.1136604053459269</v>
      </c>
      <c r="O397" s="15">
        <f>'prov lvl hist forec Mt'!O397*'city lvl hist forec Mt'!$H397</f>
        <v>1.105335917499862</v>
      </c>
      <c r="P397" s="15">
        <f>'prov lvl hist forec Mt'!P397*'city lvl hist forec Mt'!$H397</f>
        <v>1.1068272438356448</v>
      </c>
      <c r="Q397" s="15">
        <f>'prov lvl hist forec Mt'!Q397*'city lvl hist forec Mt'!$H397</f>
        <v>1.1209615127610955</v>
      </c>
      <c r="R397" s="15">
        <f>'prov lvl hist forec Mt'!R397*'city lvl hist forec Mt'!$H397</f>
        <v>1.1348130963080372</v>
      </c>
      <c r="S397" s="15">
        <f>'prov lvl hist forec Mt'!S397*'city lvl hist forec Mt'!$H397</f>
        <v>1.14838764818404</v>
      </c>
      <c r="T397" s="15">
        <f>'prov lvl hist forec Mt'!T397*'city lvl hist forec Mt'!$H397</f>
        <v>1.161690709022523</v>
      </c>
      <c r="U397" s="15">
        <f>'prov lvl hist forec Mt'!U397*'city lvl hist forec Mt'!$H397</f>
        <v>1.1747277086442363</v>
      </c>
      <c r="V397" s="15">
        <f>'prov lvl hist forec Mt'!V397*'city lvl hist forec Mt'!$H397</f>
        <v>1.1875039682735151</v>
      </c>
      <c r="W397" s="15">
        <f>'prov lvl hist forec Mt'!W397*'city lvl hist forec Mt'!$H397</f>
        <v>1.2000247027102084</v>
      </c>
      <c r="X397" s="15">
        <f>'prov lvl hist forec Mt'!X397*'city lvl hist forec Mt'!$H397</f>
        <v>1.2122950224581679</v>
      </c>
    </row>
    <row r="398" spans="1:24">
      <c r="A398" s="14" t="s">
        <v>3757</v>
      </c>
      <c r="B398" s="14" t="s">
        <v>4567</v>
      </c>
      <c r="C398" s="14" t="s">
        <v>4568</v>
      </c>
      <c r="D398" s="14" t="s">
        <v>2458</v>
      </c>
      <c r="E398" s="14" t="s">
        <v>3957</v>
      </c>
      <c r="F398">
        <f>SUMIF(GID_GCED_CO2_Plant_2019_v1.0!$V$1:$V$797,'city lvl hist forec Mt'!A398,GID_GCED_CO2_Plant_2019_v1.0!$AB$1:$AB$797)</f>
        <v>0</v>
      </c>
      <c r="G398" s="15">
        <f t="shared" si="12"/>
        <v>25846</v>
      </c>
      <c r="H398" s="26">
        <f t="shared" si="13"/>
        <v>0</v>
      </c>
      <c r="I398" s="15">
        <f>'prov lvl hist forec Mt'!I398*'city lvl hist forec Mt'!$H398</f>
        <v>0</v>
      </c>
      <c r="J398" s="15">
        <f>'prov lvl hist forec Mt'!J398*'city lvl hist forec Mt'!$H398</f>
        <v>0</v>
      </c>
      <c r="K398" s="15">
        <f>'prov lvl hist forec Mt'!K398*'city lvl hist forec Mt'!$H398</f>
        <v>0</v>
      </c>
      <c r="L398" s="15">
        <f>'prov lvl hist forec Mt'!L398*'city lvl hist forec Mt'!$H398</f>
        <v>0</v>
      </c>
      <c r="M398" s="15">
        <f>'prov lvl hist forec Mt'!M398*'city lvl hist forec Mt'!$H398</f>
        <v>0</v>
      </c>
      <c r="N398" s="15">
        <f>'prov lvl hist forec Mt'!N398*'city lvl hist forec Mt'!$H398</f>
        <v>0</v>
      </c>
      <c r="O398" s="15">
        <f>'prov lvl hist forec Mt'!O398*'city lvl hist forec Mt'!$H398</f>
        <v>0</v>
      </c>
      <c r="P398" s="15">
        <f>'prov lvl hist forec Mt'!P398*'city lvl hist forec Mt'!$H398</f>
        <v>0</v>
      </c>
      <c r="Q398" s="15">
        <f>'prov lvl hist forec Mt'!Q398*'city lvl hist forec Mt'!$H398</f>
        <v>0</v>
      </c>
      <c r="R398" s="15">
        <f>'prov lvl hist forec Mt'!R398*'city lvl hist forec Mt'!$H398</f>
        <v>0</v>
      </c>
      <c r="S398" s="15">
        <f>'prov lvl hist forec Mt'!S398*'city lvl hist forec Mt'!$H398</f>
        <v>0</v>
      </c>
      <c r="T398" s="15">
        <f>'prov lvl hist forec Mt'!T398*'city lvl hist forec Mt'!$H398</f>
        <v>0</v>
      </c>
      <c r="U398" s="15">
        <f>'prov lvl hist forec Mt'!U398*'city lvl hist forec Mt'!$H398</f>
        <v>0</v>
      </c>
      <c r="V398" s="15">
        <f>'prov lvl hist forec Mt'!V398*'city lvl hist forec Mt'!$H398</f>
        <v>0</v>
      </c>
      <c r="W398" s="15">
        <f>'prov lvl hist forec Mt'!W398*'city lvl hist forec Mt'!$H398</f>
        <v>0</v>
      </c>
      <c r="X398" s="15">
        <f>'prov lvl hist forec Mt'!X398*'city lvl hist forec Mt'!$H398</f>
        <v>0</v>
      </c>
    </row>
    <row r="399" spans="1:24">
      <c r="A399" s="14" t="s">
        <v>3758</v>
      </c>
      <c r="B399" s="14" t="s">
        <v>4569</v>
      </c>
      <c r="C399" s="14" t="s">
        <v>4570</v>
      </c>
      <c r="D399" s="14" t="s">
        <v>2496</v>
      </c>
      <c r="E399" s="14" t="s">
        <v>3976</v>
      </c>
      <c r="F399">
        <f>SUMIF(GID_GCED_CO2_Plant_2019_v1.0!$V$1:$V$797,'city lvl hist forec Mt'!A399,GID_GCED_CO2_Plant_2019_v1.0!$AB$1:$AB$797)</f>
        <v>0</v>
      </c>
      <c r="G399" s="15">
        <f t="shared" si="12"/>
        <v>33858.01</v>
      </c>
      <c r="H399" s="26">
        <f t="shared" si="13"/>
        <v>0</v>
      </c>
      <c r="I399" s="15">
        <f>'prov lvl hist forec Mt'!I399*'city lvl hist forec Mt'!$H399</f>
        <v>0</v>
      </c>
      <c r="J399" s="15">
        <f>'prov lvl hist forec Mt'!J399*'city lvl hist forec Mt'!$H399</f>
        <v>0</v>
      </c>
      <c r="K399" s="15">
        <f>'prov lvl hist forec Mt'!K399*'city lvl hist forec Mt'!$H399</f>
        <v>0</v>
      </c>
      <c r="L399" s="15">
        <f>'prov lvl hist forec Mt'!L399*'city lvl hist forec Mt'!$H399</f>
        <v>0</v>
      </c>
      <c r="M399" s="15">
        <f>'prov lvl hist forec Mt'!M399*'city lvl hist forec Mt'!$H399</f>
        <v>0</v>
      </c>
      <c r="N399" s="15">
        <f>'prov lvl hist forec Mt'!N399*'city lvl hist forec Mt'!$H399</f>
        <v>0</v>
      </c>
      <c r="O399" s="15">
        <f>'prov lvl hist forec Mt'!O399*'city lvl hist forec Mt'!$H399</f>
        <v>0</v>
      </c>
      <c r="P399" s="15">
        <f>'prov lvl hist forec Mt'!P399*'city lvl hist forec Mt'!$H399</f>
        <v>0</v>
      </c>
      <c r="Q399" s="15">
        <f>'prov lvl hist forec Mt'!Q399*'city lvl hist forec Mt'!$H399</f>
        <v>0</v>
      </c>
      <c r="R399" s="15">
        <f>'prov lvl hist forec Mt'!R399*'city lvl hist forec Mt'!$H399</f>
        <v>0</v>
      </c>
      <c r="S399" s="15">
        <f>'prov lvl hist forec Mt'!S399*'city lvl hist forec Mt'!$H399</f>
        <v>0</v>
      </c>
      <c r="T399" s="15">
        <f>'prov lvl hist forec Mt'!T399*'city lvl hist forec Mt'!$H399</f>
        <v>0</v>
      </c>
      <c r="U399" s="15">
        <f>'prov lvl hist forec Mt'!U399*'city lvl hist forec Mt'!$H399</f>
        <v>0</v>
      </c>
      <c r="V399" s="15">
        <f>'prov lvl hist forec Mt'!V399*'city lvl hist forec Mt'!$H399</f>
        <v>0</v>
      </c>
      <c r="W399" s="15">
        <f>'prov lvl hist forec Mt'!W399*'city lvl hist forec Mt'!$H399</f>
        <v>0</v>
      </c>
      <c r="X399" s="15">
        <f>'prov lvl hist forec Mt'!X399*'city lvl hist forec Mt'!$H399</f>
        <v>0</v>
      </c>
    </row>
    <row r="400" spans="1:24">
      <c r="A400" s="14" t="s">
        <v>3759</v>
      </c>
      <c r="B400" s="14" t="s">
        <v>4571</v>
      </c>
      <c r="C400" s="14" t="s">
        <v>4572</v>
      </c>
      <c r="D400" s="14" t="s">
        <v>2357</v>
      </c>
      <c r="E400" s="14" t="s">
        <v>4062</v>
      </c>
      <c r="F400">
        <f>SUMIF(GID_GCED_CO2_Plant_2019_v1.0!$V$1:$V$797,'city lvl hist forec Mt'!A400,GID_GCED_CO2_Plant_2019_v1.0!$AB$1:$AB$797)</f>
        <v>0</v>
      </c>
      <c r="G400" s="15">
        <f t="shared" si="12"/>
        <v>32718.120000000006</v>
      </c>
      <c r="H400" s="26">
        <f t="shared" si="13"/>
        <v>0</v>
      </c>
      <c r="I400" s="15">
        <f>'prov lvl hist forec Mt'!I400*'city lvl hist forec Mt'!$H400</f>
        <v>0</v>
      </c>
      <c r="J400" s="15">
        <f>'prov lvl hist forec Mt'!J400*'city lvl hist forec Mt'!$H400</f>
        <v>0</v>
      </c>
      <c r="K400" s="15">
        <f>'prov lvl hist forec Mt'!K400*'city lvl hist forec Mt'!$H400</f>
        <v>0</v>
      </c>
      <c r="L400" s="15">
        <f>'prov lvl hist forec Mt'!L400*'city lvl hist forec Mt'!$H400</f>
        <v>0</v>
      </c>
      <c r="M400" s="15">
        <f>'prov lvl hist forec Mt'!M400*'city lvl hist forec Mt'!$H400</f>
        <v>0</v>
      </c>
      <c r="N400" s="15">
        <f>'prov lvl hist forec Mt'!N400*'city lvl hist forec Mt'!$H400</f>
        <v>0</v>
      </c>
      <c r="O400" s="15">
        <f>'prov lvl hist forec Mt'!O400*'city lvl hist forec Mt'!$H400</f>
        <v>0</v>
      </c>
      <c r="P400" s="15">
        <f>'prov lvl hist forec Mt'!P400*'city lvl hist forec Mt'!$H400</f>
        <v>0</v>
      </c>
      <c r="Q400" s="15">
        <f>'prov lvl hist forec Mt'!Q400*'city lvl hist forec Mt'!$H400</f>
        <v>0</v>
      </c>
      <c r="R400" s="15">
        <f>'prov lvl hist forec Mt'!R400*'city lvl hist forec Mt'!$H400</f>
        <v>0</v>
      </c>
      <c r="S400" s="15">
        <f>'prov lvl hist forec Mt'!S400*'city lvl hist forec Mt'!$H400</f>
        <v>0</v>
      </c>
      <c r="T400" s="15">
        <f>'prov lvl hist forec Mt'!T400*'city lvl hist forec Mt'!$H400</f>
        <v>0</v>
      </c>
      <c r="U400" s="15">
        <f>'prov lvl hist forec Mt'!U400*'city lvl hist forec Mt'!$H400</f>
        <v>0</v>
      </c>
      <c r="V400" s="15">
        <f>'prov lvl hist forec Mt'!V400*'city lvl hist forec Mt'!$H400</f>
        <v>0</v>
      </c>
      <c r="W400" s="15">
        <f>'prov lvl hist forec Mt'!W400*'city lvl hist forec Mt'!$H400</f>
        <v>0</v>
      </c>
      <c r="X400" s="15">
        <f>'prov lvl hist forec Mt'!X400*'city lvl hist forec Mt'!$H400</f>
        <v>0</v>
      </c>
    </row>
    <row r="401" spans="1:24">
      <c r="A401" s="14" t="s">
        <v>3260</v>
      </c>
      <c r="B401" s="14" t="s">
        <v>4573</v>
      </c>
      <c r="C401" s="14" t="s">
        <v>2415</v>
      </c>
      <c r="D401" s="14" t="s">
        <v>2416</v>
      </c>
      <c r="E401" s="14" t="s">
        <v>3979</v>
      </c>
      <c r="F401">
        <f>SUMIF(GID_GCED_CO2_Plant_2019_v1.0!$V$1:$V$797,'city lvl hist forec Mt'!A401,GID_GCED_CO2_Plant_2019_v1.0!$AB$1:$AB$797)</f>
        <v>1307.3900000000001</v>
      </c>
      <c r="G401" s="15">
        <f t="shared" si="12"/>
        <v>6251.97</v>
      </c>
      <c r="H401" s="26">
        <f t="shared" si="13"/>
        <v>0.20911648648346043</v>
      </c>
      <c r="I401" s="15">
        <f>'prov lvl hist forec Mt'!I401*'city lvl hist forec Mt'!$H401</f>
        <v>1.3025811798223359</v>
      </c>
      <c r="J401" s="15">
        <f>'prov lvl hist forec Mt'!J401*'city lvl hist forec Mt'!$H401</f>
        <v>1.2710878201655238</v>
      </c>
      <c r="K401" s="15">
        <f>'prov lvl hist forec Mt'!K401*'city lvl hist forec Mt'!$H401</f>
        <v>1.1373535228681504</v>
      </c>
      <c r="L401" s="15">
        <f>'prov lvl hist forec Mt'!L401*'city lvl hist forec Mt'!$H401</f>
        <v>1.0637211385281544</v>
      </c>
      <c r="M401" s="15">
        <f>'prov lvl hist forec Mt'!M401*'city lvl hist forec Mt'!$H401</f>
        <v>1.2687864110177092</v>
      </c>
      <c r="N401" s="15">
        <f>'prov lvl hist forec Mt'!N401*'city lvl hist forec Mt'!$H401</f>
        <v>1.3190184650280878</v>
      </c>
      <c r="O401" s="15">
        <f>'prov lvl hist forec Mt'!O401*'city lvl hist forec Mt'!$H401</f>
        <v>1.3469987357689548</v>
      </c>
      <c r="P401" s="15">
        <f>'prov lvl hist forec Mt'!P401*'city lvl hist forec Mt'!$H401</f>
        <v>1.3419860892963054</v>
      </c>
      <c r="Q401" s="15">
        <f>'prov lvl hist forec Mt'!Q401*'city lvl hist forec Mt'!$H401</f>
        <v>1.2944779808611087</v>
      </c>
      <c r="R401" s="15">
        <f>'prov lvl hist forec Mt'!R401*'city lvl hist forec Mt'!$H401</f>
        <v>1.2479200345946158</v>
      </c>
      <c r="S401" s="15">
        <f>'prov lvl hist forec Mt'!S401*'city lvl hist forec Mt'!$H401</f>
        <v>1.2022932472534527</v>
      </c>
      <c r="T401" s="15">
        <f>'prov lvl hist forec Mt'!T401*'city lvl hist forec Mt'!$H401</f>
        <v>1.1575789956591129</v>
      </c>
      <c r="U401" s="15">
        <f>'prov lvl hist forec Mt'!U401*'city lvl hist forec Mt'!$H401</f>
        <v>1.1137590290966599</v>
      </c>
      <c r="V401" s="15">
        <f>'prov lvl hist forec Mt'!V401*'city lvl hist forec Mt'!$H401</f>
        <v>1.070815461865456</v>
      </c>
      <c r="W401" s="15">
        <f>'prov lvl hist forec Mt'!W401*'city lvl hist forec Mt'!$H401</f>
        <v>1.0287307659788765</v>
      </c>
      <c r="X401" s="15">
        <f>'prov lvl hist forec Mt'!X401*'city lvl hist forec Mt'!$H401</f>
        <v>0.98748776401002802</v>
      </c>
    </row>
    <row r="402" spans="1:24">
      <c r="A402" s="14" t="s">
        <v>3760</v>
      </c>
      <c r="B402" s="14" t="s">
        <v>4574</v>
      </c>
      <c r="C402" s="14" t="s">
        <v>4575</v>
      </c>
      <c r="D402" s="14" t="s">
        <v>1445</v>
      </c>
      <c r="E402" s="14" t="s">
        <v>3947</v>
      </c>
      <c r="F402">
        <f>SUMIF(GID_GCED_CO2_Plant_2019_v1.0!$V$1:$V$797,'city lvl hist forec Mt'!A402,GID_GCED_CO2_Plant_2019_v1.0!$AB$1:$AB$797)</f>
        <v>0</v>
      </c>
      <c r="G402" s="15">
        <f t="shared" si="12"/>
        <v>19500.18</v>
      </c>
      <c r="H402" s="26">
        <f t="shared" si="13"/>
        <v>0</v>
      </c>
      <c r="I402" s="15">
        <f>'prov lvl hist forec Mt'!I402*'city lvl hist forec Mt'!$H402</f>
        <v>0</v>
      </c>
      <c r="J402" s="15">
        <f>'prov lvl hist forec Mt'!J402*'city lvl hist forec Mt'!$H402</f>
        <v>0</v>
      </c>
      <c r="K402" s="15">
        <f>'prov lvl hist forec Mt'!K402*'city lvl hist forec Mt'!$H402</f>
        <v>0</v>
      </c>
      <c r="L402" s="15">
        <f>'prov lvl hist forec Mt'!L402*'city lvl hist forec Mt'!$H402</f>
        <v>0</v>
      </c>
      <c r="M402" s="15">
        <f>'prov lvl hist forec Mt'!M402*'city lvl hist forec Mt'!$H402</f>
        <v>0</v>
      </c>
      <c r="N402" s="15">
        <f>'prov lvl hist forec Mt'!N402*'city lvl hist forec Mt'!$H402</f>
        <v>0</v>
      </c>
      <c r="O402" s="15">
        <f>'prov lvl hist forec Mt'!O402*'city lvl hist forec Mt'!$H402</f>
        <v>0</v>
      </c>
      <c r="P402" s="15">
        <f>'prov lvl hist forec Mt'!P402*'city lvl hist forec Mt'!$H402</f>
        <v>0</v>
      </c>
      <c r="Q402" s="15">
        <f>'prov lvl hist forec Mt'!Q402*'city lvl hist forec Mt'!$H402</f>
        <v>0</v>
      </c>
      <c r="R402" s="15">
        <f>'prov lvl hist forec Mt'!R402*'city lvl hist forec Mt'!$H402</f>
        <v>0</v>
      </c>
      <c r="S402" s="15">
        <f>'prov lvl hist forec Mt'!S402*'city lvl hist forec Mt'!$H402</f>
        <v>0</v>
      </c>
      <c r="T402" s="15">
        <f>'prov lvl hist forec Mt'!T402*'city lvl hist forec Mt'!$H402</f>
        <v>0</v>
      </c>
      <c r="U402" s="15">
        <f>'prov lvl hist forec Mt'!U402*'city lvl hist forec Mt'!$H402</f>
        <v>0</v>
      </c>
      <c r="V402" s="15">
        <f>'prov lvl hist forec Mt'!V402*'city lvl hist forec Mt'!$H402</f>
        <v>0</v>
      </c>
      <c r="W402" s="15">
        <f>'prov lvl hist forec Mt'!W402*'city lvl hist forec Mt'!$H402</f>
        <v>0</v>
      </c>
      <c r="X402" s="15">
        <f>'prov lvl hist forec Mt'!X402*'city lvl hist forec Mt'!$H402</f>
        <v>0</v>
      </c>
    </row>
    <row r="403" spans="1:24">
      <c r="A403" s="14" t="s">
        <v>3372</v>
      </c>
      <c r="B403" s="14" t="s">
        <v>4576</v>
      </c>
      <c r="C403" s="14" t="s">
        <v>2929</v>
      </c>
      <c r="D403" s="14" t="s">
        <v>2496</v>
      </c>
      <c r="E403" s="14" t="s">
        <v>3976</v>
      </c>
      <c r="F403">
        <f>SUMIF(GID_GCED_CO2_Plant_2019_v1.0!$V$1:$V$797,'city lvl hist forec Mt'!A403,GID_GCED_CO2_Plant_2019_v1.0!$AB$1:$AB$797)</f>
        <v>522.96</v>
      </c>
      <c r="G403" s="15">
        <f t="shared" si="12"/>
        <v>33858.01</v>
      </c>
      <c r="H403" s="26">
        <f t="shared" si="13"/>
        <v>1.5445680357469327E-2</v>
      </c>
      <c r="I403" s="15">
        <f>'prov lvl hist forec Mt'!I403*'city lvl hist forec Mt'!$H403</f>
        <v>0.22453072365831939</v>
      </c>
      <c r="J403" s="15">
        <f>'prov lvl hist forec Mt'!J403*'city lvl hist forec Mt'!$H403</f>
        <v>0.24257707760226335</v>
      </c>
      <c r="K403" s="15">
        <f>'prov lvl hist forec Mt'!K403*'city lvl hist forec Mt'!$H403</f>
        <v>0.25519042448394708</v>
      </c>
      <c r="L403" s="15">
        <f>'prov lvl hist forec Mt'!L403*'city lvl hist forec Mt'!$H403</f>
        <v>0.23984368580520149</v>
      </c>
      <c r="M403" s="15">
        <f>'prov lvl hist forec Mt'!M403*'city lvl hist forec Mt'!$H403</f>
        <v>0.2533304661426401</v>
      </c>
      <c r="N403" s="15">
        <f>'prov lvl hist forec Mt'!N403*'city lvl hist forec Mt'!$H403</f>
        <v>0.25422765881800147</v>
      </c>
      <c r="O403" s="15">
        <f>'prov lvl hist forec Mt'!O403*'city lvl hist forec Mt'!$H403</f>
        <v>0.25487313189140831</v>
      </c>
      <c r="P403" s="15">
        <f>'prov lvl hist forec Mt'!P403*'city lvl hist forec Mt'!$H403</f>
        <v>0.25475749582932128</v>
      </c>
      <c r="Q403" s="15">
        <f>'prov lvl hist forec Mt'!Q403*'city lvl hist forec Mt'!$H403</f>
        <v>0.25366153771485511</v>
      </c>
      <c r="R403" s="15">
        <f>'prov lvl hist forec Mt'!R403*'city lvl hist forec Mt'!$H403</f>
        <v>0.25258749876267839</v>
      </c>
      <c r="S403" s="15">
        <f>'prov lvl hist forec Mt'!S403*'city lvl hist forec Mt'!$H403</f>
        <v>0.25153494058954512</v>
      </c>
      <c r="T403" s="15">
        <f>'prov lvl hist forec Mt'!T403*'city lvl hist forec Mt'!$H403</f>
        <v>0.25050343357987453</v>
      </c>
      <c r="U403" s="15">
        <f>'prov lvl hist forec Mt'!U403*'city lvl hist forec Mt'!$H403</f>
        <v>0.24949255671039736</v>
      </c>
      <c r="V403" s="15">
        <f>'prov lvl hist forec Mt'!V403*'city lvl hist forec Mt'!$H403</f>
        <v>0.24850189737830969</v>
      </c>
      <c r="W403" s="15">
        <f>'prov lvl hist forec Mt'!W403*'city lvl hist forec Mt'!$H403</f>
        <v>0.24753105123286384</v>
      </c>
      <c r="X403" s="15">
        <f>'prov lvl hist forec Mt'!X403*'city lvl hist forec Mt'!$H403</f>
        <v>0.24657962201032688</v>
      </c>
    </row>
    <row r="404" spans="1:24">
      <c r="A404" s="14" t="s">
        <v>3761</v>
      </c>
      <c r="B404" s="14" t="s">
        <v>4577</v>
      </c>
      <c r="C404" s="14" t="s">
        <v>2929</v>
      </c>
      <c r="D404" s="14" t="s">
        <v>2396</v>
      </c>
      <c r="E404" s="14" t="s">
        <v>4093</v>
      </c>
      <c r="F404">
        <f>SUMIF(GID_GCED_CO2_Plant_2019_v1.0!$V$1:$V$797,'city lvl hist forec Mt'!A404,GID_GCED_CO2_Plant_2019_v1.0!$AB$1:$AB$797)</f>
        <v>0</v>
      </c>
      <c r="G404" s="15">
        <f t="shared" si="12"/>
        <v>18095.59</v>
      </c>
      <c r="H404" s="26">
        <f t="shared" si="13"/>
        <v>0</v>
      </c>
      <c r="I404" s="15">
        <f>'prov lvl hist forec Mt'!I404*'city lvl hist forec Mt'!$H404</f>
        <v>0</v>
      </c>
      <c r="J404" s="15">
        <f>'prov lvl hist forec Mt'!J404*'city lvl hist forec Mt'!$H404</f>
        <v>0</v>
      </c>
      <c r="K404" s="15">
        <f>'prov lvl hist forec Mt'!K404*'city lvl hist forec Mt'!$H404</f>
        <v>0</v>
      </c>
      <c r="L404" s="15">
        <f>'prov lvl hist forec Mt'!L404*'city lvl hist forec Mt'!$H404</f>
        <v>0</v>
      </c>
      <c r="M404" s="15">
        <f>'prov lvl hist forec Mt'!M404*'city lvl hist forec Mt'!$H404</f>
        <v>0</v>
      </c>
      <c r="N404" s="15">
        <f>'prov lvl hist forec Mt'!N404*'city lvl hist forec Mt'!$H404</f>
        <v>0</v>
      </c>
      <c r="O404" s="15">
        <f>'prov lvl hist forec Mt'!O404*'city lvl hist forec Mt'!$H404</f>
        <v>0</v>
      </c>
      <c r="P404" s="15">
        <f>'prov lvl hist forec Mt'!P404*'city lvl hist forec Mt'!$H404</f>
        <v>0</v>
      </c>
      <c r="Q404" s="15">
        <f>'prov lvl hist forec Mt'!Q404*'city lvl hist forec Mt'!$H404</f>
        <v>0</v>
      </c>
      <c r="R404" s="15">
        <f>'prov lvl hist forec Mt'!R404*'city lvl hist forec Mt'!$H404</f>
        <v>0</v>
      </c>
      <c r="S404" s="15">
        <f>'prov lvl hist forec Mt'!S404*'city lvl hist forec Mt'!$H404</f>
        <v>0</v>
      </c>
      <c r="T404" s="15">
        <f>'prov lvl hist forec Mt'!T404*'city lvl hist forec Mt'!$H404</f>
        <v>0</v>
      </c>
      <c r="U404" s="15">
        <f>'prov lvl hist forec Mt'!U404*'city lvl hist forec Mt'!$H404</f>
        <v>0</v>
      </c>
      <c r="V404" s="15">
        <f>'prov lvl hist forec Mt'!V404*'city lvl hist forec Mt'!$H404</f>
        <v>0</v>
      </c>
      <c r="W404" s="15">
        <f>'prov lvl hist forec Mt'!W404*'city lvl hist forec Mt'!$H404</f>
        <v>0</v>
      </c>
      <c r="X404" s="15">
        <f>'prov lvl hist forec Mt'!X404*'city lvl hist forec Mt'!$H404</f>
        <v>0</v>
      </c>
    </row>
    <row r="405" spans="1:24">
      <c r="A405" s="14" t="s">
        <v>3762</v>
      </c>
      <c r="B405" s="14" t="s">
        <v>4578</v>
      </c>
      <c r="C405" s="14" t="s">
        <v>4579</v>
      </c>
      <c r="D405" s="14" t="s">
        <v>2453</v>
      </c>
      <c r="E405" s="14" t="s">
        <v>4031</v>
      </c>
      <c r="F405">
        <f>SUMIF(GID_GCED_CO2_Plant_2019_v1.0!$V$1:$V$797,'city lvl hist forec Mt'!A405,GID_GCED_CO2_Plant_2019_v1.0!$AB$1:$AB$797)</f>
        <v>0</v>
      </c>
      <c r="G405" s="15">
        <f t="shared" si="12"/>
        <v>24364.339999999997</v>
      </c>
      <c r="H405" s="26">
        <f t="shared" si="13"/>
        <v>0</v>
      </c>
      <c r="I405" s="15">
        <f>'prov lvl hist forec Mt'!I405*'city lvl hist forec Mt'!$H405</f>
        <v>0</v>
      </c>
      <c r="J405" s="15">
        <f>'prov lvl hist forec Mt'!J405*'city lvl hist forec Mt'!$H405</f>
        <v>0</v>
      </c>
      <c r="K405" s="15">
        <f>'prov lvl hist forec Mt'!K405*'city lvl hist forec Mt'!$H405</f>
        <v>0</v>
      </c>
      <c r="L405" s="15">
        <f>'prov lvl hist forec Mt'!L405*'city lvl hist forec Mt'!$H405</f>
        <v>0</v>
      </c>
      <c r="M405" s="15">
        <f>'prov lvl hist forec Mt'!M405*'city lvl hist forec Mt'!$H405</f>
        <v>0</v>
      </c>
      <c r="N405" s="15">
        <f>'prov lvl hist forec Mt'!N405*'city lvl hist forec Mt'!$H405</f>
        <v>0</v>
      </c>
      <c r="O405" s="15">
        <f>'prov lvl hist forec Mt'!O405*'city lvl hist forec Mt'!$H405</f>
        <v>0</v>
      </c>
      <c r="P405" s="15">
        <f>'prov lvl hist forec Mt'!P405*'city lvl hist forec Mt'!$H405</f>
        <v>0</v>
      </c>
      <c r="Q405" s="15">
        <f>'prov lvl hist forec Mt'!Q405*'city lvl hist forec Mt'!$H405</f>
        <v>0</v>
      </c>
      <c r="R405" s="15">
        <f>'prov lvl hist forec Mt'!R405*'city lvl hist forec Mt'!$H405</f>
        <v>0</v>
      </c>
      <c r="S405" s="15">
        <f>'prov lvl hist forec Mt'!S405*'city lvl hist forec Mt'!$H405</f>
        <v>0</v>
      </c>
      <c r="T405" s="15">
        <f>'prov lvl hist forec Mt'!T405*'city lvl hist forec Mt'!$H405</f>
        <v>0</v>
      </c>
      <c r="U405" s="15">
        <f>'prov lvl hist forec Mt'!U405*'city lvl hist forec Mt'!$H405</f>
        <v>0</v>
      </c>
      <c r="V405" s="15">
        <f>'prov lvl hist forec Mt'!V405*'city lvl hist forec Mt'!$H405</f>
        <v>0</v>
      </c>
      <c r="W405" s="15">
        <f>'prov lvl hist forec Mt'!W405*'city lvl hist forec Mt'!$H405</f>
        <v>0</v>
      </c>
      <c r="X405" s="15">
        <f>'prov lvl hist forec Mt'!X405*'city lvl hist forec Mt'!$H405</f>
        <v>0</v>
      </c>
    </row>
    <row r="406" spans="1:24">
      <c r="A406" s="14" t="s">
        <v>3432</v>
      </c>
      <c r="B406" s="14" t="s">
        <v>4580</v>
      </c>
      <c r="C406" s="14" t="s">
        <v>3137</v>
      </c>
      <c r="D406" s="14" t="s">
        <v>2545</v>
      </c>
      <c r="E406" s="14" t="s">
        <v>3953</v>
      </c>
      <c r="F406">
        <f>SUMIF(GID_GCED_CO2_Plant_2019_v1.0!$V$1:$V$797,'city lvl hist forec Mt'!A406,GID_GCED_CO2_Plant_2019_v1.0!$AB$1:$AB$797)</f>
        <v>402.27</v>
      </c>
      <c r="G406" s="15">
        <f t="shared" si="12"/>
        <v>9758.44</v>
      </c>
      <c r="H406" s="26">
        <f t="shared" si="13"/>
        <v>4.122277741114358E-2</v>
      </c>
      <c r="I406" s="15">
        <f>'prov lvl hist forec Mt'!I406*'city lvl hist forec Mt'!$H406</f>
        <v>0.50497451333721766</v>
      </c>
      <c r="J406" s="15">
        <f>'prov lvl hist forec Mt'!J406*'city lvl hist forec Mt'!$H406</f>
        <v>0.59294258480395534</v>
      </c>
      <c r="K406" s="15">
        <f>'prov lvl hist forec Mt'!K406*'city lvl hist forec Mt'!$H406</f>
        <v>0.63150166165498622</v>
      </c>
      <c r="L406" s="15">
        <f>'prov lvl hist forec Mt'!L406*'city lvl hist forec Mt'!$H406</f>
        <v>0.64307480988532395</v>
      </c>
      <c r="M406" s="15">
        <f>'prov lvl hist forec Mt'!M406*'city lvl hist forec Mt'!$H406</f>
        <v>0.72858320257169762</v>
      </c>
      <c r="N406" s="15">
        <f>'prov lvl hist forec Mt'!N406*'city lvl hist forec Mt'!$H406</f>
        <v>0.72589158194794245</v>
      </c>
      <c r="O406" s="15">
        <f>'prov lvl hist forec Mt'!O406*'city lvl hist forec Mt'!$H406</f>
        <v>0.73615565694748974</v>
      </c>
      <c r="P406" s="15">
        <f>'prov lvl hist forec Mt'!P406*'city lvl hist forec Mt'!$H406</f>
        <v>0.73431685489235654</v>
      </c>
      <c r="Q406" s="15">
        <f>'prov lvl hist forec Mt'!Q406*'city lvl hist forec Mt'!$H406</f>
        <v>0.71688933274357058</v>
      </c>
      <c r="R406" s="15">
        <f>'prov lvl hist forec Mt'!R406*'city lvl hist forec Mt'!$H406</f>
        <v>0.6998103610377604</v>
      </c>
      <c r="S406" s="15">
        <f>'prov lvl hist forec Mt'!S406*'city lvl hist forec Mt'!$H406</f>
        <v>0.68307296876606627</v>
      </c>
      <c r="T406" s="15">
        <f>'prov lvl hist forec Mt'!T406*'city lvl hist forec Mt'!$H406</f>
        <v>0.66667032433980611</v>
      </c>
      <c r="U406" s="15">
        <f>'prov lvl hist forec Mt'!U406*'city lvl hist forec Mt'!$H406</f>
        <v>0.65059573280207128</v>
      </c>
      <c r="V406" s="15">
        <f>'prov lvl hist forec Mt'!V406*'city lvl hist forec Mt'!$H406</f>
        <v>0.63484263309509104</v>
      </c>
      <c r="W406" s="15">
        <f>'prov lvl hist forec Mt'!W406*'city lvl hist forec Mt'!$H406</f>
        <v>0.61940459538225046</v>
      </c>
      <c r="X406" s="15">
        <f>'prov lvl hist forec Mt'!X406*'city lvl hist forec Mt'!$H406</f>
        <v>0.60427531842366655</v>
      </c>
    </row>
    <row r="407" spans="1:24">
      <c r="A407" s="14" t="s">
        <v>3763</v>
      </c>
      <c r="B407" s="14" t="s">
        <v>4581</v>
      </c>
      <c r="C407" s="14" t="s">
        <v>4582</v>
      </c>
      <c r="D407" s="14" t="s">
        <v>1517</v>
      </c>
      <c r="E407" s="14" t="s">
        <v>4043</v>
      </c>
      <c r="F407">
        <f>SUMIF(GID_GCED_CO2_Plant_2019_v1.0!$V$1:$V$797,'city lvl hist forec Mt'!A407,GID_GCED_CO2_Plant_2019_v1.0!$AB$1:$AB$797)</f>
        <v>0</v>
      </c>
      <c r="G407" s="15">
        <f t="shared" si="12"/>
        <v>24846.129999999997</v>
      </c>
      <c r="H407" s="26">
        <f t="shared" si="13"/>
        <v>0</v>
      </c>
      <c r="I407" s="15">
        <f>'prov lvl hist forec Mt'!I407*'city lvl hist forec Mt'!$H407</f>
        <v>0</v>
      </c>
      <c r="J407" s="15">
        <f>'prov lvl hist forec Mt'!J407*'city lvl hist forec Mt'!$H407</f>
        <v>0</v>
      </c>
      <c r="K407" s="15">
        <f>'prov lvl hist forec Mt'!K407*'city lvl hist forec Mt'!$H407</f>
        <v>0</v>
      </c>
      <c r="L407" s="15">
        <f>'prov lvl hist forec Mt'!L407*'city lvl hist forec Mt'!$H407</f>
        <v>0</v>
      </c>
      <c r="M407" s="15">
        <f>'prov lvl hist forec Mt'!M407*'city lvl hist forec Mt'!$H407</f>
        <v>0</v>
      </c>
      <c r="N407" s="15">
        <f>'prov lvl hist forec Mt'!N407*'city lvl hist forec Mt'!$H407</f>
        <v>0</v>
      </c>
      <c r="O407" s="15">
        <f>'prov lvl hist forec Mt'!O407*'city lvl hist forec Mt'!$H407</f>
        <v>0</v>
      </c>
      <c r="P407" s="15">
        <f>'prov lvl hist forec Mt'!P407*'city lvl hist forec Mt'!$H407</f>
        <v>0</v>
      </c>
      <c r="Q407" s="15">
        <f>'prov lvl hist forec Mt'!Q407*'city lvl hist forec Mt'!$H407</f>
        <v>0</v>
      </c>
      <c r="R407" s="15">
        <f>'prov lvl hist forec Mt'!R407*'city lvl hist forec Mt'!$H407</f>
        <v>0</v>
      </c>
      <c r="S407" s="15">
        <f>'prov lvl hist forec Mt'!S407*'city lvl hist forec Mt'!$H407</f>
        <v>0</v>
      </c>
      <c r="T407" s="15">
        <f>'prov lvl hist forec Mt'!T407*'city lvl hist forec Mt'!$H407</f>
        <v>0</v>
      </c>
      <c r="U407" s="15">
        <f>'prov lvl hist forec Mt'!U407*'city lvl hist forec Mt'!$H407</f>
        <v>0</v>
      </c>
      <c r="V407" s="15">
        <f>'prov lvl hist forec Mt'!V407*'city lvl hist forec Mt'!$H407</f>
        <v>0</v>
      </c>
      <c r="W407" s="15">
        <f>'prov lvl hist forec Mt'!W407*'city lvl hist forec Mt'!$H407</f>
        <v>0</v>
      </c>
      <c r="X407" s="15">
        <f>'prov lvl hist forec Mt'!X407*'city lvl hist forec Mt'!$H407</f>
        <v>0</v>
      </c>
    </row>
    <row r="408" spans="1:24">
      <c r="A408" s="14" t="s">
        <v>3764</v>
      </c>
      <c r="B408" s="14" t="s">
        <v>4583</v>
      </c>
      <c r="C408" s="14" t="s">
        <v>4584</v>
      </c>
      <c r="D408" s="14" t="s">
        <v>2370</v>
      </c>
      <c r="E408" s="14" t="s">
        <v>4145</v>
      </c>
      <c r="F408">
        <f>SUMIF(GID_GCED_CO2_Plant_2019_v1.0!$V$1:$V$797,'city lvl hist forec Mt'!A408,GID_GCED_CO2_Plant_2019_v1.0!$AB$1:$AB$797)</f>
        <v>0</v>
      </c>
      <c r="G408" s="15">
        <f t="shared" si="12"/>
        <v>9185.25</v>
      </c>
      <c r="H408" s="26">
        <f t="shared" si="13"/>
        <v>0</v>
      </c>
      <c r="I408" s="15">
        <f>'prov lvl hist forec Mt'!I408*'city lvl hist forec Mt'!$H408</f>
        <v>0</v>
      </c>
      <c r="J408" s="15">
        <f>'prov lvl hist forec Mt'!J408*'city lvl hist forec Mt'!$H408</f>
        <v>0</v>
      </c>
      <c r="K408" s="15">
        <f>'prov lvl hist forec Mt'!K408*'city lvl hist forec Mt'!$H408</f>
        <v>0</v>
      </c>
      <c r="L408" s="15">
        <f>'prov lvl hist forec Mt'!L408*'city lvl hist forec Mt'!$H408</f>
        <v>0</v>
      </c>
      <c r="M408" s="15">
        <f>'prov lvl hist forec Mt'!M408*'city lvl hist forec Mt'!$H408</f>
        <v>0</v>
      </c>
      <c r="N408" s="15">
        <f>'prov lvl hist forec Mt'!N408*'city lvl hist forec Mt'!$H408</f>
        <v>0</v>
      </c>
      <c r="O408" s="15">
        <f>'prov lvl hist forec Mt'!O408*'city lvl hist forec Mt'!$H408</f>
        <v>0</v>
      </c>
      <c r="P408" s="15">
        <f>'prov lvl hist forec Mt'!P408*'city lvl hist forec Mt'!$H408</f>
        <v>0</v>
      </c>
      <c r="Q408" s="15">
        <f>'prov lvl hist forec Mt'!Q408*'city lvl hist forec Mt'!$H408</f>
        <v>0</v>
      </c>
      <c r="R408" s="15">
        <f>'prov lvl hist forec Mt'!R408*'city lvl hist forec Mt'!$H408</f>
        <v>0</v>
      </c>
      <c r="S408" s="15">
        <f>'prov lvl hist forec Mt'!S408*'city lvl hist forec Mt'!$H408</f>
        <v>0</v>
      </c>
      <c r="T408" s="15">
        <f>'prov lvl hist forec Mt'!T408*'city lvl hist forec Mt'!$H408</f>
        <v>0</v>
      </c>
      <c r="U408" s="15">
        <f>'prov lvl hist forec Mt'!U408*'city lvl hist forec Mt'!$H408</f>
        <v>0</v>
      </c>
      <c r="V408" s="15">
        <f>'prov lvl hist forec Mt'!V408*'city lvl hist forec Mt'!$H408</f>
        <v>0</v>
      </c>
      <c r="W408" s="15">
        <f>'prov lvl hist forec Mt'!W408*'city lvl hist forec Mt'!$H408</f>
        <v>0</v>
      </c>
      <c r="X408" s="15">
        <f>'prov lvl hist forec Mt'!X408*'city lvl hist forec Mt'!$H408</f>
        <v>0</v>
      </c>
    </row>
    <row r="409" spans="1:24">
      <c r="A409" s="14" t="s">
        <v>3765</v>
      </c>
      <c r="B409" s="14" t="s">
        <v>4585</v>
      </c>
      <c r="C409" s="14" t="s">
        <v>4586</v>
      </c>
      <c r="D409" s="14" t="s">
        <v>2362</v>
      </c>
      <c r="E409" s="14" t="s">
        <v>3963</v>
      </c>
      <c r="F409">
        <f>SUMIF(GID_GCED_CO2_Plant_2019_v1.0!$V$1:$V$797,'city lvl hist forec Mt'!A409,GID_GCED_CO2_Plant_2019_v1.0!$AB$1:$AB$797)</f>
        <v>0</v>
      </c>
      <c r="G409" s="15">
        <f t="shared" si="12"/>
        <v>26891.949999999997</v>
      </c>
      <c r="H409" s="26">
        <f t="shared" si="13"/>
        <v>0</v>
      </c>
      <c r="I409" s="15">
        <f>'prov lvl hist forec Mt'!I409*'city lvl hist forec Mt'!$H409</f>
        <v>0</v>
      </c>
      <c r="J409" s="15">
        <f>'prov lvl hist forec Mt'!J409*'city lvl hist forec Mt'!$H409</f>
        <v>0</v>
      </c>
      <c r="K409" s="15">
        <f>'prov lvl hist forec Mt'!K409*'city lvl hist forec Mt'!$H409</f>
        <v>0</v>
      </c>
      <c r="L409" s="15">
        <f>'prov lvl hist forec Mt'!L409*'city lvl hist forec Mt'!$H409</f>
        <v>0</v>
      </c>
      <c r="M409" s="15">
        <f>'prov lvl hist forec Mt'!M409*'city lvl hist forec Mt'!$H409</f>
        <v>0</v>
      </c>
      <c r="N409" s="15">
        <f>'prov lvl hist forec Mt'!N409*'city lvl hist forec Mt'!$H409</f>
        <v>0</v>
      </c>
      <c r="O409" s="15">
        <f>'prov lvl hist forec Mt'!O409*'city lvl hist forec Mt'!$H409</f>
        <v>0</v>
      </c>
      <c r="P409" s="15">
        <f>'prov lvl hist forec Mt'!P409*'city lvl hist forec Mt'!$H409</f>
        <v>0</v>
      </c>
      <c r="Q409" s="15">
        <f>'prov lvl hist forec Mt'!Q409*'city lvl hist forec Mt'!$H409</f>
        <v>0</v>
      </c>
      <c r="R409" s="15">
        <f>'prov lvl hist forec Mt'!R409*'city lvl hist forec Mt'!$H409</f>
        <v>0</v>
      </c>
      <c r="S409" s="15">
        <f>'prov lvl hist forec Mt'!S409*'city lvl hist forec Mt'!$H409</f>
        <v>0</v>
      </c>
      <c r="T409" s="15">
        <f>'prov lvl hist forec Mt'!T409*'city lvl hist forec Mt'!$H409</f>
        <v>0</v>
      </c>
      <c r="U409" s="15">
        <f>'prov lvl hist forec Mt'!U409*'city lvl hist forec Mt'!$H409</f>
        <v>0</v>
      </c>
      <c r="V409" s="15">
        <f>'prov lvl hist forec Mt'!V409*'city lvl hist forec Mt'!$H409</f>
        <v>0</v>
      </c>
      <c r="W409" s="15">
        <f>'prov lvl hist forec Mt'!W409*'city lvl hist forec Mt'!$H409</f>
        <v>0</v>
      </c>
      <c r="X409" s="15">
        <f>'prov lvl hist forec Mt'!X409*'city lvl hist forec Mt'!$H409</f>
        <v>0</v>
      </c>
    </row>
    <row r="410" spans="1:24">
      <c r="A410" s="14" t="s">
        <v>3507</v>
      </c>
      <c r="B410" s="14" t="s">
        <v>4587</v>
      </c>
      <c r="C410" s="14" t="s">
        <v>4588</v>
      </c>
      <c r="D410" s="14" t="s">
        <v>2744</v>
      </c>
      <c r="E410" s="14" t="s">
        <v>4415</v>
      </c>
      <c r="F410">
        <f>SUMIF(GID_GCED_CO2_Plant_2019_v1.0!$V$1:$V$797,'city lvl hist forec Mt'!A410,GID_GCED_CO2_Plant_2019_v1.0!$AB$1:$AB$797)</f>
        <v>30.17</v>
      </c>
      <c r="G410" s="15">
        <f t="shared" si="12"/>
        <v>797.84000000000015</v>
      </c>
      <c r="H410" s="26">
        <f t="shared" si="13"/>
        <v>3.7814599418429753E-2</v>
      </c>
      <c r="I410" s="15">
        <f>'prov lvl hist forec Mt'!I410*'city lvl hist forec Mt'!$H410</f>
        <v>2.2286553381816451E-2</v>
      </c>
      <c r="J410" s="15">
        <f>'prov lvl hist forec Mt'!J410*'city lvl hist forec Mt'!$H410</f>
        <v>3.0643189356640517E-2</v>
      </c>
      <c r="K410" s="15">
        <f>'prov lvl hist forec Mt'!K410*'city lvl hist forec Mt'!$H410</f>
        <v>3.2939831885461943E-2</v>
      </c>
      <c r="L410" s="15">
        <f>'prov lvl hist forec Mt'!L410*'city lvl hist forec Mt'!$H410</f>
        <v>4.5650437957731271E-2</v>
      </c>
      <c r="M410" s="15">
        <f>'prov lvl hist forec Mt'!M410*'city lvl hist forec Mt'!$H410</f>
        <v>5.6244230330612141E-2</v>
      </c>
      <c r="N410" s="15">
        <f>'prov lvl hist forec Mt'!N410*'city lvl hist forec Mt'!$H410</f>
        <v>5.564261204832413E-2</v>
      </c>
      <c r="O410" s="15">
        <f>'prov lvl hist forec Mt'!O410*'city lvl hist forec Mt'!$H410</f>
        <v>5.7153507157173107E-2</v>
      </c>
      <c r="P410" s="15">
        <f>'prov lvl hist forec Mt'!P410*'city lvl hist forec Mt'!$H410</f>
        <v>5.6882831326047101E-2</v>
      </c>
      <c r="Q410" s="15">
        <f>'prov lvl hist forec Mt'!Q410*'city lvl hist forec Mt'!$H410</f>
        <v>5.431746055711572E-2</v>
      </c>
      <c r="R410" s="15">
        <f>'prov lvl hist forec Mt'!R410*'city lvl hist forec Mt'!$H410</f>
        <v>5.1803397203562966E-2</v>
      </c>
      <c r="S410" s="15">
        <f>'prov lvl hist forec Mt'!S410*'city lvl hist forec Mt'!$H410</f>
        <v>4.9339615117081272E-2</v>
      </c>
      <c r="T410" s="15">
        <f>'prov lvl hist forec Mt'!T410*'city lvl hist forec Mt'!$H410</f>
        <v>4.6925108672329213E-2</v>
      </c>
      <c r="U410" s="15">
        <f>'prov lvl hist forec Mt'!U410*'city lvl hist forec Mt'!$H410</f>
        <v>4.4558892356472202E-2</v>
      </c>
      <c r="V410" s="15">
        <f>'prov lvl hist forec Mt'!V410*'city lvl hist forec Mt'!$H410</f>
        <v>4.2240000366932311E-2</v>
      </c>
      <c r="W410" s="15">
        <f>'prov lvl hist forec Mt'!W410*'city lvl hist forec Mt'!$H410</f>
        <v>3.9967486217183247E-2</v>
      </c>
      <c r="X410" s="15">
        <f>'prov lvl hist forec Mt'!X410*'city lvl hist forec Mt'!$H410</f>
        <v>3.7740422350429126E-2</v>
      </c>
    </row>
    <row r="411" spans="1:24">
      <c r="A411" s="14" t="s">
        <v>3766</v>
      </c>
      <c r="B411" s="14" t="s">
        <v>4589</v>
      </c>
      <c r="C411" s="14" t="s">
        <v>4590</v>
      </c>
      <c r="D411" s="14" t="s">
        <v>1445</v>
      </c>
      <c r="E411" s="14" t="s">
        <v>3947</v>
      </c>
      <c r="F411">
        <f>SUMIF(GID_GCED_CO2_Plant_2019_v1.0!$V$1:$V$797,'city lvl hist forec Mt'!A411,GID_GCED_CO2_Plant_2019_v1.0!$AB$1:$AB$797)</f>
        <v>0</v>
      </c>
      <c r="G411" s="15">
        <f t="shared" si="12"/>
        <v>19500.18</v>
      </c>
      <c r="H411" s="26">
        <f t="shared" si="13"/>
        <v>0</v>
      </c>
      <c r="I411" s="15">
        <f>'prov lvl hist forec Mt'!I411*'city lvl hist forec Mt'!$H411</f>
        <v>0</v>
      </c>
      <c r="J411" s="15">
        <f>'prov lvl hist forec Mt'!J411*'city lvl hist forec Mt'!$H411</f>
        <v>0</v>
      </c>
      <c r="K411" s="15">
        <f>'prov lvl hist forec Mt'!K411*'city lvl hist forec Mt'!$H411</f>
        <v>0</v>
      </c>
      <c r="L411" s="15">
        <f>'prov lvl hist forec Mt'!L411*'city lvl hist forec Mt'!$H411</f>
        <v>0</v>
      </c>
      <c r="M411" s="15">
        <f>'prov lvl hist forec Mt'!M411*'city lvl hist forec Mt'!$H411</f>
        <v>0</v>
      </c>
      <c r="N411" s="15">
        <f>'prov lvl hist forec Mt'!N411*'city lvl hist forec Mt'!$H411</f>
        <v>0</v>
      </c>
      <c r="O411" s="15">
        <f>'prov lvl hist forec Mt'!O411*'city lvl hist forec Mt'!$H411</f>
        <v>0</v>
      </c>
      <c r="P411" s="15">
        <f>'prov lvl hist forec Mt'!P411*'city lvl hist forec Mt'!$H411</f>
        <v>0</v>
      </c>
      <c r="Q411" s="15">
        <f>'prov lvl hist forec Mt'!Q411*'city lvl hist forec Mt'!$H411</f>
        <v>0</v>
      </c>
      <c r="R411" s="15">
        <f>'prov lvl hist forec Mt'!R411*'city lvl hist forec Mt'!$H411</f>
        <v>0</v>
      </c>
      <c r="S411" s="15">
        <f>'prov lvl hist forec Mt'!S411*'city lvl hist forec Mt'!$H411</f>
        <v>0</v>
      </c>
      <c r="T411" s="15">
        <f>'prov lvl hist forec Mt'!T411*'city lvl hist forec Mt'!$H411</f>
        <v>0</v>
      </c>
      <c r="U411" s="15">
        <f>'prov lvl hist forec Mt'!U411*'city lvl hist forec Mt'!$H411</f>
        <v>0</v>
      </c>
      <c r="V411" s="15">
        <f>'prov lvl hist forec Mt'!V411*'city lvl hist forec Mt'!$H411</f>
        <v>0</v>
      </c>
      <c r="W411" s="15">
        <f>'prov lvl hist forec Mt'!W411*'city lvl hist forec Mt'!$H411</f>
        <v>0</v>
      </c>
      <c r="X411" s="15">
        <f>'prov lvl hist forec Mt'!X411*'city lvl hist forec Mt'!$H411</f>
        <v>0</v>
      </c>
    </row>
    <row r="412" spans="1:24">
      <c r="A412" s="14" t="s">
        <v>3455</v>
      </c>
      <c r="B412" s="14" t="s">
        <v>4591</v>
      </c>
      <c r="C412" s="14" t="s">
        <v>3208</v>
      </c>
      <c r="D412" s="14" t="s">
        <v>2446</v>
      </c>
      <c r="E412" s="14" t="s">
        <v>3951</v>
      </c>
      <c r="F412">
        <f>SUMIF(GID_GCED_CO2_Plant_2019_v1.0!$V$1:$V$797,'city lvl hist forec Mt'!A412,GID_GCED_CO2_Plant_2019_v1.0!$AB$1:$AB$797)</f>
        <v>261.48</v>
      </c>
      <c r="G412" s="15">
        <f t="shared" si="12"/>
        <v>15742.279999999997</v>
      </c>
      <c r="H412" s="26">
        <f t="shared" si="13"/>
        <v>1.6610046321117403E-2</v>
      </c>
      <c r="I412" s="15">
        <f>'prov lvl hist forec Mt'!I412*'city lvl hist forec Mt'!$H412</f>
        <v>0.24674877878135038</v>
      </c>
      <c r="J412" s="15">
        <f>'prov lvl hist forec Mt'!J412*'city lvl hist forec Mt'!$H412</f>
        <v>0.25249576041183019</v>
      </c>
      <c r="K412" s="15">
        <f>'prov lvl hist forec Mt'!K412*'city lvl hist forec Mt'!$H412</f>
        <v>0.2502638964100305</v>
      </c>
      <c r="L412" s="15">
        <f>'prov lvl hist forec Mt'!L412*'city lvl hist forec Mt'!$H412</f>
        <v>0.23477848147881503</v>
      </c>
      <c r="M412" s="15">
        <f>'prov lvl hist forec Mt'!M412*'city lvl hist forec Mt'!$H412</f>
        <v>0.26564152881595449</v>
      </c>
      <c r="N412" s="15">
        <f>'prov lvl hist forec Mt'!N412*'city lvl hist forec Mt'!$H412</f>
        <v>0.2277025939715599</v>
      </c>
      <c r="O412" s="15">
        <f>'prov lvl hist forec Mt'!O412*'city lvl hist forec Mt'!$H412</f>
        <v>0.23138849183794397</v>
      </c>
      <c r="P412" s="15">
        <f>'prov lvl hist forec Mt'!P412*'city lvl hist forec Mt'!$H412</f>
        <v>0.23072816574211782</v>
      </c>
      <c r="Q412" s="15">
        <f>'prov lvl hist forec Mt'!Q412*'city lvl hist forec Mt'!$H412</f>
        <v>0.2244698261735347</v>
      </c>
      <c r="R412" s="15">
        <f>'prov lvl hist forec Mt'!R412*'city lvl hist forec Mt'!$H412</f>
        <v>0.21833665339632324</v>
      </c>
      <c r="S412" s="15">
        <f>'prov lvl hist forec Mt'!S412*'city lvl hist forec Mt'!$H412</f>
        <v>0.212326144074656</v>
      </c>
      <c r="T412" s="15">
        <f>'prov lvl hist forec Mt'!T412*'city lvl hist forec Mt'!$H412</f>
        <v>0.20643584493942213</v>
      </c>
      <c r="U412" s="15">
        <f>'prov lvl hist forec Mt'!U412*'city lvl hist forec Mt'!$H412</f>
        <v>0.20066335178689296</v>
      </c>
      <c r="V412" s="15">
        <f>'prov lvl hist forec Mt'!V412*'city lvl hist forec Mt'!$H412</f>
        <v>0.19500630849741429</v>
      </c>
      <c r="W412" s="15">
        <f>'prov lvl hist forec Mt'!W412*'city lvl hist forec Mt'!$H412</f>
        <v>0.1894624060737253</v>
      </c>
      <c r="X412" s="15">
        <f>'prov lvl hist forec Mt'!X412*'city lvl hist forec Mt'!$H412</f>
        <v>0.18402938169850996</v>
      </c>
    </row>
    <row r="413" spans="1:24">
      <c r="A413" s="14" t="s">
        <v>3767</v>
      </c>
      <c r="B413" s="14" t="s">
        <v>4592</v>
      </c>
      <c r="C413" s="14" t="s">
        <v>2877</v>
      </c>
      <c r="D413" s="14" t="s">
        <v>2386</v>
      </c>
      <c r="E413" s="14" t="s">
        <v>3955</v>
      </c>
      <c r="F413">
        <f>SUMIF(GID_GCED_CO2_Plant_2019_v1.0!$V$1:$V$797,'city lvl hist forec Mt'!A413,GID_GCED_CO2_Plant_2019_v1.0!$AB$1:$AB$797)</f>
        <v>0</v>
      </c>
      <c r="G413" s="15">
        <f t="shared" si="12"/>
        <v>64497.73</v>
      </c>
      <c r="H413" s="26">
        <f t="shared" si="13"/>
        <v>0</v>
      </c>
      <c r="I413" s="15">
        <f>'prov lvl hist forec Mt'!I413*'city lvl hist forec Mt'!$H413</f>
        <v>0</v>
      </c>
      <c r="J413" s="15">
        <f>'prov lvl hist forec Mt'!J413*'city lvl hist forec Mt'!$H413</f>
        <v>0</v>
      </c>
      <c r="K413" s="15">
        <f>'prov lvl hist forec Mt'!K413*'city lvl hist forec Mt'!$H413</f>
        <v>0</v>
      </c>
      <c r="L413" s="15">
        <f>'prov lvl hist forec Mt'!L413*'city lvl hist forec Mt'!$H413</f>
        <v>0</v>
      </c>
      <c r="M413" s="15">
        <f>'prov lvl hist forec Mt'!M413*'city lvl hist forec Mt'!$H413</f>
        <v>0</v>
      </c>
      <c r="N413" s="15">
        <f>'prov lvl hist forec Mt'!N413*'city lvl hist forec Mt'!$H413</f>
        <v>0</v>
      </c>
      <c r="O413" s="15">
        <f>'prov lvl hist forec Mt'!O413*'city lvl hist forec Mt'!$H413</f>
        <v>0</v>
      </c>
      <c r="P413" s="15">
        <f>'prov lvl hist forec Mt'!P413*'city lvl hist forec Mt'!$H413</f>
        <v>0</v>
      </c>
      <c r="Q413" s="15">
        <f>'prov lvl hist forec Mt'!Q413*'city lvl hist forec Mt'!$H413</f>
        <v>0</v>
      </c>
      <c r="R413" s="15">
        <f>'prov lvl hist forec Mt'!R413*'city lvl hist forec Mt'!$H413</f>
        <v>0</v>
      </c>
      <c r="S413" s="15">
        <f>'prov lvl hist forec Mt'!S413*'city lvl hist forec Mt'!$H413</f>
        <v>0</v>
      </c>
      <c r="T413" s="15">
        <f>'prov lvl hist forec Mt'!T413*'city lvl hist forec Mt'!$H413</f>
        <v>0</v>
      </c>
      <c r="U413" s="15">
        <f>'prov lvl hist forec Mt'!U413*'city lvl hist forec Mt'!$H413</f>
        <v>0</v>
      </c>
      <c r="V413" s="15">
        <f>'prov lvl hist forec Mt'!V413*'city lvl hist forec Mt'!$H413</f>
        <v>0</v>
      </c>
      <c r="W413" s="15">
        <f>'prov lvl hist forec Mt'!W413*'city lvl hist forec Mt'!$H413</f>
        <v>0</v>
      </c>
      <c r="X413" s="15">
        <f>'prov lvl hist forec Mt'!X413*'city lvl hist forec Mt'!$H413</f>
        <v>0</v>
      </c>
    </row>
    <row r="414" spans="1:24">
      <c r="A414" s="14" t="s">
        <v>3768</v>
      </c>
      <c r="B414" s="14" t="s">
        <v>4593</v>
      </c>
      <c r="C414" s="14" t="s">
        <v>2481</v>
      </c>
      <c r="D414" s="14" t="s">
        <v>2453</v>
      </c>
      <c r="E414" s="14" t="s">
        <v>4031</v>
      </c>
      <c r="F414">
        <f>SUMIF(GID_GCED_CO2_Plant_2019_v1.0!$V$1:$V$797,'city lvl hist forec Mt'!A414,GID_GCED_CO2_Plant_2019_v1.0!$AB$1:$AB$797)</f>
        <v>0</v>
      </c>
      <c r="G414" s="15">
        <f t="shared" si="12"/>
        <v>24364.339999999997</v>
      </c>
      <c r="H414" s="26">
        <f t="shared" si="13"/>
        <v>0</v>
      </c>
      <c r="I414" s="15">
        <f>'prov lvl hist forec Mt'!I414*'city lvl hist forec Mt'!$H414</f>
        <v>0</v>
      </c>
      <c r="J414" s="15">
        <f>'prov lvl hist forec Mt'!J414*'city lvl hist forec Mt'!$H414</f>
        <v>0</v>
      </c>
      <c r="K414" s="15">
        <f>'prov lvl hist forec Mt'!K414*'city lvl hist forec Mt'!$H414</f>
        <v>0</v>
      </c>
      <c r="L414" s="15">
        <f>'prov lvl hist forec Mt'!L414*'city lvl hist forec Mt'!$H414</f>
        <v>0</v>
      </c>
      <c r="M414" s="15">
        <f>'prov lvl hist forec Mt'!M414*'city lvl hist forec Mt'!$H414</f>
        <v>0</v>
      </c>
      <c r="N414" s="15">
        <f>'prov lvl hist forec Mt'!N414*'city lvl hist forec Mt'!$H414</f>
        <v>0</v>
      </c>
      <c r="O414" s="15">
        <f>'prov lvl hist forec Mt'!O414*'city lvl hist forec Mt'!$H414</f>
        <v>0</v>
      </c>
      <c r="P414" s="15">
        <f>'prov lvl hist forec Mt'!P414*'city lvl hist forec Mt'!$H414</f>
        <v>0</v>
      </c>
      <c r="Q414" s="15">
        <f>'prov lvl hist forec Mt'!Q414*'city lvl hist forec Mt'!$H414</f>
        <v>0</v>
      </c>
      <c r="R414" s="15">
        <f>'prov lvl hist forec Mt'!R414*'city lvl hist forec Mt'!$H414</f>
        <v>0</v>
      </c>
      <c r="S414" s="15">
        <f>'prov lvl hist forec Mt'!S414*'city lvl hist forec Mt'!$H414</f>
        <v>0</v>
      </c>
      <c r="T414" s="15">
        <f>'prov lvl hist forec Mt'!T414*'city lvl hist forec Mt'!$H414</f>
        <v>0</v>
      </c>
      <c r="U414" s="15">
        <f>'prov lvl hist forec Mt'!U414*'city lvl hist forec Mt'!$H414</f>
        <v>0</v>
      </c>
      <c r="V414" s="15">
        <f>'prov lvl hist forec Mt'!V414*'city lvl hist forec Mt'!$H414</f>
        <v>0</v>
      </c>
      <c r="W414" s="15">
        <f>'prov lvl hist forec Mt'!W414*'city lvl hist forec Mt'!$H414</f>
        <v>0</v>
      </c>
      <c r="X414" s="15">
        <f>'prov lvl hist forec Mt'!X414*'city lvl hist forec Mt'!$H414</f>
        <v>0</v>
      </c>
    </row>
    <row r="415" spans="1:24">
      <c r="A415" s="14" t="s">
        <v>3769</v>
      </c>
      <c r="B415" s="14" t="s">
        <v>4594</v>
      </c>
      <c r="C415" s="14" t="s">
        <v>4595</v>
      </c>
      <c r="D415" s="14" t="s">
        <v>2458</v>
      </c>
      <c r="E415" s="14" t="s">
        <v>3957</v>
      </c>
      <c r="F415">
        <f>SUMIF(GID_GCED_CO2_Plant_2019_v1.0!$V$1:$V$797,'city lvl hist forec Mt'!A415,GID_GCED_CO2_Plant_2019_v1.0!$AB$1:$AB$797)</f>
        <v>0</v>
      </c>
      <c r="G415" s="15">
        <f t="shared" si="12"/>
        <v>25846</v>
      </c>
      <c r="H415" s="26">
        <f t="shared" si="13"/>
        <v>0</v>
      </c>
      <c r="I415" s="15">
        <f>'prov lvl hist forec Mt'!I415*'city lvl hist forec Mt'!$H415</f>
        <v>0</v>
      </c>
      <c r="J415" s="15">
        <f>'prov lvl hist forec Mt'!J415*'city lvl hist forec Mt'!$H415</f>
        <v>0</v>
      </c>
      <c r="K415" s="15">
        <f>'prov lvl hist forec Mt'!K415*'city lvl hist forec Mt'!$H415</f>
        <v>0</v>
      </c>
      <c r="L415" s="15">
        <f>'prov lvl hist forec Mt'!L415*'city lvl hist forec Mt'!$H415</f>
        <v>0</v>
      </c>
      <c r="M415" s="15">
        <f>'prov lvl hist forec Mt'!M415*'city lvl hist forec Mt'!$H415</f>
        <v>0</v>
      </c>
      <c r="N415" s="15">
        <f>'prov lvl hist forec Mt'!N415*'city lvl hist forec Mt'!$H415</f>
        <v>0</v>
      </c>
      <c r="O415" s="15">
        <f>'prov lvl hist forec Mt'!O415*'city lvl hist forec Mt'!$H415</f>
        <v>0</v>
      </c>
      <c r="P415" s="15">
        <f>'prov lvl hist forec Mt'!P415*'city lvl hist forec Mt'!$H415</f>
        <v>0</v>
      </c>
      <c r="Q415" s="15">
        <f>'prov lvl hist forec Mt'!Q415*'city lvl hist forec Mt'!$H415</f>
        <v>0</v>
      </c>
      <c r="R415" s="15">
        <f>'prov lvl hist forec Mt'!R415*'city lvl hist forec Mt'!$H415</f>
        <v>0</v>
      </c>
      <c r="S415" s="15">
        <f>'prov lvl hist forec Mt'!S415*'city lvl hist forec Mt'!$H415</f>
        <v>0</v>
      </c>
      <c r="T415" s="15">
        <f>'prov lvl hist forec Mt'!T415*'city lvl hist forec Mt'!$H415</f>
        <v>0</v>
      </c>
      <c r="U415" s="15">
        <f>'prov lvl hist forec Mt'!U415*'city lvl hist forec Mt'!$H415</f>
        <v>0</v>
      </c>
      <c r="V415" s="15">
        <f>'prov lvl hist forec Mt'!V415*'city lvl hist forec Mt'!$H415</f>
        <v>0</v>
      </c>
      <c r="W415" s="15">
        <f>'prov lvl hist forec Mt'!W415*'city lvl hist forec Mt'!$H415</f>
        <v>0</v>
      </c>
      <c r="X415" s="15">
        <f>'prov lvl hist forec Mt'!X415*'city lvl hist forec Mt'!$H415</f>
        <v>0</v>
      </c>
    </row>
    <row r="416" spans="1:24">
      <c r="A416" s="14" t="s">
        <v>3500</v>
      </c>
      <c r="B416" s="14" t="s">
        <v>4596</v>
      </c>
      <c r="C416" s="14" t="s">
        <v>4597</v>
      </c>
      <c r="D416" s="14" t="s">
        <v>2696</v>
      </c>
      <c r="E416" s="14" t="s">
        <v>4205</v>
      </c>
      <c r="F416">
        <f>SUMIF(GID_GCED_CO2_Plant_2019_v1.0!$V$1:$V$797,'city lvl hist forec Mt'!A416,GID_GCED_CO2_Plant_2019_v1.0!$AB$1:$AB$797)</f>
        <v>1072.72</v>
      </c>
      <c r="G416" s="15">
        <f t="shared" si="12"/>
        <v>5718.9600000000009</v>
      </c>
      <c r="H416" s="26">
        <f t="shared" si="13"/>
        <v>0.18757256564130539</v>
      </c>
      <c r="I416" s="15">
        <f>'prov lvl hist forec Mt'!I416*'city lvl hist forec Mt'!$H416</f>
        <v>0.43536558138991133</v>
      </c>
      <c r="J416" s="15">
        <f>'prov lvl hist forec Mt'!J416*'city lvl hist forec Mt'!$H416</f>
        <v>0.47886936254995688</v>
      </c>
      <c r="K416" s="15">
        <f>'prov lvl hist forec Mt'!K416*'city lvl hist forec Mt'!$H416</f>
        <v>0.55411450705063203</v>
      </c>
      <c r="L416" s="15">
        <f>'prov lvl hist forec Mt'!L416*'city lvl hist forec Mt'!$H416</f>
        <v>0.42815257913725013</v>
      </c>
      <c r="M416" s="15">
        <f>'prov lvl hist forec Mt'!M416*'city lvl hist forec Mt'!$H416</f>
        <v>0.48742822552055309</v>
      </c>
      <c r="N416" s="15">
        <f>'prov lvl hist forec Mt'!N416*'city lvl hist forec Mt'!$H416</f>
        <v>0.50303343448598015</v>
      </c>
      <c r="O416" s="15">
        <f>'prov lvl hist forec Mt'!O416*'city lvl hist forec Mt'!$H416</f>
        <v>0.5102726674740915</v>
      </c>
      <c r="P416" s="15">
        <f>'prov lvl hist forec Mt'!P416*'city lvl hist forec Mt'!$H416</f>
        <v>0.50897576380798293</v>
      </c>
      <c r="Q416" s="15">
        <f>'prov lvl hist forec Mt'!Q416*'city lvl hist forec Mt'!$H416</f>
        <v>0.49668416488201067</v>
      </c>
      <c r="R416" s="15">
        <f>'prov lvl hist forec Mt'!R416*'city lvl hist forec Mt'!$H416</f>
        <v>0.48463839793455782</v>
      </c>
      <c r="S416" s="15">
        <f>'prov lvl hist forec Mt'!S416*'city lvl hist forec Mt'!$H416</f>
        <v>0.47283354632605418</v>
      </c>
      <c r="T416" s="15">
        <f>'prov lvl hist forec Mt'!T416*'city lvl hist forec Mt'!$H416</f>
        <v>0.46126479174972046</v>
      </c>
      <c r="U416" s="15">
        <f>'prov lvl hist forec Mt'!U416*'city lvl hist forec Mt'!$H416</f>
        <v>0.44992741226491351</v>
      </c>
      <c r="V416" s="15">
        <f>'prov lvl hist forec Mt'!V416*'city lvl hist forec Mt'!$H416</f>
        <v>0.43881678036980265</v>
      </c>
      <c r="W416" s="15">
        <f>'prov lvl hist forec Mt'!W416*'city lvl hist forec Mt'!$H416</f>
        <v>0.42792836111259408</v>
      </c>
      <c r="X416" s="15">
        <f>'prov lvl hist forec Mt'!X416*'city lvl hist forec Mt'!$H416</f>
        <v>0.41725771024052954</v>
      </c>
    </row>
    <row r="417" spans="1:24">
      <c r="A417" s="14" t="s">
        <v>3770</v>
      </c>
      <c r="B417" s="14" t="s">
        <v>4598</v>
      </c>
      <c r="C417" s="14" t="s">
        <v>4599</v>
      </c>
      <c r="D417" s="14" t="s">
        <v>2416</v>
      </c>
      <c r="E417" s="14" t="s">
        <v>3979</v>
      </c>
      <c r="F417">
        <f>SUMIF(GID_GCED_CO2_Plant_2019_v1.0!$V$1:$V$797,'city lvl hist forec Mt'!A417,GID_GCED_CO2_Plant_2019_v1.0!$AB$1:$AB$797)</f>
        <v>0</v>
      </c>
      <c r="G417" s="15">
        <f t="shared" si="12"/>
        <v>6251.97</v>
      </c>
      <c r="H417" s="26">
        <f t="shared" si="13"/>
        <v>0</v>
      </c>
      <c r="I417" s="15">
        <f>'prov lvl hist forec Mt'!I417*'city lvl hist forec Mt'!$H417</f>
        <v>0</v>
      </c>
      <c r="J417" s="15">
        <f>'prov lvl hist forec Mt'!J417*'city lvl hist forec Mt'!$H417</f>
        <v>0</v>
      </c>
      <c r="K417" s="15">
        <f>'prov lvl hist forec Mt'!K417*'city lvl hist forec Mt'!$H417</f>
        <v>0</v>
      </c>
      <c r="L417" s="15">
        <f>'prov lvl hist forec Mt'!L417*'city lvl hist forec Mt'!$H417</f>
        <v>0</v>
      </c>
      <c r="M417" s="15">
        <f>'prov lvl hist forec Mt'!M417*'city lvl hist forec Mt'!$H417</f>
        <v>0</v>
      </c>
      <c r="N417" s="15">
        <f>'prov lvl hist forec Mt'!N417*'city lvl hist forec Mt'!$H417</f>
        <v>0</v>
      </c>
      <c r="O417" s="15">
        <f>'prov lvl hist forec Mt'!O417*'city lvl hist forec Mt'!$H417</f>
        <v>0</v>
      </c>
      <c r="P417" s="15">
        <f>'prov lvl hist forec Mt'!P417*'city lvl hist forec Mt'!$H417</f>
        <v>0</v>
      </c>
      <c r="Q417" s="15">
        <f>'prov lvl hist forec Mt'!Q417*'city lvl hist forec Mt'!$H417</f>
        <v>0</v>
      </c>
      <c r="R417" s="15">
        <f>'prov lvl hist forec Mt'!R417*'city lvl hist forec Mt'!$H417</f>
        <v>0</v>
      </c>
      <c r="S417" s="15">
        <f>'prov lvl hist forec Mt'!S417*'city lvl hist forec Mt'!$H417</f>
        <v>0</v>
      </c>
      <c r="T417" s="15">
        <f>'prov lvl hist forec Mt'!T417*'city lvl hist forec Mt'!$H417</f>
        <v>0</v>
      </c>
      <c r="U417" s="15">
        <f>'prov lvl hist forec Mt'!U417*'city lvl hist forec Mt'!$H417</f>
        <v>0</v>
      </c>
      <c r="V417" s="15">
        <f>'prov lvl hist forec Mt'!V417*'city lvl hist forec Mt'!$H417</f>
        <v>0</v>
      </c>
      <c r="W417" s="15">
        <f>'prov lvl hist forec Mt'!W417*'city lvl hist forec Mt'!$H417</f>
        <v>0</v>
      </c>
      <c r="X417" s="15">
        <f>'prov lvl hist forec Mt'!X417*'city lvl hist forec Mt'!$H417</f>
        <v>0</v>
      </c>
    </row>
    <row r="418" spans="1:24">
      <c r="A418" s="14" t="s">
        <v>3257</v>
      </c>
      <c r="B418" s="14" t="s">
        <v>4600</v>
      </c>
      <c r="C418" s="14" t="s">
        <v>2406</v>
      </c>
      <c r="D418" s="14" t="s">
        <v>1517</v>
      </c>
      <c r="E418" s="14" t="s">
        <v>4043</v>
      </c>
      <c r="F418">
        <f>SUMIF(GID_GCED_CO2_Plant_2019_v1.0!$V$1:$V$797,'city lvl hist forec Mt'!A418,GID_GCED_CO2_Plant_2019_v1.0!$AB$1:$AB$797)</f>
        <v>10871.43</v>
      </c>
      <c r="G418" s="15">
        <f t="shared" si="12"/>
        <v>24846.129999999997</v>
      </c>
      <c r="H418" s="26">
        <f t="shared" si="13"/>
        <v>0.43755023418133937</v>
      </c>
      <c r="I418" s="15">
        <f>'prov lvl hist forec Mt'!I418*'city lvl hist forec Mt'!$H418</f>
        <v>8.6361217509980559</v>
      </c>
      <c r="J418" s="15">
        <f>'prov lvl hist forec Mt'!J418*'city lvl hist forec Mt'!$H418</f>
        <v>8.65596247228018</v>
      </c>
      <c r="K418" s="15">
        <f>'prov lvl hist forec Mt'!K418*'city lvl hist forec Mt'!$H418</f>
        <v>9.369798336107964</v>
      </c>
      <c r="L418" s="15">
        <f>'prov lvl hist forec Mt'!L418*'city lvl hist forec Mt'!$H418</f>
        <v>9.2501043471290583</v>
      </c>
      <c r="M418" s="15">
        <f>'prov lvl hist forec Mt'!M418*'city lvl hist forec Mt'!$H418</f>
        <v>10.061523789294847</v>
      </c>
      <c r="N418" s="15">
        <f>'prov lvl hist forec Mt'!N418*'city lvl hist forec Mt'!$H418</f>
        <v>10.132273695641828</v>
      </c>
      <c r="O418" s="15">
        <f>'prov lvl hist forec Mt'!O418*'city lvl hist forec Mt'!$H418</f>
        <v>10.207536176702099</v>
      </c>
      <c r="P418" s="15">
        <f>'prov lvl hist forec Mt'!P418*'city lvl hist forec Mt'!$H418</f>
        <v>10.194052954409379</v>
      </c>
      <c r="Q418" s="15">
        <f>'prov lvl hist forec Mt'!Q418*'city lvl hist forec Mt'!$H418</f>
        <v>10.066263693739685</v>
      </c>
      <c r="R418" s="15">
        <f>'prov lvl hist forec Mt'!R418*'city lvl hist forec Mt'!$H418</f>
        <v>9.9410302182833838</v>
      </c>
      <c r="S418" s="15">
        <f>'prov lvl hist forec Mt'!S418*'city lvl hist forec Mt'!$H418</f>
        <v>9.8183014123362096</v>
      </c>
      <c r="T418" s="15">
        <f>'prov lvl hist forec Mt'!T418*'city lvl hist forec Mt'!$H418</f>
        <v>9.6980271825079765</v>
      </c>
      <c r="U418" s="15">
        <f>'prov lvl hist forec Mt'!U418*'city lvl hist forec Mt'!$H418</f>
        <v>9.5801584372763102</v>
      </c>
      <c r="V418" s="15">
        <f>'prov lvl hist forec Mt'!V418*'city lvl hist forec Mt'!$H418</f>
        <v>9.4646470669492757</v>
      </c>
      <c r="W418" s="15">
        <f>'prov lvl hist forec Mt'!W418*'city lvl hist forec Mt'!$H418</f>
        <v>9.3514459240287842</v>
      </c>
      <c r="X418" s="15">
        <f>'prov lvl hist forec Mt'!X418*'city lvl hist forec Mt'!$H418</f>
        <v>9.2405088039666996</v>
      </c>
    </row>
    <row r="419" spans="1:24">
      <c r="A419" s="14" t="s">
        <v>3771</v>
      </c>
      <c r="B419" s="14" t="s">
        <v>4601</v>
      </c>
      <c r="C419" s="14" t="s">
        <v>2407</v>
      </c>
      <c r="D419" s="14" t="s">
        <v>2409</v>
      </c>
      <c r="E419" s="14" t="s">
        <v>3961</v>
      </c>
      <c r="F419">
        <f>SUMIF(GID_GCED_CO2_Plant_2019_v1.0!$V$1:$V$797,'city lvl hist forec Mt'!A419,GID_GCED_CO2_Plant_2019_v1.0!$AB$1:$AB$797)</f>
        <v>0</v>
      </c>
      <c r="G419" s="15">
        <f t="shared" si="12"/>
        <v>6828.59</v>
      </c>
      <c r="H419" s="26">
        <f t="shared" si="13"/>
        <v>0</v>
      </c>
      <c r="I419" s="15">
        <f>'prov lvl hist forec Mt'!I419*'city lvl hist forec Mt'!$H419</f>
        <v>0</v>
      </c>
      <c r="J419" s="15">
        <f>'prov lvl hist forec Mt'!J419*'city lvl hist forec Mt'!$H419</f>
        <v>0</v>
      </c>
      <c r="K419" s="15">
        <f>'prov lvl hist forec Mt'!K419*'city lvl hist forec Mt'!$H419</f>
        <v>0</v>
      </c>
      <c r="L419" s="15">
        <f>'prov lvl hist forec Mt'!L419*'city lvl hist forec Mt'!$H419</f>
        <v>0</v>
      </c>
      <c r="M419" s="15">
        <f>'prov lvl hist forec Mt'!M419*'city lvl hist forec Mt'!$H419</f>
        <v>0</v>
      </c>
      <c r="N419" s="15">
        <f>'prov lvl hist forec Mt'!N419*'city lvl hist forec Mt'!$H419</f>
        <v>0</v>
      </c>
      <c r="O419" s="15">
        <f>'prov lvl hist forec Mt'!O419*'city lvl hist forec Mt'!$H419</f>
        <v>0</v>
      </c>
      <c r="P419" s="15">
        <f>'prov lvl hist forec Mt'!P419*'city lvl hist forec Mt'!$H419</f>
        <v>0</v>
      </c>
      <c r="Q419" s="15">
        <f>'prov lvl hist forec Mt'!Q419*'city lvl hist forec Mt'!$H419</f>
        <v>0</v>
      </c>
      <c r="R419" s="15">
        <f>'prov lvl hist forec Mt'!R419*'city lvl hist forec Mt'!$H419</f>
        <v>0</v>
      </c>
      <c r="S419" s="15">
        <f>'prov lvl hist forec Mt'!S419*'city lvl hist forec Mt'!$H419</f>
        <v>0</v>
      </c>
      <c r="T419" s="15">
        <f>'prov lvl hist forec Mt'!T419*'city lvl hist forec Mt'!$H419</f>
        <v>0</v>
      </c>
      <c r="U419" s="15">
        <f>'prov lvl hist forec Mt'!U419*'city lvl hist forec Mt'!$H419</f>
        <v>0</v>
      </c>
      <c r="V419" s="15">
        <f>'prov lvl hist forec Mt'!V419*'city lvl hist forec Mt'!$H419</f>
        <v>0</v>
      </c>
      <c r="W419" s="15">
        <f>'prov lvl hist forec Mt'!W419*'city lvl hist forec Mt'!$H419</f>
        <v>0</v>
      </c>
      <c r="X419" s="15">
        <f>'prov lvl hist forec Mt'!X419*'city lvl hist forec Mt'!$H419</f>
        <v>0</v>
      </c>
    </row>
    <row r="420" spans="1:24">
      <c r="A420" s="14" t="s">
        <v>3451</v>
      </c>
      <c r="B420" s="14" t="s">
        <v>4602</v>
      </c>
      <c r="C420" s="14" t="s">
        <v>3203</v>
      </c>
      <c r="D420" s="14" t="s">
        <v>2458</v>
      </c>
      <c r="E420" s="14" t="s">
        <v>3957</v>
      </c>
      <c r="F420">
        <f>SUMIF(GID_GCED_CO2_Plant_2019_v1.0!$V$1:$V$797,'city lvl hist forec Mt'!A420,GID_GCED_CO2_Plant_2019_v1.0!$AB$1:$AB$797)</f>
        <v>626.88</v>
      </c>
      <c r="G420" s="15">
        <f t="shared" si="12"/>
        <v>25846</v>
      </c>
      <c r="H420" s="26">
        <f t="shared" si="13"/>
        <v>2.4254430085893369E-2</v>
      </c>
      <c r="I420" s="15">
        <f>'prov lvl hist forec Mt'!I420*'city lvl hist forec Mt'!$H420</f>
        <v>0.48896768722998224</v>
      </c>
      <c r="J420" s="15">
        <f>'prov lvl hist forec Mt'!J420*'city lvl hist forec Mt'!$H420</f>
        <v>0.51169640458110721</v>
      </c>
      <c r="K420" s="15">
        <f>'prov lvl hist forec Mt'!K420*'city lvl hist forec Mt'!$H420</f>
        <v>0.50340134523905611</v>
      </c>
      <c r="L420" s="15">
        <f>'prov lvl hist forec Mt'!L420*'city lvl hist forec Mt'!$H420</f>
        <v>0.39382050566902271</v>
      </c>
      <c r="M420" s="15">
        <f>'prov lvl hist forec Mt'!M420*'city lvl hist forec Mt'!$H420</f>
        <v>0.47914909008243795</v>
      </c>
      <c r="N420" s="15">
        <f>'prov lvl hist forec Mt'!N420*'city lvl hist forec Mt'!$H420</f>
        <v>0.51864634162908552</v>
      </c>
      <c r="O420" s="15">
        <f>'prov lvl hist forec Mt'!O420*'city lvl hist forec Mt'!$H420</f>
        <v>0.53063224250831642</v>
      </c>
      <c r="P420" s="15">
        <f>'prov lvl hist forec Mt'!P420*'city lvl hist forec Mt'!$H420</f>
        <v>0.52848497651792536</v>
      </c>
      <c r="Q420" s="15">
        <f>'prov lvl hist forec Mt'!Q420*'city lvl hist forec Mt'!$H420</f>
        <v>0.50813394117814425</v>
      </c>
      <c r="R420" s="15">
        <f>'prov lvl hist forec Mt'!R420*'city lvl hist forec Mt'!$H420</f>
        <v>0.48818992654515869</v>
      </c>
      <c r="S420" s="15">
        <f>'prov lvl hist forec Mt'!S420*'city lvl hist forec Mt'!$H420</f>
        <v>0.46864479220483296</v>
      </c>
      <c r="T420" s="15">
        <f>'prov lvl hist forec Mt'!T420*'city lvl hist forec Mt'!$H420</f>
        <v>0.4494905605513137</v>
      </c>
      <c r="U420" s="15">
        <f>'prov lvl hist forec Mt'!U420*'city lvl hist forec Mt'!$H420</f>
        <v>0.43071941353086485</v>
      </c>
      <c r="V420" s="15">
        <f>'prov lvl hist forec Mt'!V420*'city lvl hist forec Mt'!$H420</f>
        <v>0.41232368945082482</v>
      </c>
      <c r="W420" s="15">
        <f>'prov lvl hist forec Mt'!W420*'city lvl hist forec Mt'!$H420</f>
        <v>0.3942958798523859</v>
      </c>
      <c r="X420" s="15">
        <f>'prov lvl hist forec Mt'!X420*'city lvl hist forec Mt'!$H420</f>
        <v>0.37662862644591538</v>
      </c>
    </row>
    <row r="421" spans="1:24">
      <c r="A421" s="14" t="s">
        <v>3772</v>
      </c>
      <c r="B421" s="14" t="s">
        <v>4603</v>
      </c>
      <c r="C421" s="14" t="s">
        <v>4604</v>
      </c>
      <c r="D421" s="14" t="s">
        <v>1445</v>
      </c>
      <c r="E421" s="14" t="s">
        <v>3947</v>
      </c>
      <c r="F421">
        <f>SUMIF(GID_GCED_CO2_Plant_2019_v1.0!$V$1:$V$797,'city lvl hist forec Mt'!A421,GID_GCED_CO2_Plant_2019_v1.0!$AB$1:$AB$797)</f>
        <v>0</v>
      </c>
      <c r="G421" s="15">
        <f t="shared" si="12"/>
        <v>19500.18</v>
      </c>
      <c r="H421" s="26">
        <f t="shared" si="13"/>
        <v>0</v>
      </c>
      <c r="I421" s="15">
        <f>'prov lvl hist forec Mt'!I421*'city lvl hist forec Mt'!$H421</f>
        <v>0</v>
      </c>
      <c r="J421" s="15">
        <f>'prov lvl hist forec Mt'!J421*'city lvl hist forec Mt'!$H421</f>
        <v>0</v>
      </c>
      <c r="K421" s="15">
        <f>'prov lvl hist forec Mt'!K421*'city lvl hist forec Mt'!$H421</f>
        <v>0</v>
      </c>
      <c r="L421" s="15">
        <f>'prov lvl hist forec Mt'!L421*'city lvl hist forec Mt'!$H421</f>
        <v>0</v>
      </c>
      <c r="M421" s="15">
        <f>'prov lvl hist forec Mt'!M421*'city lvl hist forec Mt'!$H421</f>
        <v>0</v>
      </c>
      <c r="N421" s="15">
        <f>'prov lvl hist forec Mt'!N421*'city lvl hist forec Mt'!$H421</f>
        <v>0</v>
      </c>
      <c r="O421" s="15">
        <f>'prov lvl hist forec Mt'!O421*'city lvl hist forec Mt'!$H421</f>
        <v>0</v>
      </c>
      <c r="P421" s="15">
        <f>'prov lvl hist forec Mt'!P421*'city lvl hist forec Mt'!$H421</f>
        <v>0</v>
      </c>
      <c r="Q421" s="15">
        <f>'prov lvl hist forec Mt'!Q421*'city lvl hist forec Mt'!$H421</f>
        <v>0</v>
      </c>
      <c r="R421" s="15">
        <f>'prov lvl hist forec Mt'!R421*'city lvl hist forec Mt'!$H421</f>
        <v>0</v>
      </c>
      <c r="S421" s="15">
        <f>'prov lvl hist forec Mt'!S421*'city lvl hist forec Mt'!$H421</f>
        <v>0</v>
      </c>
      <c r="T421" s="15">
        <f>'prov lvl hist forec Mt'!T421*'city lvl hist forec Mt'!$H421</f>
        <v>0</v>
      </c>
      <c r="U421" s="15">
        <f>'prov lvl hist forec Mt'!U421*'city lvl hist forec Mt'!$H421</f>
        <v>0</v>
      </c>
      <c r="V421" s="15">
        <f>'prov lvl hist forec Mt'!V421*'city lvl hist forec Mt'!$H421</f>
        <v>0</v>
      </c>
      <c r="W421" s="15">
        <f>'prov lvl hist forec Mt'!W421*'city lvl hist forec Mt'!$H421</f>
        <v>0</v>
      </c>
      <c r="X421" s="15">
        <f>'prov lvl hist forec Mt'!X421*'city lvl hist forec Mt'!$H421</f>
        <v>0</v>
      </c>
    </row>
    <row r="422" spans="1:24">
      <c r="A422" s="14" t="s">
        <v>3446</v>
      </c>
      <c r="B422" s="14" t="s">
        <v>4605</v>
      </c>
      <c r="C422" s="14" t="s">
        <v>3199</v>
      </c>
      <c r="D422" s="14" t="s">
        <v>2362</v>
      </c>
      <c r="E422" s="14" t="s">
        <v>3963</v>
      </c>
      <c r="F422">
        <f>SUMIF(GID_GCED_CO2_Plant_2019_v1.0!$V$1:$V$797,'city lvl hist forec Mt'!A422,GID_GCED_CO2_Plant_2019_v1.0!$AB$1:$AB$797)</f>
        <v>261.48</v>
      </c>
      <c r="G422" s="15">
        <f t="shared" si="12"/>
        <v>26891.949999999997</v>
      </c>
      <c r="H422" s="26">
        <f t="shared" si="13"/>
        <v>9.7233558741556501E-3</v>
      </c>
      <c r="I422" s="15">
        <f>'prov lvl hist forec Mt'!I422*'city lvl hist forec Mt'!$H422</f>
        <v>0.21386506987489193</v>
      </c>
      <c r="J422" s="15">
        <f>'prov lvl hist forec Mt'!J422*'city lvl hist forec Mt'!$H422</f>
        <v>0.19905951940072733</v>
      </c>
      <c r="K422" s="15">
        <f>'prov lvl hist forec Mt'!K422*'city lvl hist forec Mt'!$H422</f>
        <v>0.1970430573666607</v>
      </c>
      <c r="L422" s="15">
        <f>'prov lvl hist forec Mt'!L422*'city lvl hist forec Mt'!$H422</f>
        <v>0.14096913198063377</v>
      </c>
      <c r="M422" s="15">
        <f>'prov lvl hist forec Mt'!M422*'city lvl hist forec Mt'!$H422</f>
        <v>0.14002086817401851</v>
      </c>
      <c r="N422" s="15">
        <f>'prov lvl hist forec Mt'!N422*'city lvl hist forec Mt'!$H422</f>
        <v>0.15456635568841123</v>
      </c>
      <c r="O422" s="15">
        <f>'prov lvl hist forec Mt'!O422*'city lvl hist forec Mt'!$H422</f>
        <v>0.15341098934588687</v>
      </c>
      <c r="P422" s="15">
        <f>'prov lvl hist forec Mt'!P422*'city lvl hist forec Mt'!$H422</f>
        <v>0.15361797244033612</v>
      </c>
      <c r="Q422" s="15">
        <f>'prov lvl hist forec Mt'!Q422*'city lvl hist forec Mt'!$H422</f>
        <v>0.15557968574866571</v>
      </c>
      <c r="R422" s="15">
        <f>'prov lvl hist forec Mt'!R422*'city lvl hist forec Mt'!$H422</f>
        <v>0.15750216479082876</v>
      </c>
      <c r="S422" s="15">
        <f>'prov lvl hist forec Mt'!S422*'city lvl hist forec Mt'!$H422</f>
        <v>0.15938619425214856</v>
      </c>
      <c r="T422" s="15">
        <f>'prov lvl hist forec Mt'!T422*'city lvl hist forec Mt'!$H422</f>
        <v>0.16123254312424196</v>
      </c>
      <c r="U422" s="15">
        <f>'prov lvl hist forec Mt'!U422*'city lvl hist forec Mt'!$H422</f>
        <v>0.16304196501889348</v>
      </c>
      <c r="V422" s="15">
        <f>'prov lvl hist forec Mt'!V422*'city lvl hist forec Mt'!$H422</f>
        <v>0.16481519847565196</v>
      </c>
      <c r="W422" s="15">
        <f>'prov lvl hist forec Mt'!W422*'city lvl hist forec Mt'!$H422</f>
        <v>0.16655296726327526</v>
      </c>
      <c r="X422" s="15">
        <f>'prov lvl hist forec Mt'!X422*'city lvl hist forec Mt'!$H422</f>
        <v>0.16825598067514611</v>
      </c>
    </row>
    <row r="423" spans="1:24">
      <c r="A423" s="14" t="s">
        <v>3418</v>
      </c>
      <c r="B423" s="14" t="s">
        <v>4606</v>
      </c>
      <c r="C423" s="14" t="s">
        <v>3094</v>
      </c>
      <c r="D423" s="14" t="s">
        <v>2496</v>
      </c>
      <c r="E423" s="14" t="s">
        <v>3976</v>
      </c>
      <c r="F423">
        <f>SUMIF(GID_GCED_CO2_Plant_2019_v1.0!$V$1:$V$797,'city lvl hist forec Mt'!A423,GID_GCED_CO2_Plant_2019_v1.0!$AB$1:$AB$797)</f>
        <v>100.57</v>
      </c>
      <c r="G423" s="15">
        <f t="shared" si="12"/>
        <v>33858.01</v>
      </c>
      <c r="H423" s="26">
        <f t="shared" si="13"/>
        <v>2.9703458649814325E-3</v>
      </c>
      <c r="I423" s="15">
        <f>'prov lvl hist forec Mt'!I423*'city lvl hist forec Mt'!$H423</f>
        <v>4.3179315584972421E-2</v>
      </c>
      <c r="J423" s="15">
        <f>'prov lvl hist forec Mt'!J423*'city lvl hist forec Mt'!$H423</f>
        <v>4.6649794811189429E-2</v>
      </c>
      <c r="K423" s="15">
        <f>'prov lvl hist forec Mt'!K423*'city lvl hist forec Mt'!$H423</f>
        <v>4.9075456995469169E-2</v>
      </c>
      <c r="L423" s="15">
        <f>'prov lvl hist forec Mt'!L423*'city lvl hist forec Mt'!$H423</f>
        <v>4.6124138521931146E-2</v>
      </c>
      <c r="M423" s="15">
        <f>'prov lvl hist forec Mt'!M423*'city lvl hist forec Mt'!$H423</f>
        <v>4.8717769963219582E-2</v>
      </c>
      <c r="N423" s="15">
        <f>'prov lvl hist forec Mt'!N423*'city lvl hist forec Mt'!$H423</f>
        <v>4.8890308335869673E-2</v>
      </c>
      <c r="O423" s="15">
        <f>'prov lvl hist forec Mt'!O423*'city lvl hist forec Mt'!$H423</f>
        <v>4.9014438722500629E-2</v>
      </c>
      <c r="P423" s="15">
        <f>'prov lvl hist forec Mt'!P423*'city lvl hist forec Mt'!$H423</f>
        <v>4.8992200848162068E-2</v>
      </c>
      <c r="Q423" s="15">
        <f>'prov lvl hist forec Mt'!Q423*'city lvl hist forec Mt'!$H423</f>
        <v>4.8781438060239747E-2</v>
      </c>
      <c r="R423" s="15">
        <f>'prov lvl hist forec Mt'!R423*'city lvl hist forec Mt'!$H423</f>
        <v>4.8574890528075877E-2</v>
      </c>
      <c r="S423" s="15">
        <f>'prov lvl hist forec Mt'!S423*'city lvl hist forec Mt'!$H423</f>
        <v>4.8372473946555278E-2</v>
      </c>
      <c r="T423" s="15">
        <f>'prov lvl hist forec Mt'!T423*'city lvl hist forec Mt'!$H423</f>
        <v>4.8174105696665089E-2</v>
      </c>
      <c r="U423" s="15">
        <f>'prov lvl hist forec Mt'!U423*'city lvl hist forec Mt'!$H423</f>
        <v>4.7979704811772717E-2</v>
      </c>
      <c r="V423" s="15">
        <f>'prov lvl hist forec Mt'!V423*'city lvl hist forec Mt'!$H423</f>
        <v>4.7789191944578174E-2</v>
      </c>
      <c r="W423" s="15">
        <f>'prov lvl hist forec Mt'!W423*'city lvl hist forec Mt'!$H423</f>
        <v>4.7602489334727535E-2</v>
      </c>
      <c r="X423" s="15">
        <f>'prov lvl hist forec Mt'!X423*'city lvl hist forec Mt'!$H423</f>
        <v>4.7419520777073912E-2</v>
      </c>
    </row>
    <row r="424" spans="1:24">
      <c r="A424" s="14" t="s">
        <v>3773</v>
      </c>
      <c r="B424" s="14" t="s">
        <v>4607</v>
      </c>
      <c r="C424" s="14" t="s">
        <v>4608</v>
      </c>
      <c r="D424" s="14" t="s">
        <v>2564</v>
      </c>
      <c r="E424" s="14" t="s">
        <v>4074</v>
      </c>
      <c r="F424">
        <f>SUMIF(GID_GCED_CO2_Plant_2019_v1.0!$V$1:$V$797,'city lvl hist forec Mt'!A424,GID_GCED_CO2_Plant_2019_v1.0!$AB$1:$AB$797)</f>
        <v>0</v>
      </c>
      <c r="G424" s="15">
        <f t="shared" si="12"/>
        <v>4136.7100000000009</v>
      </c>
      <c r="H424" s="26">
        <f t="shared" si="13"/>
        <v>0</v>
      </c>
      <c r="I424" s="15">
        <f>'prov lvl hist forec Mt'!I424*'city lvl hist forec Mt'!$H424</f>
        <v>0</v>
      </c>
      <c r="J424" s="15">
        <f>'prov lvl hist forec Mt'!J424*'city lvl hist forec Mt'!$H424</f>
        <v>0</v>
      </c>
      <c r="K424" s="15">
        <f>'prov lvl hist forec Mt'!K424*'city lvl hist forec Mt'!$H424</f>
        <v>0</v>
      </c>
      <c r="L424" s="15">
        <f>'prov lvl hist forec Mt'!L424*'city lvl hist forec Mt'!$H424</f>
        <v>0</v>
      </c>
      <c r="M424" s="15">
        <f>'prov lvl hist forec Mt'!M424*'city lvl hist forec Mt'!$H424</f>
        <v>0</v>
      </c>
      <c r="N424" s="15">
        <f>'prov lvl hist forec Mt'!N424*'city lvl hist forec Mt'!$H424</f>
        <v>0</v>
      </c>
      <c r="O424" s="15">
        <f>'prov lvl hist forec Mt'!O424*'city lvl hist forec Mt'!$H424</f>
        <v>0</v>
      </c>
      <c r="P424" s="15">
        <f>'prov lvl hist forec Mt'!P424*'city lvl hist forec Mt'!$H424</f>
        <v>0</v>
      </c>
      <c r="Q424" s="15">
        <f>'prov lvl hist forec Mt'!Q424*'city lvl hist forec Mt'!$H424</f>
        <v>0</v>
      </c>
      <c r="R424" s="15">
        <f>'prov lvl hist forec Mt'!R424*'city lvl hist forec Mt'!$H424</f>
        <v>0</v>
      </c>
      <c r="S424" s="15">
        <f>'prov lvl hist forec Mt'!S424*'city lvl hist forec Mt'!$H424</f>
        <v>0</v>
      </c>
      <c r="T424" s="15">
        <f>'prov lvl hist forec Mt'!T424*'city lvl hist forec Mt'!$H424</f>
        <v>0</v>
      </c>
      <c r="U424" s="15">
        <f>'prov lvl hist forec Mt'!U424*'city lvl hist forec Mt'!$H424</f>
        <v>0</v>
      </c>
      <c r="V424" s="15">
        <f>'prov lvl hist forec Mt'!V424*'city lvl hist forec Mt'!$H424</f>
        <v>0</v>
      </c>
      <c r="W424" s="15">
        <f>'prov lvl hist forec Mt'!W424*'city lvl hist forec Mt'!$H424</f>
        <v>0</v>
      </c>
      <c r="X424" s="15">
        <f>'prov lvl hist forec Mt'!X424*'city lvl hist forec Mt'!$H424</f>
        <v>0</v>
      </c>
    </row>
    <row r="425" spans="1:24">
      <c r="A425" s="14" t="s">
        <v>3774</v>
      </c>
      <c r="B425" s="14" t="s">
        <v>4609</v>
      </c>
      <c r="C425" s="14" t="s">
        <v>2765</v>
      </c>
      <c r="D425" s="14" t="s">
        <v>2366</v>
      </c>
      <c r="E425" s="14" t="s">
        <v>3987</v>
      </c>
      <c r="F425">
        <f>SUMIF(GID_GCED_CO2_Plant_2019_v1.0!$V$1:$V$797,'city lvl hist forec Mt'!A425,GID_GCED_CO2_Plant_2019_v1.0!$AB$1:$AB$797)</f>
        <v>0</v>
      </c>
      <c r="G425" s="15">
        <f t="shared" si="12"/>
        <v>30951.659999999996</v>
      </c>
      <c r="H425" s="26">
        <f t="shared" si="13"/>
        <v>0</v>
      </c>
      <c r="I425" s="15">
        <f>'prov lvl hist forec Mt'!I425*'city lvl hist forec Mt'!$H425</f>
        <v>0</v>
      </c>
      <c r="J425" s="15">
        <f>'prov lvl hist forec Mt'!J425*'city lvl hist forec Mt'!$H425</f>
        <v>0</v>
      </c>
      <c r="K425" s="15">
        <f>'prov lvl hist forec Mt'!K425*'city lvl hist forec Mt'!$H425</f>
        <v>0</v>
      </c>
      <c r="L425" s="15">
        <f>'prov lvl hist forec Mt'!L425*'city lvl hist forec Mt'!$H425</f>
        <v>0</v>
      </c>
      <c r="M425" s="15">
        <f>'prov lvl hist forec Mt'!M425*'city lvl hist forec Mt'!$H425</f>
        <v>0</v>
      </c>
      <c r="N425" s="15">
        <f>'prov lvl hist forec Mt'!N425*'city lvl hist forec Mt'!$H425</f>
        <v>0</v>
      </c>
      <c r="O425" s="15">
        <f>'prov lvl hist forec Mt'!O425*'city lvl hist forec Mt'!$H425</f>
        <v>0</v>
      </c>
      <c r="P425" s="15">
        <f>'prov lvl hist forec Mt'!P425*'city lvl hist forec Mt'!$H425</f>
        <v>0</v>
      </c>
      <c r="Q425" s="15">
        <f>'prov lvl hist forec Mt'!Q425*'city lvl hist forec Mt'!$H425</f>
        <v>0</v>
      </c>
      <c r="R425" s="15">
        <f>'prov lvl hist forec Mt'!R425*'city lvl hist forec Mt'!$H425</f>
        <v>0</v>
      </c>
      <c r="S425" s="15">
        <f>'prov lvl hist forec Mt'!S425*'city lvl hist forec Mt'!$H425</f>
        <v>0</v>
      </c>
      <c r="T425" s="15">
        <f>'prov lvl hist forec Mt'!T425*'city lvl hist forec Mt'!$H425</f>
        <v>0</v>
      </c>
      <c r="U425" s="15">
        <f>'prov lvl hist forec Mt'!U425*'city lvl hist forec Mt'!$H425</f>
        <v>0</v>
      </c>
      <c r="V425" s="15">
        <f>'prov lvl hist forec Mt'!V425*'city lvl hist forec Mt'!$H425</f>
        <v>0</v>
      </c>
      <c r="W425" s="15">
        <f>'prov lvl hist forec Mt'!W425*'city lvl hist forec Mt'!$H425</f>
        <v>0</v>
      </c>
      <c r="X425" s="15">
        <f>'prov lvl hist forec Mt'!X425*'city lvl hist forec Mt'!$H425</f>
        <v>0</v>
      </c>
    </row>
    <row r="426" spans="1:24">
      <c r="A426" s="14" t="s">
        <v>3389</v>
      </c>
      <c r="B426" s="14" t="s">
        <v>4610</v>
      </c>
      <c r="C426" s="14" t="s">
        <v>2991</v>
      </c>
      <c r="D426" s="14" t="s">
        <v>3943</v>
      </c>
      <c r="E426" s="14" t="s">
        <v>3944</v>
      </c>
      <c r="F426">
        <f>SUMIF(GID_GCED_CO2_Plant_2019_v1.0!$V$1:$V$797,'city lvl hist forec Mt'!A426,GID_GCED_CO2_Plant_2019_v1.0!$AB$1:$AB$797)</f>
        <v>103.91999999999999</v>
      </c>
      <c r="G426" s="15">
        <f t="shared" si="12"/>
        <v>4351.25</v>
      </c>
      <c r="H426" s="26">
        <f t="shared" si="13"/>
        <v>2.3882792301062911E-2</v>
      </c>
      <c r="I426" s="15">
        <f>'prov lvl hist forec Mt'!I426*'city lvl hist forec Mt'!$H426</f>
        <v>9.5994293694416186E-2</v>
      </c>
      <c r="J426" s="15">
        <f>'prov lvl hist forec Mt'!J426*'city lvl hist forec Mt'!$H426</f>
        <v>0.10357159813800049</v>
      </c>
      <c r="K426" s="15">
        <f>'prov lvl hist forec Mt'!K426*'city lvl hist forec Mt'!$H426</f>
        <v>7.6506089954543444E-2</v>
      </c>
      <c r="L426" s="15">
        <f>'prov lvl hist forec Mt'!L426*'city lvl hist forec Mt'!$H426</f>
        <v>5.9625068577363549E-2</v>
      </c>
      <c r="M426" s="15">
        <f>'prov lvl hist forec Mt'!M426*'city lvl hist forec Mt'!$H426</f>
        <v>6.4952995267429633E-2</v>
      </c>
      <c r="N426" s="15">
        <f>'prov lvl hist forec Mt'!N426*'city lvl hist forec Mt'!$H426</f>
        <v>6.9148569970043997E-2</v>
      </c>
      <c r="O426" s="15">
        <f>'prov lvl hist forec Mt'!O426*'city lvl hist forec Mt'!$H426</f>
        <v>6.9650582875937533E-2</v>
      </c>
      <c r="P426" s="15">
        <f>'prov lvl hist forec Mt'!P426*'city lvl hist forec Mt'!$H426</f>
        <v>6.9560647605287129E-2</v>
      </c>
      <c r="Q426" s="15">
        <f>'prov lvl hist forec Mt'!Q426*'city lvl hist forec Mt'!$H426</f>
        <v>6.8708272594697098E-2</v>
      </c>
      <c r="R426" s="15">
        <f>'prov lvl hist forec Mt'!R426*'city lvl hist forec Mt'!$H426</f>
        <v>6.7872945084318875E-2</v>
      </c>
      <c r="S426" s="15">
        <f>'prov lvl hist forec Mt'!S426*'city lvl hist forec Mt'!$H426</f>
        <v>6.7054324124148218E-2</v>
      </c>
      <c r="T426" s="15">
        <f>'prov lvl hist forec Mt'!T426*'city lvl hist forec Mt'!$H426</f>
        <v>6.6252075583180969E-2</v>
      </c>
      <c r="U426" s="15">
        <f>'prov lvl hist forec Mt'!U426*'city lvl hist forec Mt'!$H426</f>
        <v>6.5465872013033055E-2</v>
      </c>
      <c r="V426" s="15">
        <f>'prov lvl hist forec Mt'!V426*'city lvl hist forec Mt'!$H426</f>
        <v>6.4695392514288116E-2</v>
      </c>
      <c r="W426" s="15">
        <f>'prov lvl hist forec Mt'!W426*'city lvl hist forec Mt'!$H426</f>
        <v>6.3940322605518088E-2</v>
      </c>
      <c r="X426" s="15">
        <f>'prov lvl hist forec Mt'!X426*'city lvl hist forec Mt'!$H426</f>
        <v>6.320035409492343E-2</v>
      </c>
    </row>
    <row r="427" spans="1:24">
      <c r="A427" s="14" t="s">
        <v>3775</v>
      </c>
      <c r="B427" s="14" t="s">
        <v>4611</v>
      </c>
      <c r="C427" s="14" t="s">
        <v>4612</v>
      </c>
      <c r="D427" s="14" t="s">
        <v>3943</v>
      </c>
      <c r="E427" s="14" t="s">
        <v>3944</v>
      </c>
      <c r="F427">
        <f>SUMIF(GID_GCED_CO2_Plant_2019_v1.0!$V$1:$V$797,'city lvl hist forec Mt'!A427,GID_GCED_CO2_Plant_2019_v1.0!$AB$1:$AB$797)</f>
        <v>0</v>
      </c>
      <c r="G427" s="15">
        <f t="shared" si="12"/>
        <v>4351.25</v>
      </c>
      <c r="H427" s="26">
        <f t="shared" si="13"/>
        <v>0</v>
      </c>
      <c r="I427" s="15">
        <f>'prov lvl hist forec Mt'!I427*'city lvl hist forec Mt'!$H427</f>
        <v>0</v>
      </c>
      <c r="J427" s="15">
        <f>'prov lvl hist forec Mt'!J427*'city lvl hist forec Mt'!$H427</f>
        <v>0</v>
      </c>
      <c r="K427" s="15">
        <f>'prov lvl hist forec Mt'!K427*'city lvl hist forec Mt'!$H427</f>
        <v>0</v>
      </c>
      <c r="L427" s="15">
        <f>'prov lvl hist forec Mt'!L427*'city lvl hist forec Mt'!$H427</f>
        <v>0</v>
      </c>
      <c r="M427" s="15">
        <f>'prov lvl hist forec Mt'!M427*'city lvl hist forec Mt'!$H427</f>
        <v>0</v>
      </c>
      <c r="N427" s="15">
        <f>'prov lvl hist forec Mt'!N427*'city lvl hist forec Mt'!$H427</f>
        <v>0</v>
      </c>
      <c r="O427" s="15">
        <f>'prov lvl hist forec Mt'!O427*'city lvl hist forec Mt'!$H427</f>
        <v>0</v>
      </c>
      <c r="P427" s="15">
        <f>'prov lvl hist forec Mt'!P427*'city lvl hist forec Mt'!$H427</f>
        <v>0</v>
      </c>
      <c r="Q427" s="15">
        <f>'prov lvl hist forec Mt'!Q427*'city lvl hist forec Mt'!$H427</f>
        <v>0</v>
      </c>
      <c r="R427" s="15">
        <f>'prov lvl hist forec Mt'!R427*'city lvl hist forec Mt'!$H427</f>
        <v>0</v>
      </c>
      <c r="S427" s="15">
        <f>'prov lvl hist forec Mt'!S427*'city lvl hist forec Mt'!$H427</f>
        <v>0</v>
      </c>
      <c r="T427" s="15">
        <f>'prov lvl hist forec Mt'!T427*'city lvl hist forec Mt'!$H427</f>
        <v>0</v>
      </c>
      <c r="U427" s="15">
        <f>'prov lvl hist forec Mt'!U427*'city lvl hist forec Mt'!$H427</f>
        <v>0</v>
      </c>
      <c r="V427" s="15">
        <f>'prov lvl hist forec Mt'!V427*'city lvl hist forec Mt'!$H427</f>
        <v>0</v>
      </c>
      <c r="W427" s="15">
        <f>'prov lvl hist forec Mt'!W427*'city lvl hist forec Mt'!$H427</f>
        <v>0</v>
      </c>
      <c r="X427" s="15">
        <f>'prov lvl hist forec Mt'!X427*'city lvl hist forec Mt'!$H427</f>
        <v>0</v>
      </c>
    </row>
    <row r="428" spans="1:24">
      <c r="A428" s="14" t="s">
        <v>3776</v>
      </c>
      <c r="B428" s="14" t="s">
        <v>4613</v>
      </c>
      <c r="C428" s="14" t="s">
        <v>4614</v>
      </c>
      <c r="D428" s="14" t="s">
        <v>2458</v>
      </c>
      <c r="E428" s="14" t="s">
        <v>3957</v>
      </c>
      <c r="F428">
        <f>SUMIF(GID_GCED_CO2_Plant_2019_v1.0!$V$1:$V$797,'city lvl hist forec Mt'!A428,GID_GCED_CO2_Plant_2019_v1.0!$AB$1:$AB$797)</f>
        <v>0</v>
      </c>
      <c r="G428" s="15">
        <f t="shared" si="12"/>
        <v>25846</v>
      </c>
      <c r="H428" s="26">
        <f t="shared" si="13"/>
        <v>0</v>
      </c>
      <c r="I428" s="15">
        <f>'prov lvl hist forec Mt'!I428*'city lvl hist forec Mt'!$H428</f>
        <v>0</v>
      </c>
      <c r="J428" s="15">
        <f>'prov lvl hist forec Mt'!J428*'city lvl hist forec Mt'!$H428</f>
        <v>0</v>
      </c>
      <c r="K428" s="15">
        <f>'prov lvl hist forec Mt'!K428*'city lvl hist forec Mt'!$H428</f>
        <v>0</v>
      </c>
      <c r="L428" s="15">
        <f>'prov lvl hist forec Mt'!L428*'city lvl hist forec Mt'!$H428</f>
        <v>0</v>
      </c>
      <c r="M428" s="15">
        <f>'prov lvl hist forec Mt'!M428*'city lvl hist forec Mt'!$H428</f>
        <v>0</v>
      </c>
      <c r="N428" s="15">
        <f>'prov lvl hist forec Mt'!N428*'city lvl hist forec Mt'!$H428</f>
        <v>0</v>
      </c>
      <c r="O428" s="15">
        <f>'prov lvl hist forec Mt'!O428*'city lvl hist forec Mt'!$H428</f>
        <v>0</v>
      </c>
      <c r="P428" s="15">
        <f>'prov lvl hist forec Mt'!P428*'city lvl hist forec Mt'!$H428</f>
        <v>0</v>
      </c>
      <c r="Q428" s="15">
        <f>'prov lvl hist forec Mt'!Q428*'city lvl hist forec Mt'!$H428</f>
        <v>0</v>
      </c>
      <c r="R428" s="15">
        <f>'prov lvl hist forec Mt'!R428*'city lvl hist forec Mt'!$H428</f>
        <v>0</v>
      </c>
      <c r="S428" s="15">
        <f>'prov lvl hist forec Mt'!S428*'city lvl hist forec Mt'!$H428</f>
        <v>0</v>
      </c>
      <c r="T428" s="15">
        <f>'prov lvl hist forec Mt'!T428*'city lvl hist forec Mt'!$H428</f>
        <v>0</v>
      </c>
      <c r="U428" s="15">
        <f>'prov lvl hist forec Mt'!U428*'city lvl hist forec Mt'!$H428</f>
        <v>0</v>
      </c>
      <c r="V428" s="15">
        <f>'prov lvl hist forec Mt'!V428*'city lvl hist forec Mt'!$H428</f>
        <v>0</v>
      </c>
      <c r="W428" s="15">
        <f>'prov lvl hist forec Mt'!W428*'city lvl hist forec Mt'!$H428</f>
        <v>0</v>
      </c>
      <c r="X428" s="15">
        <f>'prov lvl hist forec Mt'!X428*'city lvl hist forec Mt'!$H428</f>
        <v>0</v>
      </c>
    </row>
    <row r="429" spans="1:24">
      <c r="A429" s="14" t="s">
        <v>3292</v>
      </c>
      <c r="B429" s="14" t="s">
        <v>4615</v>
      </c>
      <c r="C429" s="14" t="s">
        <v>2539</v>
      </c>
      <c r="D429" s="14" t="s">
        <v>2370</v>
      </c>
      <c r="E429" s="14" t="s">
        <v>4145</v>
      </c>
      <c r="F429">
        <f>SUMIF(GID_GCED_CO2_Plant_2019_v1.0!$V$1:$V$797,'city lvl hist forec Mt'!A429,GID_GCED_CO2_Plant_2019_v1.0!$AB$1:$AB$797)</f>
        <v>207.83999999999997</v>
      </c>
      <c r="G429" s="15">
        <f t="shared" si="12"/>
        <v>9185.25</v>
      </c>
      <c r="H429" s="26">
        <f t="shared" si="13"/>
        <v>2.2627582265044497E-2</v>
      </c>
      <c r="I429" s="15">
        <f>'prov lvl hist forec Mt'!I429*'city lvl hist forec Mt'!$H429</f>
        <v>0.23298701825743368</v>
      </c>
      <c r="J429" s="15">
        <f>'prov lvl hist forec Mt'!J429*'city lvl hist forec Mt'!$H429</f>
        <v>0.24020169760360877</v>
      </c>
      <c r="K429" s="15">
        <f>'prov lvl hist forec Mt'!K429*'city lvl hist forec Mt'!$H429</f>
        <v>0.25919600273175297</v>
      </c>
      <c r="L429" s="15">
        <f>'prov lvl hist forec Mt'!L429*'city lvl hist forec Mt'!$H429</f>
        <v>0.26277880434168693</v>
      </c>
      <c r="M429" s="15">
        <f>'prov lvl hist forec Mt'!M429*'city lvl hist forec Mt'!$H429</f>
        <v>0.29401330842859419</v>
      </c>
      <c r="N429" s="15">
        <f>'prov lvl hist forec Mt'!N429*'city lvl hist forec Mt'!$H429</f>
        <v>0.29777120136732738</v>
      </c>
      <c r="O429" s="15">
        <f>'prov lvl hist forec Mt'!O429*'city lvl hist forec Mt'!$H429</f>
        <v>0.30132441705807872</v>
      </c>
      <c r="P429" s="15">
        <f>'prov lvl hist forec Mt'!P429*'city lvl hist forec Mt'!$H429</f>
        <v>0.30068786088377442</v>
      </c>
      <c r="Q429" s="15">
        <f>'prov lvl hist forec Mt'!Q429*'city lvl hist forec Mt'!$H429</f>
        <v>0.29465480430997548</v>
      </c>
      <c r="R429" s="15">
        <f>'prov lvl hist forec Mt'!R429*'city lvl hist forec Mt'!$H429</f>
        <v>0.28874240886765262</v>
      </c>
      <c r="S429" s="15">
        <f>'prov lvl hist forec Mt'!S429*'city lvl hist forec Mt'!$H429</f>
        <v>0.28294826133417617</v>
      </c>
      <c r="T429" s="15">
        <f>'prov lvl hist forec Mt'!T429*'city lvl hist forec Mt'!$H429</f>
        <v>0.27726999675136921</v>
      </c>
      <c r="U429" s="15">
        <f>'prov lvl hist forec Mt'!U429*'city lvl hist forec Mt'!$H429</f>
        <v>0.27170529746021843</v>
      </c>
      <c r="V429" s="15">
        <f>'prov lvl hist forec Mt'!V429*'city lvl hist forec Mt'!$H429</f>
        <v>0.26625189215489065</v>
      </c>
      <c r="W429" s="15">
        <f>'prov lvl hist forec Mt'!W429*'city lvl hist forec Mt'!$H429</f>
        <v>0.26090755495566947</v>
      </c>
      <c r="X429" s="15">
        <f>'prov lvl hist forec Mt'!X429*'city lvl hist forec Mt'!$H429</f>
        <v>0.2556701045004327</v>
      </c>
    </row>
    <row r="430" spans="1:24">
      <c r="A430" s="14" t="s">
        <v>3777</v>
      </c>
      <c r="B430" s="14" t="s">
        <v>4616</v>
      </c>
      <c r="C430" s="14" t="s">
        <v>2922</v>
      </c>
      <c r="D430" s="14" t="s">
        <v>2458</v>
      </c>
      <c r="E430" s="14" t="s">
        <v>3957</v>
      </c>
      <c r="F430">
        <f>SUMIF(GID_GCED_CO2_Plant_2019_v1.0!$V$1:$V$797,'city lvl hist forec Mt'!A430,GID_GCED_CO2_Plant_2019_v1.0!$AB$1:$AB$797)</f>
        <v>0</v>
      </c>
      <c r="G430" s="15">
        <f t="shared" si="12"/>
        <v>25846</v>
      </c>
      <c r="H430" s="26">
        <f t="shared" si="13"/>
        <v>0</v>
      </c>
      <c r="I430" s="15">
        <f>'prov lvl hist forec Mt'!I430*'city lvl hist forec Mt'!$H430</f>
        <v>0</v>
      </c>
      <c r="J430" s="15">
        <f>'prov lvl hist forec Mt'!J430*'city lvl hist forec Mt'!$H430</f>
        <v>0</v>
      </c>
      <c r="K430" s="15">
        <f>'prov lvl hist forec Mt'!K430*'city lvl hist forec Mt'!$H430</f>
        <v>0</v>
      </c>
      <c r="L430" s="15">
        <f>'prov lvl hist forec Mt'!L430*'city lvl hist forec Mt'!$H430</f>
        <v>0</v>
      </c>
      <c r="M430" s="15">
        <f>'prov lvl hist forec Mt'!M430*'city lvl hist forec Mt'!$H430</f>
        <v>0</v>
      </c>
      <c r="N430" s="15">
        <f>'prov lvl hist forec Mt'!N430*'city lvl hist forec Mt'!$H430</f>
        <v>0</v>
      </c>
      <c r="O430" s="15">
        <f>'prov lvl hist forec Mt'!O430*'city lvl hist forec Mt'!$H430</f>
        <v>0</v>
      </c>
      <c r="P430" s="15">
        <f>'prov lvl hist forec Mt'!P430*'city lvl hist forec Mt'!$H430</f>
        <v>0</v>
      </c>
      <c r="Q430" s="15">
        <f>'prov lvl hist forec Mt'!Q430*'city lvl hist forec Mt'!$H430</f>
        <v>0</v>
      </c>
      <c r="R430" s="15">
        <f>'prov lvl hist forec Mt'!R430*'city lvl hist forec Mt'!$H430</f>
        <v>0</v>
      </c>
      <c r="S430" s="15">
        <f>'prov lvl hist forec Mt'!S430*'city lvl hist forec Mt'!$H430</f>
        <v>0</v>
      </c>
      <c r="T430" s="15">
        <f>'prov lvl hist forec Mt'!T430*'city lvl hist forec Mt'!$H430</f>
        <v>0</v>
      </c>
      <c r="U430" s="15">
        <f>'prov lvl hist forec Mt'!U430*'city lvl hist forec Mt'!$H430</f>
        <v>0</v>
      </c>
      <c r="V430" s="15">
        <f>'prov lvl hist forec Mt'!V430*'city lvl hist forec Mt'!$H430</f>
        <v>0</v>
      </c>
      <c r="W430" s="15">
        <f>'prov lvl hist forec Mt'!W430*'city lvl hist forec Mt'!$H430</f>
        <v>0</v>
      </c>
      <c r="X430" s="15">
        <f>'prov lvl hist forec Mt'!X430*'city lvl hist forec Mt'!$H430</f>
        <v>0</v>
      </c>
    </row>
    <row r="431" spans="1:24">
      <c r="A431" s="14" t="s">
        <v>3294</v>
      </c>
      <c r="B431" s="14" t="s">
        <v>4617</v>
      </c>
      <c r="C431" s="14" t="s">
        <v>2548</v>
      </c>
      <c r="D431" s="14" t="s">
        <v>2545</v>
      </c>
      <c r="E431" s="14" t="s">
        <v>3953</v>
      </c>
      <c r="F431">
        <f>SUMIF(GID_GCED_CO2_Plant_2019_v1.0!$V$1:$V$797,'city lvl hist forec Mt'!A431,GID_GCED_CO2_Plant_2019_v1.0!$AB$1:$AB$797)</f>
        <v>1270.4900000000002</v>
      </c>
      <c r="G431" s="15">
        <f t="shared" si="12"/>
        <v>9758.44</v>
      </c>
      <c r="H431" s="26">
        <f t="shared" si="13"/>
        <v>0.13019396542890055</v>
      </c>
      <c r="I431" s="15">
        <f>'prov lvl hist forec Mt'!I431*'city lvl hist forec Mt'!$H431</f>
        <v>1.5948618327237971</v>
      </c>
      <c r="J431" s="15">
        <f>'prov lvl hist forec Mt'!J431*'city lvl hist forec Mt'!$H431</f>
        <v>1.8726915369467707</v>
      </c>
      <c r="K431" s="15">
        <f>'prov lvl hist forec Mt'!K431*'city lvl hist forec Mt'!$H431</f>
        <v>1.9944727325329847</v>
      </c>
      <c r="L431" s="15">
        <f>'prov lvl hist forec Mt'!L431*'city lvl hist forec Mt'!$H431</f>
        <v>2.0310242255480286</v>
      </c>
      <c r="M431" s="15">
        <f>'prov lvl hist forec Mt'!M431*'city lvl hist forec Mt'!$H431</f>
        <v>2.301085522249525</v>
      </c>
      <c r="N431" s="15">
        <f>'prov lvl hist forec Mt'!N431*'city lvl hist forec Mt'!$H431</f>
        <v>2.2925845724240976</v>
      </c>
      <c r="O431" s="15">
        <f>'prov lvl hist forec Mt'!O431*'city lvl hist forec Mt'!$H431</f>
        <v>2.325001617309808</v>
      </c>
      <c r="P431" s="15">
        <f>'prov lvl hist forec Mt'!P431*'city lvl hist forec Mt'!$H431</f>
        <v>2.3191941257667494</v>
      </c>
      <c r="Q431" s="15">
        <f>'prov lvl hist forec Mt'!Q431*'city lvl hist forec Mt'!$H431</f>
        <v>2.2641527540144164</v>
      </c>
      <c r="R431" s="15">
        <f>'prov lvl hist forec Mt'!R431*'city lvl hist forec Mt'!$H431</f>
        <v>2.2102122096971302</v>
      </c>
      <c r="S431" s="15">
        <f>'prov lvl hist forec Mt'!S431*'city lvl hist forec Mt'!$H431</f>
        <v>2.1573504762661893</v>
      </c>
      <c r="T431" s="15">
        <f>'prov lvl hist forec Mt'!T431*'city lvl hist forec Mt'!$H431</f>
        <v>2.105545977503867</v>
      </c>
      <c r="U431" s="15">
        <f>'prov lvl hist forec Mt'!U431*'city lvl hist forec Mt'!$H431</f>
        <v>2.054777568716792</v>
      </c>
      <c r="V431" s="15">
        <f>'prov lvl hist forec Mt'!V431*'city lvl hist forec Mt'!$H431</f>
        <v>2.0050245281054577</v>
      </c>
      <c r="W431" s="15">
        <f>'prov lvl hist forec Mt'!W431*'city lvl hist forec Mt'!$H431</f>
        <v>1.9562665483063508</v>
      </c>
      <c r="X431" s="15">
        <f>'prov lvl hist forec Mt'!X431*'city lvl hist forec Mt'!$H431</f>
        <v>1.9084837281032252</v>
      </c>
    </row>
    <row r="432" spans="1:24">
      <c r="A432" s="14" t="s">
        <v>3351</v>
      </c>
      <c r="B432" s="14" t="s">
        <v>4618</v>
      </c>
      <c r="C432" s="14" t="s">
        <v>2845</v>
      </c>
      <c r="D432" s="14" t="s">
        <v>2357</v>
      </c>
      <c r="E432" s="14" t="s">
        <v>4062</v>
      </c>
      <c r="F432">
        <f>SUMIF(GID_GCED_CO2_Plant_2019_v1.0!$V$1:$V$797,'city lvl hist forec Mt'!A432,GID_GCED_CO2_Plant_2019_v1.0!$AB$1:$AB$797)</f>
        <v>13683.980000000003</v>
      </c>
      <c r="G432" s="15">
        <f t="shared" si="12"/>
        <v>32718.120000000006</v>
      </c>
      <c r="H432" s="26">
        <f t="shared" si="13"/>
        <v>0.41823857850023172</v>
      </c>
      <c r="I432" s="15">
        <f>'prov lvl hist forec Mt'!I432*'city lvl hist forec Mt'!$H432</f>
        <v>6.2775007829041698</v>
      </c>
      <c r="J432" s="15">
        <f>'prov lvl hist forec Mt'!J432*'city lvl hist forec Mt'!$H432</f>
        <v>5.9242540153586001</v>
      </c>
      <c r="K432" s="15">
        <f>'prov lvl hist forec Mt'!K432*'city lvl hist forec Mt'!$H432</f>
        <v>6.3720859913723009</v>
      </c>
      <c r="L432" s="15">
        <f>'prov lvl hist forec Mt'!L432*'city lvl hist forec Mt'!$H432</f>
        <v>6.7732777224447487</v>
      </c>
      <c r="M432" s="15">
        <f>'prov lvl hist forec Mt'!M432*'city lvl hist forec Mt'!$H432</f>
        <v>7.711516846416492</v>
      </c>
      <c r="N432" s="15">
        <f>'prov lvl hist forec Mt'!N432*'city lvl hist forec Mt'!$H432</f>
        <v>7.5073678823618577</v>
      </c>
      <c r="O432" s="15">
        <f>'prov lvl hist forec Mt'!O432*'city lvl hist forec Mt'!$H432</f>
        <v>7.6219794097783149</v>
      </c>
      <c r="P432" s="15">
        <f>'prov lvl hist forec Mt'!P432*'city lvl hist forec Mt'!$H432</f>
        <v>7.6014468325938509</v>
      </c>
      <c r="Q432" s="15">
        <f>'prov lvl hist forec Mt'!Q432*'city lvl hist forec Mt'!$H432</f>
        <v>7.4068462541058153</v>
      </c>
      <c r="R432" s="15">
        <f>'prov lvl hist forec Mt'!R432*'city lvl hist forec Mt'!$H432</f>
        <v>7.2161376871875413</v>
      </c>
      <c r="S432" s="15">
        <f>'prov lvl hist forec Mt'!S432*'city lvl hist forec Mt'!$H432</f>
        <v>7.0292432916076324</v>
      </c>
      <c r="T432" s="15">
        <f>'prov lvl hist forec Mt'!T432*'city lvl hist forec Mt'!$H432</f>
        <v>6.846086783939322</v>
      </c>
      <c r="U432" s="15">
        <f>'prov lvl hist forec Mt'!U432*'city lvl hist forec Mt'!$H432</f>
        <v>6.6665934064243784</v>
      </c>
      <c r="V432" s="15">
        <f>'prov lvl hist forec Mt'!V432*'city lvl hist forec Mt'!$H432</f>
        <v>6.4906898964597319</v>
      </c>
      <c r="W432" s="15">
        <f>'prov lvl hist forec Mt'!W432*'city lvl hist forec Mt'!$H432</f>
        <v>6.3183044566943805</v>
      </c>
      <c r="X432" s="15">
        <f>'prov lvl hist forec Mt'!X432*'city lvl hist forec Mt'!$H432</f>
        <v>6.1493667257243345</v>
      </c>
    </row>
    <row r="433" spans="1:24">
      <c r="A433" s="14" t="s">
        <v>3778</v>
      </c>
      <c r="B433" s="14" t="s">
        <v>4619</v>
      </c>
      <c r="C433" s="14" t="s">
        <v>4620</v>
      </c>
      <c r="D433" s="14" t="s">
        <v>2409</v>
      </c>
      <c r="E433" s="14" t="s">
        <v>3961</v>
      </c>
      <c r="F433">
        <f>SUMIF(GID_GCED_CO2_Plant_2019_v1.0!$V$1:$V$797,'city lvl hist forec Mt'!A433,GID_GCED_CO2_Plant_2019_v1.0!$AB$1:$AB$797)</f>
        <v>0</v>
      </c>
      <c r="G433" s="15">
        <f t="shared" si="12"/>
        <v>6828.59</v>
      </c>
      <c r="H433" s="26">
        <f t="shared" si="13"/>
        <v>0</v>
      </c>
      <c r="I433" s="15">
        <f>'prov lvl hist forec Mt'!I433*'city lvl hist forec Mt'!$H433</f>
        <v>0</v>
      </c>
      <c r="J433" s="15">
        <f>'prov lvl hist forec Mt'!J433*'city lvl hist forec Mt'!$H433</f>
        <v>0</v>
      </c>
      <c r="K433" s="15">
        <f>'prov lvl hist forec Mt'!K433*'city lvl hist forec Mt'!$H433</f>
        <v>0</v>
      </c>
      <c r="L433" s="15">
        <f>'prov lvl hist forec Mt'!L433*'city lvl hist forec Mt'!$H433</f>
        <v>0</v>
      </c>
      <c r="M433" s="15">
        <f>'prov lvl hist forec Mt'!M433*'city lvl hist forec Mt'!$H433</f>
        <v>0</v>
      </c>
      <c r="N433" s="15">
        <f>'prov lvl hist forec Mt'!N433*'city lvl hist forec Mt'!$H433</f>
        <v>0</v>
      </c>
      <c r="O433" s="15">
        <f>'prov lvl hist forec Mt'!O433*'city lvl hist forec Mt'!$H433</f>
        <v>0</v>
      </c>
      <c r="P433" s="15">
        <f>'prov lvl hist forec Mt'!P433*'city lvl hist forec Mt'!$H433</f>
        <v>0</v>
      </c>
      <c r="Q433" s="15">
        <f>'prov lvl hist forec Mt'!Q433*'city lvl hist forec Mt'!$H433</f>
        <v>0</v>
      </c>
      <c r="R433" s="15">
        <f>'prov lvl hist forec Mt'!R433*'city lvl hist forec Mt'!$H433</f>
        <v>0</v>
      </c>
      <c r="S433" s="15">
        <f>'prov lvl hist forec Mt'!S433*'city lvl hist forec Mt'!$H433</f>
        <v>0</v>
      </c>
      <c r="T433" s="15">
        <f>'prov lvl hist forec Mt'!T433*'city lvl hist forec Mt'!$H433</f>
        <v>0</v>
      </c>
      <c r="U433" s="15">
        <f>'prov lvl hist forec Mt'!U433*'city lvl hist forec Mt'!$H433</f>
        <v>0</v>
      </c>
      <c r="V433" s="15">
        <f>'prov lvl hist forec Mt'!V433*'city lvl hist forec Mt'!$H433</f>
        <v>0</v>
      </c>
      <c r="W433" s="15">
        <f>'prov lvl hist forec Mt'!W433*'city lvl hist forec Mt'!$H433</f>
        <v>0</v>
      </c>
      <c r="X433" s="15">
        <f>'prov lvl hist forec Mt'!X433*'city lvl hist forec Mt'!$H433</f>
        <v>0</v>
      </c>
    </row>
    <row r="434" spans="1:24">
      <c r="A434" s="14" t="s">
        <v>3779</v>
      </c>
      <c r="B434" s="14" t="s">
        <v>4621</v>
      </c>
      <c r="C434" s="14" t="s">
        <v>4622</v>
      </c>
      <c r="D434" s="14" t="s">
        <v>1445</v>
      </c>
      <c r="E434" s="14" t="s">
        <v>3947</v>
      </c>
      <c r="F434">
        <f>SUMIF(GID_GCED_CO2_Plant_2019_v1.0!$V$1:$V$797,'city lvl hist forec Mt'!A434,GID_GCED_CO2_Plant_2019_v1.0!$AB$1:$AB$797)</f>
        <v>0</v>
      </c>
      <c r="G434" s="15">
        <f t="shared" si="12"/>
        <v>19500.18</v>
      </c>
      <c r="H434" s="26">
        <f t="shared" si="13"/>
        <v>0</v>
      </c>
      <c r="I434" s="15">
        <f>'prov lvl hist forec Mt'!I434*'city lvl hist forec Mt'!$H434</f>
        <v>0</v>
      </c>
      <c r="J434" s="15">
        <f>'prov lvl hist forec Mt'!J434*'city lvl hist forec Mt'!$H434</f>
        <v>0</v>
      </c>
      <c r="K434" s="15">
        <f>'prov lvl hist forec Mt'!K434*'city lvl hist forec Mt'!$H434</f>
        <v>0</v>
      </c>
      <c r="L434" s="15">
        <f>'prov lvl hist forec Mt'!L434*'city lvl hist forec Mt'!$H434</f>
        <v>0</v>
      </c>
      <c r="M434" s="15">
        <f>'prov lvl hist forec Mt'!M434*'city lvl hist forec Mt'!$H434</f>
        <v>0</v>
      </c>
      <c r="N434" s="15">
        <f>'prov lvl hist forec Mt'!N434*'city lvl hist forec Mt'!$H434</f>
        <v>0</v>
      </c>
      <c r="O434" s="15">
        <f>'prov lvl hist forec Mt'!O434*'city lvl hist forec Mt'!$H434</f>
        <v>0</v>
      </c>
      <c r="P434" s="15">
        <f>'prov lvl hist forec Mt'!P434*'city lvl hist forec Mt'!$H434</f>
        <v>0</v>
      </c>
      <c r="Q434" s="15">
        <f>'prov lvl hist forec Mt'!Q434*'city lvl hist forec Mt'!$H434</f>
        <v>0</v>
      </c>
      <c r="R434" s="15">
        <f>'prov lvl hist forec Mt'!R434*'city lvl hist forec Mt'!$H434</f>
        <v>0</v>
      </c>
      <c r="S434" s="15">
        <f>'prov lvl hist forec Mt'!S434*'city lvl hist forec Mt'!$H434</f>
        <v>0</v>
      </c>
      <c r="T434" s="15">
        <f>'prov lvl hist forec Mt'!T434*'city lvl hist forec Mt'!$H434</f>
        <v>0</v>
      </c>
      <c r="U434" s="15">
        <f>'prov lvl hist forec Mt'!U434*'city lvl hist forec Mt'!$H434</f>
        <v>0</v>
      </c>
      <c r="V434" s="15">
        <f>'prov lvl hist forec Mt'!V434*'city lvl hist forec Mt'!$H434</f>
        <v>0</v>
      </c>
      <c r="W434" s="15">
        <f>'prov lvl hist forec Mt'!W434*'city lvl hist forec Mt'!$H434</f>
        <v>0</v>
      </c>
      <c r="X434" s="15">
        <f>'prov lvl hist forec Mt'!X434*'city lvl hist forec Mt'!$H434</f>
        <v>0</v>
      </c>
    </row>
    <row r="435" spans="1:24">
      <c r="A435" s="14" t="s">
        <v>3371</v>
      </c>
      <c r="B435" s="14" t="s">
        <v>4623</v>
      </c>
      <c r="C435" s="14" t="s">
        <v>2924</v>
      </c>
      <c r="D435" s="14" t="s">
        <v>2458</v>
      </c>
      <c r="E435" s="14" t="s">
        <v>3957</v>
      </c>
      <c r="F435">
        <f>SUMIF(GID_GCED_CO2_Plant_2019_v1.0!$V$1:$V$797,'city lvl hist forec Mt'!A435,GID_GCED_CO2_Plant_2019_v1.0!$AB$1:$AB$797)</f>
        <v>1203.47</v>
      </c>
      <c r="G435" s="15">
        <f t="shared" si="12"/>
        <v>25846</v>
      </c>
      <c r="H435" s="26">
        <f t="shared" si="13"/>
        <v>4.6563104542288944E-2</v>
      </c>
      <c r="I435" s="15">
        <f>'prov lvl hist forec Mt'!I435*'city lvl hist forec Mt'!$H435</f>
        <v>0.93870907119491254</v>
      </c>
      <c r="J435" s="15">
        <f>'prov lvl hist forec Mt'!J435*'city lvl hist forec Mt'!$H435</f>
        <v>0.98234314704764092</v>
      </c>
      <c r="K435" s="15">
        <f>'prov lvl hist forec Mt'!K435*'city lvl hist forec Mt'!$H435</f>
        <v>0.96641848033889566</v>
      </c>
      <c r="L435" s="15">
        <f>'prov lvl hist forec Mt'!L435*'city lvl hist forec Mt'!$H435</f>
        <v>0.756047670937817</v>
      </c>
      <c r="M435" s="15">
        <f>'prov lvl hist forec Mt'!M435*'city lvl hist forec Mt'!$H435</f>
        <v>0.91985955117647966</v>
      </c>
      <c r="N435" s="15">
        <f>'prov lvl hist forec Mt'!N435*'city lvl hist forec Mt'!$H435</f>
        <v>0.99568547849724909</v>
      </c>
      <c r="O435" s="15">
        <f>'prov lvl hist forec Mt'!O435*'city lvl hist forec Mt'!$H435</f>
        <v>1.0186957390433313</v>
      </c>
      <c r="P435" s="15">
        <f>'prov lvl hist forec Mt'!P435*'city lvl hist forec Mt'!$H435</f>
        <v>1.0145734665167616</v>
      </c>
      <c r="Q435" s="15">
        <f>'prov lvl hist forec Mt'!Q435*'city lvl hist forec Mt'!$H435</f>
        <v>0.97550401063945447</v>
      </c>
      <c r="R435" s="15">
        <f>'prov lvl hist forec Mt'!R435*'city lvl hist forec Mt'!$H435</f>
        <v>0.93721594387969331</v>
      </c>
      <c r="S435" s="15">
        <f>'prov lvl hist forec Mt'!S435*'city lvl hist forec Mt'!$H435</f>
        <v>0.89969363845512751</v>
      </c>
      <c r="T435" s="15">
        <f>'prov lvl hist forec Mt'!T435*'city lvl hist forec Mt'!$H435</f>
        <v>0.86292177913905288</v>
      </c>
      <c r="U435" s="15">
        <f>'prov lvl hist forec Mt'!U435*'city lvl hist forec Mt'!$H435</f>
        <v>0.82688535700929988</v>
      </c>
      <c r="V435" s="15">
        <f>'prov lvl hist forec Mt'!V435*'city lvl hist forec Mt'!$H435</f>
        <v>0.79156966332214163</v>
      </c>
      <c r="W435" s="15">
        <f>'prov lvl hist forec Mt'!W435*'city lvl hist forec Mt'!$H435</f>
        <v>0.75696028350872713</v>
      </c>
      <c r="X435" s="15">
        <f>'prov lvl hist forec Mt'!X435*'city lvl hist forec Mt'!$H435</f>
        <v>0.72304309129158018</v>
      </c>
    </row>
    <row r="436" spans="1:24">
      <c r="A436" s="14" t="s">
        <v>3780</v>
      </c>
      <c r="B436" s="14" t="s">
        <v>4624</v>
      </c>
      <c r="C436" s="14" t="s">
        <v>4625</v>
      </c>
      <c r="D436" s="14" t="s">
        <v>2458</v>
      </c>
      <c r="E436" s="14" t="s">
        <v>3957</v>
      </c>
      <c r="F436">
        <f>SUMIF(GID_GCED_CO2_Plant_2019_v1.0!$V$1:$V$797,'city lvl hist forec Mt'!A436,GID_GCED_CO2_Plant_2019_v1.0!$AB$1:$AB$797)</f>
        <v>0</v>
      </c>
      <c r="G436" s="15">
        <f t="shared" si="12"/>
        <v>25846</v>
      </c>
      <c r="H436" s="26">
        <f t="shared" si="13"/>
        <v>0</v>
      </c>
      <c r="I436" s="15">
        <f>'prov lvl hist forec Mt'!I436*'city lvl hist forec Mt'!$H436</f>
        <v>0</v>
      </c>
      <c r="J436" s="15">
        <f>'prov lvl hist forec Mt'!J436*'city lvl hist forec Mt'!$H436</f>
        <v>0</v>
      </c>
      <c r="K436" s="15">
        <f>'prov lvl hist forec Mt'!K436*'city lvl hist forec Mt'!$H436</f>
        <v>0</v>
      </c>
      <c r="L436" s="15">
        <f>'prov lvl hist forec Mt'!L436*'city lvl hist forec Mt'!$H436</f>
        <v>0</v>
      </c>
      <c r="M436" s="15">
        <f>'prov lvl hist forec Mt'!M436*'city lvl hist forec Mt'!$H436</f>
        <v>0</v>
      </c>
      <c r="N436" s="15">
        <f>'prov lvl hist forec Mt'!N436*'city lvl hist forec Mt'!$H436</f>
        <v>0</v>
      </c>
      <c r="O436" s="15">
        <f>'prov lvl hist forec Mt'!O436*'city lvl hist forec Mt'!$H436</f>
        <v>0</v>
      </c>
      <c r="P436" s="15">
        <f>'prov lvl hist forec Mt'!P436*'city lvl hist forec Mt'!$H436</f>
        <v>0</v>
      </c>
      <c r="Q436" s="15">
        <f>'prov lvl hist forec Mt'!Q436*'city lvl hist forec Mt'!$H436</f>
        <v>0</v>
      </c>
      <c r="R436" s="15">
        <f>'prov lvl hist forec Mt'!R436*'city lvl hist forec Mt'!$H436</f>
        <v>0</v>
      </c>
      <c r="S436" s="15">
        <f>'prov lvl hist forec Mt'!S436*'city lvl hist forec Mt'!$H436</f>
        <v>0</v>
      </c>
      <c r="T436" s="15">
        <f>'prov lvl hist forec Mt'!T436*'city lvl hist forec Mt'!$H436</f>
        <v>0</v>
      </c>
      <c r="U436" s="15">
        <f>'prov lvl hist forec Mt'!U436*'city lvl hist forec Mt'!$H436</f>
        <v>0</v>
      </c>
      <c r="V436" s="15">
        <f>'prov lvl hist forec Mt'!V436*'city lvl hist forec Mt'!$H436</f>
        <v>0</v>
      </c>
      <c r="W436" s="15">
        <f>'prov lvl hist forec Mt'!W436*'city lvl hist forec Mt'!$H436</f>
        <v>0</v>
      </c>
      <c r="X436" s="15">
        <f>'prov lvl hist forec Mt'!X436*'city lvl hist forec Mt'!$H436</f>
        <v>0</v>
      </c>
    </row>
    <row r="437" spans="1:24">
      <c r="A437" s="14" t="s">
        <v>3781</v>
      </c>
      <c r="B437" s="14" t="s">
        <v>4626</v>
      </c>
      <c r="C437" s="14" t="s">
        <v>4627</v>
      </c>
      <c r="D437" s="14" t="s">
        <v>2453</v>
      </c>
      <c r="E437" s="14" t="s">
        <v>4031</v>
      </c>
      <c r="F437">
        <f>SUMIF(GID_GCED_CO2_Plant_2019_v1.0!$V$1:$V$797,'city lvl hist forec Mt'!A437,GID_GCED_CO2_Plant_2019_v1.0!$AB$1:$AB$797)</f>
        <v>0</v>
      </c>
      <c r="G437" s="15">
        <f t="shared" si="12"/>
        <v>24364.339999999997</v>
      </c>
      <c r="H437" s="26">
        <f t="shared" si="13"/>
        <v>0</v>
      </c>
      <c r="I437" s="15">
        <f>'prov lvl hist forec Mt'!I437*'city lvl hist forec Mt'!$H437</f>
        <v>0</v>
      </c>
      <c r="J437" s="15">
        <f>'prov lvl hist forec Mt'!J437*'city lvl hist forec Mt'!$H437</f>
        <v>0</v>
      </c>
      <c r="K437" s="15">
        <f>'prov lvl hist forec Mt'!K437*'city lvl hist forec Mt'!$H437</f>
        <v>0</v>
      </c>
      <c r="L437" s="15">
        <f>'prov lvl hist forec Mt'!L437*'city lvl hist forec Mt'!$H437</f>
        <v>0</v>
      </c>
      <c r="M437" s="15">
        <f>'prov lvl hist forec Mt'!M437*'city lvl hist forec Mt'!$H437</f>
        <v>0</v>
      </c>
      <c r="N437" s="15">
        <f>'prov lvl hist forec Mt'!N437*'city lvl hist forec Mt'!$H437</f>
        <v>0</v>
      </c>
      <c r="O437" s="15">
        <f>'prov lvl hist forec Mt'!O437*'city lvl hist forec Mt'!$H437</f>
        <v>0</v>
      </c>
      <c r="P437" s="15">
        <f>'prov lvl hist forec Mt'!P437*'city lvl hist forec Mt'!$H437</f>
        <v>0</v>
      </c>
      <c r="Q437" s="15">
        <f>'prov lvl hist forec Mt'!Q437*'city lvl hist forec Mt'!$H437</f>
        <v>0</v>
      </c>
      <c r="R437" s="15">
        <f>'prov lvl hist forec Mt'!R437*'city lvl hist forec Mt'!$H437</f>
        <v>0</v>
      </c>
      <c r="S437" s="15">
        <f>'prov lvl hist forec Mt'!S437*'city lvl hist forec Mt'!$H437</f>
        <v>0</v>
      </c>
      <c r="T437" s="15">
        <f>'prov lvl hist forec Mt'!T437*'city lvl hist forec Mt'!$H437</f>
        <v>0</v>
      </c>
      <c r="U437" s="15">
        <f>'prov lvl hist forec Mt'!U437*'city lvl hist forec Mt'!$H437</f>
        <v>0</v>
      </c>
      <c r="V437" s="15">
        <f>'prov lvl hist forec Mt'!V437*'city lvl hist forec Mt'!$H437</f>
        <v>0</v>
      </c>
      <c r="W437" s="15">
        <f>'prov lvl hist forec Mt'!W437*'city lvl hist forec Mt'!$H437</f>
        <v>0</v>
      </c>
      <c r="X437" s="15">
        <f>'prov lvl hist forec Mt'!X437*'city lvl hist forec Mt'!$H437</f>
        <v>0</v>
      </c>
    </row>
    <row r="438" spans="1:24">
      <c r="A438" s="14" t="s">
        <v>3782</v>
      </c>
      <c r="B438" s="14" t="s">
        <v>4628</v>
      </c>
      <c r="C438" s="14" t="s">
        <v>4629</v>
      </c>
      <c r="D438" s="14" t="s">
        <v>2357</v>
      </c>
      <c r="E438" s="14" t="s">
        <v>4062</v>
      </c>
      <c r="F438">
        <f>SUMIF(GID_GCED_CO2_Plant_2019_v1.0!$V$1:$V$797,'city lvl hist forec Mt'!A438,GID_GCED_CO2_Plant_2019_v1.0!$AB$1:$AB$797)</f>
        <v>0</v>
      </c>
      <c r="G438" s="15">
        <f t="shared" si="12"/>
        <v>32718.120000000006</v>
      </c>
      <c r="H438" s="26">
        <f t="shared" si="13"/>
        <v>0</v>
      </c>
      <c r="I438" s="15">
        <f>'prov lvl hist forec Mt'!I438*'city lvl hist forec Mt'!$H438</f>
        <v>0</v>
      </c>
      <c r="J438" s="15">
        <f>'prov lvl hist forec Mt'!J438*'city lvl hist forec Mt'!$H438</f>
        <v>0</v>
      </c>
      <c r="K438" s="15">
        <f>'prov lvl hist forec Mt'!K438*'city lvl hist forec Mt'!$H438</f>
        <v>0</v>
      </c>
      <c r="L438" s="15">
        <f>'prov lvl hist forec Mt'!L438*'city lvl hist forec Mt'!$H438</f>
        <v>0</v>
      </c>
      <c r="M438" s="15">
        <f>'prov lvl hist forec Mt'!M438*'city lvl hist forec Mt'!$H438</f>
        <v>0</v>
      </c>
      <c r="N438" s="15">
        <f>'prov lvl hist forec Mt'!N438*'city lvl hist forec Mt'!$H438</f>
        <v>0</v>
      </c>
      <c r="O438" s="15">
        <f>'prov lvl hist forec Mt'!O438*'city lvl hist forec Mt'!$H438</f>
        <v>0</v>
      </c>
      <c r="P438" s="15">
        <f>'prov lvl hist forec Mt'!P438*'city lvl hist forec Mt'!$H438</f>
        <v>0</v>
      </c>
      <c r="Q438" s="15">
        <f>'prov lvl hist forec Mt'!Q438*'city lvl hist forec Mt'!$H438</f>
        <v>0</v>
      </c>
      <c r="R438" s="15">
        <f>'prov lvl hist forec Mt'!R438*'city lvl hist forec Mt'!$H438</f>
        <v>0</v>
      </c>
      <c r="S438" s="15">
        <f>'prov lvl hist forec Mt'!S438*'city lvl hist forec Mt'!$H438</f>
        <v>0</v>
      </c>
      <c r="T438" s="15">
        <f>'prov lvl hist forec Mt'!T438*'city lvl hist forec Mt'!$H438</f>
        <v>0</v>
      </c>
      <c r="U438" s="15">
        <f>'prov lvl hist forec Mt'!U438*'city lvl hist forec Mt'!$H438</f>
        <v>0</v>
      </c>
      <c r="V438" s="15">
        <f>'prov lvl hist forec Mt'!V438*'city lvl hist forec Mt'!$H438</f>
        <v>0</v>
      </c>
      <c r="W438" s="15">
        <f>'prov lvl hist forec Mt'!W438*'city lvl hist forec Mt'!$H438</f>
        <v>0</v>
      </c>
      <c r="X438" s="15">
        <f>'prov lvl hist forec Mt'!X438*'city lvl hist forec Mt'!$H438</f>
        <v>0</v>
      </c>
    </row>
    <row r="439" spans="1:24">
      <c r="A439" s="14" t="s">
        <v>3359</v>
      </c>
      <c r="B439" s="14" t="s">
        <v>4630</v>
      </c>
      <c r="C439" s="14" t="s">
        <v>2881</v>
      </c>
      <c r="D439" s="14" t="s">
        <v>2396</v>
      </c>
      <c r="E439" s="14" t="s">
        <v>4093</v>
      </c>
      <c r="F439">
        <f>SUMIF(GID_GCED_CO2_Plant_2019_v1.0!$V$1:$V$797,'city lvl hist forec Mt'!A439,GID_GCED_CO2_Plant_2019_v1.0!$AB$1:$AB$797)</f>
        <v>2681.8199999999997</v>
      </c>
      <c r="G439" s="15">
        <f t="shared" si="12"/>
        <v>18095.59</v>
      </c>
      <c r="H439" s="26">
        <f t="shared" si="13"/>
        <v>0.14820295994769994</v>
      </c>
      <c r="I439" s="15">
        <f>'prov lvl hist forec Mt'!I439*'city lvl hist forec Mt'!$H439</f>
        <v>1.8429771672163213</v>
      </c>
      <c r="J439" s="15">
        <f>'prov lvl hist forec Mt'!J439*'city lvl hist forec Mt'!$H439</f>
        <v>1.849697576447821</v>
      </c>
      <c r="K439" s="15">
        <f>'prov lvl hist forec Mt'!K439*'city lvl hist forec Mt'!$H439</f>
        <v>1.796144594562856</v>
      </c>
      <c r="L439" s="15">
        <f>'prov lvl hist forec Mt'!L439*'city lvl hist forec Mt'!$H439</f>
        <v>1.7270628676069999</v>
      </c>
      <c r="M439" s="15">
        <f>'prov lvl hist forec Mt'!M439*'city lvl hist forec Mt'!$H439</f>
        <v>1.9627850431568783</v>
      </c>
      <c r="N439" s="15">
        <f>'prov lvl hist forec Mt'!N439*'city lvl hist forec Mt'!$H439</f>
        <v>1.9635507918033839</v>
      </c>
      <c r="O439" s="15">
        <f>'prov lvl hist forec Mt'!O439*'city lvl hist forec Mt'!$H439</f>
        <v>1.9921673756118004</v>
      </c>
      <c r="P439" s="15">
        <f>'prov lvl hist forec Mt'!P439*'city lvl hist forec Mt'!$H439</f>
        <v>1.9870407340858836</v>
      </c>
      <c r="Q439" s="15">
        <f>'prov lvl hist forec Mt'!Q439*'city lvl hist forec Mt'!$H439</f>
        <v>1.938452220443323</v>
      </c>
      <c r="R439" s="15">
        <f>'prov lvl hist forec Mt'!R439*'city lvl hist forec Mt'!$H439</f>
        <v>1.8908354770736138</v>
      </c>
      <c r="S439" s="15">
        <f>'prov lvl hist forec Mt'!S439*'city lvl hist forec Mt'!$H439</f>
        <v>1.8441710685712982</v>
      </c>
      <c r="T439" s="15">
        <f>'prov lvl hist forec Mt'!T439*'city lvl hist forec Mt'!$H439</f>
        <v>1.7984399482390296</v>
      </c>
      <c r="U439" s="15">
        <f>'prov lvl hist forec Mt'!U439*'city lvl hist forec Mt'!$H439</f>
        <v>1.7536234503134061</v>
      </c>
      <c r="V439" s="15">
        <f>'prov lvl hist forec Mt'!V439*'city lvl hist forec Mt'!$H439</f>
        <v>1.7097032823462948</v>
      </c>
      <c r="W439" s="15">
        <f>'prov lvl hist forec Mt'!W439*'city lvl hist forec Mt'!$H439</f>
        <v>1.6666615177385264</v>
      </c>
      <c r="X439" s="15">
        <f>'prov lvl hist forec Mt'!X439*'city lvl hist forec Mt'!$H439</f>
        <v>1.6244805884229125</v>
      </c>
    </row>
    <row r="440" spans="1:24">
      <c r="A440" s="14" t="s">
        <v>3462</v>
      </c>
      <c r="B440" s="14" t="s">
        <v>4631</v>
      </c>
      <c r="C440" s="14" t="s">
        <v>3220</v>
      </c>
      <c r="D440" s="14" t="s">
        <v>2396</v>
      </c>
      <c r="E440" s="14" t="s">
        <v>4093</v>
      </c>
      <c r="F440">
        <f>SUMIF(GID_GCED_CO2_Plant_2019_v1.0!$V$1:$V$797,'city lvl hist forec Mt'!A440,GID_GCED_CO2_Plant_2019_v1.0!$AB$1:$AB$797)</f>
        <v>1045.9100000000001</v>
      </c>
      <c r="G440" s="15">
        <f t="shared" si="12"/>
        <v>18095.59</v>
      </c>
      <c r="H440" s="26">
        <f t="shared" si="13"/>
        <v>5.7799165432019628E-2</v>
      </c>
      <c r="I440" s="15">
        <f>'prov lvl hist forec Mt'!I440*'city lvl hist forec Mt'!$H440</f>
        <v>0.71876123265663727</v>
      </c>
      <c r="J440" s="15">
        <f>'prov lvl hist forec Mt'!J440*'city lvl hist forec Mt'!$H440</f>
        <v>0.72138219275810489</v>
      </c>
      <c r="K440" s="15">
        <f>'prov lvl hist forec Mt'!K440*'city lvl hist forec Mt'!$H440</f>
        <v>0.70049652582918964</v>
      </c>
      <c r="L440" s="15">
        <f>'prov lvl hist forec Mt'!L440*'city lvl hist forec Mt'!$H440</f>
        <v>0.6735546471645516</v>
      </c>
      <c r="M440" s="15">
        <f>'prov lvl hist forec Mt'!M440*'city lvl hist forec Mt'!$H440</f>
        <v>0.76548631320827321</v>
      </c>
      <c r="N440" s="15">
        <f>'prov lvl hist forec Mt'!N440*'city lvl hist forec Mt'!$H440</f>
        <v>0.765784955237517</v>
      </c>
      <c r="O440" s="15">
        <f>'prov lvl hist forec Mt'!O440*'city lvl hist forec Mt'!$H440</f>
        <v>0.77694542505691599</v>
      </c>
      <c r="P440" s="15">
        <f>'prov lvl hist forec Mt'!P440*'city lvl hist forec Mt'!$H440</f>
        <v>0.77494603447948285</v>
      </c>
      <c r="Q440" s="15">
        <f>'prov lvl hist forec Mt'!Q440*'city lvl hist forec Mt'!$H440</f>
        <v>0.75599651053533656</v>
      </c>
      <c r="R440" s="15">
        <f>'prov lvl hist forec Mt'!R440*'city lvl hist forec Mt'!$H440</f>
        <v>0.73742597707007318</v>
      </c>
      <c r="S440" s="15">
        <f>'prov lvl hist forec Mt'!S440*'city lvl hist forec Mt'!$H440</f>
        <v>0.71922685427411492</v>
      </c>
      <c r="T440" s="15">
        <f>'prov lvl hist forec Mt'!T440*'city lvl hist forec Mt'!$H440</f>
        <v>0.70139171393407607</v>
      </c>
      <c r="U440" s="15">
        <f>'prov lvl hist forec Mt'!U440*'city lvl hist forec Mt'!$H440</f>
        <v>0.68391327640083788</v>
      </c>
      <c r="V440" s="15">
        <f>'prov lvl hist forec Mt'!V440*'city lvl hist forec Mt'!$H440</f>
        <v>0.6667844076182643</v>
      </c>
      <c r="W440" s="15">
        <f>'prov lvl hist forec Mt'!W440*'city lvl hist forec Mt'!$H440</f>
        <v>0.64999811621134251</v>
      </c>
      <c r="X440" s="15">
        <f>'prov lvl hist forec Mt'!X440*'city lvl hist forec Mt'!$H440</f>
        <v>0.63354755063255885</v>
      </c>
    </row>
    <row r="441" spans="1:24">
      <c r="A441" s="14" t="s">
        <v>3783</v>
      </c>
      <c r="B441" s="14" t="s">
        <v>4632</v>
      </c>
      <c r="C441" s="14" t="s">
        <v>4633</v>
      </c>
      <c r="D441" s="14" t="s">
        <v>2545</v>
      </c>
      <c r="E441" s="14" t="s">
        <v>3953</v>
      </c>
      <c r="F441">
        <f>SUMIF(GID_GCED_CO2_Plant_2019_v1.0!$V$1:$V$797,'city lvl hist forec Mt'!A441,GID_GCED_CO2_Plant_2019_v1.0!$AB$1:$AB$797)</f>
        <v>0</v>
      </c>
      <c r="G441" s="15">
        <f t="shared" si="12"/>
        <v>9758.44</v>
      </c>
      <c r="H441" s="26">
        <f t="shared" si="13"/>
        <v>0</v>
      </c>
      <c r="I441" s="15">
        <f>'prov lvl hist forec Mt'!I441*'city lvl hist forec Mt'!$H441</f>
        <v>0</v>
      </c>
      <c r="J441" s="15">
        <f>'prov lvl hist forec Mt'!J441*'city lvl hist forec Mt'!$H441</f>
        <v>0</v>
      </c>
      <c r="K441" s="15">
        <f>'prov lvl hist forec Mt'!K441*'city lvl hist forec Mt'!$H441</f>
        <v>0</v>
      </c>
      <c r="L441" s="15">
        <f>'prov lvl hist forec Mt'!L441*'city lvl hist forec Mt'!$H441</f>
        <v>0</v>
      </c>
      <c r="M441" s="15">
        <f>'prov lvl hist forec Mt'!M441*'city lvl hist forec Mt'!$H441</f>
        <v>0</v>
      </c>
      <c r="N441" s="15">
        <f>'prov lvl hist forec Mt'!N441*'city lvl hist forec Mt'!$H441</f>
        <v>0</v>
      </c>
      <c r="O441" s="15">
        <f>'prov lvl hist forec Mt'!O441*'city lvl hist forec Mt'!$H441</f>
        <v>0</v>
      </c>
      <c r="P441" s="15">
        <f>'prov lvl hist forec Mt'!P441*'city lvl hist forec Mt'!$H441</f>
        <v>0</v>
      </c>
      <c r="Q441" s="15">
        <f>'prov lvl hist forec Mt'!Q441*'city lvl hist forec Mt'!$H441</f>
        <v>0</v>
      </c>
      <c r="R441" s="15">
        <f>'prov lvl hist forec Mt'!R441*'city lvl hist forec Mt'!$H441</f>
        <v>0</v>
      </c>
      <c r="S441" s="15">
        <f>'prov lvl hist forec Mt'!S441*'city lvl hist forec Mt'!$H441</f>
        <v>0</v>
      </c>
      <c r="T441" s="15">
        <f>'prov lvl hist forec Mt'!T441*'city lvl hist forec Mt'!$H441</f>
        <v>0</v>
      </c>
      <c r="U441" s="15">
        <f>'prov lvl hist forec Mt'!U441*'city lvl hist forec Mt'!$H441</f>
        <v>0</v>
      </c>
      <c r="V441" s="15">
        <f>'prov lvl hist forec Mt'!V441*'city lvl hist forec Mt'!$H441</f>
        <v>0</v>
      </c>
      <c r="W441" s="15">
        <f>'prov lvl hist forec Mt'!W441*'city lvl hist forec Mt'!$H441</f>
        <v>0</v>
      </c>
      <c r="X441" s="15">
        <f>'prov lvl hist forec Mt'!X441*'city lvl hist forec Mt'!$H441</f>
        <v>0</v>
      </c>
    </row>
    <row r="442" spans="1:24">
      <c r="A442" s="14" t="s">
        <v>3784</v>
      </c>
      <c r="B442" s="14" t="s">
        <v>4634</v>
      </c>
      <c r="C442" s="14" t="s">
        <v>4635</v>
      </c>
      <c r="D442" s="14" t="s">
        <v>2458</v>
      </c>
      <c r="E442" s="14" t="s">
        <v>3957</v>
      </c>
      <c r="F442">
        <f>SUMIF(GID_GCED_CO2_Plant_2019_v1.0!$V$1:$V$797,'city lvl hist forec Mt'!A442,GID_GCED_CO2_Plant_2019_v1.0!$AB$1:$AB$797)</f>
        <v>0</v>
      </c>
      <c r="G442" s="15">
        <f t="shared" si="12"/>
        <v>25846</v>
      </c>
      <c r="H442" s="26">
        <f t="shared" si="13"/>
        <v>0</v>
      </c>
      <c r="I442" s="15">
        <f>'prov lvl hist forec Mt'!I442*'city lvl hist forec Mt'!$H442</f>
        <v>0</v>
      </c>
      <c r="J442" s="15">
        <f>'prov lvl hist forec Mt'!J442*'city lvl hist forec Mt'!$H442</f>
        <v>0</v>
      </c>
      <c r="K442" s="15">
        <f>'prov lvl hist forec Mt'!K442*'city lvl hist forec Mt'!$H442</f>
        <v>0</v>
      </c>
      <c r="L442" s="15">
        <f>'prov lvl hist forec Mt'!L442*'city lvl hist forec Mt'!$H442</f>
        <v>0</v>
      </c>
      <c r="M442" s="15">
        <f>'prov lvl hist forec Mt'!M442*'city lvl hist forec Mt'!$H442</f>
        <v>0</v>
      </c>
      <c r="N442" s="15">
        <f>'prov lvl hist forec Mt'!N442*'city lvl hist forec Mt'!$H442</f>
        <v>0</v>
      </c>
      <c r="O442" s="15">
        <f>'prov lvl hist forec Mt'!O442*'city lvl hist forec Mt'!$H442</f>
        <v>0</v>
      </c>
      <c r="P442" s="15">
        <f>'prov lvl hist forec Mt'!P442*'city lvl hist forec Mt'!$H442</f>
        <v>0</v>
      </c>
      <c r="Q442" s="15">
        <f>'prov lvl hist forec Mt'!Q442*'city lvl hist forec Mt'!$H442</f>
        <v>0</v>
      </c>
      <c r="R442" s="15">
        <f>'prov lvl hist forec Mt'!R442*'city lvl hist forec Mt'!$H442</f>
        <v>0</v>
      </c>
      <c r="S442" s="15">
        <f>'prov lvl hist forec Mt'!S442*'city lvl hist forec Mt'!$H442</f>
        <v>0</v>
      </c>
      <c r="T442" s="15">
        <f>'prov lvl hist forec Mt'!T442*'city lvl hist forec Mt'!$H442</f>
        <v>0</v>
      </c>
      <c r="U442" s="15">
        <f>'prov lvl hist forec Mt'!U442*'city lvl hist forec Mt'!$H442</f>
        <v>0</v>
      </c>
      <c r="V442" s="15">
        <f>'prov lvl hist forec Mt'!V442*'city lvl hist forec Mt'!$H442</f>
        <v>0</v>
      </c>
      <c r="W442" s="15">
        <f>'prov lvl hist forec Mt'!W442*'city lvl hist forec Mt'!$H442</f>
        <v>0</v>
      </c>
      <c r="X442" s="15">
        <f>'prov lvl hist forec Mt'!X442*'city lvl hist forec Mt'!$H442</f>
        <v>0</v>
      </c>
    </row>
    <row r="443" spans="1:24">
      <c r="A443" s="14" t="s">
        <v>3436</v>
      </c>
      <c r="B443" s="14" t="s">
        <v>4636</v>
      </c>
      <c r="C443" s="14" t="s">
        <v>3160</v>
      </c>
      <c r="D443" s="14" t="s">
        <v>2362</v>
      </c>
      <c r="E443" s="14" t="s">
        <v>3963</v>
      </c>
      <c r="F443">
        <f>SUMIF(GID_GCED_CO2_Plant_2019_v1.0!$V$1:$V$797,'city lvl hist forec Mt'!A443,GID_GCED_CO2_Plant_2019_v1.0!$AB$1:$AB$797)</f>
        <v>784.43000000000006</v>
      </c>
      <c r="G443" s="15">
        <f t="shared" si="12"/>
        <v>26891.949999999997</v>
      </c>
      <c r="H443" s="26">
        <f t="shared" si="13"/>
        <v>2.9169695763973984E-2</v>
      </c>
      <c r="I443" s="15">
        <f>'prov lvl hist forec Mt'!I443*'city lvl hist forec Mt'!$H443</f>
        <v>0.64158703060257571</v>
      </c>
      <c r="J443" s="15">
        <f>'prov lvl hist forec Mt'!J443*'city lvl hist forec Mt'!$H443</f>
        <v>0.59717094540122595</v>
      </c>
      <c r="K443" s="15">
        <f>'prov lvl hist forec Mt'!K443*'city lvl hist forec Mt'!$H443</f>
        <v>0.59112163641628301</v>
      </c>
      <c r="L443" s="15">
        <f>'prov lvl hist forec Mt'!L443*'city lvl hist forec Mt'!$H443</f>
        <v>0.42290200474058648</v>
      </c>
      <c r="M443" s="15">
        <f>'prov lvl hist forec Mt'!M443*'city lvl hist forec Mt'!$H443</f>
        <v>0.42005724958599261</v>
      </c>
      <c r="N443" s="15">
        <f>'prov lvl hist forec Mt'!N443*'city lvl hist forec Mt'!$H443</f>
        <v>0.46369315585383364</v>
      </c>
      <c r="O443" s="15">
        <f>'prov lvl hist forec Mt'!O443*'city lvl hist forec Mt'!$H443</f>
        <v>0.46022710101190928</v>
      </c>
      <c r="P443" s="15">
        <f>'prov lvl hist forec Mt'!P443*'city lvl hist forec Mt'!$H443</f>
        <v>0.46084804237942811</v>
      </c>
      <c r="Q443" s="15">
        <f>'prov lvl hist forec Mt'!Q443*'city lvl hist forec Mt'!$H443</f>
        <v>0.46673310728096168</v>
      </c>
      <c r="R443" s="15">
        <f>'prov lvl hist forec Mt'!R443*'city lvl hist forec Mt'!$H443</f>
        <v>0.47250047088446467</v>
      </c>
      <c r="S443" s="15">
        <f>'prov lvl hist forec Mt'!S443*'city lvl hist forec Mt'!$H443</f>
        <v>0.47815248721589759</v>
      </c>
      <c r="T443" s="15">
        <f>'prov lvl hist forec Mt'!T443*'city lvl hist forec Mt'!$H443</f>
        <v>0.48369146322070189</v>
      </c>
      <c r="U443" s="15">
        <f>'prov lvl hist forec Mt'!U443*'city lvl hist forec Mt'!$H443</f>
        <v>0.48911965970541005</v>
      </c>
      <c r="V443" s="15">
        <f>'prov lvl hist forec Mt'!V443*'city lvl hist forec Mt'!$H443</f>
        <v>0.49443929226042399</v>
      </c>
      <c r="W443" s="15">
        <f>'prov lvl hist forec Mt'!W443*'city lvl hist forec Mt'!$H443</f>
        <v>0.49965253216433775</v>
      </c>
      <c r="X443" s="15">
        <f>'prov lvl hist forec Mt'!X443*'city lvl hist forec Mt'!$H443</f>
        <v>0.50476150727017322</v>
      </c>
    </row>
    <row r="444" spans="1:24">
      <c r="A444" s="14" t="s">
        <v>3785</v>
      </c>
      <c r="B444" s="14" t="s">
        <v>4637</v>
      </c>
      <c r="C444" s="14" t="s">
        <v>4638</v>
      </c>
      <c r="D444" s="14" t="s">
        <v>1445</v>
      </c>
      <c r="E444" s="14" t="s">
        <v>3947</v>
      </c>
      <c r="F444">
        <f>SUMIF(GID_GCED_CO2_Plant_2019_v1.0!$V$1:$V$797,'city lvl hist forec Mt'!A444,GID_GCED_CO2_Plant_2019_v1.0!$AB$1:$AB$797)</f>
        <v>0</v>
      </c>
      <c r="G444" s="15">
        <f t="shared" si="12"/>
        <v>19500.18</v>
      </c>
      <c r="H444" s="26">
        <f t="shared" si="13"/>
        <v>0</v>
      </c>
      <c r="I444" s="15">
        <f>'prov lvl hist forec Mt'!I444*'city lvl hist forec Mt'!$H444</f>
        <v>0</v>
      </c>
      <c r="J444" s="15">
        <f>'prov lvl hist forec Mt'!J444*'city lvl hist forec Mt'!$H444</f>
        <v>0</v>
      </c>
      <c r="K444" s="15">
        <f>'prov lvl hist forec Mt'!K444*'city lvl hist forec Mt'!$H444</f>
        <v>0</v>
      </c>
      <c r="L444" s="15">
        <f>'prov lvl hist forec Mt'!L444*'city lvl hist forec Mt'!$H444</f>
        <v>0</v>
      </c>
      <c r="M444" s="15">
        <f>'prov lvl hist forec Mt'!M444*'city lvl hist forec Mt'!$H444</f>
        <v>0</v>
      </c>
      <c r="N444" s="15">
        <f>'prov lvl hist forec Mt'!N444*'city lvl hist forec Mt'!$H444</f>
        <v>0</v>
      </c>
      <c r="O444" s="15">
        <f>'prov lvl hist forec Mt'!O444*'city lvl hist forec Mt'!$H444</f>
        <v>0</v>
      </c>
      <c r="P444" s="15">
        <f>'prov lvl hist forec Mt'!P444*'city lvl hist forec Mt'!$H444</f>
        <v>0</v>
      </c>
      <c r="Q444" s="15">
        <f>'prov lvl hist forec Mt'!Q444*'city lvl hist forec Mt'!$H444</f>
        <v>0</v>
      </c>
      <c r="R444" s="15">
        <f>'prov lvl hist forec Mt'!R444*'city lvl hist forec Mt'!$H444</f>
        <v>0</v>
      </c>
      <c r="S444" s="15">
        <f>'prov lvl hist forec Mt'!S444*'city lvl hist forec Mt'!$H444</f>
        <v>0</v>
      </c>
      <c r="T444" s="15">
        <f>'prov lvl hist forec Mt'!T444*'city lvl hist forec Mt'!$H444</f>
        <v>0</v>
      </c>
      <c r="U444" s="15">
        <f>'prov lvl hist forec Mt'!U444*'city lvl hist forec Mt'!$H444</f>
        <v>0</v>
      </c>
      <c r="V444" s="15">
        <f>'prov lvl hist forec Mt'!V444*'city lvl hist forec Mt'!$H444</f>
        <v>0</v>
      </c>
      <c r="W444" s="15">
        <f>'prov lvl hist forec Mt'!W444*'city lvl hist forec Mt'!$H444</f>
        <v>0</v>
      </c>
      <c r="X444" s="15">
        <f>'prov lvl hist forec Mt'!X444*'city lvl hist forec Mt'!$H444</f>
        <v>0</v>
      </c>
    </row>
    <row r="445" spans="1:24">
      <c r="A445" s="14" t="s">
        <v>3304</v>
      </c>
      <c r="B445" s="14" t="s">
        <v>4639</v>
      </c>
      <c r="C445" s="14" t="s">
        <v>2584</v>
      </c>
      <c r="D445" s="14" t="s">
        <v>2362</v>
      </c>
      <c r="E445" s="14" t="s">
        <v>3963</v>
      </c>
      <c r="F445">
        <f>SUMIF(GID_GCED_CO2_Plant_2019_v1.0!$V$1:$V$797,'city lvl hist forec Mt'!A445,GID_GCED_CO2_Plant_2019_v1.0!$AB$1:$AB$797)</f>
        <v>1099.54</v>
      </c>
      <c r="G445" s="15">
        <f t="shared" si="12"/>
        <v>26891.949999999997</v>
      </c>
      <c r="H445" s="26">
        <f t="shared" si="13"/>
        <v>4.0887328735922837E-2</v>
      </c>
      <c r="I445" s="15">
        <f>'prov lvl hist forec Mt'!I445*'city lvl hist forec Mt'!$H445</f>
        <v>0.89931619600060686</v>
      </c>
      <c r="J445" s="15">
        <f>'prov lvl hist forec Mt'!J445*'city lvl hist forec Mt'!$H445</f>
        <v>0.83705791632964566</v>
      </c>
      <c r="K445" s="15">
        <f>'prov lvl hist forec Mt'!K445*'city lvl hist forec Mt'!$H445</f>
        <v>0.82857856546174891</v>
      </c>
      <c r="L445" s="15">
        <f>'prov lvl hist forec Mt'!L445*'city lvl hist forec Mt'!$H445</f>
        <v>0.59278414937274759</v>
      </c>
      <c r="M445" s="15">
        <f>'prov lvl hist forec Mt'!M445*'city lvl hist forec Mt'!$H445</f>
        <v>0.58879663986561237</v>
      </c>
      <c r="N445" s="15">
        <f>'prov lvl hist forec Mt'!N445*'city lvl hist forec Mt'!$H445</f>
        <v>0.64996133828069325</v>
      </c>
      <c r="O445" s="15">
        <f>'prov lvl hist forec Mt'!O445*'city lvl hist forec Mt'!$H445</f>
        <v>0.64510294946220148</v>
      </c>
      <c r="P445" s="15">
        <f>'prov lvl hist forec Mt'!P445*'city lvl hist forec Mt'!$H445</f>
        <v>0.64597332651463657</v>
      </c>
      <c r="Q445" s="15">
        <f>'prov lvl hist forec Mt'!Q445*'city lvl hist forec Mt'!$H445</f>
        <v>0.65422245551509828</v>
      </c>
      <c r="R445" s="15">
        <f>'prov lvl hist forec Mt'!R445*'city lvl hist forec Mt'!$H445</f>
        <v>0.66230660193555102</v>
      </c>
      <c r="S445" s="15">
        <f>'prov lvl hist forec Mt'!S445*'city lvl hist forec Mt'!$H445</f>
        <v>0.67022906542759453</v>
      </c>
      <c r="T445" s="15">
        <f>'prov lvl hist forec Mt'!T445*'city lvl hist forec Mt'!$H445</f>
        <v>0.67799307964979727</v>
      </c>
      <c r="U445" s="15">
        <f>'prov lvl hist forec Mt'!U445*'city lvl hist forec Mt'!$H445</f>
        <v>0.68560181358755601</v>
      </c>
      <c r="V445" s="15">
        <f>'prov lvl hist forec Mt'!V445*'city lvl hist forec Mt'!$H445</f>
        <v>0.69305837284655936</v>
      </c>
      <c r="W445" s="15">
        <f>'prov lvl hist forec Mt'!W445*'city lvl hist forec Mt'!$H445</f>
        <v>0.70036580092038281</v>
      </c>
      <c r="X445" s="15">
        <f>'prov lvl hist forec Mt'!X445*'city lvl hist forec Mt'!$H445</f>
        <v>0.70752708043272972</v>
      </c>
    </row>
    <row r="446" spans="1:24">
      <c r="A446" s="14" t="s">
        <v>3247</v>
      </c>
      <c r="B446" s="14" t="s">
        <v>4640</v>
      </c>
      <c r="C446" s="14" t="s">
        <v>2369</v>
      </c>
      <c r="D446" s="14" t="s">
        <v>2370</v>
      </c>
      <c r="E446" s="14" t="s">
        <v>4145</v>
      </c>
      <c r="F446">
        <f>SUMIF(GID_GCED_CO2_Plant_2019_v1.0!$V$1:$V$797,'city lvl hist forec Mt'!A446,GID_GCED_CO2_Plant_2019_v1.0!$AB$1:$AB$797)</f>
        <v>2822.6099999999997</v>
      </c>
      <c r="G446" s="15">
        <f t="shared" si="12"/>
        <v>9185.25</v>
      </c>
      <c r="H446" s="26">
        <f t="shared" si="13"/>
        <v>0.30729811382379357</v>
      </c>
      <c r="I446" s="15">
        <f>'prov lvl hist forec Mt'!I446*'city lvl hist forec Mt'!$H446</f>
        <v>3.1641237856217037</v>
      </c>
      <c r="J446" s="15">
        <f>'prov lvl hist forec Mt'!J446*'city lvl hist forec Mt'!$H446</f>
        <v>3.2621040881106729</v>
      </c>
      <c r="K446" s="15">
        <f>'prov lvl hist forec Mt'!K446*'city lvl hist forec Mt'!$H446</f>
        <v>3.5200598021106297</v>
      </c>
      <c r="L446" s="15">
        <f>'prov lvl hist forec Mt'!L446*'city lvl hist forec Mt'!$H446</f>
        <v>3.568716709598196</v>
      </c>
      <c r="M446" s="15">
        <f>'prov lvl hist forec Mt'!M446*'city lvl hist forec Mt'!$H446</f>
        <v>3.9929027352946229</v>
      </c>
      <c r="N446" s="15">
        <f>'prov lvl hist forec Mt'!N446*'city lvl hist forec Mt'!$H446</f>
        <v>4.0439375033267515</v>
      </c>
      <c r="O446" s="15">
        <f>'prov lvl hist forec Mt'!O446*'city lvl hist forec Mt'!$H446</f>
        <v>4.0921926137043094</v>
      </c>
      <c r="P446" s="15">
        <f>'prov lvl hist forec Mt'!P446*'city lvl hist forec Mt'!$H446</f>
        <v>4.0835477435005325</v>
      </c>
      <c r="Q446" s="15">
        <f>'prov lvl hist forec Mt'!Q446*'city lvl hist forec Mt'!$H446</f>
        <v>4.0016146901144154</v>
      </c>
      <c r="R446" s="15">
        <f>'prov lvl hist forec Mt'!R446*'city lvl hist forec Mt'!$H446</f>
        <v>3.9213202977960213</v>
      </c>
      <c r="S446" s="15">
        <f>'prov lvl hist forec Mt'!S446*'city lvl hist forec Mt'!$H446</f>
        <v>3.8426317933239944</v>
      </c>
      <c r="T446" s="15">
        <f>'prov lvl hist forec Mt'!T446*'city lvl hist forec Mt'!$H446</f>
        <v>3.7655170589414086</v>
      </c>
      <c r="U446" s="15">
        <f>'prov lvl hist forec Mt'!U446*'city lvl hist forec Mt'!$H446</f>
        <v>3.6899446192464747</v>
      </c>
      <c r="V446" s="15">
        <f>'prov lvl hist forec Mt'!V446*'city lvl hist forec Mt'!$H446</f>
        <v>3.615883628345439</v>
      </c>
      <c r="W446" s="15">
        <f>'prov lvl hist forec Mt'!W446*'city lvl hist forec Mt'!$H446</f>
        <v>3.5433038572624245</v>
      </c>
      <c r="X446" s="15">
        <f>'prov lvl hist forec Mt'!X446*'city lvl hist forec Mt'!$H446</f>
        <v>3.4721756816010698</v>
      </c>
    </row>
    <row r="447" spans="1:24">
      <c r="A447" s="14" t="s">
        <v>3470</v>
      </c>
      <c r="B447" s="14" t="s">
        <v>4641</v>
      </c>
      <c r="C447" s="14" t="s">
        <v>3231</v>
      </c>
      <c r="D447" s="14" t="s">
        <v>2564</v>
      </c>
      <c r="E447" s="14" t="s">
        <v>4074</v>
      </c>
      <c r="F447">
        <f>SUMIF(GID_GCED_CO2_Plant_2019_v1.0!$V$1:$V$797,'city lvl hist forec Mt'!A447,GID_GCED_CO2_Plant_2019_v1.0!$AB$1:$AB$797)</f>
        <v>167.62</v>
      </c>
      <c r="G447" s="15">
        <f t="shared" si="12"/>
        <v>4136.7100000000009</v>
      </c>
      <c r="H447" s="26">
        <f t="shared" si="13"/>
        <v>4.0520123479770145E-2</v>
      </c>
      <c r="I447" s="15">
        <f>'prov lvl hist forec Mt'!I447*'city lvl hist forec Mt'!$H447</f>
        <v>0.11992226919246673</v>
      </c>
      <c r="J447" s="15">
        <f>'prov lvl hist forec Mt'!J447*'city lvl hist forec Mt'!$H447</f>
        <v>0.11843863311530818</v>
      </c>
      <c r="K447" s="15">
        <f>'prov lvl hist forec Mt'!K447*'city lvl hist forec Mt'!$H447</f>
        <v>0.12165925617365392</v>
      </c>
      <c r="L447" s="15">
        <f>'prov lvl hist forec Mt'!L447*'city lvl hist forec Mt'!$H447</f>
        <v>0.11273216644107077</v>
      </c>
      <c r="M447" s="15">
        <f>'prov lvl hist forec Mt'!M447*'city lvl hist forec Mt'!$H447</f>
        <v>0.11257152545265772</v>
      </c>
      <c r="N447" s="15">
        <f>'prov lvl hist forec Mt'!N447*'city lvl hist forec Mt'!$H447</f>
        <v>0.10104604516892136</v>
      </c>
      <c r="O447" s="15">
        <f>'prov lvl hist forec Mt'!O447*'city lvl hist forec Mt'!$H447</f>
        <v>0.10022545986232191</v>
      </c>
      <c r="P447" s="15">
        <f>'prov lvl hist forec Mt'!P447*'city lvl hist forec Mt'!$H447</f>
        <v>0.1003724671618841</v>
      </c>
      <c r="Q447" s="15">
        <f>'prov lvl hist forec Mt'!Q447*'city lvl hist forec Mt'!$H447</f>
        <v>0.10176575088266371</v>
      </c>
      <c r="R447" s="15">
        <f>'prov lvl hist forec Mt'!R447*'city lvl hist forec Mt'!$H447</f>
        <v>0.10313116892902775</v>
      </c>
      <c r="S447" s="15">
        <f>'prov lvl hist forec Mt'!S447*'city lvl hist forec Mt'!$H447</f>
        <v>0.10446927861446449</v>
      </c>
      <c r="T447" s="15">
        <f>'prov lvl hist forec Mt'!T447*'city lvl hist forec Mt'!$H447</f>
        <v>0.10578062610619253</v>
      </c>
      <c r="U447" s="15">
        <f>'prov lvl hist forec Mt'!U447*'city lvl hist forec Mt'!$H447</f>
        <v>0.10706574664808599</v>
      </c>
      <c r="V447" s="15">
        <f>'prov lvl hist forec Mt'!V447*'city lvl hist forec Mt'!$H447</f>
        <v>0.10832516477914161</v>
      </c>
      <c r="W447" s="15">
        <f>'prov lvl hist forec Mt'!W447*'city lvl hist forec Mt'!$H447</f>
        <v>0.10955939454757609</v>
      </c>
      <c r="X447" s="15">
        <f>'prov lvl hist forec Mt'!X447*'city lvl hist forec Mt'!$H447</f>
        <v>0.11076893972064188</v>
      </c>
    </row>
    <row r="448" spans="1:24">
      <c r="A448" s="14" t="s">
        <v>3786</v>
      </c>
      <c r="B448" s="14" t="s">
        <v>4642</v>
      </c>
      <c r="C448" s="14" t="s">
        <v>4643</v>
      </c>
      <c r="D448" s="14" t="s">
        <v>1445</v>
      </c>
      <c r="E448" s="14" t="s">
        <v>3947</v>
      </c>
      <c r="F448">
        <f>SUMIF(GID_GCED_CO2_Plant_2019_v1.0!$V$1:$V$797,'city lvl hist forec Mt'!A448,GID_GCED_CO2_Plant_2019_v1.0!$AB$1:$AB$797)</f>
        <v>0</v>
      </c>
      <c r="G448" s="15">
        <f t="shared" si="12"/>
        <v>19500.18</v>
      </c>
      <c r="H448" s="26">
        <f t="shared" si="13"/>
        <v>0</v>
      </c>
      <c r="I448" s="15">
        <f>'prov lvl hist forec Mt'!I448*'city lvl hist forec Mt'!$H448</f>
        <v>0</v>
      </c>
      <c r="J448" s="15">
        <f>'prov lvl hist forec Mt'!J448*'city lvl hist forec Mt'!$H448</f>
        <v>0</v>
      </c>
      <c r="K448" s="15">
        <f>'prov lvl hist forec Mt'!K448*'city lvl hist forec Mt'!$H448</f>
        <v>0</v>
      </c>
      <c r="L448" s="15">
        <f>'prov lvl hist forec Mt'!L448*'city lvl hist forec Mt'!$H448</f>
        <v>0</v>
      </c>
      <c r="M448" s="15">
        <f>'prov lvl hist forec Mt'!M448*'city lvl hist forec Mt'!$H448</f>
        <v>0</v>
      </c>
      <c r="N448" s="15">
        <f>'prov lvl hist forec Mt'!N448*'city lvl hist forec Mt'!$H448</f>
        <v>0</v>
      </c>
      <c r="O448" s="15">
        <f>'prov lvl hist forec Mt'!O448*'city lvl hist forec Mt'!$H448</f>
        <v>0</v>
      </c>
      <c r="P448" s="15">
        <f>'prov lvl hist forec Mt'!P448*'city lvl hist forec Mt'!$H448</f>
        <v>0</v>
      </c>
      <c r="Q448" s="15">
        <f>'prov lvl hist forec Mt'!Q448*'city lvl hist forec Mt'!$H448</f>
        <v>0</v>
      </c>
      <c r="R448" s="15">
        <f>'prov lvl hist forec Mt'!R448*'city lvl hist forec Mt'!$H448</f>
        <v>0</v>
      </c>
      <c r="S448" s="15">
        <f>'prov lvl hist forec Mt'!S448*'city lvl hist forec Mt'!$H448</f>
        <v>0</v>
      </c>
      <c r="T448" s="15">
        <f>'prov lvl hist forec Mt'!T448*'city lvl hist forec Mt'!$H448</f>
        <v>0</v>
      </c>
      <c r="U448" s="15">
        <f>'prov lvl hist forec Mt'!U448*'city lvl hist forec Mt'!$H448</f>
        <v>0</v>
      </c>
      <c r="V448" s="15">
        <f>'prov lvl hist forec Mt'!V448*'city lvl hist forec Mt'!$H448</f>
        <v>0</v>
      </c>
      <c r="W448" s="15">
        <f>'prov lvl hist forec Mt'!W448*'city lvl hist forec Mt'!$H448</f>
        <v>0</v>
      </c>
      <c r="X448" s="15">
        <f>'prov lvl hist forec Mt'!X448*'city lvl hist forec Mt'!$H448</f>
        <v>0</v>
      </c>
    </row>
    <row r="449" spans="1:24">
      <c r="A449" s="14" t="s">
        <v>3489</v>
      </c>
      <c r="B449" s="14" t="s">
        <v>4644</v>
      </c>
      <c r="C449" s="14" t="s">
        <v>3110</v>
      </c>
      <c r="D449" s="14" t="s">
        <v>3110</v>
      </c>
      <c r="E449" s="14" t="s">
        <v>4645</v>
      </c>
      <c r="F449">
        <f>SUMIF(GID_GCED_CO2_Plant_2019_v1.0!$V$1:$V$797,'city lvl hist forec Mt'!A449,GID_GCED_CO2_Plant_2019_v1.0!$AB$1:$AB$797)</f>
        <v>522.96</v>
      </c>
      <c r="G449" s="15">
        <f t="shared" si="12"/>
        <v>522.96</v>
      </c>
      <c r="H449" s="26">
        <f t="shared" si="13"/>
        <v>1</v>
      </c>
      <c r="I449" s="15">
        <f>'prov lvl hist forec Mt'!I449*'city lvl hist forec Mt'!$H449</f>
        <v>0.5791335665889763</v>
      </c>
      <c r="J449" s="15">
        <f>'prov lvl hist forec Mt'!J449*'city lvl hist forec Mt'!$H449</f>
        <v>0.54895585155053128</v>
      </c>
      <c r="K449" s="15">
        <f>'prov lvl hist forec Mt'!K449*'city lvl hist forec Mt'!$H449</f>
        <v>0.56395378498830606</v>
      </c>
      <c r="L449" s="15">
        <f>'prov lvl hist forec Mt'!L449*'city lvl hist forec Mt'!$H449</f>
        <v>0.5408896159187947</v>
      </c>
      <c r="M449" s="15">
        <f>'prov lvl hist forec Mt'!M449*'city lvl hist forec Mt'!$H449</f>
        <v>0.59165865739277967</v>
      </c>
      <c r="N449" s="15">
        <f>'prov lvl hist forec Mt'!N449*'city lvl hist forec Mt'!$H449</f>
        <v>0.52826801470967188</v>
      </c>
      <c r="O449" s="15">
        <f>'prov lvl hist forec Mt'!O449*'city lvl hist forec Mt'!$H449</f>
        <v>0.53324339656928366</v>
      </c>
      <c r="P449" s="15">
        <f>'prov lvl hist forec Mt'!P449*'city lvl hist forec Mt'!$H449</f>
        <v>0.532352060293104</v>
      </c>
      <c r="Q449" s="15">
        <f>'prov lvl hist forec Mt'!Q449*'city lvl hist forec Mt'!$H449</f>
        <v>0.52390428710741732</v>
      </c>
      <c r="R449" s="15">
        <f>'prov lvl hist forec Mt'!R449*'city lvl hist forec Mt'!$H449</f>
        <v>0.5156254693854444</v>
      </c>
      <c r="S449" s="15">
        <f>'prov lvl hist forec Mt'!S449*'city lvl hist forec Mt'!$H449</f>
        <v>0.50751222801791096</v>
      </c>
      <c r="T449" s="15">
        <f>'prov lvl hist forec Mt'!T449*'city lvl hist forec Mt'!$H449</f>
        <v>0.49956125147772817</v>
      </c>
      <c r="U449" s="15">
        <f>'prov lvl hist forec Mt'!U449*'city lvl hist forec Mt'!$H449</f>
        <v>0.49176929446834905</v>
      </c>
      <c r="V449" s="15">
        <f>'prov lvl hist forec Mt'!V449*'city lvl hist forec Mt'!$H449</f>
        <v>0.4841331765991575</v>
      </c>
      <c r="W449" s="15">
        <f>'prov lvl hist forec Mt'!W449*'city lvl hist forec Mt'!$H449</f>
        <v>0.47664978108734984</v>
      </c>
      <c r="X449" s="15">
        <f>'prov lvl hist forec Mt'!X449*'city lvl hist forec Mt'!$H449</f>
        <v>0.46931605348577821</v>
      </c>
    </row>
    <row r="450" spans="1:24">
      <c r="A450" s="14" t="s">
        <v>3332</v>
      </c>
      <c r="B450" s="14" t="s">
        <v>4646</v>
      </c>
      <c r="C450" s="14" t="s">
        <v>2738</v>
      </c>
      <c r="D450" s="14" t="s">
        <v>2412</v>
      </c>
      <c r="E450" s="14" t="s">
        <v>3949</v>
      </c>
      <c r="F450">
        <f>SUMIF(GID_GCED_CO2_Plant_2019_v1.0!$V$1:$V$797,'city lvl hist forec Mt'!A450,GID_GCED_CO2_Plant_2019_v1.0!$AB$1:$AB$797)</f>
        <v>613.47</v>
      </c>
      <c r="G450" s="15">
        <f t="shared" si="12"/>
        <v>15785.860000000004</v>
      </c>
      <c r="H450" s="26">
        <f t="shared" si="13"/>
        <v>3.8861994215076016E-2</v>
      </c>
      <c r="I450" s="15">
        <f>'prov lvl hist forec Mt'!I450*'city lvl hist forec Mt'!$H450</f>
        <v>0.44084747855267825</v>
      </c>
      <c r="J450" s="15">
        <f>'prov lvl hist forec Mt'!J450*'city lvl hist forec Mt'!$H450</f>
        <v>0.38524230159437156</v>
      </c>
      <c r="K450" s="15">
        <f>'prov lvl hist forec Mt'!K450*'city lvl hist forec Mt'!$H450</f>
        <v>0.39412297668454072</v>
      </c>
      <c r="L450" s="15">
        <f>'prov lvl hist forec Mt'!L450*'city lvl hist forec Mt'!$H450</f>
        <v>0.32221852609138379</v>
      </c>
      <c r="M450" s="15">
        <f>'prov lvl hist forec Mt'!M450*'city lvl hist forec Mt'!$H450</f>
        <v>0.35405980431588741</v>
      </c>
      <c r="N450" s="15">
        <f>'prov lvl hist forec Mt'!N450*'city lvl hist forec Mt'!$H450</f>
        <v>0.35831477363277681</v>
      </c>
      <c r="O450" s="15">
        <f>'prov lvl hist forec Mt'!O450*'city lvl hist forec Mt'!$H450</f>
        <v>0.36155489714643185</v>
      </c>
      <c r="P450" s="15">
        <f>'prov lvl hist forec Mt'!P450*'city lvl hist forec Mt'!$H450</f>
        <v>0.36097443122270689</v>
      </c>
      <c r="Q450" s="15">
        <f>'prov lvl hist forec Mt'!Q450*'city lvl hist forec Mt'!$H450</f>
        <v>0.35547297840776582</v>
      </c>
      <c r="R450" s="15">
        <f>'prov lvl hist forec Mt'!R450*'city lvl hist forec Mt'!$H450</f>
        <v>0.35008155464912349</v>
      </c>
      <c r="S450" s="15">
        <f>'prov lvl hist forec Mt'!S450*'city lvl hist forec Mt'!$H450</f>
        <v>0.34479795936565411</v>
      </c>
      <c r="T450" s="15">
        <f>'prov lvl hist forec Mt'!T450*'city lvl hist forec Mt'!$H450</f>
        <v>0.33962003598785401</v>
      </c>
      <c r="U450" s="15">
        <f>'prov lvl hist forec Mt'!U450*'city lvl hist forec Mt'!$H450</f>
        <v>0.33454567107760991</v>
      </c>
      <c r="V450" s="15">
        <f>'prov lvl hist forec Mt'!V450*'city lvl hist forec Mt'!$H450</f>
        <v>0.32957279346557072</v>
      </c>
      <c r="W450" s="15">
        <f>'prov lvl hist forec Mt'!W450*'city lvl hist forec Mt'!$H450</f>
        <v>0.32469937340577232</v>
      </c>
      <c r="X450" s="15">
        <f>'prov lvl hist forec Mt'!X450*'city lvl hist forec Mt'!$H450</f>
        <v>0.31992342174716987</v>
      </c>
    </row>
    <row r="451" spans="1:24">
      <c r="A451" s="14" t="s">
        <v>3787</v>
      </c>
      <c r="B451" s="14" t="s">
        <v>4647</v>
      </c>
      <c r="C451" s="14" t="s">
        <v>4648</v>
      </c>
      <c r="D451" s="14" t="s">
        <v>2362</v>
      </c>
      <c r="E451" s="14" t="s">
        <v>3963</v>
      </c>
      <c r="F451">
        <f>SUMIF(GID_GCED_CO2_Plant_2019_v1.0!$V$1:$V$797,'city lvl hist forec Mt'!A451,GID_GCED_CO2_Plant_2019_v1.0!$AB$1:$AB$797)</f>
        <v>0</v>
      </c>
      <c r="G451" s="15">
        <f t="shared" ref="G451:G514" si="14">SUMIF($E$1:$E$686,E451,$F$1:$F$686)</f>
        <v>26891.949999999997</v>
      </c>
      <c r="H451" s="26">
        <f t="shared" ref="H451:H514" si="15">F451/G451</f>
        <v>0</v>
      </c>
      <c r="I451" s="15">
        <f>'prov lvl hist forec Mt'!I451*'city lvl hist forec Mt'!$H451</f>
        <v>0</v>
      </c>
      <c r="J451" s="15">
        <f>'prov lvl hist forec Mt'!J451*'city lvl hist forec Mt'!$H451</f>
        <v>0</v>
      </c>
      <c r="K451" s="15">
        <f>'prov lvl hist forec Mt'!K451*'city lvl hist forec Mt'!$H451</f>
        <v>0</v>
      </c>
      <c r="L451" s="15">
        <f>'prov lvl hist forec Mt'!L451*'city lvl hist forec Mt'!$H451</f>
        <v>0</v>
      </c>
      <c r="M451" s="15">
        <f>'prov lvl hist forec Mt'!M451*'city lvl hist forec Mt'!$H451</f>
        <v>0</v>
      </c>
      <c r="N451" s="15">
        <f>'prov lvl hist forec Mt'!N451*'city lvl hist forec Mt'!$H451</f>
        <v>0</v>
      </c>
      <c r="O451" s="15">
        <f>'prov lvl hist forec Mt'!O451*'city lvl hist forec Mt'!$H451</f>
        <v>0</v>
      </c>
      <c r="P451" s="15">
        <f>'prov lvl hist forec Mt'!P451*'city lvl hist forec Mt'!$H451</f>
        <v>0</v>
      </c>
      <c r="Q451" s="15">
        <f>'prov lvl hist forec Mt'!Q451*'city lvl hist forec Mt'!$H451</f>
        <v>0</v>
      </c>
      <c r="R451" s="15">
        <f>'prov lvl hist forec Mt'!R451*'city lvl hist forec Mt'!$H451</f>
        <v>0</v>
      </c>
      <c r="S451" s="15">
        <f>'prov lvl hist forec Mt'!S451*'city lvl hist forec Mt'!$H451</f>
        <v>0</v>
      </c>
      <c r="T451" s="15">
        <f>'prov lvl hist forec Mt'!T451*'city lvl hist forec Mt'!$H451</f>
        <v>0</v>
      </c>
      <c r="U451" s="15">
        <f>'prov lvl hist forec Mt'!U451*'city lvl hist forec Mt'!$H451</f>
        <v>0</v>
      </c>
      <c r="V451" s="15">
        <f>'prov lvl hist forec Mt'!V451*'city lvl hist forec Mt'!$H451</f>
        <v>0</v>
      </c>
      <c r="W451" s="15">
        <f>'prov lvl hist forec Mt'!W451*'city lvl hist forec Mt'!$H451</f>
        <v>0</v>
      </c>
      <c r="X451" s="15">
        <f>'prov lvl hist forec Mt'!X451*'city lvl hist forec Mt'!$H451</f>
        <v>0</v>
      </c>
    </row>
    <row r="452" spans="1:24">
      <c r="A452" s="14" t="s">
        <v>3254</v>
      </c>
      <c r="B452" s="14" t="s">
        <v>4649</v>
      </c>
      <c r="C452" s="14" t="s">
        <v>2395</v>
      </c>
      <c r="D452" s="14" t="s">
        <v>2396</v>
      </c>
      <c r="E452" s="14" t="s">
        <v>4093</v>
      </c>
      <c r="F452">
        <f>SUMIF(GID_GCED_CO2_Plant_2019_v1.0!$V$1:$V$797,'city lvl hist forec Mt'!A452,GID_GCED_CO2_Plant_2019_v1.0!$AB$1:$AB$797)</f>
        <v>5514.49</v>
      </c>
      <c r="G452" s="15">
        <f t="shared" si="14"/>
        <v>18095.59</v>
      </c>
      <c r="H452" s="26">
        <f t="shared" si="15"/>
        <v>0.30474220514501044</v>
      </c>
      <c r="I452" s="15">
        <f>'prov lvl hist forec Mt'!I452*'city lvl hist forec Mt'!$H452</f>
        <v>3.7896201679615831</v>
      </c>
      <c r="J452" s="15">
        <f>'prov lvl hist forec Mt'!J452*'city lvl hist forec Mt'!$H452</f>
        <v>3.8034390034923091</v>
      </c>
      <c r="K452" s="15">
        <f>'prov lvl hist forec Mt'!K452*'city lvl hist forec Mt'!$H452</f>
        <v>3.6933207319174759</v>
      </c>
      <c r="L452" s="15">
        <f>'prov lvl hist forec Mt'!L452*'city lvl hist forec Mt'!$H452</f>
        <v>3.5512714920427642</v>
      </c>
      <c r="M452" s="15">
        <f>'prov lvl hist forec Mt'!M452*'city lvl hist forec Mt'!$H452</f>
        <v>4.0359750067633824</v>
      </c>
      <c r="N452" s="15">
        <f>'prov lvl hist forec Mt'!N452*'city lvl hist forec Mt'!$H452</f>
        <v>4.0375495767396181</v>
      </c>
      <c r="O452" s="15">
        <f>'prov lvl hist forec Mt'!O452*'city lvl hist forec Mt'!$H452</f>
        <v>4.0963924018530387</v>
      </c>
      <c r="P452" s="15">
        <f>'prov lvl hist forec Mt'!P452*'city lvl hist forec Mt'!$H452</f>
        <v>4.0858507497554886</v>
      </c>
      <c r="Q452" s="15">
        <f>'prov lvl hist forec Mt'!Q452*'city lvl hist forec Mt'!$H452</f>
        <v>3.9859406616076027</v>
      </c>
      <c r="R452" s="15">
        <f>'prov lvl hist forec Mt'!R452*'city lvl hist forec Mt'!$H452</f>
        <v>3.8880287752226743</v>
      </c>
      <c r="S452" s="15">
        <f>'prov lvl hist forec Mt'!S452*'city lvl hist forec Mt'!$H452</f>
        <v>3.792075126565444</v>
      </c>
      <c r="T452" s="15">
        <f>'prov lvl hist forec Mt'!T452*'city lvl hist forec Mt'!$H452</f>
        <v>3.6980405508813594</v>
      </c>
      <c r="U452" s="15">
        <f>'prov lvl hist forec Mt'!U452*'city lvl hist forec Mt'!$H452</f>
        <v>3.6058866667109557</v>
      </c>
      <c r="V452" s="15">
        <f>'prov lvl hist forec Mt'!V452*'city lvl hist forec Mt'!$H452</f>
        <v>3.5155758602239597</v>
      </c>
      <c r="W452" s="15">
        <f>'prov lvl hist forec Mt'!W452*'city lvl hist forec Mt'!$H452</f>
        <v>3.4270712698667052</v>
      </c>
      <c r="X452" s="15">
        <f>'prov lvl hist forec Mt'!X452*'city lvl hist forec Mt'!$H452</f>
        <v>3.3403367713165939</v>
      </c>
    </row>
    <row r="453" spans="1:24">
      <c r="A453" s="14" t="s">
        <v>3788</v>
      </c>
      <c r="B453" s="14" t="s">
        <v>4650</v>
      </c>
      <c r="C453" s="14" t="s">
        <v>4651</v>
      </c>
      <c r="D453" s="14" t="s">
        <v>2545</v>
      </c>
      <c r="E453" s="14" t="s">
        <v>3953</v>
      </c>
      <c r="F453">
        <f>SUMIF(GID_GCED_CO2_Plant_2019_v1.0!$V$1:$V$797,'city lvl hist forec Mt'!A453,GID_GCED_CO2_Plant_2019_v1.0!$AB$1:$AB$797)</f>
        <v>0</v>
      </c>
      <c r="G453" s="15">
        <f t="shared" si="14"/>
        <v>9758.44</v>
      </c>
      <c r="H453" s="26">
        <f t="shared" si="15"/>
        <v>0</v>
      </c>
      <c r="I453" s="15">
        <f>'prov lvl hist forec Mt'!I453*'city lvl hist forec Mt'!$H453</f>
        <v>0</v>
      </c>
      <c r="J453" s="15">
        <f>'prov lvl hist forec Mt'!J453*'city lvl hist forec Mt'!$H453</f>
        <v>0</v>
      </c>
      <c r="K453" s="15">
        <f>'prov lvl hist forec Mt'!K453*'city lvl hist forec Mt'!$H453</f>
        <v>0</v>
      </c>
      <c r="L453" s="15">
        <f>'prov lvl hist forec Mt'!L453*'city lvl hist forec Mt'!$H453</f>
        <v>0</v>
      </c>
      <c r="M453" s="15">
        <f>'prov lvl hist forec Mt'!M453*'city lvl hist forec Mt'!$H453</f>
        <v>0</v>
      </c>
      <c r="N453" s="15">
        <f>'prov lvl hist forec Mt'!N453*'city lvl hist forec Mt'!$H453</f>
        <v>0</v>
      </c>
      <c r="O453" s="15">
        <f>'prov lvl hist forec Mt'!O453*'city lvl hist forec Mt'!$H453</f>
        <v>0</v>
      </c>
      <c r="P453" s="15">
        <f>'prov lvl hist forec Mt'!P453*'city lvl hist forec Mt'!$H453</f>
        <v>0</v>
      </c>
      <c r="Q453" s="15">
        <f>'prov lvl hist forec Mt'!Q453*'city lvl hist forec Mt'!$H453</f>
        <v>0</v>
      </c>
      <c r="R453" s="15">
        <f>'prov lvl hist forec Mt'!R453*'city lvl hist forec Mt'!$H453</f>
        <v>0</v>
      </c>
      <c r="S453" s="15">
        <f>'prov lvl hist forec Mt'!S453*'city lvl hist forec Mt'!$H453</f>
        <v>0</v>
      </c>
      <c r="T453" s="15">
        <f>'prov lvl hist forec Mt'!T453*'city lvl hist forec Mt'!$H453</f>
        <v>0</v>
      </c>
      <c r="U453" s="15">
        <f>'prov lvl hist forec Mt'!U453*'city lvl hist forec Mt'!$H453</f>
        <v>0</v>
      </c>
      <c r="V453" s="15">
        <f>'prov lvl hist forec Mt'!V453*'city lvl hist forec Mt'!$H453</f>
        <v>0</v>
      </c>
      <c r="W453" s="15">
        <f>'prov lvl hist forec Mt'!W453*'city lvl hist forec Mt'!$H453</f>
        <v>0</v>
      </c>
      <c r="X453" s="15">
        <f>'prov lvl hist forec Mt'!X453*'city lvl hist forec Mt'!$H453</f>
        <v>0</v>
      </c>
    </row>
    <row r="454" spans="1:24">
      <c r="A454" s="14" t="s">
        <v>3789</v>
      </c>
      <c r="B454" s="14" t="s">
        <v>4652</v>
      </c>
      <c r="C454" s="14" t="s">
        <v>4653</v>
      </c>
      <c r="D454" s="14" t="s">
        <v>3943</v>
      </c>
      <c r="E454" s="14" t="s">
        <v>3944</v>
      </c>
      <c r="F454">
        <f>SUMIF(GID_GCED_CO2_Plant_2019_v1.0!$V$1:$V$797,'city lvl hist forec Mt'!A454,GID_GCED_CO2_Plant_2019_v1.0!$AB$1:$AB$797)</f>
        <v>0</v>
      </c>
      <c r="G454" s="15">
        <f t="shared" si="14"/>
        <v>4351.25</v>
      </c>
      <c r="H454" s="26">
        <f t="shared" si="15"/>
        <v>0</v>
      </c>
      <c r="I454" s="15">
        <f>'prov lvl hist forec Mt'!I454*'city lvl hist forec Mt'!$H454</f>
        <v>0</v>
      </c>
      <c r="J454" s="15">
        <f>'prov lvl hist forec Mt'!J454*'city lvl hist forec Mt'!$H454</f>
        <v>0</v>
      </c>
      <c r="K454" s="15">
        <f>'prov lvl hist forec Mt'!K454*'city lvl hist forec Mt'!$H454</f>
        <v>0</v>
      </c>
      <c r="L454" s="15">
        <f>'prov lvl hist forec Mt'!L454*'city lvl hist forec Mt'!$H454</f>
        <v>0</v>
      </c>
      <c r="M454" s="15">
        <f>'prov lvl hist forec Mt'!M454*'city lvl hist forec Mt'!$H454</f>
        <v>0</v>
      </c>
      <c r="N454" s="15">
        <f>'prov lvl hist forec Mt'!N454*'city lvl hist forec Mt'!$H454</f>
        <v>0</v>
      </c>
      <c r="O454" s="15">
        <f>'prov lvl hist forec Mt'!O454*'city lvl hist forec Mt'!$H454</f>
        <v>0</v>
      </c>
      <c r="P454" s="15">
        <f>'prov lvl hist forec Mt'!P454*'city lvl hist forec Mt'!$H454</f>
        <v>0</v>
      </c>
      <c r="Q454" s="15">
        <f>'prov lvl hist forec Mt'!Q454*'city lvl hist forec Mt'!$H454</f>
        <v>0</v>
      </c>
      <c r="R454" s="15">
        <f>'prov lvl hist forec Mt'!R454*'city lvl hist forec Mt'!$H454</f>
        <v>0</v>
      </c>
      <c r="S454" s="15">
        <f>'prov lvl hist forec Mt'!S454*'city lvl hist forec Mt'!$H454</f>
        <v>0</v>
      </c>
      <c r="T454" s="15">
        <f>'prov lvl hist forec Mt'!T454*'city lvl hist forec Mt'!$H454</f>
        <v>0</v>
      </c>
      <c r="U454" s="15">
        <f>'prov lvl hist forec Mt'!U454*'city lvl hist forec Mt'!$H454</f>
        <v>0</v>
      </c>
      <c r="V454" s="15">
        <f>'prov lvl hist forec Mt'!V454*'city lvl hist forec Mt'!$H454</f>
        <v>0</v>
      </c>
      <c r="W454" s="15">
        <f>'prov lvl hist forec Mt'!W454*'city lvl hist forec Mt'!$H454</f>
        <v>0</v>
      </c>
      <c r="X454" s="15">
        <f>'prov lvl hist forec Mt'!X454*'city lvl hist forec Mt'!$H454</f>
        <v>0</v>
      </c>
    </row>
    <row r="455" spans="1:24">
      <c r="A455" s="14" t="s">
        <v>3333</v>
      </c>
      <c r="B455" s="14" t="s">
        <v>4654</v>
      </c>
      <c r="C455" s="14" t="s">
        <v>2743</v>
      </c>
      <c r="D455" s="14" t="s">
        <v>2744</v>
      </c>
      <c r="E455" s="14" t="s">
        <v>4415</v>
      </c>
      <c r="F455">
        <f>SUMIF(GID_GCED_CO2_Plant_2019_v1.0!$V$1:$V$797,'city lvl hist forec Mt'!A455,GID_GCED_CO2_Plant_2019_v1.0!$AB$1:$AB$797)</f>
        <v>325.16999999999996</v>
      </c>
      <c r="G455" s="15">
        <f t="shared" si="14"/>
        <v>797.84000000000015</v>
      </c>
      <c r="H455" s="26">
        <f t="shared" si="15"/>
        <v>0.40756291988368581</v>
      </c>
      <c r="I455" s="15">
        <f>'prov lvl hist forec Mt'!I455*'city lvl hist forec Mt'!$H455</f>
        <v>0.24020280288913667</v>
      </c>
      <c r="J455" s="15">
        <f>'prov lvl hist forec Mt'!J455*'city lvl hist forec Mt'!$H455</f>
        <v>0.33026999943980101</v>
      </c>
      <c r="K455" s="15">
        <f>'prov lvl hist forec Mt'!K455*'city lvl hist forec Mt'!$H455</f>
        <v>0.35502304057658796</v>
      </c>
      <c r="L455" s="15">
        <f>'prov lvl hist forec Mt'!L455*'city lvl hist forec Mt'!$H455</f>
        <v>0.49201700068662496</v>
      </c>
      <c r="M455" s="15">
        <f>'prov lvl hist forec Mt'!M455*'city lvl hist forec Mt'!$H455</f>
        <v>0.60619610131273272</v>
      </c>
      <c r="N455" s="15">
        <f>'prov lvl hist forec Mt'!N455*'city lvl hist forec Mt'!$H455</f>
        <v>0.59971190453276613</v>
      </c>
      <c r="O455" s="15">
        <f>'prov lvl hist forec Mt'!O455*'city lvl hist forec Mt'!$H455</f>
        <v>0.61599621883652556</v>
      </c>
      <c r="P455" s="15">
        <f>'prov lvl hist forec Mt'!P455*'city lvl hist forec Mt'!$H455</f>
        <v>0.61307889500466461</v>
      </c>
      <c r="Q455" s="15">
        <f>'prov lvl hist forec Mt'!Q455*'city lvl hist forec Mt'!$H455</f>
        <v>0.58542952102609602</v>
      </c>
      <c r="R455" s="15">
        <f>'prov lvl hist forec Mt'!R455*'city lvl hist forec Mt'!$H455</f>
        <v>0.55833313452709876</v>
      </c>
      <c r="S455" s="15">
        <f>'prov lvl hist forec Mt'!S455*'city lvl hist forec Mt'!$H455</f>
        <v>0.53177867575808135</v>
      </c>
      <c r="T455" s="15">
        <f>'prov lvl hist forec Mt'!T455*'city lvl hist forec Mt'!$H455</f>
        <v>0.50575530616444442</v>
      </c>
      <c r="U455" s="15">
        <f>'prov lvl hist forec Mt'!U455*'city lvl hist forec Mt'!$H455</f>
        <v>0.48025240396268026</v>
      </c>
      <c r="V455" s="15">
        <f>'prov lvl hist forec Mt'!V455*'city lvl hist forec Mt'!$H455</f>
        <v>0.45525955980495114</v>
      </c>
      <c r="W455" s="15">
        <f>'prov lvl hist forec Mt'!W455*'city lvl hist forec Mt'!$H455</f>
        <v>0.43076657253037703</v>
      </c>
      <c r="X455" s="15">
        <f>'prov lvl hist forec Mt'!X455*'city lvl hist forec Mt'!$H455</f>
        <v>0.40676344500129391</v>
      </c>
    </row>
    <row r="456" spans="1:24">
      <c r="A456" s="14" t="s">
        <v>3790</v>
      </c>
      <c r="B456" s="14" t="s">
        <v>4655</v>
      </c>
      <c r="C456" s="14" t="s">
        <v>4656</v>
      </c>
      <c r="D456" s="14" t="s">
        <v>1517</v>
      </c>
      <c r="E456" s="14" t="s">
        <v>4043</v>
      </c>
      <c r="F456">
        <f>SUMIF(GID_GCED_CO2_Plant_2019_v1.0!$V$1:$V$797,'city lvl hist forec Mt'!A456,GID_GCED_CO2_Plant_2019_v1.0!$AB$1:$AB$797)</f>
        <v>0</v>
      </c>
      <c r="G456" s="15">
        <f t="shared" si="14"/>
        <v>24846.129999999997</v>
      </c>
      <c r="H456" s="26">
        <f t="shared" si="15"/>
        <v>0</v>
      </c>
      <c r="I456" s="15">
        <f>'prov lvl hist forec Mt'!I456*'city lvl hist forec Mt'!$H456</f>
        <v>0</v>
      </c>
      <c r="J456" s="15">
        <f>'prov lvl hist forec Mt'!J456*'city lvl hist forec Mt'!$H456</f>
        <v>0</v>
      </c>
      <c r="K456" s="15">
        <f>'prov lvl hist forec Mt'!K456*'city lvl hist forec Mt'!$H456</f>
        <v>0</v>
      </c>
      <c r="L456" s="15">
        <f>'prov lvl hist forec Mt'!L456*'city lvl hist forec Mt'!$H456</f>
        <v>0</v>
      </c>
      <c r="M456" s="15">
        <f>'prov lvl hist forec Mt'!M456*'city lvl hist forec Mt'!$H456</f>
        <v>0</v>
      </c>
      <c r="N456" s="15">
        <f>'prov lvl hist forec Mt'!N456*'city lvl hist forec Mt'!$H456</f>
        <v>0</v>
      </c>
      <c r="O456" s="15">
        <f>'prov lvl hist forec Mt'!O456*'city lvl hist forec Mt'!$H456</f>
        <v>0</v>
      </c>
      <c r="P456" s="15">
        <f>'prov lvl hist forec Mt'!P456*'city lvl hist forec Mt'!$H456</f>
        <v>0</v>
      </c>
      <c r="Q456" s="15">
        <f>'prov lvl hist forec Mt'!Q456*'city lvl hist forec Mt'!$H456</f>
        <v>0</v>
      </c>
      <c r="R456" s="15">
        <f>'prov lvl hist forec Mt'!R456*'city lvl hist forec Mt'!$H456</f>
        <v>0</v>
      </c>
      <c r="S456" s="15">
        <f>'prov lvl hist forec Mt'!S456*'city lvl hist forec Mt'!$H456</f>
        <v>0</v>
      </c>
      <c r="T456" s="15">
        <f>'prov lvl hist forec Mt'!T456*'city lvl hist forec Mt'!$H456</f>
        <v>0</v>
      </c>
      <c r="U456" s="15">
        <f>'prov lvl hist forec Mt'!U456*'city lvl hist forec Mt'!$H456</f>
        <v>0</v>
      </c>
      <c r="V456" s="15">
        <f>'prov lvl hist forec Mt'!V456*'city lvl hist forec Mt'!$H456</f>
        <v>0</v>
      </c>
      <c r="W456" s="15">
        <f>'prov lvl hist forec Mt'!W456*'city lvl hist forec Mt'!$H456</f>
        <v>0</v>
      </c>
      <c r="X456" s="15">
        <f>'prov lvl hist forec Mt'!X456*'city lvl hist forec Mt'!$H456</f>
        <v>0</v>
      </c>
    </row>
    <row r="457" spans="1:24">
      <c r="A457" s="14" t="s">
        <v>3791</v>
      </c>
      <c r="B457" s="14" t="s">
        <v>4657</v>
      </c>
      <c r="C457" s="14" t="s">
        <v>4658</v>
      </c>
      <c r="D457" s="14" t="s">
        <v>1517</v>
      </c>
      <c r="E457" s="14" t="s">
        <v>4043</v>
      </c>
      <c r="F457">
        <f>SUMIF(GID_GCED_CO2_Plant_2019_v1.0!$V$1:$V$797,'city lvl hist forec Mt'!A457,GID_GCED_CO2_Plant_2019_v1.0!$AB$1:$AB$797)</f>
        <v>0</v>
      </c>
      <c r="G457" s="15">
        <f t="shared" si="14"/>
        <v>24846.129999999997</v>
      </c>
      <c r="H457" s="26">
        <f t="shared" si="15"/>
        <v>0</v>
      </c>
      <c r="I457" s="15">
        <f>'prov lvl hist forec Mt'!I457*'city lvl hist forec Mt'!$H457</f>
        <v>0</v>
      </c>
      <c r="J457" s="15">
        <f>'prov lvl hist forec Mt'!J457*'city lvl hist forec Mt'!$H457</f>
        <v>0</v>
      </c>
      <c r="K457" s="15">
        <f>'prov lvl hist forec Mt'!K457*'city lvl hist forec Mt'!$H457</f>
        <v>0</v>
      </c>
      <c r="L457" s="15">
        <f>'prov lvl hist forec Mt'!L457*'city lvl hist forec Mt'!$H457</f>
        <v>0</v>
      </c>
      <c r="M457" s="15">
        <f>'prov lvl hist forec Mt'!M457*'city lvl hist forec Mt'!$H457</f>
        <v>0</v>
      </c>
      <c r="N457" s="15">
        <f>'prov lvl hist forec Mt'!N457*'city lvl hist forec Mt'!$H457</f>
        <v>0</v>
      </c>
      <c r="O457" s="15">
        <f>'prov lvl hist forec Mt'!O457*'city lvl hist forec Mt'!$H457</f>
        <v>0</v>
      </c>
      <c r="P457" s="15">
        <f>'prov lvl hist forec Mt'!P457*'city lvl hist forec Mt'!$H457</f>
        <v>0</v>
      </c>
      <c r="Q457" s="15">
        <f>'prov lvl hist forec Mt'!Q457*'city lvl hist forec Mt'!$H457</f>
        <v>0</v>
      </c>
      <c r="R457" s="15">
        <f>'prov lvl hist forec Mt'!R457*'city lvl hist forec Mt'!$H457</f>
        <v>0</v>
      </c>
      <c r="S457" s="15">
        <f>'prov lvl hist forec Mt'!S457*'city lvl hist forec Mt'!$H457</f>
        <v>0</v>
      </c>
      <c r="T457" s="15">
        <f>'prov lvl hist forec Mt'!T457*'city lvl hist forec Mt'!$H457</f>
        <v>0</v>
      </c>
      <c r="U457" s="15">
        <f>'prov lvl hist forec Mt'!U457*'city lvl hist forec Mt'!$H457</f>
        <v>0</v>
      </c>
      <c r="V457" s="15">
        <f>'prov lvl hist forec Mt'!V457*'city lvl hist forec Mt'!$H457</f>
        <v>0</v>
      </c>
      <c r="W457" s="15">
        <f>'prov lvl hist forec Mt'!W457*'city lvl hist forec Mt'!$H457</f>
        <v>0</v>
      </c>
      <c r="X457" s="15">
        <f>'prov lvl hist forec Mt'!X457*'city lvl hist forec Mt'!$H457</f>
        <v>0</v>
      </c>
    </row>
    <row r="458" spans="1:24">
      <c r="A458" s="14" t="s">
        <v>3792</v>
      </c>
      <c r="B458" s="14" t="s">
        <v>4659</v>
      </c>
      <c r="C458" s="14" t="s">
        <v>4660</v>
      </c>
      <c r="D458" s="14" t="s">
        <v>2400</v>
      </c>
      <c r="E458" s="14" t="s">
        <v>4023</v>
      </c>
      <c r="F458">
        <f>SUMIF(GID_GCED_CO2_Plant_2019_v1.0!$V$1:$V$797,'city lvl hist forec Mt'!A458,GID_GCED_CO2_Plant_2019_v1.0!$AB$1:$AB$797)</f>
        <v>0</v>
      </c>
      <c r="G458" s="15">
        <f t="shared" si="14"/>
        <v>18621.920000000002</v>
      </c>
      <c r="H458" s="26">
        <f t="shared" si="15"/>
        <v>0</v>
      </c>
      <c r="I458" s="15">
        <f>'prov lvl hist forec Mt'!I458*'city lvl hist forec Mt'!$H458</f>
        <v>0</v>
      </c>
      <c r="J458" s="15">
        <f>'prov lvl hist forec Mt'!J458*'city lvl hist forec Mt'!$H458</f>
        <v>0</v>
      </c>
      <c r="K458" s="15">
        <f>'prov lvl hist forec Mt'!K458*'city lvl hist forec Mt'!$H458</f>
        <v>0</v>
      </c>
      <c r="L458" s="15">
        <f>'prov lvl hist forec Mt'!L458*'city lvl hist forec Mt'!$H458</f>
        <v>0</v>
      </c>
      <c r="M458" s="15">
        <f>'prov lvl hist forec Mt'!M458*'city lvl hist forec Mt'!$H458</f>
        <v>0</v>
      </c>
      <c r="N458" s="15">
        <f>'prov lvl hist forec Mt'!N458*'city lvl hist forec Mt'!$H458</f>
        <v>0</v>
      </c>
      <c r="O458" s="15">
        <f>'prov lvl hist forec Mt'!O458*'city lvl hist forec Mt'!$H458</f>
        <v>0</v>
      </c>
      <c r="P458" s="15">
        <f>'prov lvl hist forec Mt'!P458*'city lvl hist forec Mt'!$H458</f>
        <v>0</v>
      </c>
      <c r="Q458" s="15">
        <f>'prov lvl hist forec Mt'!Q458*'city lvl hist forec Mt'!$H458</f>
        <v>0</v>
      </c>
      <c r="R458" s="15">
        <f>'prov lvl hist forec Mt'!R458*'city lvl hist forec Mt'!$H458</f>
        <v>0</v>
      </c>
      <c r="S458" s="15">
        <f>'prov lvl hist forec Mt'!S458*'city lvl hist forec Mt'!$H458</f>
        <v>0</v>
      </c>
      <c r="T458" s="15">
        <f>'prov lvl hist forec Mt'!T458*'city lvl hist forec Mt'!$H458</f>
        <v>0</v>
      </c>
      <c r="U458" s="15">
        <f>'prov lvl hist forec Mt'!U458*'city lvl hist forec Mt'!$H458</f>
        <v>0</v>
      </c>
      <c r="V458" s="15">
        <f>'prov lvl hist forec Mt'!V458*'city lvl hist forec Mt'!$H458</f>
        <v>0</v>
      </c>
      <c r="W458" s="15">
        <f>'prov lvl hist forec Mt'!W458*'city lvl hist forec Mt'!$H458</f>
        <v>0</v>
      </c>
      <c r="X458" s="15">
        <f>'prov lvl hist forec Mt'!X458*'city lvl hist forec Mt'!$H458</f>
        <v>0</v>
      </c>
    </row>
    <row r="459" spans="1:24">
      <c r="A459" s="14" t="s">
        <v>3793</v>
      </c>
      <c r="B459" s="14" t="s">
        <v>4661</v>
      </c>
      <c r="C459" s="14" t="s">
        <v>4662</v>
      </c>
      <c r="D459" s="14" t="s">
        <v>1517</v>
      </c>
      <c r="E459" s="14" t="s">
        <v>4043</v>
      </c>
      <c r="F459">
        <f>SUMIF(GID_GCED_CO2_Plant_2019_v1.0!$V$1:$V$797,'city lvl hist forec Mt'!A459,GID_GCED_CO2_Plant_2019_v1.0!$AB$1:$AB$797)</f>
        <v>0</v>
      </c>
      <c r="G459" s="15">
        <f t="shared" si="14"/>
        <v>24846.129999999997</v>
      </c>
      <c r="H459" s="26">
        <f t="shared" si="15"/>
        <v>0</v>
      </c>
      <c r="I459" s="15">
        <f>'prov lvl hist forec Mt'!I459*'city lvl hist forec Mt'!$H459</f>
        <v>0</v>
      </c>
      <c r="J459" s="15">
        <f>'prov lvl hist forec Mt'!J459*'city lvl hist forec Mt'!$H459</f>
        <v>0</v>
      </c>
      <c r="K459" s="15">
        <f>'prov lvl hist forec Mt'!K459*'city lvl hist forec Mt'!$H459</f>
        <v>0</v>
      </c>
      <c r="L459" s="15">
        <f>'prov lvl hist forec Mt'!L459*'city lvl hist forec Mt'!$H459</f>
        <v>0</v>
      </c>
      <c r="M459" s="15">
        <f>'prov lvl hist forec Mt'!M459*'city lvl hist forec Mt'!$H459</f>
        <v>0</v>
      </c>
      <c r="N459" s="15">
        <f>'prov lvl hist forec Mt'!N459*'city lvl hist forec Mt'!$H459</f>
        <v>0</v>
      </c>
      <c r="O459" s="15">
        <f>'prov lvl hist forec Mt'!O459*'city lvl hist forec Mt'!$H459</f>
        <v>0</v>
      </c>
      <c r="P459" s="15">
        <f>'prov lvl hist forec Mt'!P459*'city lvl hist forec Mt'!$H459</f>
        <v>0</v>
      </c>
      <c r="Q459" s="15">
        <f>'prov lvl hist forec Mt'!Q459*'city lvl hist forec Mt'!$H459</f>
        <v>0</v>
      </c>
      <c r="R459" s="15">
        <f>'prov lvl hist forec Mt'!R459*'city lvl hist forec Mt'!$H459</f>
        <v>0</v>
      </c>
      <c r="S459" s="15">
        <f>'prov lvl hist forec Mt'!S459*'city lvl hist forec Mt'!$H459</f>
        <v>0</v>
      </c>
      <c r="T459" s="15">
        <f>'prov lvl hist forec Mt'!T459*'city lvl hist forec Mt'!$H459</f>
        <v>0</v>
      </c>
      <c r="U459" s="15">
        <f>'prov lvl hist forec Mt'!U459*'city lvl hist forec Mt'!$H459</f>
        <v>0</v>
      </c>
      <c r="V459" s="15">
        <f>'prov lvl hist forec Mt'!V459*'city lvl hist forec Mt'!$H459</f>
        <v>0</v>
      </c>
      <c r="W459" s="15">
        <f>'prov lvl hist forec Mt'!W459*'city lvl hist forec Mt'!$H459</f>
        <v>0</v>
      </c>
      <c r="X459" s="15">
        <f>'prov lvl hist forec Mt'!X459*'city lvl hist forec Mt'!$H459</f>
        <v>0</v>
      </c>
    </row>
    <row r="460" spans="1:24">
      <c r="A460" s="14" t="s">
        <v>3794</v>
      </c>
      <c r="B460" s="14" t="s">
        <v>4663</v>
      </c>
      <c r="C460" s="14" t="s">
        <v>4664</v>
      </c>
      <c r="D460" s="14" t="s">
        <v>2400</v>
      </c>
      <c r="E460" s="14" t="s">
        <v>4023</v>
      </c>
      <c r="F460">
        <f>SUMIF(GID_GCED_CO2_Plant_2019_v1.0!$V$1:$V$797,'city lvl hist forec Mt'!A460,GID_GCED_CO2_Plant_2019_v1.0!$AB$1:$AB$797)</f>
        <v>0</v>
      </c>
      <c r="G460" s="15">
        <f t="shared" si="14"/>
        <v>18621.920000000002</v>
      </c>
      <c r="H460" s="26">
        <f t="shared" si="15"/>
        <v>0</v>
      </c>
      <c r="I460" s="15">
        <f>'prov lvl hist forec Mt'!I460*'city lvl hist forec Mt'!$H460</f>
        <v>0</v>
      </c>
      <c r="J460" s="15">
        <f>'prov lvl hist forec Mt'!J460*'city lvl hist forec Mt'!$H460</f>
        <v>0</v>
      </c>
      <c r="K460" s="15">
        <f>'prov lvl hist forec Mt'!K460*'city lvl hist forec Mt'!$H460</f>
        <v>0</v>
      </c>
      <c r="L460" s="15">
        <f>'prov lvl hist forec Mt'!L460*'city lvl hist forec Mt'!$H460</f>
        <v>0</v>
      </c>
      <c r="M460" s="15">
        <f>'prov lvl hist forec Mt'!M460*'city lvl hist forec Mt'!$H460</f>
        <v>0</v>
      </c>
      <c r="N460" s="15">
        <f>'prov lvl hist forec Mt'!N460*'city lvl hist forec Mt'!$H460</f>
        <v>0</v>
      </c>
      <c r="O460" s="15">
        <f>'prov lvl hist forec Mt'!O460*'city lvl hist forec Mt'!$H460</f>
        <v>0</v>
      </c>
      <c r="P460" s="15">
        <f>'prov lvl hist forec Mt'!P460*'city lvl hist forec Mt'!$H460</f>
        <v>0</v>
      </c>
      <c r="Q460" s="15">
        <f>'prov lvl hist forec Mt'!Q460*'city lvl hist forec Mt'!$H460</f>
        <v>0</v>
      </c>
      <c r="R460" s="15">
        <f>'prov lvl hist forec Mt'!R460*'city lvl hist forec Mt'!$H460</f>
        <v>0</v>
      </c>
      <c r="S460" s="15">
        <f>'prov lvl hist forec Mt'!S460*'city lvl hist forec Mt'!$H460</f>
        <v>0</v>
      </c>
      <c r="T460" s="15">
        <f>'prov lvl hist forec Mt'!T460*'city lvl hist forec Mt'!$H460</f>
        <v>0</v>
      </c>
      <c r="U460" s="15">
        <f>'prov lvl hist forec Mt'!U460*'city lvl hist forec Mt'!$H460</f>
        <v>0</v>
      </c>
      <c r="V460" s="15">
        <f>'prov lvl hist forec Mt'!V460*'city lvl hist forec Mt'!$H460</f>
        <v>0</v>
      </c>
      <c r="W460" s="15">
        <f>'prov lvl hist forec Mt'!W460*'city lvl hist forec Mt'!$H460</f>
        <v>0</v>
      </c>
      <c r="X460" s="15">
        <f>'prov lvl hist forec Mt'!X460*'city lvl hist forec Mt'!$H460</f>
        <v>0</v>
      </c>
    </row>
    <row r="461" spans="1:24">
      <c r="A461" s="14" t="s">
        <v>3795</v>
      </c>
      <c r="B461" s="14" t="s">
        <v>4665</v>
      </c>
      <c r="C461" s="14" t="s">
        <v>4666</v>
      </c>
      <c r="D461" s="14" t="s">
        <v>2370</v>
      </c>
      <c r="E461" s="14" t="s">
        <v>4145</v>
      </c>
      <c r="F461">
        <f>SUMIF(GID_GCED_CO2_Plant_2019_v1.0!$V$1:$V$797,'city lvl hist forec Mt'!A461,GID_GCED_CO2_Plant_2019_v1.0!$AB$1:$AB$797)</f>
        <v>0</v>
      </c>
      <c r="G461" s="15">
        <f t="shared" si="14"/>
        <v>9185.25</v>
      </c>
      <c r="H461" s="26">
        <f t="shared" si="15"/>
        <v>0</v>
      </c>
      <c r="I461" s="15">
        <f>'prov lvl hist forec Mt'!I461*'city lvl hist forec Mt'!$H461</f>
        <v>0</v>
      </c>
      <c r="J461" s="15">
        <f>'prov lvl hist forec Mt'!J461*'city lvl hist forec Mt'!$H461</f>
        <v>0</v>
      </c>
      <c r="K461" s="15">
        <f>'prov lvl hist forec Mt'!K461*'city lvl hist forec Mt'!$H461</f>
        <v>0</v>
      </c>
      <c r="L461" s="15">
        <f>'prov lvl hist forec Mt'!L461*'city lvl hist forec Mt'!$H461</f>
        <v>0</v>
      </c>
      <c r="M461" s="15">
        <f>'prov lvl hist forec Mt'!M461*'city lvl hist forec Mt'!$H461</f>
        <v>0</v>
      </c>
      <c r="N461" s="15">
        <f>'prov lvl hist forec Mt'!N461*'city lvl hist forec Mt'!$H461</f>
        <v>0</v>
      </c>
      <c r="O461" s="15">
        <f>'prov lvl hist forec Mt'!O461*'city lvl hist forec Mt'!$H461</f>
        <v>0</v>
      </c>
      <c r="P461" s="15">
        <f>'prov lvl hist forec Mt'!P461*'city lvl hist forec Mt'!$H461</f>
        <v>0</v>
      </c>
      <c r="Q461" s="15">
        <f>'prov lvl hist forec Mt'!Q461*'city lvl hist forec Mt'!$H461</f>
        <v>0</v>
      </c>
      <c r="R461" s="15">
        <f>'prov lvl hist forec Mt'!R461*'city lvl hist forec Mt'!$H461</f>
        <v>0</v>
      </c>
      <c r="S461" s="15">
        <f>'prov lvl hist forec Mt'!S461*'city lvl hist forec Mt'!$H461</f>
        <v>0</v>
      </c>
      <c r="T461" s="15">
        <f>'prov lvl hist forec Mt'!T461*'city lvl hist forec Mt'!$H461</f>
        <v>0</v>
      </c>
      <c r="U461" s="15">
        <f>'prov lvl hist forec Mt'!U461*'city lvl hist forec Mt'!$H461</f>
        <v>0</v>
      </c>
      <c r="V461" s="15">
        <f>'prov lvl hist forec Mt'!V461*'city lvl hist forec Mt'!$H461</f>
        <v>0</v>
      </c>
      <c r="W461" s="15">
        <f>'prov lvl hist forec Mt'!W461*'city lvl hist forec Mt'!$H461</f>
        <v>0</v>
      </c>
      <c r="X461" s="15">
        <f>'prov lvl hist forec Mt'!X461*'city lvl hist forec Mt'!$H461</f>
        <v>0</v>
      </c>
    </row>
    <row r="462" spans="1:24">
      <c r="A462" s="14" t="s">
        <v>3244</v>
      </c>
      <c r="B462" s="14" t="s">
        <v>4667</v>
      </c>
      <c r="C462" s="14" t="s">
        <v>2356</v>
      </c>
      <c r="D462" s="14" t="s">
        <v>2357</v>
      </c>
      <c r="E462" s="14" t="s">
        <v>4062</v>
      </c>
      <c r="F462">
        <f>SUMIF(GID_GCED_CO2_Plant_2019_v1.0!$V$1:$V$797,'city lvl hist forec Mt'!A462,GID_GCED_CO2_Plant_2019_v1.0!$AB$1:$AB$797)</f>
        <v>941.99</v>
      </c>
      <c r="G462" s="15">
        <f t="shared" si="14"/>
        <v>32718.120000000006</v>
      </c>
      <c r="H462" s="26">
        <f t="shared" si="15"/>
        <v>2.8791079683062468E-2</v>
      </c>
      <c r="I462" s="15">
        <f>'prov lvl hist forec Mt'!I462*'city lvl hist forec Mt'!$H462</f>
        <v>0.43213618862990866</v>
      </c>
      <c r="J462" s="15">
        <f>'prov lvl hist forec Mt'!J462*'city lvl hist forec Mt'!$H462</f>
        <v>0.40781907310063636</v>
      </c>
      <c r="K462" s="15">
        <f>'prov lvl hist forec Mt'!K462*'city lvl hist forec Mt'!$H462</f>
        <v>0.4386473294328691</v>
      </c>
      <c r="L462" s="15">
        <f>'prov lvl hist forec Mt'!L462*'city lvl hist forec Mt'!$H462</f>
        <v>0.46626492305350686</v>
      </c>
      <c r="M462" s="15">
        <f>'prov lvl hist forec Mt'!M462*'city lvl hist forec Mt'!$H462</f>
        <v>0.53085226331490321</v>
      </c>
      <c r="N462" s="15">
        <f>'prov lvl hist forec Mt'!N462*'city lvl hist forec Mt'!$H462</f>
        <v>0.51679887514495371</v>
      </c>
      <c r="O462" s="15">
        <f>'prov lvl hist forec Mt'!O462*'city lvl hist forec Mt'!$H462</f>
        <v>0.52468860552390983</v>
      </c>
      <c r="P462" s="15">
        <f>'prov lvl hist forec Mt'!P462*'city lvl hist forec Mt'!$H462</f>
        <v>0.52327516569266252</v>
      </c>
      <c r="Q462" s="15">
        <f>'prov lvl hist forec Mt'!Q462*'city lvl hist forec Mt'!$H462</f>
        <v>0.50987907779060881</v>
      </c>
      <c r="R462" s="15">
        <f>'prov lvl hist forec Mt'!R462*'city lvl hist forec Mt'!$H462</f>
        <v>0.49675091164659624</v>
      </c>
      <c r="S462" s="15">
        <f>'prov lvl hist forec Mt'!S462*'city lvl hist forec Mt'!$H462</f>
        <v>0.48388530882546393</v>
      </c>
      <c r="T462" s="15">
        <f>'prov lvl hist forec Mt'!T462*'city lvl hist forec Mt'!$H462</f>
        <v>0.47127701806075428</v>
      </c>
      <c r="U462" s="15">
        <f>'prov lvl hist forec Mt'!U462*'city lvl hist forec Mt'!$H462</f>
        <v>0.45892089311133882</v>
      </c>
      <c r="V462" s="15">
        <f>'prov lvl hist forec Mt'!V462*'city lvl hist forec Mt'!$H462</f>
        <v>0.44681189066091159</v>
      </c>
      <c r="W462" s="15">
        <f>'prov lvl hist forec Mt'!W462*'city lvl hist forec Mt'!$H462</f>
        <v>0.43494506825949308</v>
      </c>
      <c r="X462" s="15">
        <f>'prov lvl hist forec Mt'!X462*'city lvl hist forec Mt'!$H462</f>
        <v>0.42331558230610278</v>
      </c>
    </row>
    <row r="463" spans="1:24">
      <c r="A463" s="14" t="s">
        <v>3278</v>
      </c>
      <c r="B463" s="14" t="s">
        <v>4668</v>
      </c>
      <c r="C463" s="14" t="s">
        <v>2487</v>
      </c>
      <c r="D463" s="14" t="s">
        <v>2400</v>
      </c>
      <c r="E463" s="14" t="s">
        <v>4023</v>
      </c>
      <c r="F463">
        <f>SUMIF(GID_GCED_CO2_Plant_2019_v1.0!$V$1:$V$797,'city lvl hist forec Mt'!A463,GID_GCED_CO2_Plant_2019_v1.0!$AB$1:$AB$797)</f>
        <v>522.95000000000005</v>
      </c>
      <c r="G463" s="15">
        <f t="shared" si="14"/>
        <v>18621.920000000002</v>
      </c>
      <c r="H463" s="26">
        <f t="shared" si="15"/>
        <v>2.8082496326909363E-2</v>
      </c>
      <c r="I463" s="15">
        <f>'prov lvl hist forec Mt'!I463*'city lvl hist forec Mt'!$H463</f>
        <v>0.43435788840378753</v>
      </c>
      <c r="J463" s="15">
        <f>'prov lvl hist forec Mt'!J463*'city lvl hist forec Mt'!$H463</f>
        <v>0.44866705612015112</v>
      </c>
      <c r="K463" s="15">
        <f>'prov lvl hist forec Mt'!K463*'city lvl hist forec Mt'!$H463</f>
        <v>0.45410751600839139</v>
      </c>
      <c r="L463" s="15">
        <f>'prov lvl hist forec Mt'!L463*'city lvl hist forec Mt'!$H463</f>
        <v>0.40549229598499026</v>
      </c>
      <c r="M463" s="15">
        <f>'prov lvl hist forec Mt'!M463*'city lvl hist forec Mt'!$H463</f>
        <v>0.43258196534732368</v>
      </c>
      <c r="N463" s="15">
        <f>'prov lvl hist forec Mt'!N463*'city lvl hist forec Mt'!$H463</f>
        <v>0.42024221619691471</v>
      </c>
      <c r="O463" s="15">
        <f>'prov lvl hist forec Mt'!O463*'city lvl hist forec Mt'!$H463</f>
        <v>0.42207502883478798</v>
      </c>
      <c r="P463" s="15">
        <f>'prov lvl hist forec Mt'!P463*'city lvl hist forec Mt'!$H463</f>
        <v>0.42174668169728713</v>
      </c>
      <c r="Q463" s="15">
        <f>'prov lvl hist forec Mt'!Q463*'city lvl hist forec Mt'!$H463</f>
        <v>0.41863472247616679</v>
      </c>
      <c r="R463" s="15">
        <f>'prov lvl hist forec Mt'!R463*'city lvl hist forec Mt'!$H463</f>
        <v>0.41558500243946883</v>
      </c>
      <c r="S463" s="15">
        <f>'prov lvl hist forec Mt'!S463*'city lvl hist forec Mt'!$H463</f>
        <v>0.4125962768035048</v>
      </c>
      <c r="T463" s="15">
        <f>'prov lvl hist forec Mt'!T463*'city lvl hist forec Mt'!$H463</f>
        <v>0.4096673256802601</v>
      </c>
      <c r="U463" s="15">
        <f>'prov lvl hist forec Mt'!U463*'city lvl hist forec Mt'!$H463</f>
        <v>0.4067969535794802</v>
      </c>
      <c r="V463" s="15">
        <f>'prov lvl hist forec Mt'!V463*'city lvl hist forec Mt'!$H463</f>
        <v>0.40398398892071602</v>
      </c>
      <c r="W463" s="15">
        <f>'prov lvl hist forec Mt'!W463*'city lvl hist forec Mt'!$H463</f>
        <v>0.40122728355512705</v>
      </c>
      <c r="X463" s="15">
        <f>'prov lvl hist forec Mt'!X463*'city lvl hist forec Mt'!$H463</f>
        <v>0.39852571229684985</v>
      </c>
    </row>
    <row r="464" spans="1:24">
      <c r="A464" s="14" t="s">
        <v>3796</v>
      </c>
      <c r="B464" s="14" t="s">
        <v>4669</v>
      </c>
      <c r="C464" s="14" t="s">
        <v>4670</v>
      </c>
      <c r="D464" s="14" t="s">
        <v>2366</v>
      </c>
      <c r="E464" s="14" t="s">
        <v>3987</v>
      </c>
      <c r="F464">
        <f>SUMIF(GID_GCED_CO2_Plant_2019_v1.0!$V$1:$V$797,'city lvl hist forec Mt'!A464,GID_GCED_CO2_Plant_2019_v1.0!$AB$1:$AB$797)</f>
        <v>0</v>
      </c>
      <c r="G464" s="15">
        <f t="shared" si="14"/>
        <v>30951.659999999996</v>
      </c>
      <c r="H464" s="26">
        <f t="shared" si="15"/>
        <v>0</v>
      </c>
      <c r="I464" s="15">
        <f>'prov lvl hist forec Mt'!I464*'city lvl hist forec Mt'!$H464</f>
        <v>0</v>
      </c>
      <c r="J464" s="15">
        <f>'prov lvl hist forec Mt'!J464*'city lvl hist forec Mt'!$H464</f>
        <v>0</v>
      </c>
      <c r="K464" s="15">
        <f>'prov lvl hist forec Mt'!K464*'city lvl hist forec Mt'!$H464</f>
        <v>0</v>
      </c>
      <c r="L464" s="15">
        <f>'prov lvl hist forec Mt'!L464*'city lvl hist forec Mt'!$H464</f>
        <v>0</v>
      </c>
      <c r="M464" s="15">
        <f>'prov lvl hist forec Mt'!M464*'city lvl hist forec Mt'!$H464</f>
        <v>0</v>
      </c>
      <c r="N464" s="15">
        <f>'prov lvl hist forec Mt'!N464*'city lvl hist forec Mt'!$H464</f>
        <v>0</v>
      </c>
      <c r="O464" s="15">
        <f>'prov lvl hist forec Mt'!O464*'city lvl hist forec Mt'!$H464</f>
        <v>0</v>
      </c>
      <c r="P464" s="15">
        <f>'prov lvl hist forec Mt'!P464*'city lvl hist forec Mt'!$H464</f>
        <v>0</v>
      </c>
      <c r="Q464" s="15">
        <f>'prov lvl hist forec Mt'!Q464*'city lvl hist forec Mt'!$H464</f>
        <v>0</v>
      </c>
      <c r="R464" s="15">
        <f>'prov lvl hist forec Mt'!R464*'city lvl hist forec Mt'!$H464</f>
        <v>0</v>
      </c>
      <c r="S464" s="15">
        <f>'prov lvl hist forec Mt'!S464*'city lvl hist forec Mt'!$H464</f>
        <v>0</v>
      </c>
      <c r="T464" s="15">
        <f>'prov lvl hist forec Mt'!T464*'city lvl hist forec Mt'!$H464</f>
        <v>0</v>
      </c>
      <c r="U464" s="15">
        <f>'prov lvl hist forec Mt'!U464*'city lvl hist forec Mt'!$H464</f>
        <v>0</v>
      </c>
      <c r="V464" s="15">
        <f>'prov lvl hist forec Mt'!V464*'city lvl hist forec Mt'!$H464</f>
        <v>0</v>
      </c>
      <c r="W464" s="15">
        <f>'prov lvl hist forec Mt'!W464*'city lvl hist forec Mt'!$H464</f>
        <v>0</v>
      </c>
      <c r="X464" s="15">
        <f>'prov lvl hist forec Mt'!X464*'city lvl hist forec Mt'!$H464</f>
        <v>0</v>
      </c>
    </row>
    <row r="465" spans="1:24">
      <c r="A465" s="14" t="s">
        <v>3797</v>
      </c>
      <c r="B465" s="14" t="s">
        <v>4671</v>
      </c>
      <c r="C465" s="14" t="s">
        <v>4672</v>
      </c>
      <c r="D465" s="14" t="s">
        <v>2357</v>
      </c>
      <c r="E465" s="14" t="s">
        <v>4062</v>
      </c>
      <c r="F465">
        <f>SUMIF(GID_GCED_CO2_Plant_2019_v1.0!$V$1:$V$797,'city lvl hist forec Mt'!A465,GID_GCED_CO2_Plant_2019_v1.0!$AB$1:$AB$797)</f>
        <v>0</v>
      </c>
      <c r="G465" s="15">
        <f t="shared" si="14"/>
        <v>32718.120000000006</v>
      </c>
      <c r="H465" s="26">
        <f t="shared" si="15"/>
        <v>0</v>
      </c>
      <c r="I465" s="15">
        <f>'prov lvl hist forec Mt'!I465*'city lvl hist forec Mt'!$H465</f>
        <v>0</v>
      </c>
      <c r="J465" s="15">
        <f>'prov lvl hist forec Mt'!J465*'city lvl hist forec Mt'!$H465</f>
        <v>0</v>
      </c>
      <c r="K465" s="15">
        <f>'prov lvl hist forec Mt'!K465*'city lvl hist forec Mt'!$H465</f>
        <v>0</v>
      </c>
      <c r="L465" s="15">
        <f>'prov lvl hist forec Mt'!L465*'city lvl hist forec Mt'!$H465</f>
        <v>0</v>
      </c>
      <c r="M465" s="15">
        <f>'prov lvl hist forec Mt'!M465*'city lvl hist forec Mt'!$H465</f>
        <v>0</v>
      </c>
      <c r="N465" s="15">
        <f>'prov lvl hist forec Mt'!N465*'city lvl hist forec Mt'!$H465</f>
        <v>0</v>
      </c>
      <c r="O465" s="15">
        <f>'prov lvl hist forec Mt'!O465*'city lvl hist forec Mt'!$H465</f>
        <v>0</v>
      </c>
      <c r="P465" s="15">
        <f>'prov lvl hist forec Mt'!P465*'city lvl hist forec Mt'!$H465</f>
        <v>0</v>
      </c>
      <c r="Q465" s="15">
        <f>'prov lvl hist forec Mt'!Q465*'city lvl hist forec Mt'!$H465</f>
        <v>0</v>
      </c>
      <c r="R465" s="15">
        <f>'prov lvl hist forec Mt'!R465*'city lvl hist forec Mt'!$H465</f>
        <v>0</v>
      </c>
      <c r="S465" s="15">
        <f>'prov lvl hist forec Mt'!S465*'city lvl hist forec Mt'!$H465</f>
        <v>0</v>
      </c>
      <c r="T465" s="15">
        <f>'prov lvl hist forec Mt'!T465*'city lvl hist forec Mt'!$H465</f>
        <v>0</v>
      </c>
      <c r="U465" s="15">
        <f>'prov lvl hist forec Mt'!U465*'city lvl hist forec Mt'!$H465</f>
        <v>0</v>
      </c>
      <c r="V465" s="15">
        <f>'prov lvl hist forec Mt'!V465*'city lvl hist forec Mt'!$H465</f>
        <v>0</v>
      </c>
      <c r="W465" s="15">
        <f>'prov lvl hist forec Mt'!W465*'city lvl hist forec Mt'!$H465</f>
        <v>0</v>
      </c>
      <c r="X465" s="15">
        <f>'prov lvl hist forec Mt'!X465*'city lvl hist forec Mt'!$H465</f>
        <v>0</v>
      </c>
    </row>
    <row r="466" spans="1:24">
      <c r="A466" s="14" t="s">
        <v>3798</v>
      </c>
      <c r="B466" s="14" t="s">
        <v>4673</v>
      </c>
      <c r="C466" s="14" t="s">
        <v>2755</v>
      </c>
      <c r="D466" s="14" t="s">
        <v>2412</v>
      </c>
      <c r="E466" s="14" t="s">
        <v>3949</v>
      </c>
      <c r="F466">
        <f>SUMIF(GID_GCED_CO2_Plant_2019_v1.0!$V$1:$V$797,'city lvl hist forec Mt'!A466,GID_GCED_CO2_Plant_2019_v1.0!$AB$1:$AB$797)</f>
        <v>0</v>
      </c>
      <c r="G466" s="15">
        <f t="shared" si="14"/>
        <v>15785.860000000004</v>
      </c>
      <c r="H466" s="26">
        <f t="shared" si="15"/>
        <v>0</v>
      </c>
      <c r="I466" s="15">
        <f>'prov lvl hist forec Mt'!I466*'city lvl hist forec Mt'!$H466</f>
        <v>0</v>
      </c>
      <c r="J466" s="15">
        <f>'prov lvl hist forec Mt'!J466*'city lvl hist forec Mt'!$H466</f>
        <v>0</v>
      </c>
      <c r="K466" s="15">
        <f>'prov lvl hist forec Mt'!K466*'city lvl hist forec Mt'!$H466</f>
        <v>0</v>
      </c>
      <c r="L466" s="15">
        <f>'prov lvl hist forec Mt'!L466*'city lvl hist forec Mt'!$H466</f>
        <v>0</v>
      </c>
      <c r="M466" s="15">
        <f>'prov lvl hist forec Mt'!M466*'city lvl hist forec Mt'!$H466</f>
        <v>0</v>
      </c>
      <c r="N466" s="15">
        <f>'prov lvl hist forec Mt'!N466*'city lvl hist forec Mt'!$H466</f>
        <v>0</v>
      </c>
      <c r="O466" s="15">
        <f>'prov lvl hist forec Mt'!O466*'city lvl hist forec Mt'!$H466</f>
        <v>0</v>
      </c>
      <c r="P466" s="15">
        <f>'prov lvl hist forec Mt'!P466*'city lvl hist forec Mt'!$H466</f>
        <v>0</v>
      </c>
      <c r="Q466" s="15">
        <f>'prov lvl hist forec Mt'!Q466*'city lvl hist forec Mt'!$H466</f>
        <v>0</v>
      </c>
      <c r="R466" s="15">
        <f>'prov lvl hist forec Mt'!R466*'city lvl hist forec Mt'!$H466</f>
        <v>0</v>
      </c>
      <c r="S466" s="15">
        <f>'prov lvl hist forec Mt'!S466*'city lvl hist forec Mt'!$H466</f>
        <v>0</v>
      </c>
      <c r="T466" s="15">
        <f>'prov lvl hist forec Mt'!T466*'city lvl hist forec Mt'!$H466</f>
        <v>0</v>
      </c>
      <c r="U466" s="15">
        <f>'prov lvl hist forec Mt'!U466*'city lvl hist forec Mt'!$H466</f>
        <v>0</v>
      </c>
      <c r="V466" s="15">
        <f>'prov lvl hist forec Mt'!V466*'city lvl hist forec Mt'!$H466</f>
        <v>0</v>
      </c>
      <c r="W466" s="15">
        <f>'prov lvl hist forec Mt'!W466*'city lvl hist forec Mt'!$H466</f>
        <v>0</v>
      </c>
      <c r="X466" s="15">
        <f>'prov lvl hist forec Mt'!X466*'city lvl hist forec Mt'!$H466</f>
        <v>0</v>
      </c>
    </row>
    <row r="467" spans="1:24">
      <c r="A467" s="14" t="s">
        <v>3799</v>
      </c>
      <c r="B467" s="14" t="s">
        <v>4674</v>
      </c>
      <c r="C467" s="14" t="s">
        <v>4675</v>
      </c>
      <c r="D467" s="14" t="s">
        <v>2438</v>
      </c>
      <c r="E467" s="14" t="s">
        <v>3959</v>
      </c>
      <c r="F467">
        <f>SUMIF(GID_GCED_CO2_Plant_2019_v1.0!$V$1:$V$797,'city lvl hist forec Mt'!A467,GID_GCED_CO2_Plant_2019_v1.0!$AB$1:$AB$797)</f>
        <v>0</v>
      </c>
      <c r="G467" s="15">
        <f t="shared" si="14"/>
        <v>15366.849999999997</v>
      </c>
      <c r="H467" s="26">
        <f t="shared" si="15"/>
        <v>0</v>
      </c>
      <c r="I467" s="15">
        <f>'prov lvl hist forec Mt'!I467*'city lvl hist forec Mt'!$H467</f>
        <v>0</v>
      </c>
      <c r="J467" s="15">
        <f>'prov lvl hist forec Mt'!J467*'city lvl hist forec Mt'!$H467</f>
        <v>0</v>
      </c>
      <c r="K467" s="15">
        <f>'prov lvl hist forec Mt'!K467*'city lvl hist forec Mt'!$H467</f>
        <v>0</v>
      </c>
      <c r="L467" s="15">
        <f>'prov lvl hist forec Mt'!L467*'city lvl hist forec Mt'!$H467</f>
        <v>0</v>
      </c>
      <c r="M467" s="15">
        <f>'prov lvl hist forec Mt'!M467*'city lvl hist forec Mt'!$H467</f>
        <v>0</v>
      </c>
      <c r="N467" s="15">
        <f>'prov lvl hist forec Mt'!N467*'city lvl hist forec Mt'!$H467</f>
        <v>0</v>
      </c>
      <c r="O467" s="15">
        <f>'prov lvl hist forec Mt'!O467*'city lvl hist forec Mt'!$H467</f>
        <v>0</v>
      </c>
      <c r="P467" s="15">
        <f>'prov lvl hist forec Mt'!P467*'city lvl hist forec Mt'!$H467</f>
        <v>0</v>
      </c>
      <c r="Q467" s="15">
        <f>'prov lvl hist forec Mt'!Q467*'city lvl hist forec Mt'!$H467</f>
        <v>0</v>
      </c>
      <c r="R467" s="15">
        <f>'prov lvl hist forec Mt'!R467*'city lvl hist forec Mt'!$H467</f>
        <v>0</v>
      </c>
      <c r="S467" s="15">
        <f>'prov lvl hist forec Mt'!S467*'city lvl hist forec Mt'!$H467</f>
        <v>0</v>
      </c>
      <c r="T467" s="15">
        <f>'prov lvl hist forec Mt'!T467*'city lvl hist forec Mt'!$H467</f>
        <v>0</v>
      </c>
      <c r="U467" s="15">
        <f>'prov lvl hist forec Mt'!U467*'city lvl hist forec Mt'!$H467</f>
        <v>0</v>
      </c>
      <c r="V467" s="15">
        <f>'prov lvl hist forec Mt'!V467*'city lvl hist forec Mt'!$H467</f>
        <v>0</v>
      </c>
      <c r="W467" s="15">
        <f>'prov lvl hist forec Mt'!W467*'city lvl hist forec Mt'!$H467</f>
        <v>0</v>
      </c>
      <c r="X467" s="15">
        <f>'prov lvl hist forec Mt'!X467*'city lvl hist forec Mt'!$H467</f>
        <v>0</v>
      </c>
    </row>
    <row r="468" spans="1:24">
      <c r="A468" s="14" t="s">
        <v>3800</v>
      </c>
      <c r="B468" s="14" t="s">
        <v>4676</v>
      </c>
      <c r="C468" s="14" t="s">
        <v>4677</v>
      </c>
      <c r="D468" s="14" t="s">
        <v>1517</v>
      </c>
      <c r="E468" s="14" t="s">
        <v>4043</v>
      </c>
      <c r="F468">
        <f>SUMIF(GID_GCED_CO2_Plant_2019_v1.0!$V$1:$V$797,'city lvl hist forec Mt'!A468,GID_GCED_CO2_Plant_2019_v1.0!$AB$1:$AB$797)</f>
        <v>0</v>
      </c>
      <c r="G468" s="15">
        <f t="shared" si="14"/>
        <v>24846.129999999997</v>
      </c>
      <c r="H468" s="26">
        <f t="shared" si="15"/>
        <v>0</v>
      </c>
      <c r="I468" s="15">
        <f>'prov lvl hist forec Mt'!I468*'city lvl hist forec Mt'!$H468</f>
        <v>0</v>
      </c>
      <c r="J468" s="15">
        <f>'prov lvl hist forec Mt'!J468*'city lvl hist forec Mt'!$H468</f>
        <v>0</v>
      </c>
      <c r="K468" s="15">
        <f>'prov lvl hist forec Mt'!K468*'city lvl hist forec Mt'!$H468</f>
        <v>0</v>
      </c>
      <c r="L468" s="15">
        <f>'prov lvl hist forec Mt'!L468*'city lvl hist forec Mt'!$H468</f>
        <v>0</v>
      </c>
      <c r="M468" s="15">
        <f>'prov lvl hist forec Mt'!M468*'city lvl hist forec Mt'!$H468</f>
        <v>0</v>
      </c>
      <c r="N468" s="15">
        <f>'prov lvl hist forec Mt'!N468*'city lvl hist forec Mt'!$H468</f>
        <v>0</v>
      </c>
      <c r="O468" s="15">
        <f>'prov lvl hist forec Mt'!O468*'city lvl hist forec Mt'!$H468</f>
        <v>0</v>
      </c>
      <c r="P468" s="15">
        <f>'prov lvl hist forec Mt'!P468*'city lvl hist forec Mt'!$H468</f>
        <v>0</v>
      </c>
      <c r="Q468" s="15">
        <f>'prov lvl hist forec Mt'!Q468*'city lvl hist forec Mt'!$H468</f>
        <v>0</v>
      </c>
      <c r="R468" s="15">
        <f>'prov lvl hist forec Mt'!R468*'city lvl hist forec Mt'!$H468</f>
        <v>0</v>
      </c>
      <c r="S468" s="15">
        <f>'prov lvl hist forec Mt'!S468*'city lvl hist forec Mt'!$H468</f>
        <v>0</v>
      </c>
      <c r="T468" s="15">
        <f>'prov lvl hist forec Mt'!T468*'city lvl hist forec Mt'!$H468</f>
        <v>0</v>
      </c>
      <c r="U468" s="15">
        <f>'prov lvl hist forec Mt'!U468*'city lvl hist forec Mt'!$H468</f>
        <v>0</v>
      </c>
      <c r="V468" s="15">
        <f>'prov lvl hist forec Mt'!V468*'city lvl hist forec Mt'!$H468</f>
        <v>0</v>
      </c>
      <c r="W468" s="15">
        <f>'prov lvl hist forec Mt'!W468*'city lvl hist forec Mt'!$H468</f>
        <v>0</v>
      </c>
      <c r="X468" s="15">
        <f>'prov lvl hist forec Mt'!X468*'city lvl hist forec Mt'!$H468</f>
        <v>0</v>
      </c>
    </row>
    <row r="469" spans="1:24">
      <c r="A469" s="14" t="s">
        <v>3801</v>
      </c>
      <c r="B469" s="14" t="s">
        <v>4678</v>
      </c>
      <c r="C469" s="14" t="s">
        <v>4679</v>
      </c>
      <c r="D469" s="14" t="s">
        <v>1445</v>
      </c>
      <c r="E469" s="14" t="s">
        <v>3947</v>
      </c>
      <c r="F469">
        <f>SUMIF(GID_GCED_CO2_Plant_2019_v1.0!$V$1:$V$797,'city lvl hist forec Mt'!A469,GID_GCED_CO2_Plant_2019_v1.0!$AB$1:$AB$797)</f>
        <v>0</v>
      </c>
      <c r="G469" s="15">
        <f t="shared" si="14"/>
        <v>19500.18</v>
      </c>
      <c r="H469" s="26">
        <f t="shared" si="15"/>
        <v>0</v>
      </c>
      <c r="I469" s="15">
        <f>'prov lvl hist forec Mt'!I469*'city lvl hist forec Mt'!$H469</f>
        <v>0</v>
      </c>
      <c r="J469" s="15">
        <f>'prov lvl hist forec Mt'!J469*'city lvl hist forec Mt'!$H469</f>
        <v>0</v>
      </c>
      <c r="K469" s="15">
        <f>'prov lvl hist forec Mt'!K469*'city lvl hist forec Mt'!$H469</f>
        <v>0</v>
      </c>
      <c r="L469" s="15">
        <f>'prov lvl hist forec Mt'!L469*'city lvl hist forec Mt'!$H469</f>
        <v>0</v>
      </c>
      <c r="M469" s="15">
        <f>'prov lvl hist forec Mt'!M469*'city lvl hist forec Mt'!$H469</f>
        <v>0</v>
      </c>
      <c r="N469" s="15">
        <f>'prov lvl hist forec Mt'!N469*'city lvl hist forec Mt'!$H469</f>
        <v>0</v>
      </c>
      <c r="O469" s="15">
        <f>'prov lvl hist forec Mt'!O469*'city lvl hist forec Mt'!$H469</f>
        <v>0</v>
      </c>
      <c r="P469" s="15">
        <f>'prov lvl hist forec Mt'!P469*'city lvl hist forec Mt'!$H469</f>
        <v>0</v>
      </c>
      <c r="Q469" s="15">
        <f>'prov lvl hist forec Mt'!Q469*'city lvl hist forec Mt'!$H469</f>
        <v>0</v>
      </c>
      <c r="R469" s="15">
        <f>'prov lvl hist forec Mt'!R469*'city lvl hist forec Mt'!$H469</f>
        <v>0</v>
      </c>
      <c r="S469" s="15">
        <f>'prov lvl hist forec Mt'!S469*'city lvl hist forec Mt'!$H469</f>
        <v>0</v>
      </c>
      <c r="T469" s="15">
        <f>'prov lvl hist forec Mt'!T469*'city lvl hist forec Mt'!$H469</f>
        <v>0</v>
      </c>
      <c r="U469" s="15">
        <f>'prov lvl hist forec Mt'!U469*'city lvl hist forec Mt'!$H469</f>
        <v>0</v>
      </c>
      <c r="V469" s="15">
        <f>'prov lvl hist forec Mt'!V469*'city lvl hist forec Mt'!$H469</f>
        <v>0</v>
      </c>
      <c r="W469" s="15">
        <f>'prov lvl hist forec Mt'!W469*'city lvl hist forec Mt'!$H469</f>
        <v>0</v>
      </c>
      <c r="X469" s="15">
        <f>'prov lvl hist forec Mt'!X469*'city lvl hist forec Mt'!$H469</f>
        <v>0</v>
      </c>
    </row>
    <row r="470" spans="1:24">
      <c r="A470" s="14" t="s">
        <v>3802</v>
      </c>
      <c r="B470" s="14" t="s">
        <v>4680</v>
      </c>
      <c r="C470" s="14" t="s">
        <v>4681</v>
      </c>
      <c r="D470" s="14" t="s">
        <v>2366</v>
      </c>
      <c r="E470" s="14" t="s">
        <v>3987</v>
      </c>
      <c r="F470">
        <f>SUMIF(GID_GCED_CO2_Plant_2019_v1.0!$V$1:$V$797,'city lvl hist forec Mt'!A470,GID_GCED_CO2_Plant_2019_v1.0!$AB$1:$AB$797)</f>
        <v>0</v>
      </c>
      <c r="G470" s="15">
        <f t="shared" si="14"/>
        <v>30951.659999999996</v>
      </c>
      <c r="H470" s="26">
        <f t="shared" si="15"/>
        <v>0</v>
      </c>
      <c r="I470" s="15">
        <f>'prov lvl hist forec Mt'!I470*'city lvl hist forec Mt'!$H470</f>
        <v>0</v>
      </c>
      <c r="J470" s="15">
        <f>'prov lvl hist forec Mt'!J470*'city lvl hist forec Mt'!$H470</f>
        <v>0</v>
      </c>
      <c r="K470" s="15">
        <f>'prov lvl hist forec Mt'!K470*'city lvl hist forec Mt'!$H470</f>
        <v>0</v>
      </c>
      <c r="L470" s="15">
        <f>'prov lvl hist forec Mt'!L470*'city lvl hist forec Mt'!$H470</f>
        <v>0</v>
      </c>
      <c r="M470" s="15">
        <f>'prov lvl hist forec Mt'!M470*'city lvl hist forec Mt'!$H470</f>
        <v>0</v>
      </c>
      <c r="N470" s="15">
        <f>'prov lvl hist forec Mt'!N470*'city lvl hist forec Mt'!$H470</f>
        <v>0</v>
      </c>
      <c r="O470" s="15">
        <f>'prov lvl hist forec Mt'!O470*'city lvl hist forec Mt'!$H470</f>
        <v>0</v>
      </c>
      <c r="P470" s="15">
        <f>'prov lvl hist forec Mt'!P470*'city lvl hist forec Mt'!$H470</f>
        <v>0</v>
      </c>
      <c r="Q470" s="15">
        <f>'prov lvl hist forec Mt'!Q470*'city lvl hist forec Mt'!$H470</f>
        <v>0</v>
      </c>
      <c r="R470" s="15">
        <f>'prov lvl hist forec Mt'!R470*'city lvl hist forec Mt'!$H470</f>
        <v>0</v>
      </c>
      <c r="S470" s="15">
        <f>'prov lvl hist forec Mt'!S470*'city lvl hist forec Mt'!$H470</f>
        <v>0</v>
      </c>
      <c r="T470" s="15">
        <f>'prov lvl hist forec Mt'!T470*'city lvl hist forec Mt'!$H470</f>
        <v>0</v>
      </c>
      <c r="U470" s="15">
        <f>'prov lvl hist forec Mt'!U470*'city lvl hist forec Mt'!$H470</f>
        <v>0</v>
      </c>
      <c r="V470" s="15">
        <f>'prov lvl hist forec Mt'!V470*'city lvl hist forec Mt'!$H470</f>
        <v>0</v>
      </c>
      <c r="W470" s="15">
        <f>'prov lvl hist forec Mt'!W470*'city lvl hist forec Mt'!$H470</f>
        <v>0</v>
      </c>
      <c r="X470" s="15">
        <f>'prov lvl hist forec Mt'!X470*'city lvl hist forec Mt'!$H470</f>
        <v>0</v>
      </c>
    </row>
    <row r="471" spans="1:24">
      <c r="A471" s="14" t="s">
        <v>3425</v>
      </c>
      <c r="B471" s="14" t="s">
        <v>4682</v>
      </c>
      <c r="C471" s="14" t="s">
        <v>3120</v>
      </c>
      <c r="D471" s="14" t="s">
        <v>2610</v>
      </c>
      <c r="E471" s="14" t="s">
        <v>3936</v>
      </c>
      <c r="F471">
        <f>SUMIF(GID_GCED_CO2_Plant_2019_v1.0!$V$1:$V$797,'city lvl hist forec Mt'!A471,GID_GCED_CO2_Plant_2019_v1.0!$AB$1:$AB$797)</f>
        <v>707.34</v>
      </c>
      <c r="G471" s="15">
        <f t="shared" si="14"/>
        <v>3885.2700000000004</v>
      </c>
      <c r="H471" s="26">
        <f t="shared" si="15"/>
        <v>0.18205684547019896</v>
      </c>
      <c r="I471" s="15">
        <f>'prov lvl hist forec Mt'!I471*'city lvl hist forec Mt'!$H471</f>
        <v>0.99922798724643969</v>
      </c>
      <c r="J471" s="15">
        <f>'prov lvl hist forec Mt'!J471*'city lvl hist forec Mt'!$H471</f>
        <v>0.94704541829671474</v>
      </c>
      <c r="K471" s="15">
        <f>'prov lvl hist forec Mt'!K471*'city lvl hist forec Mt'!$H471</f>
        <v>1.110344482155879</v>
      </c>
      <c r="L471" s="15">
        <f>'prov lvl hist forec Mt'!L471*'city lvl hist forec Mt'!$H471</f>
        <v>0.85256792777671053</v>
      </c>
      <c r="M471" s="15">
        <f>'prov lvl hist forec Mt'!M471*'city lvl hist forec Mt'!$H471</f>
        <v>0.96113527149528599</v>
      </c>
      <c r="N471" s="15">
        <f>'prov lvl hist forec Mt'!N471*'city lvl hist forec Mt'!$H471</f>
        <v>0.98003053059811107</v>
      </c>
      <c r="O471" s="15">
        <f>'prov lvl hist forec Mt'!O471*'city lvl hist forec Mt'!$H471</f>
        <v>0.99280879794544674</v>
      </c>
      <c r="P471" s="15">
        <f>'prov lvl hist forec Mt'!P471*'city lvl hist forec Mt'!$H471</f>
        <v>0.99051958004121698</v>
      </c>
      <c r="Q471" s="15">
        <f>'prov lvl hist forec Mt'!Q471*'city lvl hist forec Mt'!$H471</f>
        <v>0.96882317415674857</v>
      </c>
      <c r="R471" s="15">
        <f>'prov lvl hist forec Mt'!R471*'city lvl hist forec Mt'!$H471</f>
        <v>0.94756069638996954</v>
      </c>
      <c r="S471" s="15">
        <f>'prov lvl hist forec Mt'!S471*'city lvl hist forec Mt'!$H471</f>
        <v>0.92672346817852613</v>
      </c>
      <c r="T471" s="15">
        <f>'prov lvl hist forec Mt'!T471*'city lvl hist forec Mt'!$H471</f>
        <v>0.90630298453131164</v>
      </c>
      <c r="U471" s="15">
        <f>'prov lvl hist forec Mt'!U471*'city lvl hist forec Mt'!$H471</f>
        <v>0.88629091055704134</v>
      </c>
      <c r="V471" s="15">
        <f>'prov lvl hist forec Mt'!V471*'city lvl hist forec Mt'!$H471</f>
        <v>0.8666790780622563</v>
      </c>
      <c r="W471" s="15">
        <f>'prov lvl hist forec Mt'!W471*'city lvl hist forec Mt'!$H471</f>
        <v>0.84745948221736744</v>
      </c>
      <c r="X471" s="15">
        <f>'prov lvl hist forec Mt'!X471*'city lvl hist forec Mt'!$H471</f>
        <v>0.82862427828937579</v>
      </c>
    </row>
    <row r="472" spans="1:24">
      <c r="A472" s="14" t="s">
        <v>3360</v>
      </c>
      <c r="B472" s="14" t="s">
        <v>4683</v>
      </c>
      <c r="C472" s="14" t="s">
        <v>1360</v>
      </c>
      <c r="D472" s="14" t="s">
        <v>1445</v>
      </c>
      <c r="E472" s="14" t="s">
        <v>3947</v>
      </c>
      <c r="F472">
        <f>SUMIF(GID_GCED_CO2_Plant_2019_v1.0!$V$1:$V$797,'city lvl hist forec Mt'!A472,GID_GCED_CO2_Plant_2019_v1.0!$AB$1:$AB$797)</f>
        <v>6593.92</v>
      </c>
      <c r="G472" s="15">
        <f t="shared" si="14"/>
        <v>19500.18</v>
      </c>
      <c r="H472" s="26">
        <f t="shared" si="15"/>
        <v>0.33814662223630754</v>
      </c>
      <c r="I472" s="15">
        <f>'prov lvl hist forec Mt'!I472*'city lvl hist forec Mt'!$H472</f>
        <v>4.019566456414557</v>
      </c>
      <c r="J472" s="15">
        <f>'prov lvl hist forec Mt'!J472*'city lvl hist forec Mt'!$H472</f>
        <v>4.3748249984325707</v>
      </c>
      <c r="K472" s="15">
        <f>'prov lvl hist forec Mt'!K472*'city lvl hist forec Mt'!$H472</f>
        <v>4.1116146453317928</v>
      </c>
      <c r="L472" s="15">
        <f>'prov lvl hist forec Mt'!L472*'city lvl hist forec Mt'!$H472</f>
        <v>3.9953061915678245</v>
      </c>
      <c r="M472" s="15">
        <f>'prov lvl hist forec Mt'!M472*'city lvl hist forec Mt'!$H472</f>
        <v>4.7605464362698022</v>
      </c>
      <c r="N472" s="15">
        <f>'prov lvl hist forec Mt'!N472*'city lvl hist forec Mt'!$H472</f>
        <v>5.3732917119005155</v>
      </c>
      <c r="O472" s="15">
        <f>'prov lvl hist forec Mt'!O472*'city lvl hist forec Mt'!$H472</f>
        <v>5.4775238021111345</v>
      </c>
      <c r="P472" s="15">
        <f>'prov lvl hist forec Mt'!P472*'city lvl hist forec Mt'!$H472</f>
        <v>5.4588506940425985</v>
      </c>
      <c r="Q472" s="15">
        <f>'prov lvl hist forec Mt'!Q472*'city lvl hist forec Mt'!$H472</f>
        <v>5.2818735128704102</v>
      </c>
      <c r="R472" s="15">
        <f>'prov lvl hist forec Mt'!R472*'city lvl hist forec Mt'!$H472</f>
        <v>5.1084358753216659</v>
      </c>
      <c r="S472" s="15">
        <f>'prov lvl hist forec Mt'!S472*'city lvl hist forec Mt'!$H472</f>
        <v>4.9384669905238958</v>
      </c>
      <c r="T472" s="15">
        <f>'prov lvl hist forec Mt'!T472*'city lvl hist forec Mt'!$H472</f>
        <v>4.771897483422082</v>
      </c>
      <c r="U472" s="15">
        <f>'prov lvl hist forec Mt'!U472*'city lvl hist forec Mt'!$H472</f>
        <v>4.6086593664623043</v>
      </c>
      <c r="V472" s="15">
        <f>'prov lvl hist forec Mt'!V472*'city lvl hist forec Mt'!$H472</f>
        <v>4.4486860118417217</v>
      </c>
      <c r="W472" s="15">
        <f>'prov lvl hist forec Mt'!W472*'city lvl hist forec Mt'!$H472</f>
        <v>4.2919121243135514</v>
      </c>
      <c r="X472" s="15">
        <f>'prov lvl hist forec Mt'!X472*'city lvl hist forec Mt'!$H472</f>
        <v>4.1382737145359432</v>
      </c>
    </row>
    <row r="473" spans="1:24">
      <c r="A473" s="14" t="s">
        <v>3803</v>
      </c>
      <c r="B473" s="14" t="s">
        <v>4684</v>
      </c>
      <c r="C473" s="14" t="s">
        <v>4685</v>
      </c>
      <c r="D473" s="14" t="s">
        <v>2370</v>
      </c>
      <c r="E473" s="14" t="s">
        <v>4145</v>
      </c>
      <c r="F473">
        <f>SUMIF(GID_GCED_CO2_Plant_2019_v1.0!$V$1:$V$797,'city lvl hist forec Mt'!A473,GID_GCED_CO2_Plant_2019_v1.0!$AB$1:$AB$797)</f>
        <v>0</v>
      </c>
      <c r="G473" s="15">
        <f t="shared" si="14"/>
        <v>9185.25</v>
      </c>
      <c r="H473" s="26">
        <f t="shared" si="15"/>
        <v>0</v>
      </c>
      <c r="I473" s="15">
        <f>'prov lvl hist forec Mt'!I473*'city lvl hist forec Mt'!$H473</f>
        <v>0</v>
      </c>
      <c r="J473" s="15">
        <f>'prov lvl hist forec Mt'!J473*'city lvl hist forec Mt'!$H473</f>
        <v>0</v>
      </c>
      <c r="K473" s="15">
        <f>'prov lvl hist forec Mt'!K473*'city lvl hist forec Mt'!$H473</f>
        <v>0</v>
      </c>
      <c r="L473" s="15">
        <f>'prov lvl hist forec Mt'!L473*'city lvl hist forec Mt'!$H473</f>
        <v>0</v>
      </c>
      <c r="M473" s="15">
        <f>'prov lvl hist forec Mt'!M473*'city lvl hist forec Mt'!$H473</f>
        <v>0</v>
      </c>
      <c r="N473" s="15">
        <f>'prov lvl hist forec Mt'!N473*'city lvl hist forec Mt'!$H473</f>
        <v>0</v>
      </c>
      <c r="O473" s="15">
        <f>'prov lvl hist forec Mt'!O473*'city lvl hist forec Mt'!$H473</f>
        <v>0</v>
      </c>
      <c r="P473" s="15">
        <f>'prov lvl hist forec Mt'!P473*'city lvl hist forec Mt'!$H473</f>
        <v>0</v>
      </c>
      <c r="Q473" s="15">
        <f>'prov lvl hist forec Mt'!Q473*'city lvl hist forec Mt'!$H473</f>
        <v>0</v>
      </c>
      <c r="R473" s="15">
        <f>'prov lvl hist forec Mt'!R473*'city lvl hist forec Mt'!$H473</f>
        <v>0</v>
      </c>
      <c r="S473" s="15">
        <f>'prov lvl hist forec Mt'!S473*'city lvl hist forec Mt'!$H473</f>
        <v>0</v>
      </c>
      <c r="T473" s="15">
        <f>'prov lvl hist forec Mt'!T473*'city lvl hist forec Mt'!$H473</f>
        <v>0</v>
      </c>
      <c r="U473" s="15">
        <f>'prov lvl hist forec Mt'!U473*'city lvl hist forec Mt'!$H473</f>
        <v>0</v>
      </c>
      <c r="V473" s="15">
        <f>'prov lvl hist forec Mt'!V473*'city lvl hist forec Mt'!$H473</f>
        <v>0</v>
      </c>
      <c r="W473" s="15">
        <f>'prov lvl hist forec Mt'!W473*'city lvl hist forec Mt'!$H473</f>
        <v>0</v>
      </c>
      <c r="X473" s="15">
        <f>'prov lvl hist forec Mt'!X473*'city lvl hist forec Mt'!$H473</f>
        <v>0</v>
      </c>
    </row>
    <row r="474" spans="1:24">
      <c r="A474" s="14" t="s">
        <v>3804</v>
      </c>
      <c r="B474" s="14" t="s">
        <v>4686</v>
      </c>
      <c r="C474" s="14" t="s">
        <v>4687</v>
      </c>
      <c r="D474" s="14" t="s">
        <v>2446</v>
      </c>
      <c r="E474" s="14" t="s">
        <v>3951</v>
      </c>
      <c r="F474">
        <f>SUMIF(GID_GCED_CO2_Plant_2019_v1.0!$V$1:$V$797,'city lvl hist forec Mt'!A474,GID_GCED_CO2_Plant_2019_v1.0!$AB$1:$AB$797)</f>
        <v>0</v>
      </c>
      <c r="G474" s="15">
        <f t="shared" si="14"/>
        <v>15742.279999999997</v>
      </c>
      <c r="H474" s="26">
        <f t="shared" si="15"/>
        <v>0</v>
      </c>
      <c r="I474" s="15">
        <f>'prov lvl hist forec Mt'!I474*'city lvl hist forec Mt'!$H474</f>
        <v>0</v>
      </c>
      <c r="J474" s="15">
        <f>'prov lvl hist forec Mt'!J474*'city lvl hist forec Mt'!$H474</f>
        <v>0</v>
      </c>
      <c r="K474" s="15">
        <f>'prov lvl hist forec Mt'!K474*'city lvl hist forec Mt'!$H474</f>
        <v>0</v>
      </c>
      <c r="L474" s="15">
        <f>'prov lvl hist forec Mt'!L474*'city lvl hist forec Mt'!$H474</f>
        <v>0</v>
      </c>
      <c r="M474" s="15">
        <f>'prov lvl hist forec Mt'!M474*'city lvl hist forec Mt'!$H474</f>
        <v>0</v>
      </c>
      <c r="N474" s="15">
        <f>'prov lvl hist forec Mt'!N474*'city lvl hist forec Mt'!$H474</f>
        <v>0</v>
      </c>
      <c r="O474" s="15">
        <f>'prov lvl hist forec Mt'!O474*'city lvl hist forec Mt'!$H474</f>
        <v>0</v>
      </c>
      <c r="P474" s="15">
        <f>'prov lvl hist forec Mt'!P474*'city lvl hist forec Mt'!$H474</f>
        <v>0</v>
      </c>
      <c r="Q474" s="15">
        <f>'prov lvl hist forec Mt'!Q474*'city lvl hist forec Mt'!$H474</f>
        <v>0</v>
      </c>
      <c r="R474" s="15">
        <f>'prov lvl hist forec Mt'!R474*'city lvl hist forec Mt'!$H474</f>
        <v>0</v>
      </c>
      <c r="S474" s="15">
        <f>'prov lvl hist forec Mt'!S474*'city lvl hist forec Mt'!$H474</f>
        <v>0</v>
      </c>
      <c r="T474" s="15">
        <f>'prov lvl hist forec Mt'!T474*'city lvl hist forec Mt'!$H474</f>
        <v>0</v>
      </c>
      <c r="U474" s="15">
        <f>'prov lvl hist forec Mt'!U474*'city lvl hist forec Mt'!$H474</f>
        <v>0</v>
      </c>
      <c r="V474" s="15">
        <f>'prov lvl hist forec Mt'!V474*'city lvl hist forec Mt'!$H474</f>
        <v>0</v>
      </c>
      <c r="W474" s="15">
        <f>'prov lvl hist forec Mt'!W474*'city lvl hist forec Mt'!$H474</f>
        <v>0</v>
      </c>
      <c r="X474" s="15">
        <f>'prov lvl hist forec Mt'!X474*'city lvl hist forec Mt'!$H474</f>
        <v>0</v>
      </c>
    </row>
    <row r="475" spans="1:24">
      <c r="A475" s="14" t="s">
        <v>3306</v>
      </c>
      <c r="B475" s="14" t="s">
        <v>4688</v>
      </c>
      <c r="C475" s="14" t="s">
        <v>2597</v>
      </c>
      <c r="D475" s="14" t="s">
        <v>2446</v>
      </c>
      <c r="E475" s="14" t="s">
        <v>3951</v>
      </c>
      <c r="F475">
        <f>SUMIF(GID_GCED_CO2_Plant_2019_v1.0!$V$1:$V$797,'city lvl hist forec Mt'!A475,GID_GCED_CO2_Plant_2019_v1.0!$AB$1:$AB$797)</f>
        <v>1257.1100000000001</v>
      </c>
      <c r="G475" s="15">
        <f t="shared" si="14"/>
        <v>15742.279999999997</v>
      </c>
      <c r="H475" s="26">
        <f t="shared" si="15"/>
        <v>7.9855649880449367E-2</v>
      </c>
      <c r="I475" s="15">
        <f>'prov lvl hist forec Mt'!I475*'city lvl hist forec Mt'!$H475</f>
        <v>1.1862871244218427</v>
      </c>
      <c r="J475" s="15">
        <f>'prov lvl hist forec Mt'!J475*'city lvl hist forec Mt'!$H475</f>
        <v>1.2139167254524854</v>
      </c>
      <c r="K475" s="15">
        <f>'prov lvl hist forec Mt'!K475*'city lvl hist forec Mt'!$H475</f>
        <v>1.2031866560196325</v>
      </c>
      <c r="L475" s="15">
        <f>'prov lvl hist forec Mt'!L475*'city lvl hist forec Mt'!$H475</f>
        <v>1.1287378646620514</v>
      </c>
      <c r="M475" s="15">
        <f>'prov lvl hist forec Mt'!M475*'city lvl hist forec Mt'!$H475</f>
        <v>1.2771172643790141</v>
      </c>
      <c r="N475" s="15">
        <f>'prov lvl hist forec Mt'!N475*'city lvl hist forec Mt'!$H475</f>
        <v>1.0947193204359327</v>
      </c>
      <c r="O475" s="15">
        <f>'prov lvl hist forec Mt'!O475*'city lvl hist forec Mt'!$H475</f>
        <v>1.1124399073519877</v>
      </c>
      <c r="P475" s="15">
        <f>'prov lvl hist forec Mt'!P475*'city lvl hist forec Mt'!$H475</f>
        <v>1.1092652762585045</v>
      </c>
      <c r="Q475" s="15">
        <f>'prov lvl hist forec Mt'!Q475*'city lvl hist forec Mt'!$H475</f>
        <v>1.0791772341326764</v>
      </c>
      <c r="R475" s="15">
        <f>'prov lvl hist forec Mt'!R475*'city lvl hist forec Mt'!$H475</f>
        <v>1.0496909528493648</v>
      </c>
      <c r="S475" s="15">
        <f>'prov lvl hist forec Mt'!S475*'city lvl hist forec Mt'!$H475</f>
        <v>1.0207943971917195</v>
      </c>
      <c r="T475" s="15">
        <f>'prov lvl hist forec Mt'!T475*'city lvl hist forec Mt'!$H475</f>
        <v>0.99247577264722719</v>
      </c>
      <c r="U475" s="15">
        <f>'prov lvl hist forec Mt'!U475*'city lvl hist forec Mt'!$H475</f>
        <v>0.96472352059362487</v>
      </c>
      <c r="V475" s="15">
        <f>'prov lvl hist forec Mt'!V475*'city lvl hist forec Mt'!$H475</f>
        <v>0.93752631358109417</v>
      </c>
      <c r="W475" s="15">
        <f>'prov lvl hist forec Mt'!W475*'city lvl hist forec Mt'!$H475</f>
        <v>0.91087305070881452</v>
      </c>
      <c r="X475" s="15">
        <f>'prov lvl hist forec Mt'!X475*'city lvl hist forec Mt'!$H475</f>
        <v>0.88475285309398</v>
      </c>
    </row>
    <row r="476" spans="1:24">
      <c r="A476" s="14" t="s">
        <v>3417</v>
      </c>
      <c r="B476" s="14" t="s">
        <v>4689</v>
      </c>
      <c r="C476" s="14" t="s">
        <v>3085</v>
      </c>
      <c r="D476" s="14" t="s">
        <v>2696</v>
      </c>
      <c r="E476" s="14" t="s">
        <v>4205</v>
      </c>
      <c r="F476">
        <f>SUMIF(GID_GCED_CO2_Plant_2019_v1.0!$V$1:$V$797,'city lvl hist forec Mt'!A476,GID_GCED_CO2_Plant_2019_v1.0!$AB$1:$AB$797)</f>
        <v>335.22</v>
      </c>
      <c r="G476" s="15">
        <f t="shared" si="14"/>
        <v>5718.9600000000009</v>
      </c>
      <c r="H476" s="26">
        <f t="shared" si="15"/>
        <v>5.861555247807293E-2</v>
      </c>
      <c r="I476" s="15">
        <f>'prov lvl hist forec Mt'!I476*'city lvl hist forec Mt'!$H476</f>
        <v>0.13604971492423565</v>
      </c>
      <c r="J476" s="15">
        <f>'prov lvl hist forec Mt'!J476*'city lvl hist forec Mt'!$H476</f>
        <v>0.14964444376351382</v>
      </c>
      <c r="K476" s="15">
        <f>'prov lvl hist forec Mt'!K476*'city lvl hist forec Mt'!$H476</f>
        <v>0.17315820069870319</v>
      </c>
      <c r="L476" s="15">
        <f>'prov lvl hist forec Mt'!L476*'city lvl hist forec Mt'!$H476</f>
        <v>0.13379568534043271</v>
      </c>
      <c r="M476" s="15">
        <f>'prov lvl hist forec Mt'!M476*'city lvl hist forec Mt'!$H476</f>
        <v>0.1523190485485493</v>
      </c>
      <c r="N476" s="15">
        <f>'prov lvl hist forec Mt'!N476*'city lvl hist forec Mt'!$H476</f>
        <v>0.15719560361360865</v>
      </c>
      <c r="O476" s="15">
        <f>'prov lvl hist forec Mt'!O476*'city lvl hist forec Mt'!$H476</f>
        <v>0.159457830179977</v>
      </c>
      <c r="P476" s="15">
        <f>'prov lvl hist forec Mt'!P476*'city lvl hist forec Mt'!$H476</f>
        <v>0.15905255382924904</v>
      </c>
      <c r="Q476" s="15">
        <f>'prov lvl hist forec Mt'!Q476*'city lvl hist forec Mt'!$H476</f>
        <v>0.15521148645662206</v>
      </c>
      <c r="R476" s="15">
        <f>'prov lvl hist forec Mt'!R476*'city lvl hist forec Mt'!$H476</f>
        <v>0.15144724043144761</v>
      </c>
      <c r="S476" s="15">
        <f>'prov lvl hist forec Mt'!S476*'city lvl hist forec Mt'!$H476</f>
        <v>0.14775827932677668</v>
      </c>
      <c r="T476" s="15">
        <f>'prov lvl hist forec Mt'!T476*'city lvl hist forec Mt'!$H476</f>
        <v>0.14414309744419915</v>
      </c>
      <c r="U476" s="15">
        <f>'prov lvl hist forec Mt'!U476*'city lvl hist forec Mt'!$H476</f>
        <v>0.14060021919927315</v>
      </c>
      <c r="V476" s="15">
        <f>'prov lvl hist forec Mt'!V476*'city lvl hist forec Mt'!$H476</f>
        <v>0.13712819851924571</v>
      </c>
      <c r="W476" s="15">
        <f>'prov lvl hist forec Mt'!W476*'city lvl hist forec Mt'!$H476</f>
        <v>0.13372561825281881</v>
      </c>
      <c r="X476" s="15">
        <f>'prov lvl hist forec Mt'!X476*'city lvl hist forec Mt'!$H476</f>
        <v>0.13039108959172041</v>
      </c>
    </row>
    <row r="477" spans="1:24">
      <c r="A477" s="14" t="s">
        <v>3805</v>
      </c>
      <c r="B477" s="14" t="s">
        <v>4690</v>
      </c>
      <c r="C477" s="14" t="s">
        <v>4691</v>
      </c>
      <c r="D477" s="14" t="s">
        <v>2458</v>
      </c>
      <c r="E477" s="14" t="s">
        <v>3957</v>
      </c>
      <c r="F477">
        <f>SUMIF(GID_GCED_CO2_Plant_2019_v1.0!$V$1:$V$797,'city lvl hist forec Mt'!A477,GID_GCED_CO2_Plant_2019_v1.0!$AB$1:$AB$797)</f>
        <v>0</v>
      </c>
      <c r="G477" s="15">
        <f t="shared" si="14"/>
        <v>25846</v>
      </c>
      <c r="H477" s="26">
        <f t="shared" si="15"/>
        <v>0</v>
      </c>
      <c r="I477" s="15">
        <f>'prov lvl hist forec Mt'!I477*'city lvl hist forec Mt'!$H477</f>
        <v>0</v>
      </c>
      <c r="J477" s="15">
        <f>'prov lvl hist forec Mt'!J477*'city lvl hist forec Mt'!$H477</f>
        <v>0</v>
      </c>
      <c r="K477" s="15">
        <f>'prov lvl hist forec Mt'!K477*'city lvl hist forec Mt'!$H477</f>
        <v>0</v>
      </c>
      <c r="L477" s="15">
        <f>'prov lvl hist forec Mt'!L477*'city lvl hist forec Mt'!$H477</f>
        <v>0</v>
      </c>
      <c r="M477" s="15">
        <f>'prov lvl hist forec Mt'!M477*'city lvl hist forec Mt'!$H477</f>
        <v>0</v>
      </c>
      <c r="N477" s="15">
        <f>'prov lvl hist forec Mt'!N477*'city lvl hist forec Mt'!$H477</f>
        <v>0</v>
      </c>
      <c r="O477" s="15">
        <f>'prov lvl hist forec Mt'!O477*'city lvl hist forec Mt'!$H477</f>
        <v>0</v>
      </c>
      <c r="P477" s="15">
        <f>'prov lvl hist forec Mt'!P477*'city lvl hist forec Mt'!$H477</f>
        <v>0</v>
      </c>
      <c r="Q477" s="15">
        <f>'prov lvl hist forec Mt'!Q477*'city lvl hist forec Mt'!$H477</f>
        <v>0</v>
      </c>
      <c r="R477" s="15">
        <f>'prov lvl hist forec Mt'!R477*'city lvl hist forec Mt'!$H477</f>
        <v>0</v>
      </c>
      <c r="S477" s="15">
        <f>'prov lvl hist forec Mt'!S477*'city lvl hist forec Mt'!$H477</f>
        <v>0</v>
      </c>
      <c r="T477" s="15">
        <f>'prov lvl hist forec Mt'!T477*'city lvl hist forec Mt'!$H477</f>
        <v>0</v>
      </c>
      <c r="U477" s="15">
        <f>'prov lvl hist forec Mt'!U477*'city lvl hist forec Mt'!$H477</f>
        <v>0</v>
      </c>
      <c r="V477" s="15">
        <f>'prov lvl hist forec Mt'!V477*'city lvl hist forec Mt'!$H477</f>
        <v>0</v>
      </c>
      <c r="W477" s="15">
        <f>'prov lvl hist forec Mt'!W477*'city lvl hist forec Mt'!$H477</f>
        <v>0</v>
      </c>
      <c r="X477" s="15">
        <f>'prov lvl hist forec Mt'!X477*'city lvl hist forec Mt'!$H477</f>
        <v>0</v>
      </c>
    </row>
    <row r="478" spans="1:24">
      <c r="A478" s="14" t="s">
        <v>3806</v>
      </c>
      <c r="B478" s="14" t="s">
        <v>4692</v>
      </c>
      <c r="C478" s="14" t="s">
        <v>2643</v>
      </c>
      <c r="D478" s="14" t="s">
        <v>2610</v>
      </c>
      <c r="E478" s="14" t="s">
        <v>3936</v>
      </c>
      <c r="F478">
        <f>SUMIF(GID_GCED_CO2_Plant_2019_v1.0!$V$1:$V$797,'city lvl hist forec Mt'!A478,GID_GCED_CO2_Plant_2019_v1.0!$AB$1:$AB$797)</f>
        <v>0</v>
      </c>
      <c r="G478" s="15">
        <f t="shared" si="14"/>
        <v>3885.2700000000004</v>
      </c>
      <c r="H478" s="26">
        <f t="shared" si="15"/>
        <v>0</v>
      </c>
      <c r="I478" s="15">
        <f>'prov lvl hist forec Mt'!I478*'city lvl hist forec Mt'!$H478</f>
        <v>0</v>
      </c>
      <c r="J478" s="15">
        <f>'prov lvl hist forec Mt'!J478*'city lvl hist forec Mt'!$H478</f>
        <v>0</v>
      </c>
      <c r="K478" s="15">
        <f>'prov lvl hist forec Mt'!K478*'city lvl hist forec Mt'!$H478</f>
        <v>0</v>
      </c>
      <c r="L478" s="15">
        <f>'prov lvl hist forec Mt'!L478*'city lvl hist forec Mt'!$H478</f>
        <v>0</v>
      </c>
      <c r="M478" s="15">
        <f>'prov lvl hist forec Mt'!M478*'city lvl hist forec Mt'!$H478</f>
        <v>0</v>
      </c>
      <c r="N478" s="15">
        <f>'prov lvl hist forec Mt'!N478*'city lvl hist forec Mt'!$H478</f>
        <v>0</v>
      </c>
      <c r="O478" s="15">
        <f>'prov lvl hist forec Mt'!O478*'city lvl hist forec Mt'!$H478</f>
        <v>0</v>
      </c>
      <c r="P478" s="15">
        <f>'prov lvl hist forec Mt'!P478*'city lvl hist forec Mt'!$H478</f>
        <v>0</v>
      </c>
      <c r="Q478" s="15">
        <f>'prov lvl hist forec Mt'!Q478*'city lvl hist forec Mt'!$H478</f>
        <v>0</v>
      </c>
      <c r="R478" s="15">
        <f>'prov lvl hist forec Mt'!R478*'city lvl hist forec Mt'!$H478</f>
        <v>0</v>
      </c>
      <c r="S478" s="15">
        <f>'prov lvl hist forec Mt'!S478*'city lvl hist forec Mt'!$H478</f>
        <v>0</v>
      </c>
      <c r="T478" s="15">
        <f>'prov lvl hist forec Mt'!T478*'city lvl hist forec Mt'!$H478</f>
        <v>0</v>
      </c>
      <c r="U478" s="15">
        <f>'prov lvl hist forec Mt'!U478*'city lvl hist forec Mt'!$H478</f>
        <v>0</v>
      </c>
      <c r="V478" s="15">
        <f>'prov lvl hist forec Mt'!V478*'city lvl hist forec Mt'!$H478</f>
        <v>0</v>
      </c>
      <c r="W478" s="15">
        <f>'prov lvl hist forec Mt'!W478*'city lvl hist forec Mt'!$H478</f>
        <v>0</v>
      </c>
      <c r="X478" s="15">
        <f>'prov lvl hist forec Mt'!X478*'city lvl hist forec Mt'!$H478</f>
        <v>0</v>
      </c>
    </row>
    <row r="479" spans="1:24">
      <c r="A479" s="14" t="s">
        <v>3807</v>
      </c>
      <c r="B479" s="14" t="s">
        <v>4693</v>
      </c>
      <c r="C479" s="14" t="s">
        <v>4694</v>
      </c>
      <c r="D479" s="14" t="s">
        <v>2634</v>
      </c>
      <c r="E479" s="14" t="s">
        <v>3974</v>
      </c>
      <c r="F479">
        <f>SUMIF(GID_GCED_CO2_Plant_2019_v1.0!$V$1:$V$797,'city lvl hist forec Mt'!A479,GID_GCED_CO2_Plant_2019_v1.0!$AB$1:$AB$797)</f>
        <v>0</v>
      </c>
      <c r="G479" s="15">
        <f t="shared" si="14"/>
        <v>11280.41</v>
      </c>
      <c r="H479" s="26">
        <f t="shared" si="15"/>
        <v>0</v>
      </c>
      <c r="I479" s="15">
        <f>'prov lvl hist forec Mt'!I479*'city lvl hist forec Mt'!$H479</f>
        <v>0</v>
      </c>
      <c r="J479" s="15">
        <f>'prov lvl hist forec Mt'!J479*'city lvl hist forec Mt'!$H479</f>
        <v>0</v>
      </c>
      <c r="K479" s="15">
        <f>'prov lvl hist forec Mt'!K479*'city lvl hist forec Mt'!$H479</f>
        <v>0</v>
      </c>
      <c r="L479" s="15">
        <f>'prov lvl hist forec Mt'!L479*'city lvl hist forec Mt'!$H479</f>
        <v>0</v>
      </c>
      <c r="M479" s="15">
        <f>'prov lvl hist forec Mt'!M479*'city lvl hist forec Mt'!$H479</f>
        <v>0</v>
      </c>
      <c r="N479" s="15">
        <f>'prov lvl hist forec Mt'!N479*'city lvl hist forec Mt'!$H479</f>
        <v>0</v>
      </c>
      <c r="O479" s="15">
        <f>'prov lvl hist forec Mt'!O479*'city lvl hist forec Mt'!$H479</f>
        <v>0</v>
      </c>
      <c r="P479" s="15">
        <f>'prov lvl hist forec Mt'!P479*'city lvl hist forec Mt'!$H479</f>
        <v>0</v>
      </c>
      <c r="Q479" s="15">
        <f>'prov lvl hist forec Mt'!Q479*'city lvl hist forec Mt'!$H479</f>
        <v>0</v>
      </c>
      <c r="R479" s="15">
        <f>'prov lvl hist forec Mt'!R479*'city lvl hist forec Mt'!$H479</f>
        <v>0</v>
      </c>
      <c r="S479" s="15">
        <f>'prov lvl hist forec Mt'!S479*'city lvl hist forec Mt'!$H479</f>
        <v>0</v>
      </c>
      <c r="T479" s="15">
        <f>'prov lvl hist forec Mt'!T479*'city lvl hist forec Mt'!$H479</f>
        <v>0</v>
      </c>
      <c r="U479" s="15">
        <f>'prov lvl hist forec Mt'!U479*'city lvl hist forec Mt'!$H479</f>
        <v>0</v>
      </c>
      <c r="V479" s="15">
        <f>'prov lvl hist forec Mt'!V479*'city lvl hist forec Mt'!$H479</f>
        <v>0</v>
      </c>
      <c r="W479" s="15">
        <f>'prov lvl hist forec Mt'!W479*'city lvl hist forec Mt'!$H479</f>
        <v>0</v>
      </c>
      <c r="X479" s="15">
        <f>'prov lvl hist forec Mt'!X479*'city lvl hist forec Mt'!$H479</f>
        <v>0</v>
      </c>
    </row>
    <row r="480" spans="1:24">
      <c r="A480" s="14" t="s">
        <v>3808</v>
      </c>
      <c r="B480" s="14" t="s">
        <v>4695</v>
      </c>
      <c r="C480" s="14" t="s">
        <v>2757</v>
      </c>
      <c r="D480" s="14" t="s">
        <v>3943</v>
      </c>
      <c r="E480" s="14" t="s">
        <v>3944</v>
      </c>
      <c r="F480">
        <f>SUMIF(GID_GCED_CO2_Plant_2019_v1.0!$V$1:$V$797,'city lvl hist forec Mt'!A480,GID_GCED_CO2_Plant_2019_v1.0!$AB$1:$AB$797)</f>
        <v>0</v>
      </c>
      <c r="G480" s="15">
        <f t="shared" si="14"/>
        <v>4351.25</v>
      </c>
      <c r="H480" s="26">
        <f t="shared" si="15"/>
        <v>0</v>
      </c>
      <c r="I480" s="15">
        <f>'prov lvl hist forec Mt'!I480*'city lvl hist forec Mt'!$H480</f>
        <v>0</v>
      </c>
      <c r="J480" s="15">
        <f>'prov lvl hist forec Mt'!J480*'city lvl hist forec Mt'!$H480</f>
        <v>0</v>
      </c>
      <c r="K480" s="15">
        <f>'prov lvl hist forec Mt'!K480*'city lvl hist forec Mt'!$H480</f>
        <v>0</v>
      </c>
      <c r="L480" s="15">
        <f>'prov lvl hist forec Mt'!L480*'city lvl hist forec Mt'!$H480</f>
        <v>0</v>
      </c>
      <c r="M480" s="15">
        <f>'prov lvl hist forec Mt'!M480*'city lvl hist forec Mt'!$H480</f>
        <v>0</v>
      </c>
      <c r="N480" s="15">
        <f>'prov lvl hist forec Mt'!N480*'city lvl hist forec Mt'!$H480</f>
        <v>0</v>
      </c>
      <c r="O480" s="15">
        <f>'prov lvl hist forec Mt'!O480*'city lvl hist forec Mt'!$H480</f>
        <v>0</v>
      </c>
      <c r="P480" s="15">
        <f>'prov lvl hist forec Mt'!P480*'city lvl hist forec Mt'!$H480</f>
        <v>0</v>
      </c>
      <c r="Q480" s="15">
        <f>'prov lvl hist forec Mt'!Q480*'city lvl hist forec Mt'!$H480</f>
        <v>0</v>
      </c>
      <c r="R480" s="15">
        <f>'prov lvl hist forec Mt'!R480*'city lvl hist forec Mt'!$H480</f>
        <v>0</v>
      </c>
      <c r="S480" s="15">
        <f>'prov lvl hist forec Mt'!S480*'city lvl hist forec Mt'!$H480</f>
        <v>0</v>
      </c>
      <c r="T480" s="15">
        <f>'prov lvl hist forec Mt'!T480*'city lvl hist forec Mt'!$H480</f>
        <v>0</v>
      </c>
      <c r="U480" s="15">
        <f>'prov lvl hist forec Mt'!U480*'city lvl hist forec Mt'!$H480</f>
        <v>0</v>
      </c>
      <c r="V480" s="15">
        <f>'prov lvl hist forec Mt'!V480*'city lvl hist forec Mt'!$H480</f>
        <v>0</v>
      </c>
      <c r="W480" s="15">
        <f>'prov lvl hist forec Mt'!W480*'city lvl hist forec Mt'!$H480</f>
        <v>0</v>
      </c>
      <c r="X480" s="15">
        <f>'prov lvl hist forec Mt'!X480*'city lvl hist forec Mt'!$H480</f>
        <v>0</v>
      </c>
    </row>
    <row r="481" spans="1:24">
      <c r="A481" s="14" t="s">
        <v>3809</v>
      </c>
      <c r="B481" s="14" t="s">
        <v>4696</v>
      </c>
      <c r="C481" s="14" t="s">
        <v>4697</v>
      </c>
      <c r="D481" s="14" t="s">
        <v>2545</v>
      </c>
      <c r="E481" s="14" t="s">
        <v>3953</v>
      </c>
      <c r="F481">
        <f>SUMIF(GID_GCED_CO2_Plant_2019_v1.0!$V$1:$V$797,'city lvl hist forec Mt'!A481,GID_GCED_CO2_Plant_2019_v1.0!$AB$1:$AB$797)</f>
        <v>0</v>
      </c>
      <c r="G481" s="15">
        <f t="shared" si="14"/>
        <v>9758.44</v>
      </c>
      <c r="H481" s="26">
        <f t="shared" si="15"/>
        <v>0</v>
      </c>
      <c r="I481" s="15">
        <f>'prov lvl hist forec Mt'!I481*'city lvl hist forec Mt'!$H481</f>
        <v>0</v>
      </c>
      <c r="J481" s="15">
        <f>'prov lvl hist forec Mt'!J481*'city lvl hist forec Mt'!$H481</f>
        <v>0</v>
      </c>
      <c r="K481" s="15">
        <f>'prov lvl hist forec Mt'!K481*'city lvl hist forec Mt'!$H481</f>
        <v>0</v>
      </c>
      <c r="L481" s="15">
        <f>'prov lvl hist forec Mt'!L481*'city lvl hist forec Mt'!$H481</f>
        <v>0</v>
      </c>
      <c r="M481" s="15">
        <f>'prov lvl hist forec Mt'!M481*'city lvl hist forec Mt'!$H481</f>
        <v>0</v>
      </c>
      <c r="N481" s="15">
        <f>'prov lvl hist forec Mt'!N481*'city lvl hist forec Mt'!$H481</f>
        <v>0</v>
      </c>
      <c r="O481" s="15">
        <f>'prov lvl hist forec Mt'!O481*'city lvl hist forec Mt'!$H481</f>
        <v>0</v>
      </c>
      <c r="P481" s="15">
        <f>'prov lvl hist forec Mt'!P481*'city lvl hist forec Mt'!$H481</f>
        <v>0</v>
      </c>
      <c r="Q481" s="15">
        <f>'prov lvl hist forec Mt'!Q481*'city lvl hist forec Mt'!$H481</f>
        <v>0</v>
      </c>
      <c r="R481" s="15">
        <f>'prov lvl hist forec Mt'!R481*'city lvl hist forec Mt'!$H481</f>
        <v>0</v>
      </c>
      <c r="S481" s="15">
        <f>'prov lvl hist forec Mt'!S481*'city lvl hist forec Mt'!$H481</f>
        <v>0</v>
      </c>
      <c r="T481" s="15">
        <f>'prov lvl hist forec Mt'!T481*'city lvl hist forec Mt'!$H481</f>
        <v>0</v>
      </c>
      <c r="U481" s="15">
        <f>'prov lvl hist forec Mt'!U481*'city lvl hist forec Mt'!$H481</f>
        <v>0</v>
      </c>
      <c r="V481" s="15">
        <f>'prov lvl hist forec Mt'!V481*'city lvl hist forec Mt'!$H481</f>
        <v>0</v>
      </c>
      <c r="W481" s="15">
        <f>'prov lvl hist forec Mt'!W481*'city lvl hist forec Mt'!$H481</f>
        <v>0</v>
      </c>
      <c r="X481" s="15">
        <f>'prov lvl hist forec Mt'!X481*'city lvl hist forec Mt'!$H481</f>
        <v>0</v>
      </c>
    </row>
    <row r="482" spans="1:24">
      <c r="A482" s="14" t="s">
        <v>3810</v>
      </c>
      <c r="B482" s="14" t="s">
        <v>4698</v>
      </c>
      <c r="C482" s="14" t="s">
        <v>4699</v>
      </c>
      <c r="D482" s="14" t="s">
        <v>2634</v>
      </c>
      <c r="E482" s="14" t="s">
        <v>3974</v>
      </c>
      <c r="F482">
        <f>SUMIF(GID_GCED_CO2_Plant_2019_v1.0!$V$1:$V$797,'city lvl hist forec Mt'!A482,GID_GCED_CO2_Plant_2019_v1.0!$AB$1:$AB$797)</f>
        <v>0</v>
      </c>
      <c r="G482" s="15">
        <f t="shared" si="14"/>
        <v>11280.41</v>
      </c>
      <c r="H482" s="26">
        <f t="shared" si="15"/>
        <v>0</v>
      </c>
      <c r="I482" s="15">
        <f>'prov lvl hist forec Mt'!I482*'city lvl hist forec Mt'!$H482</f>
        <v>0</v>
      </c>
      <c r="J482" s="15">
        <f>'prov lvl hist forec Mt'!J482*'city lvl hist forec Mt'!$H482</f>
        <v>0</v>
      </c>
      <c r="K482" s="15">
        <f>'prov lvl hist forec Mt'!K482*'city lvl hist forec Mt'!$H482</f>
        <v>0</v>
      </c>
      <c r="L482" s="15">
        <f>'prov lvl hist forec Mt'!L482*'city lvl hist forec Mt'!$H482</f>
        <v>0</v>
      </c>
      <c r="M482" s="15">
        <f>'prov lvl hist forec Mt'!M482*'city lvl hist forec Mt'!$H482</f>
        <v>0</v>
      </c>
      <c r="N482" s="15">
        <f>'prov lvl hist forec Mt'!N482*'city lvl hist forec Mt'!$H482</f>
        <v>0</v>
      </c>
      <c r="O482" s="15">
        <f>'prov lvl hist forec Mt'!O482*'city lvl hist forec Mt'!$H482</f>
        <v>0</v>
      </c>
      <c r="P482" s="15">
        <f>'prov lvl hist forec Mt'!P482*'city lvl hist forec Mt'!$H482</f>
        <v>0</v>
      </c>
      <c r="Q482" s="15">
        <f>'prov lvl hist forec Mt'!Q482*'city lvl hist forec Mt'!$H482</f>
        <v>0</v>
      </c>
      <c r="R482" s="15">
        <f>'prov lvl hist forec Mt'!R482*'city lvl hist forec Mt'!$H482</f>
        <v>0</v>
      </c>
      <c r="S482" s="15">
        <f>'prov lvl hist forec Mt'!S482*'city lvl hist forec Mt'!$H482</f>
        <v>0</v>
      </c>
      <c r="T482" s="15">
        <f>'prov lvl hist forec Mt'!T482*'city lvl hist forec Mt'!$H482</f>
        <v>0</v>
      </c>
      <c r="U482" s="15">
        <f>'prov lvl hist forec Mt'!U482*'city lvl hist forec Mt'!$H482</f>
        <v>0</v>
      </c>
      <c r="V482" s="15">
        <f>'prov lvl hist forec Mt'!V482*'city lvl hist forec Mt'!$H482</f>
        <v>0</v>
      </c>
      <c r="W482" s="15">
        <f>'prov lvl hist forec Mt'!W482*'city lvl hist forec Mt'!$H482</f>
        <v>0</v>
      </c>
      <c r="X482" s="15">
        <f>'prov lvl hist forec Mt'!X482*'city lvl hist forec Mt'!$H482</f>
        <v>0</v>
      </c>
    </row>
    <row r="483" spans="1:24">
      <c r="A483" s="14" t="s">
        <v>3503</v>
      </c>
      <c r="B483" s="14" t="s">
        <v>4700</v>
      </c>
      <c r="C483" s="14" t="s">
        <v>4701</v>
      </c>
      <c r="D483" s="14" t="s">
        <v>2642</v>
      </c>
      <c r="E483" s="14" t="s">
        <v>4037</v>
      </c>
      <c r="F483">
        <f>SUMIF(GID_GCED_CO2_Plant_2019_v1.0!$V$1:$V$797,'city lvl hist forec Mt'!A483,GID_GCED_CO2_Plant_2019_v1.0!$AB$1:$AB$797)</f>
        <v>419.03999999999996</v>
      </c>
      <c r="G483" s="15">
        <f t="shared" si="14"/>
        <v>4378.0800000000008</v>
      </c>
      <c r="H483" s="26">
        <f t="shared" si="15"/>
        <v>9.5713189343273733E-2</v>
      </c>
      <c r="I483" s="15">
        <f>'prov lvl hist forec Mt'!I483*'city lvl hist forec Mt'!$H483</f>
        <v>0.45312293443475826</v>
      </c>
      <c r="J483" s="15">
        <f>'prov lvl hist forec Mt'!J483*'city lvl hist forec Mt'!$H483</f>
        <v>0.45148191859345937</v>
      </c>
      <c r="K483" s="15">
        <f>'prov lvl hist forec Mt'!K483*'city lvl hist forec Mt'!$H483</f>
        <v>0.45521554995458674</v>
      </c>
      <c r="L483" s="15">
        <f>'prov lvl hist forec Mt'!L483*'city lvl hist forec Mt'!$H483</f>
        <v>0.52231682183794825</v>
      </c>
      <c r="M483" s="15">
        <f>'prov lvl hist forec Mt'!M483*'city lvl hist forec Mt'!$H483</f>
        <v>0.65618038943957457</v>
      </c>
      <c r="N483" s="15">
        <f>'prov lvl hist forec Mt'!N483*'city lvl hist forec Mt'!$H483</f>
        <v>0.69925621808364447</v>
      </c>
      <c r="O483" s="15">
        <f>'prov lvl hist forec Mt'!O483*'city lvl hist forec Mt'!$H483</f>
        <v>0.71873139425627253</v>
      </c>
      <c r="P483" s="15">
        <f>'prov lvl hist forec Mt'!P483*'city lvl hist forec Mt'!$H483</f>
        <v>0.71524242969084528</v>
      </c>
      <c r="Q483" s="15">
        <f>'prov lvl hist forec Mt'!Q483*'city lvl hist forec Mt'!$H483</f>
        <v>0.68217524496012627</v>
      </c>
      <c r="R483" s="15">
        <f>'prov lvl hist forec Mt'!R483*'city lvl hist forec Mt'!$H483</f>
        <v>0.64976940392402183</v>
      </c>
      <c r="S483" s="15">
        <f>'prov lvl hist forec Mt'!S483*'city lvl hist forec Mt'!$H483</f>
        <v>0.61801167970863924</v>
      </c>
      <c r="T483" s="15">
        <f>'prov lvl hist forec Mt'!T483*'city lvl hist forec Mt'!$H483</f>
        <v>0.58688910997756438</v>
      </c>
      <c r="U483" s="15">
        <f>'prov lvl hist forec Mt'!U483*'city lvl hist forec Mt'!$H483</f>
        <v>0.55638899164111111</v>
      </c>
      <c r="V483" s="15">
        <f>'prov lvl hist forec Mt'!V483*'city lvl hist forec Mt'!$H483</f>
        <v>0.52649887567138676</v>
      </c>
      <c r="W483" s="15">
        <f>'prov lvl hist forec Mt'!W483*'city lvl hist forec Mt'!$H483</f>
        <v>0.49720656202105712</v>
      </c>
      <c r="X483" s="15">
        <f>'prov lvl hist forec Mt'!X483*'city lvl hist forec Mt'!$H483</f>
        <v>0.46850009464373371</v>
      </c>
    </row>
    <row r="484" spans="1:24">
      <c r="A484" s="14" t="s">
        <v>3811</v>
      </c>
      <c r="B484" s="14" t="s">
        <v>4702</v>
      </c>
      <c r="C484" s="14" t="s">
        <v>2381</v>
      </c>
      <c r="D484" s="14" t="s">
        <v>1517</v>
      </c>
      <c r="E484" s="14" t="s">
        <v>4043</v>
      </c>
      <c r="F484">
        <f>SUMIF(GID_GCED_CO2_Plant_2019_v1.0!$V$1:$V$797,'city lvl hist forec Mt'!A484,GID_GCED_CO2_Plant_2019_v1.0!$AB$1:$AB$797)</f>
        <v>0</v>
      </c>
      <c r="G484" s="15">
        <f t="shared" si="14"/>
        <v>24846.129999999997</v>
      </c>
      <c r="H484" s="26">
        <f t="shared" si="15"/>
        <v>0</v>
      </c>
      <c r="I484" s="15">
        <f>'prov lvl hist forec Mt'!I484*'city lvl hist forec Mt'!$H484</f>
        <v>0</v>
      </c>
      <c r="J484" s="15">
        <f>'prov lvl hist forec Mt'!J484*'city lvl hist forec Mt'!$H484</f>
        <v>0</v>
      </c>
      <c r="K484" s="15">
        <f>'prov lvl hist forec Mt'!K484*'city lvl hist forec Mt'!$H484</f>
        <v>0</v>
      </c>
      <c r="L484" s="15">
        <f>'prov lvl hist forec Mt'!L484*'city lvl hist forec Mt'!$H484</f>
        <v>0</v>
      </c>
      <c r="M484" s="15">
        <f>'prov lvl hist forec Mt'!M484*'city lvl hist forec Mt'!$H484</f>
        <v>0</v>
      </c>
      <c r="N484" s="15">
        <f>'prov lvl hist forec Mt'!N484*'city lvl hist forec Mt'!$H484</f>
        <v>0</v>
      </c>
      <c r="O484" s="15">
        <f>'prov lvl hist forec Mt'!O484*'city lvl hist forec Mt'!$H484</f>
        <v>0</v>
      </c>
      <c r="P484" s="15">
        <f>'prov lvl hist forec Mt'!P484*'city lvl hist forec Mt'!$H484</f>
        <v>0</v>
      </c>
      <c r="Q484" s="15">
        <f>'prov lvl hist forec Mt'!Q484*'city lvl hist forec Mt'!$H484</f>
        <v>0</v>
      </c>
      <c r="R484" s="15">
        <f>'prov lvl hist forec Mt'!R484*'city lvl hist forec Mt'!$H484</f>
        <v>0</v>
      </c>
      <c r="S484" s="15">
        <f>'prov lvl hist forec Mt'!S484*'city lvl hist forec Mt'!$H484</f>
        <v>0</v>
      </c>
      <c r="T484" s="15">
        <f>'prov lvl hist forec Mt'!T484*'city lvl hist forec Mt'!$H484</f>
        <v>0</v>
      </c>
      <c r="U484" s="15">
        <f>'prov lvl hist forec Mt'!U484*'city lvl hist forec Mt'!$H484</f>
        <v>0</v>
      </c>
      <c r="V484" s="15">
        <f>'prov lvl hist forec Mt'!V484*'city lvl hist forec Mt'!$H484</f>
        <v>0</v>
      </c>
      <c r="W484" s="15">
        <f>'prov lvl hist forec Mt'!W484*'city lvl hist forec Mt'!$H484</f>
        <v>0</v>
      </c>
      <c r="X484" s="15">
        <f>'prov lvl hist forec Mt'!X484*'city lvl hist forec Mt'!$H484</f>
        <v>0</v>
      </c>
    </row>
    <row r="485" spans="1:24">
      <c r="A485" s="14" t="s">
        <v>3363</v>
      </c>
      <c r="B485" s="14" t="s">
        <v>4703</v>
      </c>
      <c r="C485" s="14" t="s">
        <v>2897</v>
      </c>
      <c r="D485" s="14" t="s">
        <v>2634</v>
      </c>
      <c r="E485" s="14" t="s">
        <v>3974</v>
      </c>
      <c r="F485">
        <f>SUMIF(GID_GCED_CO2_Plant_2019_v1.0!$V$1:$V$797,'city lvl hist forec Mt'!A485,GID_GCED_CO2_Plant_2019_v1.0!$AB$1:$AB$797)</f>
        <v>1180</v>
      </c>
      <c r="G485" s="15">
        <f t="shared" si="14"/>
        <v>11280.41</v>
      </c>
      <c r="H485" s="26">
        <f t="shared" si="15"/>
        <v>0.10460612690496179</v>
      </c>
      <c r="I485" s="15">
        <f>'prov lvl hist forec Mt'!I485*'city lvl hist forec Mt'!$H485</f>
        <v>0.49737782567341621</v>
      </c>
      <c r="J485" s="15">
        <f>'prov lvl hist forec Mt'!J485*'city lvl hist forec Mt'!$H485</f>
        <v>0.46803931158560896</v>
      </c>
      <c r="K485" s="15">
        <f>'prov lvl hist forec Mt'!K485*'city lvl hist forec Mt'!$H485</f>
        <v>0.42457861853730239</v>
      </c>
      <c r="L485" s="15">
        <f>'prov lvl hist forec Mt'!L485*'city lvl hist forec Mt'!$H485</f>
        <v>0.18444358971802471</v>
      </c>
      <c r="M485" s="15">
        <f>'prov lvl hist forec Mt'!M485*'city lvl hist forec Mt'!$H485</f>
        <v>0.25934997730475245</v>
      </c>
      <c r="N485" s="15">
        <f>'prov lvl hist forec Mt'!N485*'city lvl hist forec Mt'!$H485</f>
        <v>0.28246274514597597</v>
      </c>
      <c r="O485" s="15">
        <f>'prov lvl hist forec Mt'!O485*'city lvl hist forec Mt'!$H485</f>
        <v>0.2941188559108171</v>
      </c>
      <c r="P485" s="15">
        <f>'prov lvl hist forec Mt'!P485*'city lvl hist forec Mt'!$H485</f>
        <v>0.29203067159511459</v>
      </c>
      <c r="Q485" s="15">
        <f>'prov lvl hist forec Mt'!Q485*'city lvl hist forec Mt'!$H485</f>
        <v>0.27223959168465683</v>
      </c>
      <c r="R485" s="15">
        <f>'prov lvl hist forec Mt'!R485*'city lvl hist forec Mt'!$H485</f>
        <v>0.25284433337240825</v>
      </c>
      <c r="S485" s="15">
        <f>'prov lvl hist forec Mt'!S485*'city lvl hist forec Mt'!$H485</f>
        <v>0.23383698022640456</v>
      </c>
      <c r="T485" s="15">
        <f>'prov lvl hist forec Mt'!T485*'city lvl hist forec Mt'!$H485</f>
        <v>0.21520977414332099</v>
      </c>
      <c r="U485" s="15">
        <f>'prov lvl hist forec Mt'!U485*'city lvl hist forec Mt'!$H485</f>
        <v>0.19695511218189915</v>
      </c>
      <c r="V485" s="15">
        <f>'prov lvl hist forec Mt'!V485*'city lvl hist forec Mt'!$H485</f>
        <v>0.1790655434597056</v>
      </c>
      <c r="W485" s="15">
        <f>'prov lvl hist forec Mt'!W485*'city lvl hist forec Mt'!$H485</f>
        <v>0.16153376611195616</v>
      </c>
      <c r="X485" s="15">
        <f>'prov lvl hist forec Mt'!X485*'city lvl hist forec Mt'!$H485</f>
        <v>0.14435262431116144</v>
      </c>
    </row>
    <row r="486" spans="1:24">
      <c r="A486" s="14" t="s">
        <v>3812</v>
      </c>
      <c r="B486" s="14" t="s">
        <v>4704</v>
      </c>
      <c r="C486" s="14" t="s">
        <v>4705</v>
      </c>
      <c r="D486" s="14" t="s">
        <v>2634</v>
      </c>
      <c r="E486" s="14" t="s">
        <v>3974</v>
      </c>
      <c r="F486">
        <f>SUMIF(GID_GCED_CO2_Plant_2019_v1.0!$V$1:$V$797,'city lvl hist forec Mt'!A486,GID_GCED_CO2_Plant_2019_v1.0!$AB$1:$AB$797)</f>
        <v>0</v>
      </c>
      <c r="G486" s="15">
        <f t="shared" si="14"/>
        <v>11280.41</v>
      </c>
      <c r="H486" s="26">
        <f t="shared" si="15"/>
        <v>0</v>
      </c>
      <c r="I486" s="15">
        <f>'prov lvl hist forec Mt'!I486*'city lvl hist forec Mt'!$H486</f>
        <v>0</v>
      </c>
      <c r="J486" s="15">
        <f>'prov lvl hist forec Mt'!J486*'city lvl hist forec Mt'!$H486</f>
        <v>0</v>
      </c>
      <c r="K486" s="15">
        <f>'prov lvl hist forec Mt'!K486*'city lvl hist forec Mt'!$H486</f>
        <v>0</v>
      </c>
      <c r="L486" s="15">
        <f>'prov lvl hist forec Mt'!L486*'city lvl hist forec Mt'!$H486</f>
        <v>0</v>
      </c>
      <c r="M486" s="15">
        <f>'prov lvl hist forec Mt'!M486*'city lvl hist forec Mt'!$H486</f>
        <v>0</v>
      </c>
      <c r="N486" s="15">
        <f>'prov lvl hist forec Mt'!N486*'city lvl hist forec Mt'!$H486</f>
        <v>0</v>
      </c>
      <c r="O486" s="15">
        <f>'prov lvl hist forec Mt'!O486*'city lvl hist forec Mt'!$H486</f>
        <v>0</v>
      </c>
      <c r="P486" s="15">
        <f>'prov lvl hist forec Mt'!P486*'city lvl hist forec Mt'!$H486</f>
        <v>0</v>
      </c>
      <c r="Q486" s="15">
        <f>'prov lvl hist forec Mt'!Q486*'city lvl hist forec Mt'!$H486</f>
        <v>0</v>
      </c>
      <c r="R486" s="15">
        <f>'prov lvl hist forec Mt'!R486*'city lvl hist forec Mt'!$H486</f>
        <v>0</v>
      </c>
      <c r="S486" s="15">
        <f>'prov lvl hist forec Mt'!S486*'city lvl hist forec Mt'!$H486</f>
        <v>0</v>
      </c>
      <c r="T486" s="15">
        <f>'prov lvl hist forec Mt'!T486*'city lvl hist forec Mt'!$H486</f>
        <v>0</v>
      </c>
      <c r="U486" s="15">
        <f>'prov lvl hist forec Mt'!U486*'city lvl hist forec Mt'!$H486</f>
        <v>0</v>
      </c>
      <c r="V486" s="15">
        <f>'prov lvl hist forec Mt'!V486*'city lvl hist forec Mt'!$H486</f>
        <v>0</v>
      </c>
      <c r="W486" s="15">
        <f>'prov lvl hist forec Mt'!W486*'city lvl hist forec Mt'!$H486</f>
        <v>0</v>
      </c>
      <c r="X486" s="15">
        <f>'prov lvl hist forec Mt'!X486*'city lvl hist forec Mt'!$H486</f>
        <v>0</v>
      </c>
    </row>
    <row r="487" spans="1:24">
      <c r="A487" s="14" t="s">
        <v>3813</v>
      </c>
      <c r="B487" s="14" t="s">
        <v>4706</v>
      </c>
      <c r="C487" s="14" t="s">
        <v>4707</v>
      </c>
      <c r="D487" s="14" t="s">
        <v>2446</v>
      </c>
      <c r="E487" s="14" t="s">
        <v>3951</v>
      </c>
      <c r="F487">
        <f>SUMIF(GID_GCED_CO2_Plant_2019_v1.0!$V$1:$V$797,'city lvl hist forec Mt'!A487,GID_GCED_CO2_Plant_2019_v1.0!$AB$1:$AB$797)</f>
        <v>0</v>
      </c>
      <c r="G487" s="15">
        <f t="shared" si="14"/>
        <v>15742.279999999997</v>
      </c>
      <c r="H487" s="26">
        <f t="shared" si="15"/>
        <v>0</v>
      </c>
      <c r="I487" s="15">
        <f>'prov lvl hist forec Mt'!I487*'city lvl hist forec Mt'!$H487</f>
        <v>0</v>
      </c>
      <c r="J487" s="15">
        <f>'prov lvl hist forec Mt'!J487*'city lvl hist forec Mt'!$H487</f>
        <v>0</v>
      </c>
      <c r="K487" s="15">
        <f>'prov lvl hist forec Mt'!K487*'city lvl hist forec Mt'!$H487</f>
        <v>0</v>
      </c>
      <c r="L487" s="15">
        <f>'prov lvl hist forec Mt'!L487*'city lvl hist forec Mt'!$H487</f>
        <v>0</v>
      </c>
      <c r="M487" s="15">
        <f>'prov lvl hist forec Mt'!M487*'city lvl hist forec Mt'!$H487</f>
        <v>0</v>
      </c>
      <c r="N487" s="15">
        <f>'prov lvl hist forec Mt'!N487*'city lvl hist forec Mt'!$H487</f>
        <v>0</v>
      </c>
      <c r="O487" s="15">
        <f>'prov lvl hist forec Mt'!O487*'city lvl hist forec Mt'!$H487</f>
        <v>0</v>
      </c>
      <c r="P487" s="15">
        <f>'prov lvl hist forec Mt'!P487*'city lvl hist forec Mt'!$H487</f>
        <v>0</v>
      </c>
      <c r="Q487" s="15">
        <f>'prov lvl hist forec Mt'!Q487*'city lvl hist forec Mt'!$H487</f>
        <v>0</v>
      </c>
      <c r="R487" s="15">
        <f>'prov lvl hist forec Mt'!R487*'city lvl hist forec Mt'!$H487</f>
        <v>0</v>
      </c>
      <c r="S487" s="15">
        <f>'prov lvl hist forec Mt'!S487*'city lvl hist forec Mt'!$H487</f>
        <v>0</v>
      </c>
      <c r="T487" s="15">
        <f>'prov lvl hist forec Mt'!T487*'city lvl hist forec Mt'!$H487</f>
        <v>0</v>
      </c>
      <c r="U487" s="15">
        <f>'prov lvl hist forec Mt'!U487*'city lvl hist forec Mt'!$H487</f>
        <v>0</v>
      </c>
      <c r="V487" s="15">
        <f>'prov lvl hist forec Mt'!V487*'city lvl hist forec Mt'!$H487</f>
        <v>0</v>
      </c>
      <c r="W487" s="15">
        <f>'prov lvl hist forec Mt'!W487*'city lvl hist forec Mt'!$H487</f>
        <v>0</v>
      </c>
      <c r="X487" s="15">
        <f>'prov lvl hist forec Mt'!X487*'city lvl hist forec Mt'!$H487</f>
        <v>0</v>
      </c>
    </row>
    <row r="488" spans="1:24">
      <c r="A488" s="14" t="s">
        <v>3814</v>
      </c>
      <c r="B488" s="14" t="s">
        <v>4708</v>
      </c>
      <c r="C488" s="14" t="s">
        <v>4709</v>
      </c>
      <c r="D488" s="14" t="s">
        <v>3943</v>
      </c>
      <c r="E488" s="14" t="s">
        <v>3944</v>
      </c>
      <c r="F488">
        <f>SUMIF(GID_GCED_CO2_Plant_2019_v1.0!$V$1:$V$797,'city lvl hist forec Mt'!A488,GID_GCED_CO2_Plant_2019_v1.0!$AB$1:$AB$797)</f>
        <v>0</v>
      </c>
      <c r="G488" s="15">
        <f t="shared" si="14"/>
        <v>4351.25</v>
      </c>
      <c r="H488" s="26">
        <f t="shared" si="15"/>
        <v>0</v>
      </c>
      <c r="I488" s="15">
        <f>'prov lvl hist forec Mt'!I488*'city lvl hist forec Mt'!$H488</f>
        <v>0</v>
      </c>
      <c r="J488" s="15">
        <f>'prov lvl hist forec Mt'!J488*'city lvl hist forec Mt'!$H488</f>
        <v>0</v>
      </c>
      <c r="K488" s="15">
        <f>'prov lvl hist forec Mt'!K488*'city lvl hist forec Mt'!$H488</f>
        <v>0</v>
      </c>
      <c r="L488" s="15">
        <f>'prov lvl hist forec Mt'!L488*'city lvl hist forec Mt'!$H488</f>
        <v>0</v>
      </c>
      <c r="M488" s="15">
        <f>'prov lvl hist forec Mt'!M488*'city lvl hist forec Mt'!$H488</f>
        <v>0</v>
      </c>
      <c r="N488" s="15">
        <f>'prov lvl hist forec Mt'!N488*'city lvl hist forec Mt'!$H488</f>
        <v>0</v>
      </c>
      <c r="O488" s="15">
        <f>'prov lvl hist forec Mt'!O488*'city lvl hist forec Mt'!$H488</f>
        <v>0</v>
      </c>
      <c r="P488" s="15">
        <f>'prov lvl hist forec Mt'!P488*'city lvl hist forec Mt'!$H488</f>
        <v>0</v>
      </c>
      <c r="Q488" s="15">
        <f>'prov lvl hist forec Mt'!Q488*'city lvl hist forec Mt'!$H488</f>
        <v>0</v>
      </c>
      <c r="R488" s="15">
        <f>'prov lvl hist forec Mt'!R488*'city lvl hist forec Mt'!$H488</f>
        <v>0</v>
      </c>
      <c r="S488" s="15">
        <f>'prov lvl hist forec Mt'!S488*'city lvl hist forec Mt'!$H488</f>
        <v>0</v>
      </c>
      <c r="T488" s="15">
        <f>'prov lvl hist forec Mt'!T488*'city lvl hist forec Mt'!$H488</f>
        <v>0</v>
      </c>
      <c r="U488" s="15">
        <f>'prov lvl hist forec Mt'!U488*'city lvl hist forec Mt'!$H488</f>
        <v>0</v>
      </c>
      <c r="V488" s="15">
        <f>'prov lvl hist forec Mt'!V488*'city lvl hist forec Mt'!$H488</f>
        <v>0</v>
      </c>
      <c r="W488" s="15">
        <f>'prov lvl hist forec Mt'!W488*'city lvl hist forec Mt'!$H488</f>
        <v>0</v>
      </c>
      <c r="X488" s="15">
        <f>'prov lvl hist forec Mt'!X488*'city lvl hist forec Mt'!$H488</f>
        <v>0</v>
      </c>
    </row>
    <row r="489" spans="1:24">
      <c r="A489" s="14" t="s">
        <v>3815</v>
      </c>
      <c r="B489" s="14" t="s">
        <v>4710</v>
      </c>
      <c r="C489" s="14" t="s">
        <v>4711</v>
      </c>
      <c r="D489" s="14" t="s">
        <v>3943</v>
      </c>
      <c r="E489" s="14" t="s">
        <v>3944</v>
      </c>
      <c r="F489">
        <f>SUMIF(GID_GCED_CO2_Plant_2019_v1.0!$V$1:$V$797,'city lvl hist forec Mt'!A489,GID_GCED_CO2_Plant_2019_v1.0!$AB$1:$AB$797)</f>
        <v>0</v>
      </c>
      <c r="G489" s="15">
        <f t="shared" si="14"/>
        <v>4351.25</v>
      </c>
      <c r="H489" s="26">
        <f t="shared" si="15"/>
        <v>0</v>
      </c>
      <c r="I489" s="15">
        <f>'prov lvl hist forec Mt'!I489*'city lvl hist forec Mt'!$H489</f>
        <v>0</v>
      </c>
      <c r="J489" s="15">
        <f>'prov lvl hist forec Mt'!J489*'city lvl hist forec Mt'!$H489</f>
        <v>0</v>
      </c>
      <c r="K489" s="15">
        <f>'prov lvl hist forec Mt'!K489*'city lvl hist forec Mt'!$H489</f>
        <v>0</v>
      </c>
      <c r="L489" s="15">
        <f>'prov lvl hist forec Mt'!L489*'city lvl hist forec Mt'!$H489</f>
        <v>0</v>
      </c>
      <c r="M489" s="15">
        <f>'prov lvl hist forec Mt'!M489*'city lvl hist forec Mt'!$H489</f>
        <v>0</v>
      </c>
      <c r="N489" s="15">
        <f>'prov lvl hist forec Mt'!N489*'city lvl hist forec Mt'!$H489</f>
        <v>0</v>
      </c>
      <c r="O489" s="15">
        <f>'prov lvl hist forec Mt'!O489*'city lvl hist forec Mt'!$H489</f>
        <v>0</v>
      </c>
      <c r="P489" s="15">
        <f>'prov lvl hist forec Mt'!P489*'city lvl hist forec Mt'!$H489</f>
        <v>0</v>
      </c>
      <c r="Q489" s="15">
        <f>'prov lvl hist forec Mt'!Q489*'city lvl hist forec Mt'!$H489</f>
        <v>0</v>
      </c>
      <c r="R489" s="15">
        <f>'prov lvl hist forec Mt'!R489*'city lvl hist forec Mt'!$H489</f>
        <v>0</v>
      </c>
      <c r="S489" s="15">
        <f>'prov lvl hist forec Mt'!S489*'city lvl hist forec Mt'!$H489</f>
        <v>0</v>
      </c>
      <c r="T489" s="15">
        <f>'prov lvl hist forec Mt'!T489*'city lvl hist forec Mt'!$H489</f>
        <v>0</v>
      </c>
      <c r="U489" s="15">
        <f>'prov lvl hist forec Mt'!U489*'city lvl hist forec Mt'!$H489</f>
        <v>0</v>
      </c>
      <c r="V489" s="15">
        <f>'prov lvl hist forec Mt'!V489*'city lvl hist forec Mt'!$H489</f>
        <v>0</v>
      </c>
      <c r="W489" s="15">
        <f>'prov lvl hist forec Mt'!W489*'city lvl hist forec Mt'!$H489</f>
        <v>0</v>
      </c>
      <c r="X489" s="15">
        <f>'prov lvl hist forec Mt'!X489*'city lvl hist forec Mt'!$H489</f>
        <v>0</v>
      </c>
    </row>
    <row r="490" spans="1:24">
      <c r="A490" s="14" t="s">
        <v>3816</v>
      </c>
      <c r="B490" s="14" t="s">
        <v>4712</v>
      </c>
      <c r="C490" s="14" t="s">
        <v>4713</v>
      </c>
      <c r="D490" s="14" t="s">
        <v>2366</v>
      </c>
      <c r="E490" s="14" t="s">
        <v>3987</v>
      </c>
      <c r="F490">
        <f>SUMIF(GID_GCED_CO2_Plant_2019_v1.0!$V$1:$V$797,'city lvl hist forec Mt'!A490,GID_GCED_CO2_Plant_2019_v1.0!$AB$1:$AB$797)</f>
        <v>0</v>
      </c>
      <c r="G490" s="15">
        <f t="shared" si="14"/>
        <v>30951.659999999996</v>
      </c>
      <c r="H490" s="26">
        <f t="shared" si="15"/>
        <v>0</v>
      </c>
      <c r="I490" s="15">
        <f>'prov lvl hist forec Mt'!I490*'city lvl hist forec Mt'!$H490</f>
        <v>0</v>
      </c>
      <c r="J490" s="15">
        <f>'prov lvl hist forec Mt'!J490*'city lvl hist forec Mt'!$H490</f>
        <v>0</v>
      </c>
      <c r="K490" s="15">
        <f>'prov lvl hist forec Mt'!K490*'city lvl hist forec Mt'!$H490</f>
        <v>0</v>
      </c>
      <c r="L490" s="15">
        <f>'prov lvl hist forec Mt'!L490*'city lvl hist forec Mt'!$H490</f>
        <v>0</v>
      </c>
      <c r="M490" s="15">
        <f>'prov lvl hist forec Mt'!M490*'city lvl hist forec Mt'!$H490</f>
        <v>0</v>
      </c>
      <c r="N490" s="15">
        <f>'prov lvl hist forec Mt'!N490*'city lvl hist forec Mt'!$H490</f>
        <v>0</v>
      </c>
      <c r="O490" s="15">
        <f>'prov lvl hist forec Mt'!O490*'city lvl hist forec Mt'!$H490</f>
        <v>0</v>
      </c>
      <c r="P490" s="15">
        <f>'prov lvl hist forec Mt'!P490*'city lvl hist forec Mt'!$H490</f>
        <v>0</v>
      </c>
      <c r="Q490" s="15">
        <f>'prov lvl hist forec Mt'!Q490*'city lvl hist forec Mt'!$H490</f>
        <v>0</v>
      </c>
      <c r="R490" s="15">
        <f>'prov lvl hist forec Mt'!R490*'city lvl hist forec Mt'!$H490</f>
        <v>0</v>
      </c>
      <c r="S490" s="15">
        <f>'prov lvl hist forec Mt'!S490*'city lvl hist forec Mt'!$H490</f>
        <v>0</v>
      </c>
      <c r="T490" s="15">
        <f>'prov lvl hist forec Mt'!T490*'city lvl hist forec Mt'!$H490</f>
        <v>0</v>
      </c>
      <c r="U490" s="15">
        <f>'prov lvl hist forec Mt'!U490*'city lvl hist forec Mt'!$H490</f>
        <v>0</v>
      </c>
      <c r="V490" s="15">
        <f>'prov lvl hist forec Mt'!V490*'city lvl hist forec Mt'!$H490</f>
        <v>0</v>
      </c>
      <c r="W490" s="15">
        <f>'prov lvl hist forec Mt'!W490*'city lvl hist forec Mt'!$H490</f>
        <v>0</v>
      </c>
      <c r="X490" s="15">
        <f>'prov lvl hist forec Mt'!X490*'city lvl hist forec Mt'!$H490</f>
        <v>0</v>
      </c>
    </row>
    <row r="491" spans="1:24">
      <c r="A491" s="14" t="s">
        <v>3817</v>
      </c>
      <c r="B491" s="14" t="s">
        <v>4714</v>
      </c>
      <c r="C491" s="14" t="s">
        <v>4715</v>
      </c>
      <c r="D491" s="14" t="s">
        <v>2446</v>
      </c>
      <c r="E491" s="14" t="s">
        <v>3951</v>
      </c>
      <c r="F491">
        <f>SUMIF(GID_GCED_CO2_Plant_2019_v1.0!$V$1:$V$797,'city lvl hist forec Mt'!A491,GID_GCED_CO2_Plant_2019_v1.0!$AB$1:$AB$797)</f>
        <v>0</v>
      </c>
      <c r="G491" s="15">
        <f t="shared" si="14"/>
        <v>15742.279999999997</v>
      </c>
      <c r="H491" s="26">
        <f t="shared" si="15"/>
        <v>0</v>
      </c>
      <c r="I491" s="15">
        <f>'prov lvl hist forec Mt'!I491*'city lvl hist forec Mt'!$H491</f>
        <v>0</v>
      </c>
      <c r="J491" s="15">
        <f>'prov lvl hist forec Mt'!J491*'city lvl hist forec Mt'!$H491</f>
        <v>0</v>
      </c>
      <c r="K491" s="15">
        <f>'prov lvl hist forec Mt'!K491*'city lvl hist forec Mt'!$H491</f>
        <v>0</v>
      </c>
      <c r="L491" s="15">
        <f>'prov lvl hist forec Mt'!L491*'city lvl hist forec Mt'!$H491</f>
        <v>0</v>
      </c>
      <c r="M491" s="15">
        <f>'prov lvl hist forec Mt'!M491*'city lvl hist forec Mt'!$H491</f>
        <v>0</v>
      </c>
      <c r="N491" s="15">
        <f>'prov lvl hist forec Mt'!N491*'city lvl hist forec Mt'!$H491</f>
        <v>0</v>
      </c>
      <c r="O491" s="15">
        <f>'prov lvl hist forec Mt'!O491*'city lvl hist forec Mt'!$H491</f>
        <v>0</v>
      </c>
      <c r="P491" s="15">
        <f>'prov lvl hist forec Mt'!P491*'city lvl hist forec Mt'!$H491</f>
        <v>0</v>
      </c>
      <c r="Q491" s="15">
        <f>'prov lvl hist forec Mt'!Q491*'city lvl hist forec Mt'!$H491</f>
        <v>0</v>
      </c>
      <c r="R491" s="15">
        <f>'prov lvl hist forec Mt'!R491*'city lvl hist forec Mt'!$H491</f>
        <v>0</v>
      </c>
      <c r="S491" s="15">
        <f>'prov lvl hist forec Mt'!S491*'city lvl hist forec Mt'!$H491</f>
        <v>0</v>
      </c>
      <c r="T491" s="15">
        <f>'prov lvl hist forec Mt'!T491*'city lvl hist forec Mt'!$H491</f>
        <v>0</v>
      </c>
      <c r="U491" s="15">
        <f>'prov lvl hist forec Mt'!U491*'city lvl hist forec Mt'!$H491</f>
        <v>0</v>
      </c>
      <c r="V491" s="15">
        <f>'prov lvl hist forec Mt'!V491*'city lvl hist forec Mt'!$H491</f>
        <v>0</v>
      </c>
      <c r="W491" s="15">
        <f>'prov lvl hist forec Mt'!W491*'city lvl hist forec Mt'!$H491</f>
        <v>0</v>
      </c>
      <c r="X491" s="15">
        <f>'prov lvl hist forec Mt'!X491*'city lvl hist forec Mt'!$H491</f>
        <v>0</v>
      </c>
    </row>
    <row r="492" spans="1:24">
      <c r="A492" s="14" t="s">
        <v>3818</v>
      </c>
      <c r="B492" s="14" t="s">
        <v>4716</v>
      </c>
      <c r="C492" s="14" t="s">
        <v>4717</v>
      </c>
      <c r="D492" s="14" t="s">
        <v>2453</v>
      </c>
      <c r="E492" s="14" t="s">
        <v>4031</v>
      </c>
      <c r="F492">
        <f>SUMIF(GID_GCED_CO2_Plant_2019_v1.0!$V$1:$V$797,'city lvl hist forec Mt'!A492,GID_GCED_CO2_Plant_2019_v1.0!$AB$1:$AB$797)</f>
        <v>0</v>
      </c>
      <c r="G492" s="15">
        <f t="shared" si="14"/>
        <v>24364.339999999997</v>
      </c>
      <c r="H492" s="26">
        <f t="shared" si="15"/>
        <v>0</v>
      </c>
      <c r="I492" s="15">
        <f>'prov lvl hist forec Mt'!I492*'city lvl hist forec Mt'!$H492</f>
        <v>0</v>
      </c>
      <c r="J492" s="15">
        <f>'prov lvl hist forec Mt'!J492*'city lvl hist forec Mt'!$H492</f>
        <v>0</v>
      </c>
      <c r="K492" s="15">
        <f>'prov lvl hist forec Mt'!K492*'city lvl hist forec Mt'!$H492</f>
        <v>0</v>
      </c>
      <c r="L492" s="15">
        <f>'prov lvl hist forec Mt'!L492*'city lvl hist forec Mt'!$H492</f>
        <v>0</v>
      </c>
      <c r="M492" s="15">
        <f>'prov lvl hist forec Mt'!M492*'city lvl hist forec Mt'!$H492</f>
        <v>0</v>
      </c>
      <c r="N492" s="15">
        <f>'prov lvl hist forec Mt'!N492*'city lvl hist forec Mt'!$H492</f>
        <v>0</v>
      </c>
      <c r="O492" s="15">
        <f>'prov lvl hist forec Mt'!O492*'city lvl hist forec Mt'!$H492</f>
        <v>0</v>
      </c>
      <c r="P492" s="15">
        <f>'prov lvl hist forec Mt'!P492*'city lvl hist forec Mt'!$H492</f>
        <v>0</v>
      </c>
      <c r="Q492" s="15">
        <f>'prov lvl hist forec Mt'!Q492*'city lvl hist forec Mt'!$H492</f>
        <v>0</v>
      </c>
      <c r="R492" s="15">
        <f>'prov lvl hist forec Mt'!R492*'city lvl hist forec Mt'!$H492</f>
        <v>0</v>
      </c>
      <c r="S492" s="15">
        <f>'prov lvl hist forec Mt'!S492*'city lvl hist forec Mt'!$H492</f>
        <v>0</v>
      </c>
      <c r="T492" s="15">
        <f>'prov lvl hist forec Mt'!T492*'city lvl hist forec Mt'!$H492</f>
        <v>0</v>
      </c>
      <c r="U492" s="15">
        <f>'prov lvl hist forec Mt'!U492*'city lvl hist forec Mt'!$H492</f>
        <v>0</v>
      </c>
      <c r="V492" s="15">
        <f>'prov lvl hist forec Mt'!V492*'city lvl hist forec Mt'!$H492</f>
        <v>0</v>
      </c>
      <c r="W492" s="15">
        <f>'prov lvl hist forec Mt'!W492*'city lvl hist forec Mt'!$H492</f>
        <v>0</v>
      </c>
      <c r="X492" s="15">
        <f>'prov lvl hist forec Mt'!X492*'city lvl hist forec Mt'!$H492</f>
        <v>0</v>
      </c>
    </row>
    <row r="493" spans="1:24">
      <c r="A493" s="14" t="s">
        <v>3379</v>
      </c>
      <c r="B493" s="14" t="s">
        <v>4718</v>
      </c>
      <c r="C493" s="14" t="s">
        <v>2960</v>
      </c>
      <c r="D493" s="14" t="s">
        <v>2453</v>
      </c>
      <c r="E493" s="14" t="s">
        <v>4031</v>
      </c>
      <c r="F493">
        <f>SUMIF(GID_GCED_CO2_Plant_2019_v1.0!$V$1:$V$797,'city lvl hist forec Mt'!A493,GID_GCED_CO2_Plant_2019_v1.0!$AB$1:$AB$797)</f>
        <v>730.80000000000007</v>
      </c>
      <c r="G493" s="15">
        <f t="shared" si="14"/>
        <v>24364.339999999997</v>
      </c>
      <c r="H493" s="26">
        <f t="shared" si="15"/>
        <v>2.9994656124483578E-2</v>
      </c>
      <c r="I493" s="15">
        <f>'prov lvl hist forec Mt'!I493*'city lvl hist forec Mt'!$H493</f>
        <v>0.71655112369130392</v>
      </c>
      <c r="J493" s="15">
        <f>'prov lvl hist forec Mt'!J493*'city lvl hist forec Mt'!$H493</f>
        <v>0.70793718278972251</v>
      </c>
      <c r="K493" s="15">
        <f>'prov lvl hist forec Mt'!K493*'city lvl hist forec Mt'!$H493</f>
        <v>0.7051469187568149</v>
      </c>
      <c r="L493" s="15">
        <f>'prov lvl hist forec Mt'!L493*'city lvl hist forec Mt'!$H493</f>
        <v>0.58267460492393131</v>
      </c>
      <c r="M493" s="15">
        <f>'prov lvl hist forec Mt'!M493*'city lvl hist forec Mt'!$H493</f>
        <v>0.66234196416058899</v>
      </c>
      <c r="N493" s="15">
        <f>'prov lvl hist forec Mt'!N493*'city lvl hist forec Mt'!$H493</f>
        <v>0.62287682373742725</v>
      </c>
      <c r="O493" s="15">
        <f>'prov lvl hist forec Mt'!O493*'city lvl hist forec Mt'!$H493</f>
        <v>0.63255560775678799</v>
      </c>
      <c r="P493" s="15">
        <f>'prov lvl hist forec Mt'!P493*'city lvl hist forec Mt'!$H493</f>
        <v>0.63082166018267394</v>
      </c>
      <c r="Q493" s="15">
        <f>'prov lvl hist forec Mt'!Q493*'city lvl hist forec Mt'!$H493</f>
        <v>0.61438791209741883</v>
      </c>
      <c r="R493" s="15">
        <f>'prov lvl hist forec Mt'!R493*'city lvl hist forec Mt'!$H493</f>
        <v>0.5982828389738688</v>
      </c>
      <c r="S493" s="15">
        <f>'prov lvl hist forec Mt'!S493*'city lvl hist forec Mt'!$H493</f>
        <v>0.5824998673127898</v>
      </c>
      <c r="T493" s="15">
        <f>'prov lvl hist forec Mt'!T493*'city lvl hist forec Mt'!$H493</f>
        <v>0.56703255508493233</v>
      </c>
      <c r="U493" s="15">
        <f>'prov lvl hist forec Mt'!U493*'city lvl hist forec Mt'!$H493</f>
        <v>0.55187458910163201</v>
      </c>
      <c r="V493" s="15">
        <f>'prov lvl hist forec Mt'!V493*'city lvl hist forec Mt'!$H493</f>
        <v>0.53701978243799764</v>
      </c>
      <c r="W493" s="15">
        <f>'prov lvl hist forec Mt'!W493*'city lvl hist forec Mt'!$H493</f>
        <v>0.52246207190763616</v>
      </c>
      <c r="X493" s="15">
        <f>'prov lvl hist forec Mt'!X493*'city lvl hist forec Mt'!$H493</f>
        <v>0.50819551558788156</v>
      </c>
    </row>
    <row r="494" spans="1:24">
      <c r="A494" s="14" t="s">
        <v>3819</v>
      </c>
      <c r="B494" s="14" t="s">
        <v>4719</v>
      </c>
      <c r="C494" s="14" t="s">
        <v>2960</v>
      </c>
      <c r="D494" s="14" t="s">
        <v>2386</v>
      </c>
      <c r="E494" s="14" t="s">
        <v>3955</v>
      </c>
      <c r="F494">
        <f>SUMIF(GID_GCED_CO2_Plant_2019_v1.0!$V$1:$V$797,'city lvl hist forec Mt'!A494,GID_GCED_CO2_Plant_2019_v1.0!$AB$1:$AB$797)</f>
        <v>0</v>
      </c>
      <c r="G494" s="15">
        <f t="shared" si="14"/>
        <v>64497.73</v>
      </c>
      <c r="H494" s="26">
        <f t="shared" si="15"/>
        <v>0</v>
      </c>
      <c r="I494" s="15">
        <f>'prov lvl hist forec Mt'!I494*'city lvl hist forec Mt'!$H494</f>
        <v>0</v>
      </c>
      <c r="J494" s="15">
        <f>'prov lvl hist forec Mt'!J494*'city lvl hist forec Mt'!$H494</f>
        <v>0</v>
      </c>
      <c r="K494" s="15">
        <f>'prov lvl hist forec Mt'!K494*'city lvl hist forec Mt'!$H494</f>
        <v>0</v>
      </c>
      <c r="L494" s="15">
        <f>'prov lvl hist forec Mt'!L494*'city lvl hist forec Mt'!$H494</f>
        <v>0</v>
      </c>
      <c r="M494" s="15">
        <f>'prov lvl hist forec Mt'!M494*'city lvl hist forec Mt'!$H494</f>
        <v>0</v>
      </c>
      <c r="N494" s="15">
        <f>'prov lvl hist forec Mt'!N494*'city lvl hist forec Mt'!$H494</f>
        <v>0</v>
      </c>
      <c r="O494" s="15">
        <f>'prov lvl hist forec Mt'!O494*'city lvl hist forec Mt'!$H494</f>
        <v>0</v>
      </c>
      <c r="P494" s="15">
        <f>'prov lvl hist forec Mt'!P494*'city lvl hist forec Mt'!$H494</f>
        <v>0</v>
      </c>
      <c r="Q494" s="15">
        <f>'prov lvl hist forec Mt'!Q494*'city lvl hist forec Mt'!$H494</f>
        <v>0</v>
      </c>
      <c r="R494" s="15">
        <f>'prov lvl hist forec Mt'!R494*'city lvl hist forec Mt'!$H494</f>
        <v>0</v>
      </c>
      <c r="S494" s="15">
        <f>'prov lvl hist forec Mt'!S494*'city lvl hist forec Mt'!$H494</f>
        <v>0</v>
      </c>
      <c r="T494" s="15">
        <f>'prov lvl hist forec Mt'!T494*'city lvl hist forec Mt'!$H494</f>
        <v>0</v>
      </c>
      <c r="U494" s="15">
        <f>'prov lvl hist forec Mt'!U494*'city lvl hist forec Mt'!$H494</f>
        <v>0</v>
      </c>
      <c r="V494" s="15">
        <f>'prov lvl hist forec Mt'!V494*'city lvl hist forec Mt'!$H494</f>
        <v>0</v>
      </c>
      <c r="W494" s="15">
        <f>'prov lvl hist forec Mt'!W494*'city lvl hist forec Mt'!$H494</f>
        <v>0</v>
      </c>
      <c r="X494" s="15">
        <f>'prov lvl hist forec Mt'!X494*'city lvl hist forec Mt'!$H494</f>
        <v>0</v>
      </c>
    </row>
    <row r="495" spans="1:24">
      <c r="A495" s="14" t="s">
        <v>3390</v>
      </c>
      <c r="B495" s="14" t="s">
        <v>4720</v>
      </c>
      <c r="C495" s="14" t="s">
        <v>2993</v>
      </c>
      <c r="D495" s="14" t="s">
        <v>2610</v>
      </c>
      <c r="E495" s="14" t="s">
        <v>3936</v>
      </c>
      <c r="F495">
        <f>SUMIF(GID_GCED_CO2_Plant_2019_v1.0!$V$1:$V$797,'city lvl hist forec Mt'!A495,GID_GCED_CO2_Plant_2019_v1.0!$AB$1:$AB$797)</f>
        <v>207.83999999999997</v>
      </c>
      <c r="G495" s="15">
        <f t="shared" si="14"/>
        <v>3885.2700000000004</v>
      </c>
      <c r="H495" s="26">
        <f t="shared" si="15"/>
        <v>5.3494351743894233E-2</v>
      </c>
      <c r="I495" s="15">
        <f>'prov lvl hist forec Mt'!I495*'city lvl hist forec Mt'!$H495</f>
        <v>0.29360639136666949</v>
      </c>
      <c r="J495" s="15">
        <f>'prov lvl hist forec Mt'!J495*'city lvl hist forec Mt'!$H495</f>
        <v>0.27827341835438285</v>
      </c>
      <c r="K495" s="15">
        <f>'prov lvl hist forec Mt'!K495*'city lvl hist forec Mt'!$H495</f>
        <v>0.3262561104578815</v>
      </c>
      <c r="L495" s="15">
        <f>'prov lvl hist forec Mt'!L495*'city lvl hist forec Mt'!$H495</f>
        <v>0.25051279173963231</v>
      </c>
      <c r="M495" s="15">
        <f>'prov lvl hist forec Mt'!M495*'city lvl hist forec Mt'!$H495</f>
        <v>0.28241348549153195</v>
      </c>
      <c r="N495" s="15">
        <f>'prov lvl hist forec Mt'!N495*'city lvl hist forec Mt'!$H495</f>
        <v>0.28796554058799356</v>
      </c>
      <c r="O495" s="15">
        <f>'prov lvl hist forec Mt'!O495*'city lvl hist forec Mt'!$H495</f>
        <v>0.29172022021231886</v>
      </c>
      <c r="P495" s="15">
        <f>'prov lvl hist forec Mt'!P495*'city lvl hist forec Mt'!$H495</f>
        <v>0.29104757191133895</v>
      </c>
      <c r="Q495" s="15">
        <f>'prov lvl hist forec Mt'!Q495*'city lvl hist forec Mt'!$H495</f>
        <v>0.28467244679607911</v>
      </c>
      <c r="R495" s="15">
        <f>'prov lvl hist forec Mt'!R495*'city lvl hist forec Mt'!$H495</f>
        <v>0.27842482418312448</v>
      </c>
      <c r="S495" s="15">
        <f>'prov lvl hist forec Mt'!S495*'city lvl hist forec Mt'!$H495</f>
        <v>0.27230215402242891</v>
      </c>
      <c r="T495" s="15">
        <f>'prov lvl hist forec Mt'!T495*'city lvl hist forec Mt'!$H495</f>
        <v>0.26630193726494722</v>
      </c>
      <c r="U495" s="15">
        <f>'prov lvl hist forec Mt'!U495*'city lvl hist forec Mt'!$H495</f>
        <v>0.26042172484261522</v>
      </c>
      <c r="V495" s="15">
        <f>'prov lvl hist forec Mt'!V495*'city lvl hist forec Mt'!$H495</f>
        <v>0.25465911666872981</v>
      </c>
      <c r="W495" s="15">
        <f>'prov lvl hist forec Mt'!W495*'city lvl hist forec Mt'!$H495</f>
        <v>0.2490117606583222</v>
      </c>
      <c r="X495" s="15">
        <f>'prov lvl hist forec Mt'!X495*'city lvl hist forec Mt'!$H495</f>
        <v>0.2434773517681226</v>
      </c>
    </row>
    <row r="496" spans="1:24">
      <c r="A496" s="14" t="s">
        <v>3502</v>
      </c>
      <c r="B496" s="14" t="s">
        <v>4721</v>
      </c>
      <c r="C496" s="14" t="s">
        <v>4722</v>
      </c>
      <c r="D496" s="14" t="s">
        <v>2458</v>
      </c>
      <c r="E496" s="14" t="s">
        <v>3957</v>
      </c>
      <c r="F496">
        <f>SUMIF(GID_GCED_CO2_Plant_2019_v1.0!$V$1:$V$797,'city lvl hist forec Mt'!A496,GID_GCED_CO2_Plant_2019_v1.0!$AB$1:$AB$797)</f>
        <v>1307.3800000000001</v>
      </c>
      <c r="G496" s="15">
        <f t="shared" si="14"/>
        <v>25846</v>
      </c>
      <c r="H496" s="26">
        <f t="shared" si="15"/>
        <v>5.0583455853903898E-2</v>
      </c>
      <c r="I496" s="15">
        <f>'prov lvl hist forec Mt'!I496*'city lvl hist forec Mt'!$H496</f>
        <v>1.0197590845628099</v>
      </c>
      <c r="J496" s="15">
        <f>'prov lvl hist forec Mt'!J496*'city lvl hist forec Mt'!$H496</f>
        <v>1.0671606135484433</v>
      </c>
      <c r="K496" s="15">
        <f>'prov lvl hist forec Mt'!K496*'city lvl hist forec Mt'!$H496</f>
        <v>1.049860979355917</v>
      </c>
      <c r="L496" s="15">
        <f>'prov lvl hist forec Mt'!L496*'city lvl hist forec Mt'!$H496</f>
        <v>0.82132633470770633</v>
      </c>
      <c r="M496" s="15">
        <f>'prov lvl hist forec Mt'!M496*'city lvl hist forec Mt'!$H496</f>
        <v>0.9992820593925118</v>
      </c>
      <c r="N496" s="15">
        <f>'prov lvl hist forec Mt'!N496*'city lvl hist forec Mt'!$H496</f>
        <v>1.0816549485053502</v>
      </c>
      <c r="O496" s="15">
        <f>'prov lvl hist forec Mt'!O496*'city lvl hist forec Mt'!$H496</f>
        <v>1.1066519608386338</v>
      </c>
      <c r="P496" s="15">
        <f>'prov lvl hist forec Mt'!P496*'city lvl hist forec Mt'!$H496</f>
        <v>1.1021737630806618</v>
      </c>
      <c r="Q496" s="15">
        <f>'prov lvl hist forec Mt'!Q496*'city lvl hist forec Mt'!$H496</f>
        <v>1.0597309724628035</v>
      </c>
      <c r="R496" s="15">
        <f>'prov lvl hist forec Mt'!R496*'city lvl hist forec Mt'!$H496</f>
        <v>1.0181370376573022</v>
      </c>
      <c r="S496" s="15">
        <f>'prov lvl hist forec Mt'!S496*'city lvl hist forec Mt'!$H496</f>
        <v>0.97737498154791114</v>
      </c>
      <c r="T496" s="15">
        <f>'prov lvl hist forec Mt'!T496*'city lvl hist forec Mt'!$H496</f>
        <v>0.93742816656070782</v>
      </c>
      <c r="U496" s="15">
        <f>'prov lvl hist forec Mt'!U496*'city lvl hist forec Mt'!$H496</f>
        <v>0.89828028787324865</v>
      </c>
      <c r="V496" s="15">
        <f>'prov lvl hist forec Mt'!V496*'city lvl hist forec Mt'!$H496</f>
        <v>0.85991536675953839</v>
      </c>
      <c r="W496" s="15">
        <f>'prov lvl hist forec Mt'!W496*'city lvl hist forec Mt'!$H496</f>
        <v>0.82231774406810276</v>
      </c>
      <c r="X496" s="15">
        <f>'prov lvl hist forec Mt'!X496*'city lvl hist forec Mt'!$H496</f>
        <v>0.78547207383049533</v>
      </c>
    </row>
    <row r="497" spans="1:24">
      <c r="A497" s="14" t="s">
        <v>3820</v>
      </c>
      <c r="B497" s="14" t="s">
        <v>4723</v>
      </c>
      <c r="C497" s="14" t="s">
        <v>4724</v>
      </c>
      <c r="D497" s="14" t="s">
        <v>2453</v>
      </c>
      <c r="E497" s="14" t="s">
        <v>4031</v>
      </c>
      <c r="F497">
        <f>SUMIF(GID_GCED_CO2_Plant_2019_v1.0!$V$1:$V$797,'city lvl hist forec Mt'!A497,GID_GCED_CO2_Plant_2019_v1.0!$AB$1:$AB$797)</f>
        <v>0</v>
      </c>
      <c r="G497" s="15">
        <f t="shared" si="14"/>
        <v>24364.339999999997</v>
      </c>
      <c r="H497" s="26">
        <f t="shared" si="15"/>
        <v>0</v>
      </c>
      <c r="I497" s="15">
        <f>'prov lvl hist forec Mt'!I497*'city lvl hist forec Mt'!$H497</f>
        <v>0</v>
      </c>
      <c r="J497" s="15">
        <f>'prov lvl hist forec Mt'!J497*'city lvl hist forec Mt'!$H497</f>
        <v>0</v>
      </c>
      <c r="K497" s="15">
        <f>'prov lvl hist forec Mt'!K497*'city lvl hist forec Mt'!$H497</f>
        <v>0</v>
      </c>
      <c r="L497" s="15">
        <f>'prov lvl hist forec Mt'!L497*'city lvl hist forec Mt'!$H497</f>
        <v>0</v>
      </c>
      <c r="M497" s="15">
        <f>'prov lvl hist forec Mt'!M497*'city lvl hist forec Mt'!$H497</f>
        <v>0</v>
      </c>
      <c r="N497" s="15">
        <f>'prov lvl hist forec Mt'!N497*'city lvl hist forec Mt'!$H497</f>
        <v>0</v>
      </c>
      <c r="O497" s="15">
        <f>'prov lvl hist forec Mt'!O497*'city lvl hist forec Mt'!$H497</f>
        <v>0</v>
      </c>
      <c r="P497" s="15">
        <f>'prov lvl hist forec Mt'!P497*'city lvl hist forec Mt'!$H497</f>
        <v>0</v>
      </c>
      <c r="Q497" s="15">
        <f>'prov lvl hist forec Mt'!Q497*'city lvl hist forec Mt'!$H497</f>
        <v>0</v>
      </c>
      <c r="R497" s="15">
        <f>'prov lvl hist forec Mt'!R497*'city lvl hist forec Mt'!$H497</f>
        <v>0</v>
      </c>
      <c r="S497" s="15">
        <f>'prov lvl hist forec Mt'!S497*'city lvl hist forec Mt'!$H497</f>
        <v>0</v>
      </c>
      <c r="T497" s="15">
        <f>'prov lvl hist forec Mt'!T497*'city lvl hist forec Mt'!$H497</f>
        <v>0</v>
      </c>
      <c r="U497" s="15">
        <f>'prov lvl hist forec Mt'!U497*'city lvl hist forec Mt'!$H497</f>
        <v>0</v>
      </c>
      <c r="V497" s="15">
        <f>'prov lvl hist forec Mt'!V497*'city lvl hist forec Mt'!$H497</f>
        <v>0</v>
      </c>
      <c r="W497" s="15">
        <f>'prov lvl hist forec Mt'!W497*'city lvl hist forec Mt'!$H497</f>
        <v>0</v>
      </c>
      <c r="X497" s="15">
        <f>'prov lvl hist forec Mt'!X497*'city lvl hist forec Mt'!$H497</f>
        <v>0</v>
      </c>
    </row>
    <row r="498" spans="1:24">
      <c r="A498" s="14" t="s">
        <v>3821</v>
      </c>
      <c r="B498" s="14" t="s">
        <v>4725</v>
      </c>
      <c r="C498" s="14" t="s">
        <v>4726</v>
      </c>
      <c r="D498" s="14" t="s">
        <v>1517</v>
      </c>
      <c r="E498" s="14" t="s">
        <v>4043</v>
      </c>
      <c r="F498">
        <f>SUMIF(GID_GCED_CO2_Plant_2019_v1.0!$V$1:$V$797,'city lvl hist forec Mt'!A498,GID_GCED_CO2_Plant_2019_v1.0!$AB$1:$AB$797)</f>
        <v>0</v>
      </c>
      <c r="G498" s="15">
        <f t="shared" si="14"/>
        <v>24846.129999999997</v>
      </c>
      <c r="H498" s="26">
        <f t="shared" si="15"/>
        <v>0</v>
      </c>
      <c r="I498" s="15">
        <f>'prov lvl hist forec Mt'!I498*'city lvl hist forec Mt'!$H498</f>
        <v>0</v>
      </c>
      <c r="J498" s="15">
        <f>'prov lvl hist forec Mt'!J498*'city lvl hist forec Mt'!$H498</f>
        <v>0</v>
      </c>
      <c r="K498" s="15">
        <f>'prov lvl hist forec Mt'!K498*'city lvl hist forec Mt'!$H498</f>
        <v>0</v>
      </c>
      <c r="L498" s="15">
        <f>'prov lvl hist forec Mt'!L498*'city lvl hist forec Mt'!$H498</f>
        <v>0</v>
      </c>
      <c r="M498" s="15">
        <f>'prov lvl hist forec Mt'!M498*'city lvl hist forec Mt'!$H498</f>
        <v>0</v>
      </c>
      <c r="N498" s="15">
        <f>'prov lvl hist forec Mt'!N498*'city lvl hist forec Mt'!$H498</f>
        <v>0</v>
      </c>
      <c r="O498" s="15">
        <f>'prov lvl hist forec Mt'!O498*'city lvl hist forec Mt'!$H498</f>
        <v>0</v>
      </c>
      <c r="P498" s="15">
        <f>'prov lvl hist forec Mt'!P498*'city lvl hist forec Mt'!$H498</f>
        <v>0</v>
      </c>
      <c r="Q498" s="15">
        <f>'prov lvl hist forec Mt'!Q498*'city lvl hist forec Mt'!$H498</f>
        <v>0</v>
      </c>
      <c r="R498" s="15">
        <f>'prov lvl hist forec Mt'!R498*'city lvl hist forec Mt'!$H498</f>
        <v>0</v>
      </c>
      <c r="S498" s="15">
        <f>'prov lvl hist forec Mt'!S498*'city lvl hist forec Mt'!$H498</f>
        <v>0</v>
      </c>
      <c r="T498" s="15">
        <f>'prov lvl hist forec Mt'!T498*'city lvl hist forec Mt'!$H498</f>
        <v>0</v>
      </c>
      <c r="U498" s="15">
        <f>'prov lvl hist forec Mt'!U498*'city lvl hist forec Mt'!$H498</f>
        <v>0</v>
      </c>
      <c r="V498" s="15">
        <f>'prov lvl hist forec Mt'!V498*'city lvl hist forec Mt'!$H498</f>
        <v>0</v>
      </c>
      <c r="W498" s="15">
        <f>'prov lvl hist forec Mt'!W498*'city lvl hist forec Mt'!$H498</f>
        <v>0</v>
      </c>
      <c r="X498" s="15">
        <f>'prov lvl hist forec Mt'!X498*'city lvl hist forec Mt'!$H498</f>
        <v>0</v>
      </c>
    </row>
    <row r="499" spans="1:24">
      <c r="A499" s="14" t="s">
        <v>3822</v>
      </c>
      <c r="B499" s="14" t="s">
        <v>4727</v>
      </c>
      <c r="C499" s="14" t="s">
        <v>1502</v>
      </c>
      <c r="D499" s="14" t="s">
        <v>2453</v>
      </c>
      <c r="E499" s="14" t="s">
        <v>4031</v>
      </c>
      <c r="F499">
        <f>SUMIF(GID_GCED_CO2_Plant_2019_v1.0!$V$1:$V$797,'city lvl hist forec Mt'!A499,GID_GCED_CO2_Plant_2019_v1.0!$AB$1:$AB$797)</f>
        <v>0</v>
      </c>
      <c r="G499" s="15">
        <f t="shared" si="14"/>
        <v>24364.339999999997</v>
      </c>
      <c r="H499" s="26">
        <f t="shared" si="15"/>
        <v>0</v>
      </c>
      <c r="I499" s="15">
        <f>'prov lvl hist forec Mt'!I499*'city lvl hist forec Mt'!$H499</f>
        <v>0</v>
      </c>
      <c r="J499" s="15">
        <f>'prov lvl hist forec Mt'!J499*'city lvl hist forec Mt'!$H499</f>
        <v>0</v>
      </c>
      <c r="K499" s="15">
        <f>'prov lvl hist forec Mt'!K499*'city lvl hist forec Mt'!$H499</f>
        <v>0</v>
      </c>
      <c r="L499" s="15">
        <f>'prov lvl hist forec Mt'!L499*'city lvl hist forec Mt'!$H499</f>
        <v>0</v>
      </c>
      <c r="M499" s="15">
        <f>'prov lvl hist forec Mt'!M499*'city lvl hist forec Mt'!$H499</f>
        <v>0</v>
      </c>
      <c r="N499" s="15">
        <f>'prov lvl hist forec Mt'!N499*'city lvl hist forec Mt'!$H499</f>
        <v>0</v>
      </c>
      <c r="O499" s="15">
        <f>'prov lvl hist forec Mt'!O499*'city lvl hist forec Mt'!$H499</f>
        <v>0</v>
      </c>
      <c r="P499" s="15">
        <f>'prov lvl hist forec Mt'!P499*'city lvl hist forec Mt'!$H499</f>
        <v>0</v>
      </c>
      <c r="Q499" s="15">
        <f>'prov lvl hist forec Mt'!Q499*'city lvl hist forec Mt'!$H499</f>
        <v>0</v>
      </c>
      <c r="R499" s="15">
        <f>'prov lvl hist forec Mt'!R499*'city lvl hist forec Mt'!$H499</f>
        <v>0</v>
      </c>
      <c r="S499" s="15">
        <f>'prov lvl hist forec Mt'!S499*'city lvl hist forec Mt'!$H499</f>
        <v>0</v>
      </c>
      <c r="T499" s="15">
        <f>'prov lvl hist forec Mt'!T499*'city lvl hist forec Mt'!$H499</f>
        <v>0</v>
      </c>
      <c r="U499" s="15">
        <f>'prov lvl hist forec Mt'!U499*'city lvl hist forec Mt'!$H499</f>
        <v>0</v>
      </c>
      <c r="V499" s="15">
        <f>'prov lvl hist forec Mt'!V499*'city lvl hist forec Mt'!$H499</f>
        <v>0</v>
      </c>
      <c r="W499" s="15">
        <f>'prov lvl hist forec Mt'!W499*'city lvl hist forec Mt'!$H499</f>
        <v>0</v>
      </c>
      <c r="X499" s="15">
        <f>'prov lvl hist forec Mt'!X499*'city lvl hist forec Mt'!$H499</f>
        <v>0</v>
      </c>
    </row>
    <row r="500" spans="1:24">
      <c r="A500" s="14" t="s">
        <v>3346</v>
      </c>
      <c r="B500" s="14" t="s">
        <v>4728</v>
      </c>
      <c r="C500" s="14" t="s">
        <v>2808</v>
      </c>
      <c r="D500" s="14" t="s">
        <v>2642</v>
      </c>
      <c r="E500" s="14" t="s">
        <v>4037</v>
      </c>
      <c r="F500">
        <f>SUMIF(GID_GCED_CO2_Plant_2019_v1.0!$V$1:$V$797,'city lvl hist forec Mt'!A500,GID_GCED_CO2_Plant_2019_v1.0!$AB$1:$AB$797)</f>
        <v>1260.46</v>
      </c>
      <c r="G500" s="15">
        <f t="shared" si="14"/>
        <v>4378.0800000000008</v>
      </c>
      <c r="H500" s="26">
        <f t="shared" si="15"/>
        <v>0.28790245952563676</v>
      </c>
      <c r="I500" s="15">
        <f>'prov lvl hist forec Mt'!I500*'city lvl hist forec Mt'!$H500</f>
        <v>1.3629804647232615</v>
      </c>
      <c r="J500" s="15">
        <f>'prov lvl hist forec Mt'!J500*'city lvl hist forec Mt'!$H500</f>
        <v>1.3580443373193773</v>
      </c>
      <c r="K500" s="15">
        <f>'prov lvl hist forec Mt'!K500*'city lvl hist forec Mt'!$H500</f>
        <v>1.3692749906828905</v>
      </c>
      <c r="L500" s="15">
        <f>'prov lvl hist forec Mt'!L500*'city lvl hist forec Mt'!$H500</f>
        <v>1.5711136436947792</v>
      </c>
      <c r="M500" s="15">
        <f>'prov lvl hist forec Mt'!M500*'city lvl hist forec Mt'!$H500</f>
        <v>1.9737713193800264</v>
      </c>
      <c r="N500" s="15">
        <f>'prov lvl hist forec Mt'!N500*'city lvl hist forec Mt'!$H500</f>
        <v>2.103342145489</v>
      </c>
      <c r="O500" s="15">
        <f>'prov lvl hist forec Mt'!O500*'city lvl hist forec Mt'!$H500</f>
        <v>2.1619229028356752</v>
      </c>
      <c r="P500" s="15">
        <f>'prov lvl hist forec Mt'!P500*'city lvl hist forec Mt'!$H500</f>
        <v>2.1514282000002938</v>
      </c>
      <c r="Q500" s="15">
        <f>'prov lvl hist forec Mt'!Q500*'city lvl hist forec Mt'!$H500</f>
        <v>2.0519630805231981</v>
      </c>
      <c r="R500" s="15">
        <f>'prov lvl hist forec Mt'!R500*'city lvl hist forec Mt'!$H500</f>
        <v>1.9544872634356449</v>
      </c>
      <c r="S500" s="15">
        <f>'prov lvl hist forec Mt'!S500*'city lvl hist forec Mt'!$H500</f>
        <v>1.8589609626898425</v>
      </c>
      <c r="T500" s="15">
        <f>'prov lvl hist forec Mt'!T500*'city lvl hist forec Mt'!$H500</f>
        <v>1.7653451879589561</v>
      </c>
      <c r="U500" s="15">
        <f>'prov lvl hist forec Mt'!U500*'city lvl hist forec Mt'!$H500</f>
        <v>1.6736017287226874</v>
      </c>
      <c r="V500" s="15">
        <f>'prov lvl hist forec Mt'!V500*'city lvl hist forec Mt'!$H500</f>
        <v>1.5836931386711441</v>
      </c>
      <c r="W500" s="15">
        <f>'prov lvl hist forec Mt'!W500*'city lvl hist forec Mt'!$H500</f>
        <v>1.4955827204206322</v>
      </c>
      <c r="X500" s="15">
        <f>'prov lvl hist forec Mt'!X500*'city lvl hist forec Mt'!$H500</f>
        <v>1.4092345105351296</v>
      </c>
    </row>
    <row r="501" spans="1:24">
      <c r="A501" s="14" t="s">
        <v>3823</v>
      </c>
      <c r="B501" s="14" t="s">
        <v>4729</v>
      </c>
      <c r="C501" s="14" t="s">
        <v>4730</v>
      </c>
      <c r="D501" s="14" t="s">
        <v>2357</v>
      </c>
      <c r="E501" s="14" t="s">
        <v>4062</v>
      </c>
      <c r="F501">
        <f>SUMIF(GID_GCED_CO2_Plant_2019_v1.0!$V$1:$V$797,'city lvl hist forec Mt'!A501,GID_GCED_CO2_Plant_2019_v1.0!$AB$1:$AB$797)</f>
        <v>0</v>
      </c>
      <c r="G501" s="15">
        <f t="shared" si="14"/>
        <v>32718.120000000006</v>
      </c>
      <c r="H501" s="26">
        <f t="shared" si="15"/>
        <v>0</v>
      </c>
      <c r="I501" s="15">
        <f>'prov lvl hist forec Mt'!I501*'city lvl hist forec Mt'!$H501</f>
        <v>0</v>
      </c>
      <c r="J501" s="15">
        <f>'prov lvl hist forec Mt'!J501*'city lvl hist forec Mt'!$H501</f>
        <v>0</v>
      </c>
      <c r="K501" s="15">
        <f>'prov lvl hist forec Mt'!K501*'city lvl hist forec Mt'!$H501</f>
        <v>0</v>
      </c>
      <c r="L501" s="15">
        <f>'prov lvl hist forec Mt'!L501*'city lvl hist forec Mt'!$H501</f>
        <v>0</v>
      </c>
      <c r="M501" s="15">
        <f>'prov lvl hist forec Mt'!M501*'city lvl hist forec Mt'!$H501</f>
        <v>0</v>
      </c>
      <c r="N501" s="15">
        <f>'prov lvl hist forec Mt'!N501*'city lvl hist forec Mt'!$H501</f>
        <v>0</v>
      </c>
      <c r="O501" s="15">
        <f>'prov lvl hist forec Mt'!O501*'city lvl hist forec Mt'!$H501</f>
        <v>0</v>
      </c>
      <c r="P501" s="15">
        <f>'prov lvl hist forec Mt'!P501*'city lvl hist forec Mt'!$H501</f>
        <v>0</v>
      </c>
      <c r="Q501" s="15">
        <f>'prov lvl hist forec Mt'!Q501*'city lvl hist forec Mt'!$H501</f>
        <v>0</v>
      </c>
      <c r="R501" s="15">
        <f>'prov lvl hist forec Mt'!R501*'city lvl hist forec Mt'!$H501</f>
        <v>0</v>
      </c>
      <c r="S501" s="15">
        <f>'prov lvl hist forec Mt'!S501*'city lvl hist forec Mt'!$H501</f>
        <v>0</v>
      </c>
      <c r="T501" s="15">
        <f>'prov lvl hist forec Mt'!T501*'city lvl hist forec Mt'!$H501</f>
        <v>0</v>
      </c>
      <c r="U501" s="15">
        <f>'prov lvl hist forec Mt'!U501*'city lvl hist forec Mt'!$H501</f>
        <v>0</v>
      </c>
      <c r="V501" s="15">
        <f>'prov lvl hist forec Mt'!V501*'city lvl hist forec Mt'!$H501</f>
        <v>0</v>
      </c>
      <c r="W501" s="15">
        <f>'prov lvl hist forec Mt'!W501*'city lvl hist forec Mt'!$H501</f>
        <v>0</v>
      </c>
      <c r="X501" s="15">
        <f>'prov lvl hist forec Mt'!X501*'city lvl hist forec Mt'!$H501</f>
        <v>0</v>
      </c>
    </row>
    <row r="502" spans="1:24">
      <c r="A502" s="14" t="s">
        <v>3824</v>
      </c>
      <c r="B502" s="14" t="s">
        <v>4731</v>
      </c>
      <c r="C502" s="14" t="s">
        <v>4730</v>
      </c>
      <c r="D502" s="14" t="s">
        <v>2453</v>
      </c>
      <c r="E502" s="14" t="s">
        <v>4031</v>
      </c>
      <c r="F502">
        <f>SUMIF(GID_GCED_CO2_Plant_2019_v1.0!$V$1:$V$797,'city lvl hist forec Mt'!A502,GID_GCED_CO2_Plant_2019_v1.0!$AB$1:$AB$797)</f>
        <v>0</v>
      </c>
      <c r="G502" s="15">
        <f t="shared" si="14"/>
        <v>24364.339999999997</v>
      </c>
      <c r="H502" s="26">
        <f t="shared" si="15"/>
        <v>0</v>
      </c>
      <c r="I502" s="15">
        <f>'prov lvl hist forec Mt'!I502*'city lvl hist forec Mt'!$H502</f>
        <v>0</v>
      </c>
      <c r="J502" s="15">
        <f>'prov lvl hist forec Mt'!J502*'city lvl hist forec Mt'!$H502</f>
        <v>0</v>
      </c>
      <c r="K502" s="15">
        <f>'prov lvl hist forec Mt'!K502*'city lvl hist forec Mt'!$H502</f>
        <v>0</v>
      </c>
      <c r="L502" s="15">
        <f>'prov lvl hist forec Mt'!L502*'city lvl hist forec Mt'!$H502</f>
        <v>0</v>
      </c>
      <c r="M502" s="15">
        <f>'prov lvl hist forec Mt'!M502*'city lvl hist forec Mt'!$H502</f>
        <v>0</v>
      </c>
      <c r="N502" s="15">
        <f>'prov lvl hist forec Mt'!N502*'city lvl hist forec Mt'!$H502</f>
        <v>0</v>
      </c>
      <c r="O502" s="15">
        <f>'prov lvl hist forec Mt'!O502*'city lvl hist forec Mt'!$H502</f>
        <v>0</v>
      </c>
      <c r="P502" s="15">
        <f>'prov lvl hist forec Mt'!P502*'city lvl hist forec Mt'!$H502</f>
        <v>0</v>
      </c>
      <c r="Q502" s="15">
        <f>'prov lvl hist forec Mt'!Q502*'city lvl hist forec Mt'!$H502</f>
        <v>0</v>
      </c>
      <c r="R502" s="15">
        <f>'prov lvl hist forec Mt'!R502*'city lvl hist forec Mt'!$H502</f>
        <v>0</v>
      </c>
      <c r="S502" s="15">
        <f>'prov lvl hist forec Mt'!S502*'city lvl hist forec Mt'!$H502</f>
        <v>0</v>
      </c>
      <c r="T502" s="15">
        <f>'prov lvl hist forec Mt'!T502*'city lvl hist forec Mt'!$H502</f>
        <v>0</v>
      </c>
      <c r="U502" s="15">
        <f>'prov lvl hist forec Mt'!U502*'city lvl hist forec Mt'!$H502</f>
        <v>0</v>
      </c>
      <c r="V502" s="15">
        <f>'prov lvl hist forec Mt'!V502*'city lvl hist forec Mt'!$H502</f>
        <v>0</v>
      </c>
      <c r="W502" s="15">
        <f>'prov lvl hist forec Mt'!W502*'city lvl hist forec Mt'!$H502</f>
        <v>0</v>
      </c>
      <c r="X502" s="15">
        <f>'prov lvl hist forec Mt'!X502*'city lvl hist forec Mt'!$H502</f>
        <v>0</v>
      </c>
    </row>
    <row r="503" spans="1:24">
      <c r="A503" s="14" t="s">
        <v>3347</v>
      </c>
      <c r="B503" s="14" t="s">
        <v>4732</v>
      </c>
      <c r="C503" s="14" t="s">
        <v>2811</v>
      </c>
      <c r="D503" s="14" t="s">
        <v>1445</v>
      </c>
      <c r="E503" s="14" t="s">
        <v>3947</v>
      </c>
      <c r="F503">
        <f>SUMIF(GID_GCED_CO2_Plant_2019_v1.0!$V$1:$V$797,'city lvl hist forec Mt'!A503,GID_GCED_CO2_Plant_2019_v1.0!$AB$1:$AB$797)</f>
        <v>8430.98</v>
      </c>
      <c r="G503" s="15">
        <f t="shared" si="14"/>
        <v>19500.18</v>
      </c>
      <c r="H503" s="26">
        <f t="shared" si="15"/>
        <v>0.43235395775833863</v>
      </c>
      <c r="I503" s="15">
        <f>'prov lvl hist forec Mt'!I503*'city lvl hist forec Mt'!$H503</f>
        <v>5.1394139453772576</v>
      </c>
      <c r="J503" s="15">
        <f>'prov lvl hist forec Mt'!J503*'city lvl hist forec Mt'!$H503</f>
        <v>5.5936471879071989</v>
      </c>
      <c r="K503" s="15">
        <f>'prov lvl hist forec Mt'!K503*'city lvl hist forec Mt'!$H503</f>
        <v>5.2571066744060353</v>
      </c>
      <c r="L503" s="15">
        <f>'prov lvl hist forec Mt'!L503*'city lvl hist forec Mt'!$H503</f>
        <v>5.1083947932314162</v>
      </c>
      <c r="M503" s="15">
        <f>'prov lvl hist forec Mt'!M503*'city lvl hist forec Mt'!$H503</f>
        <v>6.086830260795093</v>
      </c>
      <c r="N503" s="15">
        <f>'prov lvl hist forec Mt'!N503*'city lvl hist forec Mt'!$H503</f>
        <v>6.8702858022540481</v>
      </c>
      <c r="O503" s="15">
        <f>'prov lvl hist forec Mt'!O503*'city lvl hist forec Mt'!$H503</f>
        <v>7.0035568561831107</v>
      </c>
      <c r="P503" s="15">
        <f>'prov lvl hist forec Mt'!P503*'city lvl hist forec Mt'!$H503</f>
        <v>6.9796814375150547</v>
      </c>
      <c r="Q503" s="15">
        <f>'prov lvl hist forec Mt'!Q503*'city lvl hist forec Mt'!$H503</f>
        <v>6.7533985777110077</v>
      </c>
      <c r="R503" s="15">
        <f>'prov lvl hist forec Mt'!R503*'city lvl hist forec Mt'!$H503</f>
        <v>6.5316413751030433</v>
      </c>
      <c r="S503" s="15">
        <f>'prov lvl hist forec Mt'!S503*'city lvl hist forec Mt'!$H503</f>
        <v>6.3143193165472367</v>
      </c>
      <c r="T503" s="15">
        <f>'prov lvl hist forec Mt'!T503*'city lvl hist forec Mt'!$H503</f>
        <v>6.1013436991625474</v>
      </c>
      <c r="U503" s="15">
        <f>'prov lvl hist forec Mt'!U503*'city lvl hist forec Mt'!$H503</f>
        <v>5.8926275941255524</v>
      </c>
      <c r="V503" s="15">
        <f>'prov lvl hist forec Mt'!V503*'city lvl hist forec Mt'!$H503</f>
        <v>5.6880858111892953</v>
      </c>
      <c r="W503" s="15">
        <f>'prov lvl hist forec Mt'!W503*'city lvl hist forec Mt'!$H503</f>
        <v>5.4876348639117651</v>
      </c>
      <c r="X503" s="15">
        <f>'prov lvl hist forec Mt'!X503*'city lvl hist forec Mt'!$H503</f>
        <v>5.291192935579784</v>
      </c>
    </row>
    <row r="504" spans="1:24">
      <c r="A504" s="14" t="s">
        <v>3825</v>
      </c>
      <c r="B504" s="14" t="s">
        <v>4733</v>
      </c>
      <c r="C504" s="14" t="s">
        <v>4734</v>
      </c>
      <c r="D504" s="14" t="s">
        <v>2634</v>
      </c>
      <c r="E504" s="14" t="s">
        <v>3974</v>
      </c>
      <c r="F504">
        <f>SUMIF(GID_GCED_CO2_Plant_2019_v1.0!$V$1:$V$797,'city lvl hist forec Mt'!A504,GID_GCED_CO2_Plant_2019_v1.0!$AB$1:$AB$797)</f>
        <v>0</v>
      </c>
      <c r="G504" s="15">
        <f t="shared" si="14"/>
        <v>11280.41</v>
      </c>
      <c r="H504" s="26">
        <f t="shared" si="15"/>
        <v>0</v>
      </c>
      <c r="I504" s="15">
        <f>'prov lvl hist forec Mt'!I504*'city lvl hist forec Mt'!$H504</f>
        <v>0</v>
      </c>
      <c r="J504" s="15">
        <f>'prov lvl hist forec Mt'!J504*'city lvl hist forec Mt'!$H504</f>
        <v>0</v>
      </c>
      <c r="K504" s="15">
        <f>'prov lvl hist forec Mt'!K504*'city lvl hist forec Mt'!$H504</f>
        <v>0</v>
      </c>
      <c r="L504" s="15">
        <f>'prov lvl hist forec Mt'!L504*'city lvl hist forec Mt'!$H504</f>
        <v>0</v>
      </c>
      <c r="M504" s="15">
        <f>'prov lvl hist forec Mt'!M504*'city lvl hist forec Mt'!$H504</f>
        <v>0</v>
      </c>
      <c r="N504" s="15">
        <f>'prov lvl hist forec Mt'!N504*'city lvl hist forec Mt'!$H504</f>
        <v>0</v>
      </c>
      <c r="O504" s="15">
        <f>'prov lvl hist forec Mt'!O504*'city lvl hist forec Mt'!$H504</f>
        <v>0</v>
      </c>
      <c r="P504" s="15">
        <f>'prov lvl hist forec Mt'!P504*'city lvl hist forec Mt'!$H504</f>
        <v>0</v>
      </c>
      <c r="Q504" s="15">
        <f>'prov lvl hist forec Mt'!Q504*'city lvl hist forec Mt'!$H504</f>
        <v>0</v>
      </c>
      <c r="R504" s="15">
        <f>'prov lvl hist forec Mt'!R504*'city lvl hist forec Mt'!$H504</f>
        <v>0</v>
      </c>
      <c r="S504" s="15">
        <f>'prov lvl hist forec Mt'!S504*'city lvl hist forec Mt'!$H504</f>
        <v>0</v>
      </c>
      <c r="T504" s="15">
        <f>'prov lvl hist forec Mt'!T504*'city lvl hist forec Mt'!$H504</f>
        <v>0</v>
      </c>
      <c r="U504" s="15">
        <f>'prov lvl hist forec Mt'!U504*'city lvl hist forec Mt'!$H504</f>
        <v>0</v>
      </c>
      <c r="V504" s="15">
        <f>'prov lvl hist forec Mt'!V504*'city lvl hist forec Mt'!$H504</f>
        <v>0</v>
      </c>
      <c r="W504" s="15">
        <f>'prov lvl hist forec Mt'!W504*'city lvl hist forec Mt'!$H504</f>
        <v>0</v>
      </c>
      <c r="X504" s="15">
        <f>'prov lvl hist forec Mt'!X504*'city lvl hist forec Mt'!$H504</f>
        <v>0</v>
      </c>
    </row>
    <row r="505" spans="1:24">
      <c r="A505" s="14" t="s">
        <v>3826</v>
      </c>
      <c r="B505" s="14" t="s">
        <v>4735</v>
      </c>
      <c r="C505" s="14" t="s">
        <v>4736</v>
      </c>
      <c r="D505" s="14" t="s">
        <v>2545</v>
      </c>
      <c r="E505" s="14" t="s">
        <v>3953</v>
      </c>
      <c r="F505">
        <f>SUMIF(GID_GCED_CO2_Plant_2019_v1.0!$V$1:$V$797,'city lvl hist forec Mt'!A505,GID_GCED_CO2_Plant_2019_v1.0!$AB$1:$AB$797)</f>
        <v>0</v>
      </c>
      <c r="G505" s="15">
        <f t="shared" si="14"/>
        <v>9758.44</v>
      </c>
      <c r="H505" s="26">
        <f t="shared" si="15"/>
        <v>0</v>
      </c>
      <c r="I505" s="15">
        <f>'prov lvl hist forec Mt'!I505*'city lvl hist forec Mt'!$H505</f>
        <v>0</v>
      </c>
      <c r="J505" s="15">
        <f>'prov lvl hist forec Mt'!J505*'city lvl hist forec Mt'!$H505</f>
        <v>0</v>
      </c>
      <c r="K505" s="15">
        <f>'prov lvl hist forec Mt'!K505*'city lvl hist forec Mt'!$H505</f>
        <v>0</v>
      </c>
      <c r="L505" s="15">
        <f>'prov lvl hist forec Mt'!L505*'city lvl hist forec Mt'!$H505</f>
        <v>0</v>
      </c>
      <c r="M505" s="15">
        <f>'prov lvl hist forec Mt'!M505*'city lvl hist forec Mt'!$H505</f>
        <v>0</v>
      </c>
      <c r="N505" s="15">
        <f>'prov lvl hist forec Mt'!N505*'city lvl hist forec Mt'!$H505</f>
        <v>0</v>
      </c>
      <c r="O505" s="15">
        <f>'prov lvl hist forec Mt'!O505*'city lvl hist forec Mt'!$H505</f>
        <v>0</v>
      </c>
      <c r="P505" s="15">
        <f>'prov lvl hist forec Mt'!P505*'city lvl hist forec Mt'!$H505</f>
        <v>0</v>
      </c>
      <c r="Q505" s="15">
        <f>'prov lvl hist forec Mt'!Q505*'city lvl hist forec Mt'!$H505</f>
        <v>0</v>
      </c>
      <c r="R505" s="15">
        <f>'prov lvl hist forec Mt'!R505*'city lvl hist forec Mt'!$H505</f>
        <v>0</v>
      </c>
      <c r="S505" s="15">
        <f>'prov lvl hist forec Mt'!S505*'city lvl hist forec Mt'!$H505</f>
        <v>0</v>
      </c>
      <c r="T505" s="15">
        <f>'prov lvl hist forec Mt'!T505*'city lvl hist forec Mt'!$H505</f>
        <v>0</v>
      </c>
      <c r="U505" s="15">
        <f>'prov lvl hist forec Mt'!U505*'city lvl hist forec Mt'!$H505</f>
        <v>0</v>
      </c>
      <c r="V505" s="15">
        <f>'prov lvl hist forec Mt'!V505*'city lvl hist forec Mt'!$H505</f>
        <v>0</v>
      </c>
      <c r="W505" s="15">
        <f>'prov lvl hist forec Mt'!W505*'city lvl hist forec Mt'!$H505</f>
        <v>0</v>
      </c>
      <c r="X505" s="15">
        <f>'prov lvl hist forec Mt'!X505*'city lvl hist forec Mt'!$H505</f>
        <v>0</v>
      </c>
    </row>
    <row r="506" spans="1:24">
      <c r="A506" s="14" t="s">
        <v>3452</v>
      </c>
      <c r="B506" s="14" t="s">
        <v>4737</v>
      </c>
      <c r="C506" s="14" t="s">
        <v>3204</v>
      </c>
      <c r="D506" s="14" t="s">
        <v>2458</v>
      </c>
      <c r="E506" s="14" t="s">
        <v>3957</v>
      </c>
      <c r="F506">
        <f>SUMIF(GID_GCED_CO2_Plant_2019_v1.0!$V$1:$V$797,'city lvl hist forec Mt'!A506,GID_GCED_CO2_Plant_2019_v1.0!$AB$1:$AB$797)</f>
        <v>261.48</v>
      </c>
      <c r="G506" s="15">
        <f t="shared" si="14"/>
        <v>25846</v>
      </c>
      <c r="H506" s="26">
        <f t="shared" si="15"/>
        <v>1.0116845933606749E-2</v>
      </c>
      <c r="I506" s="15">
        <f>'prov lvl hist forec Mt'!I506*'city lvl hist forec Mt'!$H506</f>
        <v>0.20395493692077554</v>
      </c>
      <c r="J506" s="15">
        <f>'prov lvl hist forec Mt'!J506*'city lvl hist forec Mt'!$H506</f>
        <v>0.21343538774545037</v>
      </c>
      <c r="K506" s="15">
        <f>'prov lvl hist forec Mt'!K506*'city lvl hist forec Mt'!$H506</f>
        <v>0.20997540797777631</v>
      </c>
      <c r="L506" s="15">
        <f>'prov lvl hist forec Mt'!L506*'city lvl hist forec Mt'!$H506</f>
        <v>0.16426777983399704</v>
      </c>
      <c r="M506" s="15">
        <f>'prov lvl hist forec Mt'!M506*'city lvl hist forec Mt'!$H506</f>
        <v>0.19985946923614709</v>
      </c>
      <c r="N506" s="15">
        <f>'prov lvl hist forec Mt'!N506*'city lvl hist forec Mt'!$H506</f>
        <v>0.21633429908303548</v>
      </c>
      <c r="O506" s="15">
        <f>'prov lvl hist forec Mt'!O506*'city lvl hist forec Mt'!$H506</f>
        <v>0.2213337780294069</v>
      </c>
      <c r="P506" s="15">
        <f>'prov lvl hist forec Mt'!P506*'city lvl hist forec Mt'!$H506</f>
        <v>0.22043812477652361</v>
      </c>
      <c r="Q506" s="15">
        <f>'prov lvl hist forec Mt'!Q506*'city lvl hist forec Mt'!$H506</f>
        <v>0.21194943679693268</v>
      </c>
      <c r="R506" s="15">
        <f>'prov lvl hist forec Mt'!R506*'city lvl hist forec Mt'!$H506</f>
        <v>0.20363052257693354</v>
      </c>
      <c r="S506" s="15">
        <f>'prov lvl hist forec Mt'!S506*'city lvl hist forec Mt'!$H506</f>
        <v>0.19547798664133442</v>
      </c>
      <c r="T506" s="15">
        <f>'prov lvl hist forec Mt'!T506*'city lvl hist forec Mt'!$H506</f>
        <v>0.18748850142444728</v>
      </c>
      <c r="U506" s="15">
        <f>'prov lvl hist forec Mt'!U506*'city lvl hist forec Mt'!$H506</f>
        <v>0.17965880591189787</v>
      </c>
      <c r="V506" s="15">
        <f>'prov lvl hist forec Mt'!V506*'city lvl hist forec Mt'!$H506</f>
        <v>0.17198570430959942</v>
      </c>
      <c r="W506" s="15">
        <f>'prov lvl hist forec Mt'!W506*'city lvl hist forec Mt'!$H506</f>
        <v>0.16446606473934702</v>
      </c>
      <c r="X506" s="15">
        <f>'prov lvl hist forec Mt'!X506*'city lvl hist forec Mt'!$H506</f>
        <v>0.15709681796049957</v>
      </c>
    </row>
    <row r="507" spans="1:24">
      <c r="A507" s="14" t="s">
        <v>3827</v>
      </c>
      <c r="B507" s="14" t="s">
        <v>4738</v>
      </c>
      <c r="C507" s="14" t="s">
        <v>4739</v>
      </c>
      <c r="D507" s="14" t="s">
        <v>2386</v>
      </c>
      <c r="E507" s="14" t="s">
        <v>3955</v>
      </c>
      <c r="F507">
        <f>SUMIF(GID_GCED_CO2_Plant_2019_v1.0!$V$1:$V$797,'city lvl hist forec Mt'!A507,GID_GCED_CO2_Plant_2019_v1.0!$AB$1:$AB$797)</f>
        <v>0</v>
      </c>
      <c r="G507" s="15">
        <f t="shared" si="14"/>
        <v>64497.73</v>
      </c>
      <c r="H507" s="26">
        <f t="shared" si="15"/>
        <v>0</v>
      </c>
      <c r="I507" s="15">
        <f>'prov lvl hist forec Mt'!I507*'city lvl hist forec Mt'!$H507</f>
        <v>0</v>
      </c>
      <c r="J507" s="15">
        <f>'prov lvl hist forec Mt'!J507*'city lvl hist forec Mt'!$H507</f>
        <v>0</v>
      </c>
      <c r="K507" s="15">
        <f>'prov lvl hist forec Mt'!K507*'city lvl hist forec Mt'!$H507</f>
        <v>0</v>
      </c>
      <c r="L507" s="15">
        <f>'prov lvl hist forec Mt'!L507*'city lvl hist forec Mt'!$H507</f>
        <v>0</v>
      </c>
      <c r="M507" s="15">
        <f>'prov lvl hist forec Mt'!M507*'city lvl hist forec Mt'!$H507</f>
        <v>0</v>
      </c>
      <c r="N507" s="15">
        <f>'prov lvl hist forec Mt'!N507*'city lvl hist forec Mt'!$H507</f>
        <v>0</v>
      </c>
      <c r="O507" s="15">
        <f>'prov lvl hist forec Mt'!O507*'city lvl hist forec Mt'!$H507</f>
        <v>0</v>
      </c>
      <c r="P507" s="15">
        <f>'prov lvl hist forec Mt'!P507*'city lvl hist forec Mt'!$H507</f>
        <v>0</v>
      </c>
      <c r="Q507" s="15">
        <f>'prov lvl hist forec Mt'!Q507*'city lvl hist forec Mt'!$H507</f>
        <v>0</v>
      </c>
      <c r="R507" s="15">
        <f>'prov lvl hist forec Mt'!R507*'city lvl hist forec Mt'!$H507</f>
        <v>0</v>
      </c>
      <c r="S507" s="15">
        <f>'prov lvl hist forec Mt'!S507*'city lvl hist forec Mt'!$H507</f>
        <v>0</v>
      </c>
      <c r="T507" s="15">
        <f>'prov lvl hist forec Mt'!T507*'city lvl hist forec Mt'!$H507</f>
        <v>0</v>
      </c>
      <c r="U507" s="15">
        <f>'prov lvl hist forec Mt'!U507*'city lvl hist forec Mt'!$H507</f>
        <v>0</v>
      </c>
      <c r="V507" s="15">
        <f>'prov lvl hist forec Mt'!V507*'city lvl hist forec Mt'!$H507</f>
        <v>0</v>
      </c>
      <c r="W507" s="15">
        <f>'prov lvl hist forec Mt'!W507*'city lvl hist forec Mt'!$H507</f>
        <v>0</v>
      </c>
      <c r="X507" s="15">
        <f>'prov lvl hist forec Mt'!X507*'city lvl hist forec Mt'!$H507</f>
        <v>0</v>
      </c>
    </row>
    <row r="508" spans="1:24">
      <c r="A508" s="14" t="s">
        <v>3505</v>
      </c>
      <c r="B508" s="14" t="s">
        <v>4740</v>
      </c>
      <c r="C508" s="14" t="s">
        <v>4741</v>
      </c>
      <c r="D508" s="14" t="s">
        <v>4741</v>
      </c>
      <c r="E508" s="14" t="s">
        <v>4742</v>
      </c>
      <c r="F508">
        <f>SUMIF(GID_GCED_CO2_Plant_2019_v1.0!$V$1:$V$797,'city lvl hist forec Mt'!A508,GID_GCED_CO2_Plant_2019_v1.0!$AB$1:$AB$797)</f>
        <v>522.95000000000005</v>
      </c>
      <c r="G508" s="15">
        <f t="shared" si="14"/>
        <v>522.95000000000005</v>
      </c>
      <c r="H508" s="26">
        <f t="shared" si="15"/>
        <v>1</v>
      </c>
      <c r="I508" s="15">
        <f>'prov lvl hist forec Mt'!I508*'city lvl hist forec Mt'!$H508</f>
        <v>1.0187648975921704</v>
      </c>
      <c r="J508" s="15">
        <f>'prov lvl hist forec Mt'!J508*'city lvl hist forec Mt'!$H508</f>
        <v>1.0346352327595825</v>
      </c>
      <c r="K508" s="15">
        <f>'prov lvl hist forec Mt'!K508*'city lvl hist forec Mt'!$H508</f>
        <v>0.56779278917736364</v>
      </c>
      <c r="L508" s="15">
        <f>'prov lvl hist forec Mt'!L508*'city lvl hist forec Mt'!$H508</f>
        <v>0.81900324115679035</v>
      </c>
      <c r="M508" s="15">
        <f>'prov lvl hist forec Mt'!M508*'city lvl hist forec Mt'!$H508</f>
        <v>0.94631811213123618</v>
      </c>
      <c r="N508" s="15">
        <f>'prov lvl hist forec Mt'!N508*'city lvl hist forec Mt'!$H508</f>
        <v>0.74790730120753723</v>
      </c>
      <c r="O508" s="15">
        <f>'prov lvl hist forec Mt'!O508*'city lvl hist forec Mt'!$H508</f>
        <v>0.76416354648007079</v>
      </c>
      <c r="P508" s="15">
        <f>'prov lvl hist forec Mt'!P508*'city lvl hist forec Mt'!$H508</f>
        <v>0.76125125119606307</v>
      </c>
      <c r="Q508" s="15">
        <f>'prov lvl hist forec Mt'!Q508*'city lvl hist forec Mt'!$H508</f>
        <v>0.73364953603364746</v>
      </c>
      <c r="R508" s="15">
        <f>'prov lvl hist forec Mt'!R508*'city lvl hist forec Mt'!$H508</f>
        <v>0.7065998551744801</v>
      </c>
      <c r="S508" s="15">
        <f>'prov lvl hist forec Mt'!S508*'city lvl hist forec Mt'!$H508</f>
        <v>0.68009116793249613</v>
      </c>
      <c r="T508" s="15">
        <f>'prov lvl hist forec Mt'!T508*'city lvl hist forec Mt'!$H508</f>
        <v>0.65411265443535183</v>
      </c>
      <c r="U508" s="15">
        <f>'prov lvl hist forec Mt'!U508*'city lvl hist forec Mt'!$H508</f>
        <v>0.6286537112081505</v>
      </c>
      <c r="V508" s="15">
        <f>'prov lvl hist forec Mt'!V508*'city lvl hist forec Mt'!$H508</f>
        <v>0.603703946845493</v>
      </c>
      <c r="W508" s="15">
        <f>'prov lvl hist forec Mt'!W508*'city lvl hist forec Mt'!$H508</f>
        <v>0.579253177770089</v>
      </c>
      <c r="X508" s="15">
        <f>'prov lvl hist forec Mt'!X508*'city lvl hist forec Mt'!$H508</f>
        <v>0.55529142407619259</v>
      </c>
    </row>
    <row r="509" spans="1:24">
      <c r="A509" s="14" t="s">
        <v>3828</v>
      </c>
      <c r="B509" s="14" t="s">
        <v>4743</v>
      </c>
      <c r="C509" s="14" t="s">
        <v>1605</v>
      </c>
      <c r="D509" s="14" t="s">
        <v>2446</v>
      </c>
      <c r="E509" s="14" t="s">
        <v>3951</v>
      </c>
      <c r="F509">
        <f>SUMIF(GID_GCED_CO2_Plant_2019_v1.0!$V$1:$V$797,'city lvl hist forec Mt'!A509,GID_GCED_CO2_Plant_2019_v1.0!$AB$1:$AB$797)</f>
        <v>0</v>
      </c>
      <c r="G509" s="15">
        <f t="shared" si="14"/>
        <v>15742.279999999997</v>
      </c>
      <c r="H509" s="26">
        <f t="shared" si="15"/>
        <v>0</v>
      </c>
      <c r="I509" s="15">
        <f>'prov lvl hist forec Mt'!I509*'city lvl hist forec Mt'!$H509</f>
        <v>0</v>
      </c>
      <c r="J509" s="15">
        <f>'prov lvl hist forec Mt'!J509*'city lvl hist forec Mt'!$H509</f>
        <v>0</v>
      </c>
      <c r="K509" s="15">
        <f>'prov lvl hist forec Mt'!K509*'city lvl hist forec Mt'!$H509</f>
        <v>0</v>
      </c>
      <c r="L509" s="15">
        <f>'prov lvl hist forec Mt'!L509*'city lvl hist forec Mt'!$H509</f>
        <v>0</v>
      </c>
      <c r="M509" s="15">
        <f>'prov lvl hist forec Mt'!M509*'city lvl hist forec Mt'!$H509</f>
        <v>0</v>
      </c>
      <c r="N509" s="15">
        <f>'prov lvl hist forec Mt'!N509*'city lvl hist forec Mt'!$H509</f>
        <v>0</v>
      </c>
      <c r="O509" s="15">
        <f>'prov lvl hist forec Mt'!O509*'city lvl hist forec Mt'!$H509</f>
        <v>0</v>
      </c>
      <c r="P509" s="15">
        <f>'prov lvl hist forec Mt'!P509*'city lvl hist forec Mt'!$H509</f>
        <v>0</v>
      </c>
      <c r="Q509" s="15">
        <f>'prov lvl hist forec Mt'!Q509*'city lvl hist forec Mt'!$H509</f>
        <v>0</v>
      </c>
      <c r="R509" s="15">
        <f>'prov lvl hist forec Mt'!R509*'city lvl hist forec Mt'!$H509</f>
        <v>0</v>
      </c>
      <c r="S509" s="15">
        <f>'prov lvl hist forec Mt'!S509*'city lvl hist forec Mt'!$H509</f>
        <v>0</v>
      </c>
      <c r="T509" s="15">
        <f>'prov lvl hist forec Mt'!T509*'city lvl hist forec Mt'!$H509</f>
        <v>0</v>
      </c>
      <c r="U509" s="15">
        <f>'prov lvl hist forec Mt'!U509*'city lvl hist forec Mt'!$H509</f>
        <v>0</v>
      </c>
      <c r="V509" s="15">
        <f>'prov lvl hist forec Mt'!V509*'city lvl hist forec Mt'!$H509</f>
        <v>0</v>
      </c>
      <c r="W509" s="15">
        <f>'prov lvl hist forec Mt'!W509*'city lvl hist forec Mt'!$H509</f>
        <v>0</v>
      </c>
      <c r="X509" s="15">
        <f>'prov lvl hist forec Mt'!X509*'city lvl hist forec Mt'!$H509</f>
        <v>0</v>
      </c>
    </row>
    <row r="510" spans="1:24">
      <c r="A510" s="14" t="s">
        <v>3348</v>
      </c>
      <c r="B510" s="14" t="s">
        <v>4744</v>
      </c>
      <c r="C510" s="14" t="s">
        <v>2816</v>
      </c>
      <c r="D510" s="14" t="s">
        <v>2416</v>
      </c>
      <c r="E510" s="14" t="s">
        <v>3979</v>
      </c>
      <c r="F510">
        <f>SUMIF(GID_GCED_CO2_Plant_2019_v1.0!$V$1:$V$797,'city lvl hist forec Mt'!A510,GID_GCED_CO2_Plant_2019_v1.0!$AB$1:$AB$797)</f>
        <v>1377.78</v>
      </c>
      <c r="G510" s="15">
        <f t="shared" si="14"/>
        <v>6251.97</v>
      </c>
      <c r="H510" s="26">
        <f t="shared" si="15"/>
        <v>0.22037533769355896</v>
      </c>
      <c r="I510" s="15">
        <f>'prov lvl hist forec Mt'!I510*'city lvl hist forec Mt'!$H510</f>
        <v>1.3727122724937606</v>
      </c>
      <c r="J510" s="15">
        <f>'prov lvl hist forec Mt'!J510*'city lvl hist forec Mt'!$H510</f>
        <v>1.3395233074045658</v>
      </c>
      <c r="K510" s="15">
        <f>'prov lvl hist forec Mt'!K510*'city lvl hist forec Mt'!$H510</f>
        <v>1.1985887430202768</v>
      </c>
      <c r="L510" s="15">
        <f>'prov lvl hist forec Mt'!L510*'city lvl hist forec Mt'!$H510</f>
        <v>1.1209919842138309</v>
      </c>
      <c r="M510" s="15">
        <f>'prov lvl hist forec Mt'!M510*'city lvl hist forec Mt'!$H510</f>
        <v>1.3370979901727709</v>
      </c>
      <c r="N510" s="15">
        <f>'prov lvl hist forec Mt'!N510*'city lvl hist forec Mt'!$H510</f>
        <v>1.3900345426738758</v>
      </c>
      <c r="O510" s="15">
        <f>'prov lvl hist forec Mt'!O510*'city lvl hist forec Mt'!$H510</f>
        <v>1.4195212738109899</v>
      </c>
      <c r="P510" s="15">
        <f>'prov lvl hist forec Mt'!P510*'city lvl hist forec Mt'!$H510</f>
        <v>1.4142387459829611</v>
      </c>
      <c r="Q510" s="15">
        <f>'prov lvl hist forec Mt'!Q510*'city lvl hist forec Mt'!$H510</f>
        <v>1.364172796541826</v>
      </c>
      <c r="R510" s="15">
        <f>'prov lvl hist forec Mt'!R510*'city lvl hist forec Mt'!$H510</f>
        <v>1.3151081660895136</v>
      </c>
      <c r="S510" s="15">
        <f>'prov lvl hist forec Mt'!S510*'city lvl hist forec Mt'!$H510</f>
        <v>1.2670248282462475</v>
      </c>
      <c r="T510" s="15">
        <f>'prov lvl hist forec Mt'!T510*'city lvl hist forec Mt'!$H510</f>
        <v>1.2199031571598469</v>
      </c>
      <c r="U510" s="15">
        <f>'prov lvl hist forec Mt'!U510*'city lvl hist forec Mt'!$H510</f>
        <v>1.1737239194951743</v>
      </c>
      <c r="V510" s="15">
        <f>'prov lvl hist forec Mt'!V510*'city lvl hist forec Mt'!$H510</f>
        <v>1.1284682665837948</v>
      </c>
      <c r="W510" s="15">
        <f>'prov lvl hist forec Mt'!W510*'city lvl hist forec Mt'!$H510</f>
        <v>1.0841177267306437</v>
      </c>
      <c r="X510" s="15">
        <f>'prov lvl hist forec Mt'!X510*'city lvl hist forec Mt'!$H510</f>
        <v>1.0406541976745547</v>
      </c>
    </row>
    <row r="511" spans="1:24">
      <c r="A511" s="14" t="s">
        <v>3829</v>
      </c>
      <c r="B511" s="14" t="s">
        <v>4745</v>
      </c>
      <c r="C511" s="14" t="s">
        <v>4746</v>
      </c>
      <c r="D511" s="14" t="s">
        <v>3943</v>
      </c>
      <c r="E511" s="14" t="s">
        <v>3944</v>
      </c>
      <c r="F511">
        <f>SUMIF(GID_GCED_CO2_Plant_2019_v1.0!$V$1:$V$797,'city lvl hist forec Mt'!A511,GID_GCED_CO2_Plant_2019_v1.0!$AB$1:$AB$797)</f>
        <v>0</v>
      </c>
      <c r="G511" s="15">
        <f t="shared" si="14"/>
        <v>4351.25</v>
      </c>
      <c r="H511" s="26">
        <f t="shared" si="15"/>
        <v>0</v>
      </c>
      <c r="I511" s="15">
        <f>'prov lvl hist forec Mt'!I511*'city lvl hist forec Mt'!$H511</f>
        <v>0</v>
      </c>
      <c r="J511" s="15">
        <f>'prov lvl hist forec Mt'!J511*'city lvl hist forec Mt'!$H511</f>
        <v>0</v>
      </c>
      <c r="K511" s="15">
        <f>'prov lvl hist forec Mt'!K511*'city lvl hist forec Mt'!$H511</f>
        <v>0</v>
      </c>
      <c r="L511" s="15">
        <f>'prov lvl hist forec Mt'!L511*'city lvl hist forec Mt'!$H511</f>
        <v>0</v>
      </c>
      <c r="M511" s="15">
        <f>'prov lvl hist forec Mt'!M511*'city lvl hist forec Mt'!$H511</f>
        <v>0</v>
      </c>
      <c r="N511" s="15">
        <f>'prov lvl hist forec Mt'!N511*'city lvl hist forec Mt'!$H511</f>
        <v>0</v>
      </c>
      <c r="O511" s="15">
        <f>'prov lvl hist forec Mt'!O511*'city lvl hist forec Mt'!$H511</f>
        <v>0</v>
      </c>
      <c r="P511" s="15">
        <f>'prov lvl hist forec Mt'!P511*'city lvl hist forec Mt'!$H511</f>
        <v>0</v>
      </c>
      <c r="Q511" s="15">
        <f>'prov lvl hist forec Mt'!Q511*'city lvl hist forec Mt'!$H511</f>
        <v>0</v>
      </c>
      <c r="R511" s="15">
        <f>'prov lvl hist forec Mt'!R511*'city lvl hist forec Mt'!$H511</f>
        <v>0</v>
      </c>
      <c r="S511" s="15">
        <f>'prov lvl hist forec Mt'!S511*'city lvl hist forec Mt'!$H511</f>
        <v>0</v>
      </c>
      <c r="T511" s="15">
        <f>'prov lvl hist forec Mt'!T511*'city lvl hist forec Mt'!$H511</f>
        <v>0</v>
      </c>
      <c r="U511" s="15">
        <f>'prov lvl hist forec Mt'!U511*'city lvl hist forec Mt'!$H511</f>
        <v>0</v>
      </c>
      <c r="V511" s="15">
        <f>'prov lvl hist forec Mt'!V511*'city lvl hist forec Mt'!$H511</f>
        <v>0</v>
      </c>
      <c r="W511" s="15">
        <f>'prov lvl hist forec Mt'!W511*'city lvl hist forec Mt'!$H511</f>
        <v>0</v>
      </c>
      <c r="X511" s="15">
        <f>'prov lvl hist forec Mt'!X511*'city lvl hist forec Mt'!$H511</f>
        <v>0</v>
      </c>
    </row>
    <row r="512" spans="1:24">
      <c r="A512" s="14" t="s">
        <v>3410</v>
      </c>
      <c r="B512" s="14" t="s">
        <v>4747</v>
      </c>
      <c r="C512" s="14" t="s">
        <v>3068</v>
      </c>
      <c r="D512" s="14" t="s">
        <v>2438</v>
      </c>
      <c r="E512" s="14" t="s">
        <v>3959</v>
      </c>
      <c r="F512">
        <f>SUMIF(GID_GCED_CO2_Plant_2019_v1.0!$V$1:$V$797,'city lvl hist forec Mt'!A512,GID_GCED_CO2_Plant_2019_v1.0!$AB$1:$AB$797)</f>
        <v>1045.9100000000001</v>
      </c>
      <c r="G512" s="15">
        <f t="shared" si="14"/>
        <v>15366.849999999997</v>
      </c>
      <c r="H512" s="26">
        <f t="shared" si="15"/>
        <v>6.8062745455314544E-2</v>
      </c>
      <c r="I512" s="15">
        <f>'prov lvl hist forec Mt'!I512*'city lvl hist forec Mt'!$H512</f>
        <v>0.40754845738660628</v>
      </c>
      <c r="J512" s="15">
        <f>'prov lvl hist forec Mt'!J512*'city lvl hist forec Mt'!$H512</f>
        <v>0.3510575892880633</v>
      </c>
      <c r="K512" s="15">
        <f>'prov lvl hist forec Mt'!K512*'city lvl hist forec Mt'!$H512</f>
        <v>0.34054162757740242</v>
      </c>
      <c r="L512" s="15">
        <f>'prov lvl hist forec Mt'!L512*'city lvl hist forec Mt'!$H512</f>
        <v>0.35903340744634077</v>
      </c>
      <c r="M512" s="15">
        <f>'prov lvl hist forec Mt'!M512*'city lvl hist forec Mt'!$H512</f>
        <v>0.431565832517873</v>
      </c>
      <c r="N512" s="15">
        <f>'prov lvl hist forec Mt'!N512*'city lvl hist forec Mt'!$H512</f>
        <v>0.49244016659416212</v>
      </c>
      <c r="O512" s="15">
        <f>'prov lvl hist forec Mt'!O512*'city lvl hist forec Mt'!$H512</f>
        <v>0.50245792842391701</v>
      </c>
      <c r="P512" s="15">
        <f>'prov lvl hist forec Mt'!P512*'city lvl hist forec Mt'!$H512</f>
        <v>0.50066325320562421</v>
      </c>
      <c r="Q512" s="15">
        <f>'prov lvl hist forec Mt'!Q512*'city lvl hist forec Mt'!$H512</f>
        <v>0.48365394976843984</v>
      </c>
      <c r="R512" s="15">
        <f>'prov lvl hist forec Mt'!R512*'city lvl hist forec Mt'!$H512</f>
        <v>0.46698483239999927</v>
      </c>
      <c r="S512" s="15">
        <f>'prov lvl hist forec Mt'!S512*'city lvl hist forec Mt'!$H512</f>
        <v>0.45064909737892744</v>
      </c>
      <c r="T512" s="15">
        <f>'prov lvl hist forec Mt'!T512*'city lvl hist forec Mt'!$H512</f>
        <v>0.43464007705827712</v>
      </c>
      <c r="U512" s="15">
        <f>'prov lvl hist forec Mt'!U512*'city lvl hist forec Mt'!$H512</f>
        <v>0.41895123714403987</v>
      </c>
      <c r="V512" s="15">
        <f>'prov lvl hist forec Mt'!V512*'city lvl hist forec Mt'!$H512</f>
        <v>0.40357617402808715</v>
      </c>
      <c r="W512" s="15">
        <f>'prov lvl hist forec Mt'!W512*'city lvl hist forec Mt'!$H512</f>
        <v>0.3885086121744537</v>
      </c>
      <c r="X512" s="15">
        <f>'prov lvl hist forec Mt'!X512*'city lvl hist forec Mt'!$H512</f>
        <v>0.37374240155789273</v>
      </c>
    </row>
    <row r="513" spans="1:24">
      <c r="A513" s="14" t="s">
        <v>3830</v>
      </c>
      <c r="B513" s="14" t="s">
        <v>4748</v>
      </c>
      <c r="C513" s="14" t="s">
        <v>4749</v>
      </c>
      <c r="D513" s="14" t="s">
        <v>2610</v>
      </c>
      <c r="E513" s="14" t="s">
        <v>3936</v>
      </c>
      <c r="F513">
        <f>SUMIF(GID_GCED_CO2_Plant_2019_v1.0!$V$1:$V$797,'city lvl hist forec Mt'!A513,GID_GCED_CO2_Plant_2019_v1.0!$AB$1:$AB$797)</f>
        <v>0</v>
      </c>
      <c r="G513" s="15">
        <f t="shared" si="14"/>
        <v>3885.2700000000004</v>
      </c>
      <c r="H513" s="26">
        <f t="shared" si="15"/>
        <v>0</v>
      </c>
      <c r="I513" s="15">
        <f>'prov lvl hist forec Mt'!I513*'city lvl hist forec Mt'!$H513</f>
        <v>0</v>
      </c>
      <c r="J513" s="15">
        <f>'prov lvl hist forec Mt'!J513*'city lvl hist forec Mt'!$H513</f>
        <v>0</v>
      </c>
      <c r="K513" s="15">
        <f>'prov lvl hist forec Mt'!K513*'city lvl hist forec Mt'!$H513</f>
        <v>0</v>
      </c>
      <c r="L513" s="15">
        <f>'prov lvl hist forec Mt'!L513*'city lvl hist forec Mt'!$H513</f>
        <v>0</v>
      </c>
      <c r="M513" s="15">
        <f>'prov lvl hist forec Mt'!M513*'city lvl hist forec Mt'!$H513</f>
        <v>0</v>
      </c>
      <c r="N513" s="15">
        <f>'prov lvl hist forec Mt'!N513*'city lvl hist forec Mt'!$H513</f>
        <v>0</v>
      </c>
      <c r="O513" s="15">
        <f>'prov lvl hist forec Mt'!O513*'city lvl hist forec Mt'!$H513</f>
        <v>0</v>
      </c>
      <c r="P513" s="15">
        <f>'prov lvl hist forec Mt'!P513*'city lvl hist forec Mt'!$H513</f>
        <v>0</v>
      </c>
      <c r="Q513" s="15">
        <f>'prov lvl hist forec Mt'!Q513*'city lvl hist forec Mt'!$H513</f>
        <v>0</v>
      </c>
      <c r="R513" s="15">
        <f>'prov lvl hist forec Mt'!R513*'city lvl hist forec Mt'!$H513</f>
        <v>0</v>
      </c>
      <c r="S513" s="15">
        <f>'prov lvl hist forec Mt'!S513*'city lvl hist forec Mt'!$H513</f>
        <v>0</v>
      </c>
      <c r="T513" s="15">
        <f>'prov lvl hist forec Mt'!T513*'city lvl hist forec Mt'!$H513</f>
        <v>0</v>
      </c>
      <c r="U513" s="15">
        <f>'prov lvl hist forec Mt'!U513*'city lvl hist forec Mt'!$H513</f>
        <v>0</v>
      </c>
      <c r="V513" s="15">
        <f>'prov lvl hist forec Mt'!V513*'city lvl hist forec Mt'!$H513</f>
        <v>0</v>
      </c>
      <c r="W513" s="15">
        <f>'prov lvl hist forec Mt'!W513*'city lvl hist forec Mt'!$H513</f>
        <v>0</v>
      </c>
      <c r="X513" s="15">
        <f>'prov lvl hist forec Mt'!X513*'city lvl hist forec Mt'!$H513</f>
        <v>0</v>
      </c>
    </row>
    <row r="514" spans="1:24">
      <c r="A514" s="14" t="s">
        <v>3831</v>
      </c>
      <c r="B514" s="14" t="s">
        <v>4750</v>
      </c>
      <c r="C514" s="14" t="s">
        <v>4751</v>
      </c>
      <c r="D514" s="14" t="s">
        <v>2386</v>
      </c>
      <c r="E514" s="14" t="s">
        <v>3955</v>
      </c>
      <c r="F514">
        <f>SUMIF(GID_GCED_CO2_Plant_2019_v1.0!$V$1:$V$797,'city lvl hist forec Mt'!A514,GID_GCED_CO2_Plant_2019_v1.0!$AB$1:$AB$797)</f>
        <v>0</v>
      </c>
      <c r="G514" s="15">
        <f t="shared" si="14"/>
        <v>64497.73</v>
      </c>
      <c r="H514" s="26">
        <f t="shared" si="15"/>
        <v>0</v>
      </c>
      <c r="I514" s="15">
        <f>'prov lvl hist forec Mt'!I514*'city lvl hist forec Mt'!$H514</f>
        <v>0</v>
      </c>
      <c r="J514" s="15">
        <f>'prov lvl hist forec Mt'!J514*'city lvl hist forec Mt'!$H514</f>
        <v>0</v>
      </c>
      <c r="K514" s="15">
        <f>'prov lvl hist forec Mt'!K514*'city lvl hist forec Mt'!$H514</f>
        <v>0</v>
      </c>
      <c r="L514" s="15">
        <f>'prov lvl hist forec Mt'!L514*'city lvl hist forec Mt'!$H514</f>
        <v>0</v>
      </c>
      <c r="M514" s="15">
        <f>'prov lvl hist forec Mt'!M514*'city lvl hist forec Mt'!$H514</f>
        <v>0</v>
      </c>
      <c r="N514" s="15">
        <f>'prov lvl hist forec Mt'!N514*'city lvl hist forec Mt'!$H514</f>
        <v>0</v>
      </c>
      <c r="O514" s="15">
        <f>'prov lvl hist forec Mt'!O514*'city lvl hist forec Mt'!$H514</f>
        <v>0</v>
      </c>
      <c r="P514" s="15">
        <f>'prov lvl hist forec Mt'!P514*'city lvl hist forec Mt'!$H514</f>
        <v>0</v>
      </c>
      <c r="Q514" s="15">
        <f>'prov lvl hist forec Mt'!Q514*'city lvl hist forec Mt'!$H514</f>
        <v>0</v>
      </c>
      <c r="R514" s="15">
        <f>'prov lvl hist forec Mt'!R514*'city lvl hist forec Mt'!$H514</f>
        <v>0</v>
      </c>
      <c r="S514" s="15">
        <f>'prov lvl hist forec Mt'!S514*'city lvl hist forec Mt'!$H514</f>
        <v>0</v>
      </c>
      <c r="T514" s="15">
        <f>'prov lvl hist forec Mt'!T514*'city lvl hist forec Mt'!$H514</f>
        <v>0</v>
      </c>
      <c r="U514" s="15">
        <f>'prov lvl hist forec Mt'!U514*'city lvl hist forec Mt'!$H514</f>
        <v>0</v>
      </c>
      <c r="V514" s="15">
        <f>'prov lvl hist forec Mt'!V514*'city lvl hist forec Mt'!$H514</f>
        <v>0</v>
      </c>
      <c r="W514" s="15">
        <f>'prov lvl hist forec Mt'!W514*'city lvl hist forec Mt'!$H514</f>
        <v>0</v>
      </c>
      <c r="X514" s="15">
        <f>'prov lvl hist forec Mt'!X514*'city lvl hist forec Mt'!$H514</f>
        <v>0</v>
      </c>
    </row>
    <row r="515" spans="1:24">
      <c r="A515" s="14" t="s">
        <v>3330</v>
      </c>
      <c r="B515" s="14" t="s">
        <v>4752</v>
      </c>
      <c r="C515" s="14" t="s">
        <v>2724</v>
      </c>
      <c r="D515" s="14" t="s">
        <v>2412</v>
      </c>
      <c r="E515" s="14" t="s">
        <v>3949</v>
      </c>
      <c r="F515">
        <f>SUMIF(GID_GCED_CO2_Plant_2019_v1.0!$V$1:$V$797,'city lvl hist forec Mt'!A515,GID_GCED_CO2_Plant_2019_v1.0!$AB$1:$AB$797)</f>
        <v>2148.8200000000002</v>
      </c>
      <c r="G515" s="15">
        <f t="shared" ref="G515:G578" si="16">SUMIF($E$1:$E$686,E515,$F$1:$F$686)</f>
        <v>15785.860000000004</v>
      </c>
      <c r="H515" s="26">
        <f t="shared" ref="H515:H578" si="17">F515/G515</f>
        <v>0.1361230873705962</v>
      </c>
      <c r="I515" s="15">
        <f>'prov lvl hist forec Mt'!I515*'city lvl hist forec Mt'!$H515</f>
        <v>1.544169851604098</v>
      </c>
      <c r="J515" s="15">
        <f>'prov lvl hist forec Mt'!J515*'city lvl hist forec Mt'!$H515</f>
        <v>1.3493999095506179</v>
      </c>
      <c r="K515" s="15">
        <f>'prov lvl hist forec Mt'!K515*'city lvl hist forec Mt'!$H515</f>
        <v>1.3805065198938413</v>
      </c>
      <c r="L515" s="15">
        <f>'prov lvl hist forec Mt'!L515*'city lvl hist forec Mt'!$H515</f>
        <v>1.1286446170728599</v>
      </c>
      <c r="M515" s="15">
        <f>'prov lvl hist forec Mt'!M515*'city lvl hist forec Mt'!$H515</f>
        <v>1.2401760293250936</v>
      </c>
      <c r="N515" s="15">
        <f>'prov lvl hist forec Mt'!N515*'city lvl hist forec Mt'!$H515</f>
        <v>1.2550800395741986</v>
      </c>
      <c r="O515" s="15">
        <f>'prov lvl hist forec Mt'!O515*'city lvl hist forec Mt'!$H515</f>
        <v>1.2664293186075859</v>
      </c>
      <c r="P515" s="15">
        <f>'prov lvl hist forec Mt'!P515*'city lvl hist forec Mt'!$H515</f>
        <v>1.2643961029878839</v>
      </c>
      <c r="Q515" s="15">
        <f>'prov lvl hist forec Mt'!Q515*'city lvl hist forec Mt'!$H515</f>
        <v>1.2451259971346202</v>
      </c>
      <c r="R515" s="15">
        <f>'prov lvl hist forec Mt'!R515*'city lvl hist forec Mt'!$H515</f>
        <v>1.2262412933984215</v>
      </c>
      <c r="S515" s="15">
        <f>'prov lvl hist forec Mt'!S515*'city lvl hist forec Mt'!$H515</f>
        <v>1.2077342837369469</v>
      </c>
      <c r="T515" s="15">
        <f>'prov lvl hist forec Mt'!T515*'city lvl hist forec Mt'!$H515</f>
        <v>1.1895974142687018</v>
      </c>
      <c r="U515" s="15">
        <f>'prov lvl hist forec Mt'!U515*'city lvl hist forec Mt'!$H515</f>
        <v>1.1718232821898216</v>
      </c>
      <c r="V515" s="15">
        <f>'prov lvl hist forec Mt'!V515*'city lvl hist forec Mt'!$H515</f>
        <v>1.1544046327525188</v>
      </c>
      <c r="W515" s="15">
        <f>'prov lvl hist forec Mt'!W515*'city lvl hist forec Mt'!$H515</f>
        <v>1.1373343563039622</v>
      </c>
      <c r="X515" s="15">
        <f>'prov lvl hist forec Mt'!X515*'city lvl hist forec Mt'!$H515</f>
        <v>1.1206054853843768</v>
      </c>
    </row>
    <row r="516" spans="1:24">
      <c r="A516" s="14" t="s">
        <v>3492</v>
      </c>
      <c r="B516" s="14" t="s">
        <v>4753</v>
      </c>
      <c r="C516" s="14" t="s">
        <v>4754</v>
      </c>
      <c r="D516" s="14" t="s">
        <v>2634</v>
      </c>
      <c r="E516" s="14" t="s">
        <v>3974</v>
      </c>
      <c r="F516">
        <f>SUMIF(GID_GCED_CO2_Plant_2019_v1.0!$V$1:$V$797,'city lvl hist forec Mt'!A516,GID_GCED_CO2_Plant_2019_v1.0!$AB$1:$AB$797)</f>
        <v>261.48</v>
      </c>
      <c r="G516" s="15">
        <f t="shared" si="16"/>
        <v>11280.41</v>
      </c>
      <c r="H516" s="26">
        <f t="shared" si="17"/>
        <v>2.3180008528058821E-2</v>
      </c>
      <c r="I516" s="15">
        <f>'prov lvl hist forec Mt'!I516*'city lvl hist forec Mt'!$H516</f>
        <v>0.11021555411617362</v>
      </c>
      <c r="J516" s="15">
        <f>'prov lvl hist forec Mt'!J516*'city lvl hist forec Mt'!$H516</f>
        <v>0.10371433829949578</v>
      </c>
      <c r="K516" s="15">
        <f>'prov lvl hist forec Mt'!K516*'city lvl hist forec Mt'!$H516</f>
        <v>9.408374336875748E-2</v>
      </c>
      <c r="L516" s="15">
        <f>'prov lvl hist forec Mt'!L516*'city lvl hist forec Mt'!$H516</f>
        <v>4.0871449016499237E-2</v>
      </c>
      <c r="M516" s="15">
        <f>'prov lvl hist forec Mt'!M516*'city lvl hist forec Mt'!$H516</f>
        <v>5.7470196665802262E-2</v>
      </c>
      <c r="N516" s="15">
        <f>'prov lvl hist forec Mt'!N516*'city lvl hist forec Mt'!$H516</f>
        <v>6.2591829322686268E-2</v>
      </c>
      <c r="O516" s="15">
        <f>'prov lvl hist forec Mt'!O516*'city lvl hist forec Mt'!$H516</f>
        <v>6.5174744443695296E-2</v>
      </c>
      <c r="P516" s="15">
        <f>'prov lvl hist forec Mt'!P516*'city lvl hist forec Mt'!$H516</f>
        <v>6.4712016956517432E-2</v>
      </c>
      <c r="Q516" s="15">
        <f>'prov lvl hist forec Mt'!Q516*'city lvl hist forec Mt'!$H516</f>
        <v>6.0326447825172935E-2</v>
      </c>
      <c r="R516" s="15">
        <f>'prov lvl hist forec Mt'!R516*'city lvl hist forec Mt'!$H516</f>
        <v>5.6028590076455338E-2</v>
      </c>
      <c r="S516" s="15">
        <f>'prov lvl hist forec Mt'!S516*'city lvl hist forec Mt'!$H516</f>
        <v>5.1816689482712092E-2</v>
      </c>
      <c r="T516" s="15">
        <f>'prov lvl hist forec Mt'!T516*'city lvl hist forec Mt'!$H516</f>
        <v>4.7689026900843701E-2</v>
      </c>
      <c r="U516" s="15">
        <f>'prov lvl hist forec Mt'!U516*'city lvl hist forec Mt'!$H516</f>
        <v>4.36439175706127E-2</v>
      </c>
      <c r="V516" s="15">
        <f>'prov lvl hist forec Mt'!V516*'city lvl hist forec Mt'!$H516</f>
        <v>3.9679710426986287E-2</v>
      </c>
      <c r="W516" s="15">
        <f>'prov lvl hist forec Mt'!W516*'city lvl hist forec Mt'!$H516</f>
        <v>3.5794787426232454E-2</v>
      </c>
      <c r="X516" s="15">
        <f>'prov lvl hist forec Mt'!X516*'city lvl hist forec Mt'!$H516</f>
        <v>3.1987562885493634E-2</v>
      </c>
    </row>
    <row r="517" spans="1:24">
      <c r="A517" s="14" t="s">
        <v>3832</v>
      </c>
      <c r="B517" s="14" t="s">
        <v>4755</v>
      </c>
      <c r="C517" s="14" t="s">
        <v>4756</v>
      </c>
      <c r="D517" s="14" t="s">
        <v>3943</v>
      </c>
      <c r="E517" s="14" t="s">
        <v>3944</v>
      </c>
      <c r="F517">
        <f>SUMIF(GID_GCED_CO2_Plant_2019_v1.0!$V$1:$V$797,'city lvl hist forec Mt'!A517,GID_GCED_CO2_Plant_2019_v1.0!$AB$1:$AB$797)</f>
        <v>0</v>
      </c>
      <c r="G517" s="15">
        <f t="shared" si="16"/>
        <v>4351.25</v>
      </c>
      <c r="H517" s="26">
        <f t="shared" si="17"/>
        <v>0</v>
      </c>
      <c r="I517" s="15">
        <f>'prov lvl hist forec Mt'!I517*'city lvl hist forec Mt'!$H517</f>
        <v>0</v>
      </c>
      <c r="J517" s="15">
        <f>'prov lvl hist forec Mt'!J517*'city lvl hist forec Mt'!$H517</f>
        <v>0</v>
      </c>
      <c r="K517" s="15">
        <f>'prov lvl hist forec Mt'!K517*'city lvl hist forec Mt'!$H517</f>
        <v>0</v>
      </c>
      <c r="L517" s="15">
        <f>'prov lvl hist forec Mt'!L517*'city lvl hist forec Mt'!$H517</f>
        <v>0</v>
      </c>
      <c r="M517" s="15">
        <f>'prov lvl hist forec Mt'!M517*'city lvl hist forec Mt'!$H517</f>
        <v>0</v>
      </c>
      <c r="N517" s="15">
        <f>'prov lvl hist forec Mt'!N517*'city lvl hist forec Mt'!$H517</f>
        <v>0</v>
      </c>
      <c r="O517" s="15">
        <f>'prov lvl hist forec Mt'!O517*'city lvl hist forec Mt'!$H517</f>
        <v>0</v>
      </c>
      <c r="P517" s="15">
        <f>'prov lvl hist forec Mt'!P517*'city lvl hist forec Mt'!$H517</f>
        <v>0</v>
      </c>
      <c r="Q517" s="15">
        <f>'prov lvl hist forec Mt'!Q517*'city lvl hist forec Mt'!$H517</f>
        <v>0</v>
      </c>
      <c r="R517" s="15">
        <f>'prov lvl hist forec Mt'!R517*'city lvl hist forec Mt'!$H517</f>
        <v>0</v>
      </c>
      <c r="S517" s="15">
        <f>'prov lvl hist forec Mt'!S517*'city lvl hist forec Mt'!$H517</f>
        <v>0</v>
      </c>
      <c r="T517" s="15">
        <f>'prov lvl hist forec Mt'!T517*'city lvl hist forec Mt'!$H517</f>
        <v>0</v>
      </c>
      <c r="U517" s="15">
        <f>'prov lvl hist forec Mt'!U517*'city lvl hist forec Mt'!$H517</f>
        <v>0</v>
      </c>
      <c r="V517" s="15">
        <f>'prov lvl hist forec Mt'!V517*'city lvl hist forec Mt'!$H517</f>
        <v>0</v>
      </c>
      <c r="W517" s="15">
        <f>'prov lvl hist forec Mt'!W517*'city lvl hist forec Mt'!$H517</f>
        <v>0</v>
      </c>
      <c r="X517" s="15">
        <f>'prov lvl hist forec Mt'!X517*'city lvl hist forec Mt'!$H517</f>
        <v>0</v>
      </c>
    </row>
    <row r="518" spans="1:24">
      <c r="A518" s="14" t="s">
        <v>3833</v>
      </c>
      <c r="B518" s="14" t="s">
        <v>4757</v>
      </c>
      <c r="C518" s="14" t="s">
        <v>4758</v>
      </c>
      <c r="D518" s="14" t="s">
        <v>3970</v>
      </c>
      <c r="E518" s="14" t="s">
        <v>3971</v>
      </c>
      <c r="F518">
        <f>SUMIF(GID_GCED_CO2_Plant_2019_v1.0!$V$1:$V$797,'city lvl hist forec Mt'!A518,GID_GCED_CO2_Plant_2019_v1.0!$AB$1:$AB$797)</f>
        <v>0</v>
      </c>
      <c r="G518" s="15">
        <f t="shared" si="16"/>
        <v>6506.7800000000007</v>
      </c>
      <c r="H518" s="26">
        <f t="shared" si="17"/>
        <v>0</v>
      </c>
      <c r="I518" s="15">
        <f>'prov lvl hist forec Mt'!I518*'city lvl hist forec Mt'!$H518</f>
        <v>0</v>
      </c>
      <c r="J518" s="15">
        <f>'prov lvl hist forec Mt'!J518*'city lvl hist forec Mt'!$H518</f>
        <v>0</v>
      </c>
      <c r="K518" s="15">
        <f>'prov lvl hist forec Mt'!K518*'city lvl hist forec Mt'!$H518</f>
        <v>0</v>
      </c>
      <c r="L518" s="15">
        <f>'prov lvl hist forec Mt'!L518*'city lvl hist forec Mt'!$H518</f>
        <v>0</v>
      </c>
      <c r="M518" s="15">
        <f>'prov lvl hist forec Mt'!M518*'city lvl hist forec Mt'!$H518</f>
        <v>0</v>
      </c>
      <c r="N518" s="15">
        <f>'prov lvl hist forec Mt'!N518*'city lvl hist forec Mt'!$H518</f>
        <v>0</v>
      </c>
      <c r="O518" s="15">
        <f>'prov lvl hist forec Mt'!O518*'city lvl hist forec Mt'!$H518</f>
        <v>0</v>
      </c>
      <c r="P518" s="15">
        <f>'prov lvl hist forec Mt'!P518*'city lvl hist forec Mt'!$H518</f>
        <v>0</v>
      </c>
      <c r="Q518" s="15">
        <f>'prov lvl hist forec Mt'!Q518*'city lvl hist forec Mt'!$H518</f>
        <v>0</v>
      </c>
      <c r="R518" s="15">
        <f>'prov lvl hist forec Mt'!R518*'city lvl hist forec Mt'!$H518</f>
        <v>0</v>
      </c>
      <c r="S518" s="15">
        <f>'prov lvl hist forec Mt'!S518*'city lvl hist forec Mt'!$H518</f>
        <v>0</v>
      </c>
      <c r="T518" s="15">
        <f>'prov lvl hist forec Mt'!T518*'city lvl hist forec Mt'!$H518</f>
        <v>0</v>
      </c>
      <c r="U518" s="15">
        <f>'prov lvl hist forec Mt'!U518*'city lvl hist forec Mt'!$H518</f>
        <v>0</v>
      </c>
      <c r="V518" s="15">
        <f>'prov lvl hist forec Mt'!V518*'city lvl hist forec Mt'!$H518</f>
        <v>0</v>
      </c>
      <c r="W518" s="15">
        <f>'prov lvl hist forec Mt'!W518*'city lvl hist forec Mt'!$H518</f>
        <v>0</v>
      </c>
      <c r="X518" s="15">
        <f>'prov lvl hist forec Mt'!X518*'city lvl hist forec Mt'!$H518</f>
        <v>0</v>
      </c>
    </row>
    <row r="519" spans="1:24">
      <c r="A519" s="14" t="s">
        <v>3442</v>
      </c>
      <c r="B519" s="14" t="s">
        <v>4759</v>
      </c>
      <c r="C519" s="14" t="s">
        <v>1277</v>
      </c>
      <c r="D519" s="14" t="s">
        <v>2386</v>
      </c>
      <c r="E519" s="14" t="s">
        <v>3955</v>
      </c>
      <c r="F519">
        <f>SUMIF(GID_GCED_CO2_Plant_2019_v1.0!$V$1:$V$797,'city lvl hist forec Mt'!A519,GID_GCED_CO2_Plant_2019_v1.0!$AB$1:$AB$797)</f>
        <v>11360.86</v>
      </c>
      <c r="G519" s="15">
        <f t="shared" si="16"/>
        <v>64497.73</v>
      </c>
      <c r="H519" s="26">
        <f t="shared" si="17"/>
        <v>0.17614356350215737</v>
      </c>
      <c r="I519" s="15">
        <f>'prov lvl hist forec Mt'!I519*'city lvl hist forec Mt'!$H519</f>
        <v>3.0549837792013519</v>
      </c>
      <c r="J519" s="15">
        <f>'prov lvl hist forec Mt'!J519*'city lvl hist forec Mt'!$H519</f>
        <v>3.0945578777531324</v>
      </c>
      <c r="K519" s="15">
        <f>'prov lvl hist forec Mt'!K519*'city lvl hist forec Mt'!$H519</f>
        <v>3.2004939095017559</v>
      </c>
      <c r="L519" s="15">
        <f>'prov lvl hist forec Mt'!L519*'city lvl hist forec Mt'!$H519</f>
        <v>3.0341700999072172</v>
      </c>
      <c r="M519" s="15">
        <f>'prov lvl hist forec Mt'!M519*'city lvl hist forec Mt'!$H519</f>
        <v>3.3902946414333992</v>
      </c>
      <c r="N519" s="15">
        <f>'prov lvl hist forec Mt'!N519*'city lvl hist forec Mt'!$H519</f>
        <v>3.3863363414275729</v>
      </c>
      <c r="O519" s="15">
        <f>'prov lvl hist forec Mt'!O519*'city lvl hist forec Mt'!$H519</f>
        <v>3.4265811541890496</v>
      </c>
      <c r="P519" s="15">
        <f>'prov lvl hist forec Mt'!P519*'city lvl hist forec Mt'!$H519</f>
        <v>3.4193713233550467</v>
      </c>
      <c r="Q519" s="15">
        <f>'prov lvl hist forec Mt'!Q519*'city lvl hist forec Mt'!$H519</f>
        <v>3.3510390707355633</v>
      </c>
      <c r="R519" s="15">
        <f>'prov lvl hist forec Mt'!R519*'city lvl hist forec Mt'!$H519</f>
        <v>3.2840734631684705</v>
      </c>
      <c r="S519" s="15">
        <f>'prov lvl hist forec Mt'!S519*'city lvl hist forec Mt'!$H519</f>
        <v>3.2184471677527182</v>
      </c>
      <c r="T519" s="15">
        <f>'prov lvl hist forec Mt'!T519*'city lvl hist forec Mt'!$H519</f>
        <v>3.1541333982452815</v>
      </c>
      <c r="U519" s="15">
        <f>'prov lvl hist forec Mt'!U519*'city lvl hist forec Mt'!$H519</f>
        <v>3.0911059041279936</v>
      </c>
      <c r="V519" s="15">
        <f>'prov lvl hist forec Mt'!V519*'city lvl hist forec Mt'!$H519</f>
        <v>3.0293389598930509</v>
      </c>
      <c r="W519" s="15">
        <f>'prov lvl hist forec Mt'!W519*'city lvl hist forec Mt'!$H519</f>
        <v>2.9688073545428084</v>
      </c>
      <c r="X519" s="15">
        <f>'prov lvl hist forec Mt'!X519*'city lvl hist forec Mt'!$H519</f>
        <v>2.9094863812995699</v>
      </c>
    </row>
    <row r="520" spans="1:24">
      <c r="A520" s="14" t="s">
        <v>3299</v>
      </c>
      <c r="B520" s="14" t="s">
        <v>4760</v>
      </c>
      <c r="C520" s="14" t="s">
        <v>2568</v>
      </c>
      <c r="D520" s="14" t="s">
        <v>2565</v>
      </c>
      <c r="E520" s="14" t="s">
        <v>4086</v>
      </c>
      <c r="F520">
        <f>SUMIF(GID_GCED_CO2_Plant_2019_v1.0!$V$1:$V$797,'city lvl hist forec Mt'!A520,GID_GCED_CO2_Plant_2019_v1.0!$AB$1:$AB$797)</f>
        <v>522.95000000000005</v>
      </c>
      <c r="G520" s="15">
        <f t="shared" si="16"/>
        <v>2111.92</v>
      </c>
      <c r="H520" s="26">
        <f t="shared" si="17"/>
        <v>0.24761828099549227</v>
      </c>
      <c r="I520" s="15">
        <f>'prov lvl hist forec Mt'!I520*'city lvl hist forec Mt'!$H520</f>
        <v>0.57391231836309553</v>
      </c>
      <c r="J520" s="15">
        <f>'prov lvl hist forec Mt'!J520*'city lvl hist forec Mt'!$H520</f>
        <v>0.60900185766005488</v>
      </c>
      <c r="K520" s="15">
        <f>'prov lvl hist forec Mt'!K520*'city lvl hist forec Mt'!$H520</f>
        <v>0.48690592460694576</v>
      </c>
      <c r="L520" s="15">
        <f>'prov lvl hist forec Mt'!L520*'city lvl hist forec Mt'!$H520</f>
        <v>0.44128403905688324</v>
      </c>
      <c r="M520" s="15">
        <f>'prov lvl hist forec Mt'!M520*'city lvl hist forec Mt'!$H520</f>
        <v>0.45648768194811462</v>
      </c>
      <c r="N520" s="15">
        <f>'prov lvl hist forec Mt'!N520*'city lvl hist forec Mt'!$H520</f>
        <v>0.4084341964605035</v>
      </c>
      <c r="O520" s="15">
        <f>'prov lvl hist forec Mt'!O520*'city lvl hist forec Mt'!$H520</f>
        <v>0.40795989881334166</v>
      </c>
      <c r="P520" s="15">
        <f>'prov lvl hist forec Mt'!P520*'city lvl hist forec Mt'!$H520</f>
        <v>0.40804486891424069</v>
      </c>
      <c r="Q520" s="15">
        <f>'prov lvl hist forec Mt'!Q520*'city lvl hist forec Mt'!$H520</f>
        <v>0.40885018578413829</v>
      </c>
      <c r="R520" s="15">
        <f>'prov lvl hist forec Mt'!R520*'city lvl hist forec Mt'!$H520</f>
        <v>0.40963939631663793</v>
      </c>
      <c r="S520" s="15">
        <f>'prov lvl hist forec Mt'!S520*'city lvl hist forec Mt'!$H520</f>
        <v>0.41041282263848772</v>
      </c>
      <c r="T520" s="15">
        <f>'prov lvl hist forec Mt'!T520*'city lvl hist forec Mt'!$H520</f>
        <v>0.41117078043390037</v>
      </c>
      <c r="U520" s="15">
        <f>'prov lvl hist forec Mt'!U520*'city lvl hist forec Mt'!$H520</f>
        <v>0.41191357907340487</v>
      </c>
      <c r="V520" s="15">
        <f>'prov lvl hist forec Mt'!V520*'city lvl hist forec Mt'!$H520</f>
        <v>0.41264152174011925</v>
      </c>
      <c r="W520" s="15">
        <f>'prov lvl hist forec Mt'!W520*'city lvl hist forec Mt'!$H520</f>
        <v>0.4133549055534993</v>
      </c>
      <c r="X520" s="15">
        <f>'prov lvl hist forec Mt'!X520*'city lvl hist forec Mt'!$H520</f>
        <v>0.41405402169061184</v>
      </c>
    </row>
    <row r="521" spans="1:24">
      <c r="A521" s="14" t="s">
        <v>3834</v>
      </c>
      <c r="B521" s="14" t="s">
        <v>4761</v>
      </c>
      <c r="C521" s="14" t="s">
        <v>2568</v>
      </c>
      <c r="D521" s="14" t="s">
        <v>2409</v>
      </c>
      <c r="E521" s="14" t="s">
        <v>3961</v>
      </c>
      <c r="F521">
        <f>SUMIF(GID_GCED_CO2_Plant_2019_v1.0!$V$1:$V$797,'city lvl hist forec Mt'!A521,GID_GCED_CO2_Plant_2019_v1.0!$AB$1:$AB$797)</f>
        <v>0</v>
      </c>
      <c r="G521" s="15">
        <f t="shared" si="16"/>
        <v>6828.59</v>
      </c>
      <c r="H521" s="26">
        <f t="shared" si="17"/>
        <v>0</v>
      </c>
      <c r="I521" s="15">
        <f>'prov lvl hist forec Mt'!I521*'city lvl hist forec Mt'!$H521</f>
        <v>0</v>
      </c>
      <c r="J521" s="15">
        <f>'prov lvl hist forec Mt'!J521*'city lvl hist forec Mt'!$H521</f>
        <v>0</v>
      </c>
      <c r="K521" s="15">
        <f>'prov lvl hist forec Mt'!K521*'city lvl hist forec Mt'!$H521</f>
        <v>0</v>
      </c>
      <c r="L521" s="15">
        <f>'prov lvl hist forec Mt'!L521*'city lvl hist forec Mt'!$H521</f>
        <v>0</v>
      </c>
      <c r="M521" s="15">
        <f>'prov lvl hist forec Mt'!M521*'city lvl hist forec Mt'!$H521</f>
        <v>0</v>
      </c>
      <c r="N521" s="15">
        <f>'prov lvl hist forec Mt'!N521*'city lvl hist forec Mt'!$H521</f>
        <v>0</v>
      </c>
      <c r="O521" s="15">
        <f>'prov lvl hist forec Mt'!O521*'city lvl hist forec Mt'!$H521</f>
        <v>0</v>
      </c>
      <c r="P521" s="15">
        <f>'prov lvl hist forec Mt'!P521*'city lvl hist forec Mt'!$H521</f>
        <v>0</v>
      </c>
      <c r="Q521" s="15">
        <f>'prov lvl hist forec Mt'!Q521*'city lvl hist forec Mt'!$H521</f>
        <v>0</v>
      </c>
      <c r="R521" s="15">
        <f>'prov lvl hist forec Mt'!R521*'city lvl hist forec Mt'!$H521</f>
        <v>0</v>
      </c>
      <c r="S521" s="15">
        <f>'prov lvl hist forec Mt'!S521*'city lvl hist forec Mt'!$H521</f>
        <v>0</v>
      </c>
      <c r="T521" s="15">
        <f>'prov lvl hist forec Mt'!T521*'city lvl hist forec Mt'!$H521</f>
        <v>0</v>
      </c>
      <c r="U521" s="15">
        <f>'prov lvl hist forec Mt'!U521*'city lvl hist forec Mt'!$H521</f>
        <v>0</v>
      </c>
      <c r="V521" s="15">
        <f>'prov lvl hist forec Mt'!V521*'city lvl hist forec Mt'!$H521</f>
        <v>0</v>
      </c>
      <c r="W521" s="15">
        <f>'prov lvl hist forec Mt'!W521*'city lvl hist forec Mt'!$H521</f>
        <v>0</v>
      </c>
      <c r="X521" s="15">
        <f>'prov lvl hist forec Mt'!X521*'city lvl hist forec Mt'!$H521</f>
        <v>0</v>
      </c>
    </row>
    <row r="522" spans="1:24">
      <c r="A522" s="14" t="s">
        <v>3453</v>
      </c>
      <c r="B522" s="14" t="s">
        <v>4762</v>
      </c>
      <c r="C522" s="14" t="s">
        <v>2927</v>
      </c>
      <c r="D522" s="14" t="s">
        <v>2357</v>
      </c>
      <c r="E522" s="14" t="s">
        <v>4062</v>
      </c>
      <c r="F522">
        <f>SUMIF(GID_GCED_CO2_Plant_2019_v1.0!$V$1:$V$797,'city lvl hist forec Mt'!A522,GID_GCED_CO2_Plant_2019_v1.0!$AB$1:$AB$797)</f>
        <v>365.39</v>
      </c>
      <c r="G522" s="15">
        <f t="shared" si="16"/>
        <v>32718.120000000006</v>
      </c>
      <c r="H522" s="26">
        <f t="shared" si="17"/>
        <v>1.1167817710797561E-2</v>
      </c>
      <c r="I522" s="15">
        <f>'prov lvl hist forec Mt'!I522*'city lvl hist forec Mt'!$H522</f>
        <v>0.16762199382528722</v>
      </c>
      <c r="J522" s="15">
        <f>'prov lvl hist forec Mt'!J522*'city lvl hist forec Mt'!$H522</f>
        <v>0.15818958918910128</v>
      </c>
      <c r="K522" s="15">
        <f>'prov lvl hist forec Mt'!K522*'city lvl hist forec Mt'!$H522</f>
        <v>0.17014761059191288</v>
      </c>
      <c r="L522" s="15">
        <f>'prov lvl hist forec Mt'!L522*'city lvl hist forec Mt'!$H522</f>
        <v>0.18086024292669864</v>
      </c>
      <c r="M522" s="15">
        <f>'prov lvl hist forec Mt'!M522*'city lvl hist forec Mt'!$H522</f>
        <v>0.20591312911244544</v>
      </c>
      <c r="N522" s="15">
        <f>'prov lvl hist forec Mt'!N522*'city lvl hist forec Mt'!$H522</f>
        <v>0.20046193801337026</v>
      </c>
      <c r="O522" s="15">
        <f>'prov lvl hist forec Mt'!O522*'city lvl hist forec Mt'!$H522</f>
        <v>0.20352229808424868</v>
      </c>
      <c r="P522" s="15">
        <f>'prov lvl hist forec Mt'!P522*'city lvl hist forec Mt'!$H522</f>
        <v>0.20297403665903241</v>
      </c>
      <c r="Q522" s="15">
        <f>'prov lvl hist forec Mt'!Q522*'city lvl hist forec Mt'!$H522</f>
        <v>0.19777780680677134</v>
      </c>
      <c r="R522" s="15">
        <f>'prov lvl hist forec Mt'!R522*'city lvl hist forec Mt'!$H522</f>
        <v>0.19268550155155553</v>
      </c>
      <c r="S522" s="15">
        <f>'prov lvl hist forec Mt'!S522*'city lvl hist forec Mt'!$H522</f>
        <v>0.18769504240144402</v>
      </c>
      <c r="T522" s="15">
        <f>'prov lvl hist forec Mt'!T522*'city lvl hist forec Mt'!$H522</f>
        <v>0.18280439243433474</v>
      </c>
      <c r="U522" s="15">
        <f>'prov lvl hist forec Mt'!U522*'city lvl hist forec Mt'!$H522</f>
        <v>0.17801155546656769</v>
      </c>
      <c r="V522" s="15">
        <f>'prov lvl hist forec Mt'!V522*'city lvl hist forec Mt'!$H522</f>
        <v>0.17331457523815591</v>
      </c>
      <c r="W522" s="15">
        <f>'prov lvl hist forec Mt'!W522*'city lvl hist forec Mt'!$H522</f>
        <v>0.16871153461431243</v>
      </c>
      <c r="X522" s="15">
        <f>'prov lvl hist forec Mt'!X522*'city lvl hist forec Mt'!$H522</f>
        <v>0.16420055480294576</v>
      </c>
    </row>
    <row r="523" spans="1:24">
      <c r="A523" s="14" t="s">
        <v>3463</v>
      </c>
      <c r="B523" s="14" t="s">
        <v>4763</v>
      </c>
      <c r="C523" s="14" t="s">
        <v>3221</v>
      </c>
      <c r="D523" s="14" t="s">
        <v>2634</v>
      </c>
      <c r="E523" s="14" t="s">
        <v>3974</v>
      </c>
      <c r="F523">
        <f>SUMIF(GID_GCED_CO2_Plant_2019_v1.0!$V$1:$V$797,'city lvl hist forec Mt'!A523,GID_GCED_CO2_Plant_2019_v1.0!$AB$1:$AB$797)</f>
        <v>941.99</v>
      </c>
      <c r="G523" s="15">
        <f t="shared" si="16"/>
        <v>11280.41</v>
      </c>
      <c r="H523" s="26">
        <f t="shared" si="17"/>
        <v>8.350671651119064E-2</v>
      </c>
      <c r="I523" s="15">
        <f>'prov lvl hist forec Mt'!I523*'city lvl hist forec Mt'!$H523</f>
        <v>0.39705503220856042</v>
      </c>
      <c r="J523" s="15">
        <f>'prov lvl hist forec Mt'!J523*'city lvl hist forec Mt'!$H523</f>
        <v>0.37363419586485402</v>
      </c>
      <c r="K523" s="15">
        <f>'prov lvl hist forec Mt'!K523*'city lvl hist forec Mt'!$H523</f>
        <v>0.33893967192877411</v>
      </c>
      <c r="L523" s="15">
        <f>'prov lvl hist forec Mt'!L523*'city lvl hist forec Mt'!$H523</f>
        <v>0.14724069243939161</v>
      </c>
      <c r="M523" s="15">
        <f>'prov lvl hist forec Mt'!M523*'city lvl hist forec Mt'!$H523</f>
        <v>0.20703820772991843</v>
      </c>
      <c r="N523" s="15">
        <f>'prov lvl hist forec Mt'!N523*'city lvl hist forec Mt'!$H523</f>
        <v>0.2254890519492016</v>
      </c>
      <c r="O523" s="15">
        <f>'prov lvl hist forec Mt'!O523*'city lvl hist forec Mt'!$H523</f>
        <v>0.23479408566053439</v>
      </c>
      <c r="P523" s="15">
        <f>'prov lvl hist forec Mt'!P523*'city lvl hist forec Mt'!$H523</f>
        <v>0.23312709519989999</v>
      </c>
      <c r="Q523" s="15">
        <f>'prov lvl hist forec Mt'!Q523*'city lvl hist forec Mt'!$H523</f>
        <v>0.21732794319578802</v>
      </c>
      <c r="R523" s="15">
        <f>'prov lvl hist forec Mt'!R523*'city lvl hist forec Mt'!$H523</f>
        <v>0.20184477423175831</v>
      </c>
      <c r="S523" s="15">
        <f>'prov lvl hist forec Mt'!S523*'city lvl hist forec Mt'!$H523</f>
        <v>0.18667126864700917</v>
      </c>
      <c r="T523" s="15">
        <f>'prov lvl hist forec Mt'!T523*'city lvl hist forec Mt'!$H523</f>
        <v>0.17180123317395501</v>
      </c>
      <c r="U523" s="15">
        <f>'prov lvl hist forec Mt'!U523*'city lvl hist forec Mt'!$H523</f>
        <v>0.15722859841036202</v>
      </c>
      <c r="V523" s="15">
        <f>'prov lvl hist forec Mt'!V523*'city lvl hist forec Mt'!$H523</f>
        <v>0.14294741634204075</v>
      </c>
      <c r="W523" s="15">
        <f>'prov lvl hist forec Mt'!W523*'city lvl hist forec Mt'!$H523</f>
        <v>0.12895185791508609</v>
      </c>
      <c r="X523" s="15">
        <f>'prov lvl hist forec Mt'!X523*'city lvl hist forec Mt'!$H523</f>
        <v>0.11523621065667029</v>
      </c>
    </row>
    <row r="524" spans="1:24">
      <c r="A524" s="14" t="s">
        <v>3835</v>
      </c>
      <c r="B524" s="14" t="s">
        <v>4764</v>
      </c>
      <c r="C524" s="14" t="s">
        <v>4765</v>
      </c>
      <c r="D524" s="14" t="s">
        <v>2610</v>
      </c>
      <c r="E524" s="14" t="s">
        <v>3936</v>
      </c>
      <c r="F524">
        <f>SUMIF(GID_GCED_CO2_Plant_2019_v1.0!$V$1:$V$797,'city lvl hist forec Mt'!A524,GID_GCED_CO2_Plant_2019_v1.0!$AB$1:$AB$797)</f>
        <v>0</v>
      </c>
      <c r="G524" s="15">
        <f t="shared" si="16"/>
        <v>3885.2700000000004</v>
      </c>
      <c r="H524" s="26">
        <f t="shared" si="17"/>
        <v>0</v>
      </c>
      <c r="I524" s="15">
        <f>'prov lvl hist forec Mt'!I524*'city lvl hist forec Mt'!$H524</f>
        <v>0</v>
      </c>
      <c r="J524" s="15">
        <f>'prov lvl hist forec Mt'!J524*'city lvl hist forec Mt'!$H524</f>
        <v>0</v>
      </c>
      <c r="K524" s="15">
        <f>'prov lvl hist forec Mt'!K524*'city lvl hist forec Mt'!$H524</f>
        <v>0</v>
      </c>
      <c r="L524" s="15">
        <f>'prov lvl hist forec Mt'!L524*'city lvl hist forec Mt'!$H524</f>
        <v>0</v>
      </c>
      <c r="M524" s="15">
        <f>'prov lvl hist forec Mt'!M524*'city lvl hist forec Mt'!$H524</f>
        <v>0</v>
      </c>
      <c r="N524" s="15">
        <f>'prov lvl hist forec Mt'!N524*'city lvl hist forec Mt'!$H524</f>
        <v>0</v>
      </c>
      <c r="O524" s="15">
        <f>'prov lvl hist forec Mt'!O524*'city lvl hist forec Mt'!$H524</f>
        <v>0</v>
      </c>
      <c r="P524" s="15">
        <f>'prov lvl hist forec Mt'!P524*'city lvl hist forec Mt'!$H524</f>
        <v>0</v>
      </c>
      <c r="Q524" s="15">
        <f>'prov lvl hist forec Mt'!Q524*'city lvl hist forec Mt'!$H524</f>
        <v>0</v>
      </c>
      <c r="R524" s="15">
        <f>'prov lvl hist forec Mt'!R524*'city lvl hist forec Mt'!$H524</f>
        <v>0</v>
      </c>
      <c r="S524" s="15">
        <f>'prov lvl hist forec Mt'!S524*'city lvl hist forec Mt'!$H524</f>
        <v>0</v>
      </c>
      <c r="T524" s="15">
        <f>'prov lvl hist forec Mt'!T524*'city lvl hist forec Mt'!$H524</f>
        <v>0</v>
      </c>
      <c r="U524" s="15">
        <f>'prov lvl hist forec Mt'!U524*'city lvl hist forec Mt'!$H524</f>
        <v>0</v>
      </c>
      <c r="V524" s="15">
        <f>'prov lvl hist forec Mt'!V524*'city lvl hist forec Mt'!$H524</f>
        <v>0</v>
      </c>
      <c r="W524" s="15">
        <f>'prov lvl hist forec Mt'!W524*'city lvl hist forec Mt'!$H524</f>
        <v>0</v>
      </c>
      <c r="X524" s="15">
        <f>'prov lvl hist forec Mt'!X524*'city lvl hist forec Mt'!$H524</f>
        <v>0</v>
      </c>
    </row>
    <row r="525" spans="1:24">
      <c r="A525" s="14" t="s">
        <v>3509</v>
      </c>
      <c r="B525" s="14" t="s">
        <v>4766</v>
      </c>
      <c r="C525" s="14" t="s">
        <v>4767</v>
      </c>
      <c r="D525" s="14" t="s">
        <v>2610</v>
      </c>
      <c r="E525" s="14" t="s">
        <v>3936</v>
      </c>
      <c r="F525">
        <f>SUMIF(GID_GCED_CO2_Plant_2019_v1.0!$V$1:$V$797,'city lvl hist forec Mt'!A525,GID_GCED_CO2_Plant_2019_v1.0!$AB$1:$AB$797)</f>
        <v>103.91999999999999</v>
      </c>
      <c r="G525" s="15">
        <f t="shared" si="16"/>
        <v>3885.2700000000004</v>
      </c>
      <c r="H525" s="26">
        <f t="shared" si="17"/>
        <v>2.6747175871947117E-2</v>
      </c>
      <c r="I525" s="15">
        <f>'prov lvl hist forec Mt'!I525*'city lvl hist forec Mt'!$H525</f>
        <v>0.14680319568333475</v>
      </c>
      <c r="J525" s="15">
        <f>'prov lvl hist forec Mt'!J525*'city lvl hist forec Mt'!$H525</f>
        <v>0.13913670917719143</v>
      </c>
      <c r="K525" s="15">
        <f>'prov lvl hist forec Mt'!K525*'city lvl hist forec Mt'!$H525</f>
        <v>0.16312805522894075</v>
      </c>
      <c r="L525" s="15">
        <f>'prov lvl hist forec Mt'!L525*'city lvl hist forec Mt'!$H525</f>
        <v>0.12525639586981616</v>
      </c>
      <c r="M525" s="15">
        <f>'prov lvl hist forec Mt'!M525*'city lvl hist forec Mt'!$H525</f>
        <v>0.14120674274576597</v>
      </c>
      <c r="N525" s="15">
        <f>'prov lvl hist forec Mt'!N525*'city lvl hist forec Mt'!$H525</f>
        <v>0.14398277029399678</v>
      </c>
      <c r="O525" s="15">
        <f>'prov lvl hist forec Mt'!O525*'city lvl hist forec Mt'!$H525</f>
        <v>0.14586011010615943</v>
      </c>
      <c r="P525" s="15">
        <f>'prov lvl hist forec Mt'!P525*'city lvl hist forec Mt'!$H525</f>
        <v>0.14552378595566948</v>
      </c>
      <c r="Q525" s="15">
        <f>'prov lvl hist forec Mt'!Q525*'city lvl hist forec Mt'!$H525</f>
        <v>0.14233622339803956</v>
      </c>
      <c r="R525" s="15">
        <f>'prov lvl hist forec Mt'!R525*'city lvl hist forec Mt'!$H525</f>
        <v>0.13921241209156224</v>
      </c>
      <c r="S525" s="15">
        <f>'prov lvl hist forec Mt'!S525*'city lvl hist forec Mt'!$H525</f>
        <v>0.13615107701121446</v>
      </c>
      <c r="T525" s="15">
        <f>'prov lvl hist forec Mt'!T525*'city lvl hist forec Mt'!$H525</f>
        <v>0.13315096863247361</v>
      </c>
      <c r="U525" s="15">
        <f>'prov lvl hist forec Mt'!U525*'city lvl hist forec Mt'!$H525</f>
        <v>0.13021086242130761</v>
      </c>
      <c r="V525" s="15">
        <f>'prov lvl hist forec Mt'!V525*'city lvl hist forec Mt'!$H525</f>
        <v>0.12732955833436491</v>
      </c>
      <c r="W525" s="15">
        <f>'prov lvl hist forec Mt'!W525*'city lvl hist forec Mt'!$H525</f>
        <v>0.1245058803291611</v>
      </c>
      <c r="X525" s="15">
        <f>'prov lvl hist forec Mt'!X525*'city lvl hist forec Mt'!$H525</f>
        <v>0.1217386758840613</v>
      </c>
    </row>
    <row r="526" spans="1:24">
      <c r="A526" s="14" t="s">
        <v>3836</v>
      </c>
      <c r="B526" s="14" t="s">
        <v>4768</v>
      </c>
      <c r="C526" s="14" t="s">
        <v>4769</v>
      </c>
      <c r="D526" s="14" t="s">
        <v>3970</v>
      </c>
      <c r="E526" s="14" t="s">
        <v>3971</v>
      </c>
      <c r="F526">
        <f>SUMIF(GID_GCED_CO2_Plant_2019_v1.0!$V$1:$V$797,'city lvl hist forec Mt'!A526,GID_GCED_CO2_Plant_2019_v1.0!$AB$1:$AB$797)</f>
        <v>0</v>
      </c>
      <c r="G526" s="15">
        <f t="shared" si="16"/>
        <v>6506.7800000000007</v>
      </c>
      <c r="H526" s="26">
        <f t="shared" si="17"/>
        <v>0</v>
      </c>
      <c r="I526" s="15">
        <f>'prov lvl hist forec Mt'!I526*'city lvl hist forec Mt'!$H526</f>
        <v>0</v>
      </c>
      <c r="J526" s="15">
        <f>'prov lvl hist forec Mt'!J526*'city lvl hist forec Mt'!$H526</f>
        <v>0</v>
      </c>
      <c r="K526" s="15">
        <f>'prov lvl hist forec Mt'!K526*'city lvl hist forec Mt'!$H526</f>
        <v>0</v>
      </c>
      <c r="L526" s="15">
        <f>'prov lvl hist forec Mt'!L526*'city lvl hist forec Mt'!$H526</f>
        <v>0</v>
      </c>
      <c r="M526" s="15">
        <f>'prov lvl hist forec Mt'!M526*'city lvl hist forec Mt'!$H526</f>
        <v>0</v>
      </c>
      <c r="N526" s="15">
        <f>'prov lvl hist forec Mt'!N526*'city lvl hist forec Mt'!$H526</f>
        <v>0</v>
      </c>
      <c r="O526" s="15">
        <f>'prov lvl hist forec Mt'!O526*'city lvl hist forec Mt'!$H526</f>
        <v>0</v>
      </c>
      <c r="P526" s="15">
        <f>'prov lvl hist forec Mt'!P526*'city lvl hist forec Mt'!$H526</f>
        <v>0</v>
      </c>
      <c r="Q526" s="15">
        <f>'prov lvl hist forec Mt'!Q526*'city lvl hist forec Mt'!$H526</f>
        <v>0</v>
      </c>
      <c r="R526" s="15">
        <f>'prov lvl hist forec Mt'!R526*'city lvl hist forec Mt'!$H526</f>
        <v>0</v>
      </c>
      <c r="S526" s="15">
        <f>'prov lvl hist forec Mt'!S526*'city lvl hist forec Mt'!$H526</f>
        <v>0</v>
      </c>
      <c r="T526" s="15">
        <f>'prov lvl hist forec Mt'!T526*'city lvl hist forec Mt'!$H526</f>
        <v>0</v>
      </c>
      <c r="U526" s="15">
        <f>'prov lvl hist forec Mt'!U526*'city lvl hist forec Mt'!$H526</f>
        <v>0</v>
      </c>
      <c r="V526" s="15">
        <f>'prov lvl hist forec Mt'!V526*'city lvl hist forec Mt'!$H526</f>
        <v>0</v>
      </c>
      <c r="W526" s="15">
        <f>'prov lvl hist forec Mt'!W526*'city lvl hist forec Mt'!$H526</f>
        <v>0</v>
      </c>
      <c r="X526" s="15">
        <f>'prov lvl hist forec Mt'!X526*'city lvl hist forec Mt'!$H526</f>
        <v>0</v>
      </c>
    </row>
    <row r="527" spans="1:24">
      <c r="A527" s="14" t="s">
        <v>3368</v>
      </c>
      <c r="B527" s="14" t="s">
        <v>4770</v>
      </c>
      <c r="C527" s="14" t="s">
        <v>4771</v>
      </c>
      <c r="D527" s="14" t="s">
        <v>3970</v>
      </c>
      <c r="E527" s="14" t="s">
        <v>3971</v>
      </c>
      <c r="F527">
        <f>SUMIF(GID_GCED_CO2_Plant_2019_v1.0!$V$1:$V$797,'city lvl hist forec Mt'!A527,GID_GCED_CO2_Plant_2019_v1.0!$AB$1:$AB$797)</f>
        <v>1005.6800000000001</v>
      </c>
      <c r="G527" s="15">
        <f t="shared" si="16"/>
        <v>6506.7800000000007</v>
      </c>
      <c r="H527" s="26">
        <f t="shared" si="17"/>
        <v>0.15455878329988104</v>
      </c>
      <c r="I527" s="15">
        <f>'prov lvl hist forec Mt'!I527*'city lvl hist forec Mt'!$H527</f>
        <v>1.1981304057410698</v>
      </c>
      <c r="J527" s="15">
        <f>'prov lvl hist forec Mt'!J527*'city lvl hist forec Mt'!$H527</f>
        <v>1.2768380447472829</v>
      </c>
      <c r="K527" s="15">
        <f>'prov lvl hist forec Mt'!K527*'city lvl hist forec Mt'!$H527</f>
        <v>0.63848429429273224</v>
      </c>
      <c r="L527" s="15">
        <f>'prov lvl hist forec Mt'!L527*'city lvl hist forec Mt'!$H527</f>
        <v>0.5937164630917543</v>
      </c>
      <c r="M527" s="15">
        <f>'prov lvl hist forec Mt'!M527*'city lvl hist forec Mt'!$H527</f>
        <v>0.6945530963283667</v>
      </c>
      <c r="N527" s="15">
        <f>'prov lvl hist forec Mt'!N527*'city lvl hist forec Mt'!$H527</f>
        <v>0.74039061419081253</v>
      </c>
      <c r="O527" s="15">
        <f>'prov lvl hist forec Mt'!O527*'city lvl hist forec Mt'!$H527</f>
        <v>0.75365245595419239</v>
      </c>
      <c r="P527" s="15">
        <f>'prov lvl hist forec Mt'!P527*'city lvl hist forec Mt'!$H527</f>
        <v>0.7512766060222279</v>
      </c>
      <c r="Q527" s="15">
        <f>'prov lvl hist forec Mt'!Q527*'city lvl hist forec Mt'!$H527</f>
        <v>0.72875913210712184</v>
      </c>
      <c r="R527" s="15">
        <f>'prov lvl hist forec Mt'!R527*'city lvl hist forec Mt'!$H527</f>
        <v>0.70669200767031792</v>
      </c>
      <c r="S527" s="15">
        <f>'prov lvl hist forec Mt'!S527*'city lvl hist forec Mt'!$H527</f>
        <v>0.68506622572225018</v>
      </c>
      <c r="T527" s="15">
        <f>'prov lvl hist forec Mt'!T527*'city lvl hist forec Mt'!$H527</f>
        <v>0.66387295941314362</v>
      </c>
      <c r="U527" s="15">
        <f>'prov lvl hist forec Mt'!U527*'city lvl hist forec Mt'!$H527</f>
        <v>0.64310355843021927</v>
      </c>
      <c r="V527" s="15">
        <f>'prov lvl hist forec Mt'!V527*'city lvl hist forec Mt'!$H527</f>
        <v>0.62274954546695338</v>
      </c>
      <c r="W527" s="15">
        <f>'prov lvl hist forec Mt'!W527*'city lvl hist forec Mt'!$H527</f>
        <v>0.60280261276295288</v>
      </c>
      <c r="X527" s="15">
        <f>'prov lvl hist forec Mt'!X527*'city lvl hist forec Mt'!$H527</f>
        <v>0.58325461871303219</v>
      </c>
    </row>
    <row r="528" spans="1:24">
      <c r="A528" s="14" t="s">
        <v>3508</v>
      </c>
      <c r="B528" s="14" t="s">
        <v>4772</v>
      </c>
      <c r="C528" s="14" t="s">
        <v>4773</v>
      </c>
      <c r="D528" s="14" t="s">
        <v>2610</v>
      </c>
      <c r="E528" s="14" t="s">
        <v>3936</v>
      </c>
      <c r="F528">
        <f>SUMIF(GID_GCED_CO2_Plant_2019_v1.0!$V$1:$V$797,'city lvl hist forec Mt'!A528,GID_GCED_CO2_Plant_2019_v1.0!$AB$1:$AB$797)</f>
        <v>1810.2200000000003</v>
      </c>
      <c r="G528" s="15">
        <f t="shared" si="16"/>
        <v>3885.2700000000004</v>
      </c>
      <c r="H528" s="26">
        <f t="shared" si="17"/>
        <v>0.46591871349996267</v>
      </c>
      <c r="I528" s="15">
        <f>'prov lvl hist forec Mt'!I528*'city lvl hist forec Mt'!$H528</f>
        <v>2.5572178684554108</v>
      </c>
      <c r="J528" s="15">
        <f>'prov lvl hist forec Mt'!J528*'city lvl hist forec Mt'!$H528</f>
        <v>2.4236725720432593</v>
      </c>
      <c r="K528" s="15">
        <f>'prov lvl hist forec Mt'!K528*'city lvl hist forec Mt'!$H528</f>
        <v>2.8415864909212201</v>
      </c>
      <c r="L528" s="15">
        <f>'prov lvl hist forec Mt'!L528*'city lvl hist forec Mt'!$H528</f>
        <v>2.1818863830971771</v>
      </c>
      <c r="M528" s="15">
        <f>'prov lvl hist forec Mt'!M528*'city lvl hist forec Mt'!$H528</f>
        <v>2.4597312341535846</v>
      </c>
      <c r="N528" s="15">
        <f>'prov lvl hist forec Mt'!N528*'city lvl hist forec Mt'!$H528</f>
        <v>2.5080878602925223</v>
      </c>
      <c r="O528" s="15">
        <f>'prov lvl hist forec Mt'!O528*'city lvl hist forec Mt'!$H528</f>
        <v>2.5407899202884141</v>
      </c>
      <c r="P528" s="15">
        <f>'prov lvl hist forec Mt'!P528*'city lvl hist forec Mt'!$H528</f>
        <v>2.5349313684822179</v>
      </c>
      <c r="Q528" s="15">
        <f>'prov lvl hist forec Mt'!Q528*'city lvl hist forec Mt'!$H528</f>
        <v>2.4794060654310934</v>
      </c>
      <c r="R528" s="15">
        <f>'prov lvl hist forec Mt'!R528*'city lvl hist forec Mt'!$H528</f>
        <v>2.4249912684409916</v>
      </c>
      <c r="S528" s="15">
        <f>'prov lvl hist forec Mt'!S528*'city lvl hist forec Mt'!$H528</f>
        <v>2.3716647673906914</v>
      </c>
      <c r="T528" s="15">
        <f>'prov lvl hist forec Mt'!T528*'city lvl hist forec Mt'!$H528</f>
        <v>2.3194047963613977</v>
      </c>
      <c r="U528" s="15">
        <f>'prov lvl hist forec Mt'!U528*'city lvl hist forec Mt'!$H528</f>
        <v>2.2681900247526898</v>
      </c>
      <c r="V528" s="15">
        <f>'prov lvl hist forec Mt'!V528*'city lvl hist forec Mt'!$H528</f>
        <v>2.2179995485761554</v>
      </c>
      <c r="W528" s="15">
        <f>'prov lvl hist forec Mt'!W528*'city lvl hist forec Mt'!$H528</f>
        <v>2.1688128819231527</v>
      </c>
      <c r="X528" s="15">
        <f>'prov lvl hist forec Mt'!X528*'city lvl hist forec Mt'!$H528</f>
        <v>2.1206099486032093</v>
      </c>
    </row>
    <row r="529" spans="1:24">
      <c r="A529" s="14" t="s">
        <v>3837</v>
      </c>
      <c r="B529" s="14" t="s">
        <v>4774</v>
      </c>
      <c r="C529" s="14" t="s">
        <v>1697</v>
      </c>
      <c r="D529" s="14" t="s">
        <v>2438</v>
      </c>
      <c r="E529" s="14" t="s">
        <v>3959</v>
      </c>
      <c r="F529">
        <f>SUMIF(GID_GCED_CO2_Plant_2019_v1.0!$V$1:$V$797,'city lvl hist forec Mt'!A529,GID_GCED_CO2_Plant_2019_v1.0!$AB$1:$AB$797)</f>
        <v>0</v>
      </c>
      <c r="G529" s="15">
        <f t="shared" si="16"/>
        <v>15366.849999999997</v>
      </c>
      <c r="H529" s="26">
        <f t="shared" si="17"/>
        <v>0</v>
      </c>
      <c r="I529" s="15">
        <f>'prov lvl hist forec Mt'!I529*'city lvl hist forec Mt'!$H529</f>
        <v>0</v>
      </c>
      <c r="J529" s="15">
        <f>'prov lvl hist forec Mt'!J529*'city lvl hist forec Mt'!$H529</f>
        <v>0</v>
      </c>
      <c r="K529" s="15">
        <f>'prov lvl hist forec Mt'!K529*'city lvl hist forec Mt'!$H529</f>
        <v>0</v>
      </c>
      <c r="L529" s="15">
        <f>'prov lvl hist forec Mt'!L529*'city lvl hist forec Mt'!$H529</f>
        <v>0</v>
      </c>
      <c r="M529" s="15">
        <f>'prov lvl hist forec Mt'!M529*'city lvl hist forec Mt'!$H529</f>
        <v>0</v>
      </c>
      <c r="N529" s="15">
        <f>'prov lvl hist forec Mt'!N529*'city lvl hist forec Mt'!$H529</f>
        <v>0</v>
      </c>
      <c r="O529" s="15">
        <f>'prov lvl hist forec Mt'!O529*'city lvl hist forec Mt'!$H529</f>
        <v>0</v>
      </c>
      <c r="P529" s="15">
        <f>'prov lvl hist forec Mt'!P529*'city lvl hist forec Mt'!$H529</f>
        <v>0</v>
      </c>
      <c r="Q529" s="15">
        <f>'prov lvl hist forec Mt'!Q529*'city lvl hist forec Mt'!$H529</f>
        <v>0</v>
      </c>
      <c r="R529" s="15">
        <f>'prov lvl hist forec Mt'!R529*'city lvl hist forec Mt'!$H529</f>
        <v>0</v>
      </c>
      <c r="S529" s="15">
        <f>'prov lvl hist forec Mt'!S529*'city lvl hist forec Mt'!$H529</f>
        <v>0</v>
      </c>
      <c r="T529" s="15">
        <f>'prov lvl hist forec Mt'!T529*'city lvl hist forec Mt'!$H529</f>
        <v>0</v>
      </c>
      <c r="U529" s="15">
        <f>'prov lvl hist forec Mt'!U529*'city lvl hist forec Mt'!$H529</f>
        <v>0</v>
      </c>
      <c r="V529" s="15">
        <f>'prov lvl hist forec Mt'!V529*'city lvl hist forec Mt'!$H529</f>
        <v>0</v>
      </c>
      <c r="W529" s="15">
        <f>'prov lvl hist forec Mt'!W529*'city lvl hist forec Mt'!$H529</f>
        <v>0</v>
      </c>
      <c r="X529" s="15">
        <f>'prov lvl hist forec Mt'!X529*'city lvl hist forec Mt'!$H529</f>
        <v>0</v>
      </c>
    </row>
    <row r="530" spans="1:24">
      <c r="A530" s="14" t="s">
        <v>3838</v>
      </c>
      <c r="B530" s="14" t="s">
        <v>4775</v>
      </c>
      <c r="C530" s="14" t="s">
        <v>4776</v>
      </c>
      <c r="D530" s="14" t="s">
        <v>2564</v>
      </c>
      <c r="E530" s="14" t="s">
        <v>4074</v>
      </c>
      <c r="F530">
        <f>SUMIF(GID_GCED_CO2_Plant_2019_v1.0!$V$1:$V$797,'city lvl hist forec Mt'!A530,GID_GCED_CO2_Plant_2019_v1.0!$AB$1:$AB$797)</f>
        <v>0</v>
      </c>
      <c r="G530" s="15">
        <f t="shared" si="16"/>
        <v>4136.7100000000009</v>
      </c>
      <c r="H530" s="26">
        <f t="shared" si="17"/>
        <v>0</v>
      </c>
      <c r="I530" s="15">
        <f>'prov lvl hist forec Mt'!I530*'city lvl hist forec Mt'!$H530</f>
        <v>0</v>
      </c>
      <c r="J530" s="15">
        <f>'prov lvl hist forec Mt'!J530*'city lvl hist forec Mt'!$H530</f>
        <v>0</v>
      </c>
      <c r="K530" s="15">
        <f>'prov lvl hist forec Mt'!K530*'city lvl hist forec Mt'!$H530</f>
        <v>0</v>
      </c>
      <c r="L530" s="15">
        <f>'prov lvl hist forec Mt'!L530*'city lvl hist forec Mt'!$H530</f>
        <v>0</v>
      </c>
      <c r="M530" s="15">
        <f>'prov lvl hist forec Mt'!M530*'city lvl hist forec Mt'!$H530</f>
        <v>0</v>
      </c>
      <c r="N530" s="15">
        <f>'prov lvl hist forec Mt'!N530*'city lvl hist forec Mt'!$H530</f>
        <v>0</v>
      </c>
      <c r="O530" s="15">
        <f>'prov lvl hist forec Mt'!O530*'city lvl hist forec Mt'!$H530</f>
        <v>0</v>
      </c>
      <c r="P530" s="15">
        <f>'prov lvl hist forec Mt'!P530*'city lvl hist forec Mt'!$H530</f>
        <v>0</v>
      </c>
      <c r="Q530" s="15">
        <f>'prov lvl hist forec Mt'!Q530*'city lvl hist forec Mt'!$H530</f>
        <v>0</v>
      </c>
      <c r="R530" s="15">
        <f>'prov lvl hist forec Mt'!R530*'city lvl hist forec Mt'!$H530</f>
        <v>0</v>
      </c>
      <c r="S530" s="15">
        <f>'prov lvl hist forec Mt'!S530*'city lvl hist forec Mt'!$H530</f>
        <v>0</v>
      </c>
      <c r="T530" s="15">
        <f>'prov lvl hist forec Mt'!T530*'city lvl hist forec Mt'!$H530</f>
        <v>0</v>
      </c>
      <c r="U530" s="15">
        <f>'prov lvl hist forec Mt'!U530*'city lvl hist forec Mt'!$H530</f>
        <v>0</v>
      </c>
      <c r="V530" s="15">
        <f>'prov lvl hist forec Mt'!V530*'city lvl hist forec Mt'!$H530</f>
        <v>0</v>
      </c>
      <c r="W530" s="15">
        <f>'prov lvl hist forec Mt'!W530*'city lvl hist forec Mt'!$H530</f>
        <v>0</v>
      </c>
      <c r="X530" s="15">
        <f>'prov lvl hist forec Mt'!X530*'city lvl hist forec Mt'!$H530</f>
        <v>0</v>
      </c>
    </row>
    <row r="531" spans="1:24">
      <c r="A531" s="14" t="s">
        <v>3839</v>
      </c>
      <c r="B531" s="14" t="s">
        <v>4777</v>
      </c>
      <c r="C531" s="14" t="s">
        <v>2531</v>
      </c>
      <c r="D531" s="14" t="s">
        <v>2366</v>
      </c>
      <c r="E531" s="14" t="s">
        <v>3987</v>
      </c>
      <c r="F531">
        <f>SUMIF(GID_GCED_CO2_Plant_2019_v1.0!$V$1:$V$797,'city lvl hist forec Mt'!A531,GID_GCED_CO2_Plant_2019_v1.0!$AB$1:$AB$797)</f>
        <v>0</v>
      </c>
      <c r="G531" s="15">
        <f t="shared" si="16"/>
        <v>30951.659999999996</v>
      </c>
      <c r="H531" s="26">
        <f t="shared" si="17"/>
        <v>0</v>
      </c>
      <c r="I531" s="15">
        <f>'prov lvl hist forec Mt'!I531*'city lvl hist forec Mt'!$H531</f>
        <v>0</v>
      </c>
      <c r="J531" s="15">
        <f>'prov lvl hist forec Mt'!J531*'city lvl hist forec Mt'!$H531</f>
        <v>0</v>
      </c>
      <c r="K531" s="15">
        <f>'prov lvl hist forec Mt'!K531*'city lvl hist forec Mt'!$H531</f>
        <v>0</v>
      </c>
      <c r="L531" s="15">
        <f>'prov lvl hist forec Mt'!L531*'city lvl hist forec Mt'!$H531</f>
        <v>0</v>
      </c>
      <c r="M531" s="15">
        <f>'prov lvl hist forec Mt'!M531*'city lvl hist forec Mt'!$H531</f>
        <v>0</v>
      </c>
      <c r="N531" s="15">
        <f>'prov lvl hist forec Mt'!N531*'city lvl hist forec Mt'!$H531</f>
        <v>0</v>
      </c>
      <c r="O531" s="15">
        <f>'prov lvl hist forec Mt'!O531*'city lvl hist forec Mt'!$H531</f>
        <v>0</v>
      </c>
      <c r="P531" s="15">
        <f>'prov lvl hist forec Mt'!P531*'city lvl hist forec Mt'!$H531</f>
        <v>0</v>
      </c>
      <c r="Q531" s="15">
        <f>'prov lvl hist forec Mt'!Q531*'city lvl hist forec Mt'!$H531</f>
        <v>0</v>
      </c>
      <c r="R531" s="15">
        <f>'prov lvl hist forec Mt'!R531*'city lvl hist forec Mt'!$H531</f>
        <v>0</v>
      </c>
      <c r="S531" s="15">
        <f>'prov lvl hist forec Mt'!S531*'city lvl hist forec Mt'!$H531</f>
        <v>0</v>
      </c>
      <c r="T531" s="15">
        <f>'prov lvl hist forec Mt'!T531*'city lvl hist forec Mt'!$H531</f>
        <v>0</v>
      </c>
      <c r="U531" s="15">
        <f>'prov lvl hist forec Mt'!U531*'city lvl hist forec Mt'!$H531</f>
        <v>0</v>
      </c>
      <c r="V531" s="15">
        <f>'prov lvl hist forec Mt'!V531*'city lvl hist forec Mt'!$H531</f>
        <v>0</v>
      </c>
      <c r="W531" s="15">
        <f>'prov lvl hist forec Mt'!W531*'city lvl hist forec Mt'!$H531</f>
        <v>0</v>
      </c>
      <c r="X531" s="15">
        <f>'prov lvl hist forec Mt'!X531*'city lvl hist forec Mt'!$H531</f>
        <v>0</v>
      </c>
    </row>
    <row r="532" spans="1:24">
      <c r="A532" s="14" t="s">
        <v>3344</v>
      </c>
      <c r="B532" s="14" t="s">
        <v>4778</v>
      </c>
      <c r="C532" s="14" t="s">
        <v>2800</v>
      </c>
      <c r="D532" s="14" t="s">
        <v>2458</v>
      </c>
      <c r="E532" s="14" t="s">
        <v>3957</v>
      </c>
      <c r="F532">
        <f>SUMIF(GID_GCED_CO2_Plant_2019_v1.0!$V$1:$V$797,'city lvl hist forec Mt'!A532,GID_GCED_CO2_Plant_2019_v1.0!$AB$1:$AB$797)</f>
        <v>1776.71</v>
      </c>
      <c r="G532" s="15">
        <f t="shared" si="16"/>
        <v>25846</v>
      </c>
      <c r="H532" s="26">
        <f t="shared" si="17"/>
        <v>6.8742165131935304E-2</v>
      </c>
      <c r="I532" s="15">
        <f>'prov lvl hist forec Mt'!I532*'city lvl hist forec Mt'!$H532</f>
        <v>1.3858374482809814</v>
      </c>
      <c r="J532" s="15">
        <f>'prov lvl hist forec Mt'!J532*'city lvl hist forec Mt'!$H532</f>
        <v>1.4502554220637107</v>
      </c>
      <c r="K532" s="15">
        <f>'prov lvl hist forec Mt'!K532*'city lvl hist forec Mt'!$H532</f>
        <v>1.4267454761671825</v>
      </c>
      <c r="L532" s="15">
        <f>'prov lvl hist forec Mt'!L532*'city lvl hist forec Mt'!$H532</f>
        <v>1.1161702887748999</v>
      </c>
      <c r="M532" s="15">
        <f>'prov lvl hist forec Mt'!M532*'city lvl hist forec Mt'!$H532</f>
        <v>1.358009475243058</v>
      </c>
      <c r="N532" s="15">
        <f>'prov lvl hist forec Mt'!N532*'city lvl hist forec Mt'!$H532</f>
        <v>1.4699530079693282</v>
      </c>
      <c r="O532" s="15">
        <f>'prov lvl hist forec Mt'!O532*'city lvl hist forec Mt'!$H532</f>
        <v>1.5039235764212462</v>
      </c>
      <c r="P532" s="15">
        <f>'prov lvl hist forec Mt'!P532*'city lvl hist forec Mt'!$H532</f>
        <v>1.4978377721879195</v>
      </c>
      <c r="Q532" s="15">
        <f>'prov lvl hist forec Mt'!Q532*'city lvl hist forec Mt'!$H532</f>
        <v>1.4401586501892236</v>
      </c>
      <c r="R532" s="15">
        <f>'prov lvl hist forec Mt'!R532*'city lvl hist forec Mt'!$H532</f>
        <v>1.3836331106305015</v>
      </c>
      <c r="S532" s="15">
        <f>'prov lvl hist forec Mt'!S532*'city lvl hist forec Mt'!$H532</f>
        <v>1.328238081862954</v>
      </c>
      <c r="T532" s="15">
        <f>'prov lvl hist forec Mt'!T532*'city lvl hist forec Mt'!$H532</f>
        <v>1.2739509536707574</v>
      </c>
      <c r="U532" s="15">
        <f>'prov lvl hist forec Mt'!U532*'city lvl hist forec Mt'!$H532</f>
        <v>1.220749568042405</v>
      </c>
      <c r="V532" s="15">
        <f>'prov lvl hist forec Mt'!V532*'city lvl hist forec Mt'!$H532</f>
        <v>1.168612210126619</v>
      </c>
      <c r="W532" s="15">
        <f>'prov lvl hist forec Mt'!W532*'city lvl hist forec Mt'!$H532</f>
        <v>1.1175175993691495</v>
      </c>
      <c r="X532" s="15">
        <f>'prov lvl hist forec Mt'!X532*'city lvl hist forec Mt'!$H532</f>
        <v>1.0674448808268284</v>
      </c>
    </row>
    <row r="533" spans="1:24">
      <c r="A533" s="14" t="s">
        <v>3840</v>
      </c>
      <c r="B533" s="14" t="s">
        <v>4779</v>
      </c>
      <c r="C533" s="14" t="s">
        <v>4780</v>
      </c>
      <c r="D533" s="14" t="s">
        <v>2458</v>
      </c>
      <c r="E533" s="14" t="s">
        <v>3957</v>
      </c>
      <c r="F533">
        <f>SUMIF(GID_GCED_CO2_Plant_2019_v1.0!$V$1:$V$797,'city lvl hist forec Mt'!A533,GID_GCED_CO2_Plant_2019_v1.0!$AB$1:$AB$797)</f>
        <v>0</v>
      </c>
      <c r="G533" s="15">
        <f t="shared" si="16"/>
        <v>25846</v>
      </c>
      <c r="H533" s="26">
        <f t="shared" si="17"/>
        <v>0</v>
      </c>
      <c r="I533" s="15">
        <f>'prov lvl hist forec Mt'!I533*'city lvl hist forec Mt'!$H533</f>
        <v>0</v>
      </c>
      <c r="J533" s="15">
        <f>'prov lvl hist forec Mt'!J533*'city lvl hist forec Mt'!$H533</f>
        <v>0</v>
      </c>
      <c r="K533" s="15">
        <f>'prov lvl hist forec Mt'!K533*'city lvl hist forec Mt'!$H533</f>
        <v>0</v>
      </c>
      <c r="L533" s="15">
        <f>'prov lvl hist forec Mt'!L533*'city lvl hist forec Mt'!$H533</f>
        <v>0</v>
      </c>
      <c r="M533" s="15">
        <f>'prov lvl hist forec Mt'!M533*'city lvl hist forec Mt'!$H533</f>
        <v>0</v>
      </c>
      <c r="N533" s="15">
        <f>'prov lvl hist forec Mt'!N533*'city lvl hist forec Mt'!$H533</f>
        <v>0</v>
      </c>
      <c r="O533" s="15">
        <f>'prov lvl hist forec Mt'!O533*'city lvl hist forec Mt'!$H533</f>
        <v>0</v>
      </c>
      <c r="P533" s="15">
        <f>'prov lvl hist forec Mt'!P533*'city lvl hist forec Mt'!$H533</f>
        <v>0</v>
      </c>
      <c r="Q533" s="15">
        <f>'prov lvl hist forec Mt'!Q533*'city lvl hist forec Mt'!$H533</f>
        <v>0</v>
      </c>
      <c r="R533" s="15">
        <f>'prov lvl hist forec Mt'!R533*'city lvl hist forec Mt'!$H533</f>
        <v>0</v>
      </c>
      <c r="S533" s="15">
        <f>'prov lvl hist forec Mt'!S533*'city lvl hist forec Mt'!$H533</f>
        <v>0</v>
      </c>
      <c r="T533" s="15">
        <f>'prov lvl hist forec Mt'!T533*'city lvl hist forec Mt'!$H533</f>
        <v>0</v>
      </c>
      <c r="U533" s="15">
        <f>'prov lvl hist forec Mt'!U533*'city lvl hist forec Mt'!$H533</f>
        <v>0</v>
      </c>
      <c r="V533" s="15">
        <f>'prov lvl hist forec Mt'!V533*'city lvl hist forec Mt'!$H533</f>
        <v>0</v>
      </c>
      <c r="W533" s="15">
        <f>'prov lvl hist forec Mt'!W533*'city lvl hist forec Mt'!$H533</f>
        <v>0</v>
      </c>
      <c r="X533" s="15">
        <f>'prov lvl hist forec Mt'!X533*'city lvl hist forec Mt'!$H533</f>
        <v>0</v>
      </c>
    </row>
    <row r="534" spans="1:24">
      <c r="A534" s="14" t="s">
        <v>3841</v>
      </c>
      <c r="B534" s="14" t="s">
        <v>4781</v>
      </c>
      <c r="C534" s="14" t="s">
        <v>2586</v>
      </c>
      <c r="D534" s="14" t="s">
        <v>2362</v>
      </c>
      <c r="E534" s="14" t="s">
        <v>3963</v>
      </c>
      <c r="F534">
        <f>SUMIF(GID_GCED_CO2_Plant_2019_v1.0!$V$1:$V$797,'city lvl hist forec Mt'!A534,GID_GCED_CO2_Plant_2019_v1.0!$AB$1:$AB$797)</f>
        <v>0</v>
      </c>
      <c r="G534" s="15">
        <f t="shared" si="16"/>
        <v>26891.949999999997</v>
      </c>
      <c r="H534" s="26">
        <f t="shared" si="17"/>
        <v>0</v>
      </c>
      <c r="I534" s="15">
        <f>'prov lvl hist forec Mt'!I534*'city lvl hist forec Mt'!$H534</f>
        <v>0</v>
      </c>
      <c r="J534" s="15">
        <f>'prov lvl hist forec Mt'!J534*'city lvl hist forec Mt'!$H534</f>
        <v>0</v>
      </c>
      <c r="K534" s="15">
        <f>'prov lvl hist forec Mt'!K534*'city lvl hist forec Mt'!$H534</f>
        <v>0</v>
      </c>
      <c r="L534" s="15">
        <f>'prov lvl hist forec Mt'!L534*'city lvl hist forec Mt'!$H534</f>
        <v>0</v>
      </c>
      <c r="M534" s="15">
        <f>'prov lvl hist forec Mt'!M534*'city lvl hist forec Mt'!$H534</f>
        <v>0</v>
      </c>
      <c r="N534" s="15">
        <f>'prov lvl hist forec Mt'!N534*'city lvl hist forec Mt'!$H534</f>
        <v>0</v>
      </c>
      <c r="O534" s="15">
        <f>'prov lvl hist forec Mt'!O534*'city lvl hist forec Mt'!$H534</f>
        <v>0</v>
      </c>
      <c r="P534" s="15">
        <f>'prov lvl hist forec Mt'!P534*'city lvl hist forec Mt'!$H534</f>
        <v>0</v>
      </c>
      <c r="Q534" s="15">
        <f>'prov lvl hist forec Mt'!Q534*'city lvl hist forec Mt'!$H534</f>
        <v>0</v>
      </c>
      <c r="R534" s="15">
        <f>'prov lvl hist forec Mt'!R534*'city lvl hist forec Mt'!$H534</f>
        <v>0</v>
      </c>
      <c r="S534" s="15">
        <f>'prov lvl hist forec Mt'!S534*'city lvl hist forec Mt'!$H534</f>
        <v>0</v>
      </c>
      <c r="T534" s="15">
        <f>'prov lvl hist forec Mt'!T534*'city lvl hist forec Mt'!$H534</f>
        <v>0</v>
      </c>
      <c r="U534" s="15">
        <f>'prov lvl hist forec Mt'!U534*'city lvl hist forec Mt'!$H534</f>
        <v>0</v>
      </c>
      <c r="V534" s="15">
        <f>'prov lvl hist forec Mt'!V534*'city lvl hist forec Mt'!$H534</f>
        <v>0</v>
      </c>
      <c r="W534" s="15">
        <f>'prov lvl hist forec Mt'!W534*'city lvl hist forec Mt'!$H534</f>
        <v>0</v>
      </c>
      <c r="X534" s="15">
        <f>'prov lvl hist forec Mt'!X534*'city lvl hist forec Mt'!$H534</f>
        <v>0</v>
      </c>
    </row>
    <row r="535" spans="1:24">
      <c r="A535" s="14" t="s">
        <v>3302</v>
      </c>
      <c r="B535" s="14" t="s">
        <v>4782</v>
      </c>
      <c r="C535" s="14" t="s">
        <v>2579</v>
      </c>
      <c r="D535" s="14" t="s">
        <v>2412</v>
      </c>
      <c r="E535" s="14" t="s">
        <v>3949</v>
      </c>
      <c r="F535">
        <f>SUMIF(GID_GCED_CO2_Plant_2019_v1.0!$V$1:$V$797,'city lvl hist forec Mt'!A535,GID_GCED_CO2_Plant_2019_v1.0!$AB$1:$AB$797)</f>
        <v>1361.01</v>
      </c>
      <c r="G535" s="15">
        <f t="shared" si="16"/>
        <v>15785.860000000004</v>
      </c>
      <c r="H535" s="26">
        <f t="shared" si="17"/>
        <v>8.6217032204770574E-2</v>
      </c>
      <c r="I535" s="15">
        <f>'prov lvl hist forec Mt'!I535*'city lvl hist forec Mt'!$H535</f>
        <v>0.97803939358889691</v>
      </c>
      <c r="J535" s="15">
        <f>'prov lvl hist forec Mt'!J535*'city lvl hist forec Mt'!$H535</f>
        <v>0.85467687889050092</v>
      </c>
      <c r="K535" s="15">
        <f>'prov lvl hist forec Mt'!K535*'city lvl hist forec Mt'!$H535</f>
        <v>0.87437904461086402</v>
      </c>
      <c r="L535" s="15">
        <f>'prov lvl hist forec Mt'!L535*'city lvl hist forec Mt'!$H535</f>
        <v>0.71485587917197946</v>
      </c>
      <c r="M535" s="15">
        <f>'prov lvl hist forec Mt'!M535*'city lvl hist forec Mt'!$H535</f>
        <v>0.78549714618802202</v>
      </c>
      <c r="N535" s="15">
        <f>'prov lvl hist forec Mt'!N535*'city lvl hist forec Mt'!$H535</f>
        <v>0.79493698153446057</v>
      </c>
      <c r="O535" s="15">
        <f>'prov lvl hist forec Mt'!O535*'city lvl hist forec Mt'!$H535</f>
        <v>0.80212533712368195</v>
      </c>
      <c r="P535" s="15">
        <f>'prov lvl hist forec Mt'!P535*'city lvl hist forec Mt'!$H535</f>
        <v>0.80083754810898056</v>
      </c>
      <c r="Q535" s="15">
        <f>'prov lvl hist forec Mt'!Q535*'city lvl hist forec Mt'!$H535</f>
        <v>0.78863233465817939</v>
      </c>
      <c r="R535" s="15">
        <f>'prov lvl hist forec Mt'!R535*'city lvl hist forec Mt'!$H535</f>
        <v>0.77667122547639411</v>
      </c>
      <c r="S535" s="15">
        <f>'prov lvl hist forec Mt'!S535*'city lvl hist forec Mt'!$H535</f>
        <v>0.76494933847824476</v>
      </c>
      <c r="T535" s="15">
        <f>'prov lvl hist forec Mt'!T535*'city lvl hist forec Mt'!$H535</f>
        <v>0.75346188922005819</v>
      </c>
      <c r="U535" s="15">
        <f>'prov lvl hist forec Mt'!U535*'city lvl hist forec Mt'!$H535</f>
        <v>0.74220418894703544</v>
      </c>
      <c r="V535" s="15">
        <f>'prov lvl hist forec Mt'!V535*'city lvl hist forec Mt'!$H535</f>
        <v>0.7311716426794731</v>
      </c>
      <c r="W535" s="15">
        <f>'prov lvl hist forec Mt'!W535*'city lvl hist forec Mt'!$H535</f>
        <v>0.72035974733726205</v>
      </c>
      <c r="X535" s="15">
        <f>'prov lvl hist forec Mt'!X535*'city lvl hist forec Mt'!$H535</f>
        <v>0.70976408990189521</v>
      </c>
    </row>
    <row r="536" spans="1:24">
      <c r="A536" s="14" t="s">
        <v>3842</v>
      </c>
      <c r="B536" s="14" t="s">
        <v>4783</v>
      </c>
      <c r="C536" s="14" t="s">
        <v>1597</v>
      </c>
      <c r="D536" s="14" t="s">
        <v>2564</v>
      </c>
      <c r="E536" s="14" t="s">
        <v>4074</v>
      </c>
      <c r="F536">
        <f>SUMIF(GID_GCED_CO2_Plant_2019_v1.0!$V$1:$V$797,'city lvl hist forec Mt'!A536,GID_GCED_CO2_Plant_2019_v1.0!$AB$1:$AB$797)</f>
        <v>0</v>
      </c>
      <c r="G536" s="15">
        <f t="shared" si="16"/>
        <v>4136.7100000000009</v>
      </c>
      <c r="H536" s="26">
        <f t="shared" si="17"/>
        <v>0</v>
      </c>
      <c r="I536" s="15">
        <f>'prov lvl hist forec Mt'!I536*'city lvl hist forec Mt'!$H536</f>
        <v>0</v>
      </c>
      <c r="J536" s="15">
        <f>'prov lvl hist forec Mt'!J536*'city lvl hist forec Mt'!$H536</f>
        <v>0</v>
      </c>
      <c r="K536" s="15">
        <f>'prov lvl hist forec Mt'!K536*'city lvl hist forec Mt'!$H536</f>
        <v>0</v>
      </c>
      <c r="L536" s="15">
        <f>'prov lvl hist forec Mt'!L536*'city lvl hist forec Mt'!$H536</f>
        <v>0</v>
      </c>
      <c r="M536" s="15">
        <f>'prov lvl hist forec Mt'!M536*'city lvl hist forec Mt'!$H536</f>
        <v>0</v>
      </c>
      <c r="N536" s="15">
        <f>'prov lvl hist forec Mt'!N536*'city lvl hist forec Mt'!$H536</f>
        <v>0</v>
      </c>
      <c r="O536" s="15">
        <f>'prov lvl hist forec Mt'!O536*'city lvl hist forec Mt'!$H536</f>
        <v>0</v>
      </c>
      <c r="P536" s="15">
        <f>'prov lvl hist forec Mt'!P536*'city lvl hist forec Mt'!$H536</f>
        <v>0</v>
      </c>
      <c r="Q536" s="15">
        <f>'prov lvl hist forec Mt'!Q536*'city lvl hist forec Mt'!$H536</f>
        <v>0</v>
      </c>
      <c r="R536" s="15">
        <f>'prov lvl hist forec Mt'!R536*'city lvl hist forec Mt'!$H536</f>
        <v>0</v>
      </c>
      <c r="S536" s="15">
        <f>'prov lvl hist forec Mt'!S536*'city lvl hist forec Mt'!$H536</f>
        <v>0</v>
      </c>
      <c r="T536" s="15">
        <f>'prov lvl hist forec Mt'!T536*'city lvl hist forec Mt'!$H536</f>
        <v>0</v>
      </c>
      <c r="U536" s="15">
        <f>'prov lvl hist forec Mt'!U536*'city lvl hist forec Mt'!$H536</f>
        <v>0</v>
      </c>
      <c r="V536" s="15">
        <f>'prov lvl hist forec Mt'!V536*'city lvl hist forec Mt'!$H536</f>
        <v>0</v>
      </c>
      <c r="W536" s="15">
        <f>'prov lvl hist forec Mt'!W536*'city lvl hist forec Mt'!$H536</f>
        <v>0</v>
      </c>
      <c r="X536" s="15">
        <f>'prov lvl hist forec Mt'!X536*'city lvl hist forec Mt'!$H536</f>
        <v>0</v>
      </c>
    </row>
    <row r="537" spans="1:24">
      <c r="A537" s="14" t="s">
        <v>3843</v>
      </c>
      <c r="B537" s="14" t="s">
        <v>4784</v>
      </c>
      <c r="C537" s="14" t="s">
        <v>4785</v>
      </c>
      <c r="D537" s="14" t="s">
        <v>2357</v>
      </c>
      <c r="E537" s="14" t="s">
        <v>4062</v>
      </c>
      <c r="F537">
        <f>SUMIF(GID_GCED_CO2_Plant_2019_v1.0!$V$1:$V$797,'city lvl hist forec Mt'!A537,GID_GCED_CO2_Plant_2019_v1.0!$AB$1:$AB$797)</f>
        <v>0</v>
      </c>
      <c r="G537" s="15">
        <f t="shared" si="16"/>
        <v>32718.120000000006</v>
      </c>
      <c r="H537" s="26">
        <f t="shared" si="17"/>
        <v>0</v>
      </c>
      <c r="I537" s="15">
        <f>'prov lvl hist forec Mt'!I537*'city lvl hist forec Mt'!$H537</f>
        <v>0</v>
      </c>
      <c r="J537" s="15">
        <f>'prov lvl hist forec Mt'!J537*'city lvl hist forec Mt'!$H537</f>
        <v>0</v>
      </c>
      <c r="K537" s="15">
        <f>'prov lvl hist forec Mt'!K537*'city lvl hist forec Mt'!$H537</f>
        <v>0</v>
      </c>
      <c r="L537" s="15">
        <f>'prov lvl hist forec Mt'!L537*'city lvl hist forec Mt'!$H537</f>
        <v>0</v>
      </c>
      <c r="M537" s="15">
        <f>'prov lvl hist forec Mt'!M537*'city lvl hist forec Mt'!$H537</f>
        <v>0</v>
      </c>
      <c r="N537" s="15">
        <f>'prov lvl hist forec Mt'!N537*'city lvl hist forec Mt'!$H537</f>
        <v>0</v>
      </c>
      <c r="O537" s="15">
        <f>'prov lvl hist forec Mt'!O537*'city lvl hist forec Mt'!$H537</f>
        <v>0</v>
      </c>
      <c r="P537" s="15">
        <f>'prov lvl hist forec Mt'!P537*'city lvl hist forec Mt'!$H537</f>
        <v>0</v>
      </c>
      <c r="Q537" s="15">
        <f>'prov lvl hist forec Mt'!Q537*'city lvl hist forec Mt'!$H537</f>
        <v>0</v>
      </c>
      <c r="R537" s="15">
        <f>'prov lvl hist forec Mt'!R537*'city lvl hist forec Mt'!$H537</f>
        <v>0</v>
      </c>
      <c r="S537" s="15">
        <f>'prov lvl hist forec Mt'!S537*'city lvl hist forec Mt'!$H537</f>
        <v>0</v>
      </c>
      <c r="T537" s="15">
        <f>'prov lvl hist forec Mt'!T537*'city lvl hist forec Mt'!$H537</f>
        <v>0</v>
      </c>
      <c r="U537" s="15">
        <f>'prov lvl hist forec Mt'!U537*'city lvl hist forec Mt'!$H537</f>
        <v>0</v>
      </c>
      <c r="V537" s="15">
        <f>'prov lvl hist forec Mt'!V537*'city lvl hist forec Mt'!$H537</f>
        <v>0</v>
      </c>
      <c r="W537" s="15">
        <f>'prov lvl hist forec Mt'!W537*'city lvl hist forec Mt'!$H537</f>
        <v>0</v>
      </c>
      <c r="X537" s="15">
        <f>'prov lvl hist forec Mt'!X537*'city lvl hist forec Mt'!$H537</f>
        <v>0</v>
      </c>
    </row>
    <row r="538" spans="1:24">
      <c r="A538" s="14" t="s">
        <v>3350</v>
      </c>
      <c r="B538" s="14" t="s">
        <v>4786</v>
      </c>
      <c r="C538" s="14" t="s">
        <v>2836</v>
      </c>
      <c r="D538" s="14" t="s">
        <v>2545</v>
      </c>
      <c r="E538" s="14" t="s">
        <v>3953</v>
      </c>
      <c r="F538">
        <f>SUMIF(GID_GCED_CO2_Plant_2019_v1.0!$V$1:$V$797,'city lvl hist forec Mt'!A538,GID_GCED_CO2_Plant_2019_v1.0!$AB$1:$AB$797)</f>
        <v>402.27</v>
      </c>
      <c r="G538" s="15">
        <f t="shared" si="16"/>
        <v>9758.44</v>
      </c>
      <c r="H538" s="26">
        <f t="shared" si="17"/>
        <v>4.122277741114358E-2</v>
      </c>
      <c r="I538" s="15">
        <f>'prov lvl hist forec Mt'!I538*'city lvl hist forec Mt'!$H538</f>
        <v>0.50497451333721766</v>
      </c>
      <c r="J538" s="15">
        <f>'prov lvl hist forec Mt'!J538*'city lvl hist forec Mt'!$H538</f>
        <v>0.59294258480395534</v>
      </c>
      <c r="K538" s="15">
        <f>'prov lvl hist forec Mt'!K538*'city lvl hist forec Mt'!$H538</f>
        <v>0.63150166165498622</v>
      </c>
      <c r="L538" s="15">
        <f>'prov lvl hist forec Mt'!L538*'city lvl hist forec Mt'!$H538</f>
        <v>0.64307480988532395</v>
      </c>
      <c r="M538" s="15">
        <f>'prov lvl hist forec Mt'!M538*'city lvl hist forec Mt'!$H538</f>
        <v>0.72858320257169762</v>
      </c>
      <c r="N538" s="15">
        <f>'prov lvl hist forec Mt'!N538*'city lvl hist forec Mt'!$H538</f>
        <v>0.72589158194794245</v>
      </c>
      <c r="O538" s="15">
        <f>'prov lvl hist forec Mt'!O538*'city lvl hist forec Mt'!$H538</f>
        <v>0.73615565694748974</v>
      </c>
      <c r="P538" s="15">
        <f>'prov lvl hist forec Mt'!P538*'city lvl hist forec Mt'!$H538</f>
        <v>0.73431685489235654</v>
      </c>
      <c r="Q538" s="15">
        <f>'prov lvl hist forec Mt'!Q538*'city lvl hist forec Mt'!$H538</f>
        <v>0.71688933274357058</v>
      </c>
      <c r="R538" s="15">
        <f>'prov lvl hist forec Mt'!R538*'city lvl hist forec Mt'!$H538</f>
        <v>0.6998103610377604</v>
      </c>
      <c r="S538" s="15">
        <f>'prov lvl hist forec Mt'!S538*'city lvl hist forec Mt'!$H538</f>
        <v>0.68307296876606627</v>
      </c>
      <c r="T538" s="15">
        <f>'prov lvl hist forec Mt'!T538*'city lvl hist forec Mt'!$H538</f>
        <v>0.66667032433980611</v>
      </c>
      <c r="U538" s="15">
        <f>'prov lvl hist forec Mt'!U538*'city lvl hist forec Mt'!$H538</f>
        <v>0.65059573280207128</v>
      </c>
      <c r="V538" s="15">
        <f>'prov lvl hist forec Mt'!V538*'city lvl hist forec Mt'!$H538</f>
        <v>0.63484263309509104</v>
      </c>
      <c r="W538" s="15">
        <f>'prov lvl hist forec Mt'!W538*'city lvl hist forec Mt'!$H538</f>
        <v>0.61940459538225046</v>
      </c>
      <c r="X538" s="15">
        <f>'prov lvl hist forec Mt'!X538*'city lvl hist forec Mt'!$H538</f>
        <v>0.60427531842366655</v>
      </c>
    </row>
    <row r="539" spans="1:24">
      <c r="A539" s="14" t="s">
        <v>3844</v>
      </c>
      <c r="B539" s="14" t="s">
        <v>4787</v>
      </c>
      <c r="C539" s="14" t="s">
        <v>4788</v>
      </c>
      <c r="D539" s="14" t="s">
        <v>2357</v>
      </c>
      <c r="E539" s="14" t="s">
        <v>4062</v>
      </c>
      <c r="F539">
        <f>SUMIF(GID_GCED_CO2_Plant_2019_v1.0!$V$1:$V$797,'city lvl hist forec Mt'!A539,GID_GCED_CO2_Plant_2019_v1.0!$AB$1:$AB$797)</f>
        <v>0</v>
      </c>
      <c r="G539" s="15">
        <f t="shared" si="16"/>
        <v>32718.120000000006</v>
      </c>
      <c r="H539" s="26">
        <f t="shared" si="17"/>
        <v>0</v>
      </c>
      <c r="I539" s="15">
        <f>'prov lvl hist forec Mt'!I539*'city lvl hist forec Mt'!$H539</f>
        <v>0</v>
      </c>
      <c r="J539" s="15">
        <f>'prov lvl hist forec Mt'!J539*'city lvl hist forec Mt'!$H539</f>
        <v>0</v>
      </c>
      <c r="K539" s="15">
        <f>'prov lvl hist forec Mt'!K539*'city lvl hist forec Mt'!$H539</f>
        <v>0</v>
      </c>
      <c r="L539" s="15">
        <f>'prov lvl hist forec Mt'!L539*'city lvl hist forec Mt'!$H539</f>
        <v>0</v>
      </c>
      <c r="M539" s="15">
        <f>'prov lvl hist forec Mt'!M539*'city lvl hist forec Mt'!$H539</f>
        <v>0</v>
      </c>
      <c r="N539" s="15">
        <f>'prov lvl hist forec Mt'!N539*'city lvl hist forec Mt'!$H539</f>
        <v>0</v>
      </c>
      <c r="O539" s="15">
        <f>'prov lvl hist forec Mt'!O539*'city lvl hist forec Mt'!$H539</f>
        <v>0</v>
      </c>
      <c r="P539" s="15">
        <f>'prov lvl hist forec Mt'!P539*'city lvl hist forec Mt'!$H539</f>
        <v>0</v>
      </c>
      <c r="Q539" s="15">
        <f>'prov lvl hist forec Mt'!Q539*'city lvl hist forec Mt'!$H539</f>
        <v>0</v>
      </c>
      <c r="R539" s="15">
        <f>'prov lvl hist forec Mt'!R539*'city lvl hist forec Mt'!$H539</f>
        <v>0</v>
      </c>
      <c r="S539" s="15">
        <f>'prov lvl hist forec Mt'!S539*'city lvl hist forec Mt'!$H539</f>
        <v>0</v>
      </c>
      <c r="T539" s="15">
        <f>'prov lvl hist forec Mt'!T539*'city lvl hist forec Mt'!$H539</f>
        <v>0</v>
      </c>
      <c r="U539" s="15">
        <f>'prov lvl hist forec Mt'!U539*'city lvl hist forec Mt'!$H539</f>
        <v>0</v>
      </c>
      <c r="V539" s="15">
        <f>'prov lvl hist forec Mt'!V539*'city lvl hist forec Mt'!$H539</f>
        <v>0</v>
      </c>
      <c r="W539" s="15">
        <f>'prov lvl hist forec Mt'!W539*'city lvl hist forec Mt'!$H539</f>
        <v>0</v>
      </c>
      <c r="X539" s="15">
        <f>'prov lvl hist forec Mt'!X539*'city lvl hist forec Mt'!$H539</f>
        <v>0</v>
      </c>
    </row>
    <row r="540" spans="1:24">
      <c r="A540" s="14" t="s">
        <v>3845</v>
      </c>
      <c r="B540" s="14" t="s">
        <v>4789</v>
      </c>
      <c r="C540" s="14" t="s">
        <v>4790</v>
      </c>
      <c r="D540" s="14" t="s">
        <v>1445</v>
      </c>
      <c r="E540" s="14" t="s">
        <v>3947</v>
      </c>
      <c r="F540">
        <f>SUMIF(GID_GCED_CO2_Plant_2019_v1.0!$V$1:$V$797,'city lvl hist forec Mt'!A540,GID_GCED_CO2_Plant_2019_v1.0!$AB$1:$AB$797)</f>
        <v>0</v>
      </c>
      <c r="G540" s="15">
        <f t="shared" si="16"/>
        <v>19500.18</v>
      </c>
      <c r="H540" s="26">
        <f t="shared" si="17"/>
        <v>0</v>
      </c>
      <c r="I540" s="15">
        <f>'prov lvl hist forec Mt'!I540*'city lvl hist forec Mt'!$H540</f>
        <v>0</v>
      </c>
      <c r="J540" s="15">
        <f>'prov lvl hist forec Mt'!J540*'city lvl hist forec Mt'!$H540</f>
        <v>0</v>
      </c>
      <c r="K540" s="15">
        <f>'prov lvl hist forec Mt'!K540*'city lvl hist forec Mt'!$H540</f>
        <v>0</v>
      </c>
      <c r="L540" s="15">
        <f>'prov lvl hist forec Mt'!L540*'city lvl hist forec Mt'!$H540</f>
        <v>0</v>
      </c>
      <c r="M540" s="15">
        <f>'prov lvl hist forec Mt'!M540*'city lvl hist forec Mt'!$H540</f>
        <v>0</v>
      </c>
      <c r="N540" s="15">
        <f>'prov lvl hist forec Mt'!N540*'city lvl hist forec Mt'!$H540</f>
        <v>0</v>
      </c>
      <c r="O540" s="15">
        <f>'prov lvl hist forec Mt'!O540*'city lvl hist forec Mt'!$H540</f>
        <v>0</v>
      </c>
      <c r="P540" s="15">
        <f>'prov lvl hist forec Mt'!P540*'city lvl hist forec Mt'!$H540</f>
        <v>0</v>
      </c>
      <c r="Q540" s="15">
        <f>'prov lvl hist forec Mt'!Q540*'city lvl hist forec Mt'!$H540</f>
        <v>0</v>
      </c>
      <c r="R540" s="15">
        <f>'prov lvl hist forec Mt'!R540*'city lvl hist forec Mt'!$H540</f>
        <v>0</v>
      </c>
      <c r="S540" s="15">
        <f>'prov lvl hist forec Mt'!S540*'city lvl hist forec Mt'!$H540</f>
        <v>0</v>
      </c>
      <c r="T540" s="15">
        <f>'prov lvl hist forec Mt'!T540*'city lvl hist forec Mt'!$H540</f>
        <v>0</v>
      </c>
      <c r="U540" s="15">
        <f>'prov lvl hist forec Mt'!U540*'city lvl hist forec Mt'!$H540</f>
        <v>0</v>
      </c>
      <c r="V540" s="15">
        <f>'prov lvl hist forec Mt'!V540*'city lvl hist forec Mt'!$H540</f>
        <v>0</v>
      </c>
      <c r="W540" s="15">
        <f>'prov lvl hist forec Mt'!W540*'city lvl hist forec Mt'!$H540</f>
        <v>0</v>
      </c>
      <c r="X540" s="15">
        <f>'prov lvl hist forec Mt'!X540*'city lvl hist forec Mt'!$H540</f>
        <v>0</v>
      </c>
    </row>
    <row r="541" spans="1:24">
      <c r="A541" s="14" t="s">
        <v>3846</v>
      </c>
      <c r="B541" s="14" t="s">
        <v>4791</v>
      </c>
      <c r="C541" s="14" t="s">
        <v>4792</v>
      </c>
      <c r="D541" s="14" t="s">
        <v>3943</v>
      </c>
      <c r="E541" s="14" t="s">
        <v>3944</v>
      </c>
      <c r="F541">
        <f>SUMIF(GID_GCED_CO2_Plant_2019_v1.0!$V$1:$V$797,'city lvl hist forec Mt'!A541,GID_GCED_CO2_Plant_2019_v1.0!$AB$1:$AB$797)</f>
        <v>0</v>
      </c>
      <c r="G541" s="15">
        <f t="shared" si="16"/>
        <v>4351.25</v>
      </c>
      <c r="H541" s="26">
        <f t="shared" si="17"/>
        <v>0</v>
      </c>
      <c r="I541" s="15">
        <f>'prov lvl hist forec Mt'!I541*'city lvl hist forec Mt'!$H541</f>
        <v>0</v>
      </c>
      <c r="J541" s="15">
        <f>'prov lvl hist forec Mt'!J541*'city lvl hist forec Mt'!$H541</f>
        <v>0</v>
      </c>
      <c r="K541" s="15">
        <f>'prov lvl hist forec Mt'!K541*'city lvl hist forec Mt'!$H541</f>
        <v>0</v>
      </c>
      <c r="L541" s="15">
        <f>'prov lvl hist forec Mt'!L541*'city lvl hist forec Mt'!$H541</f>
        <v>0</v>
      </c>
      <c r="M541" s="15">
        <f>'prov lvl hist forec Mt'!M541*'city lvl hist forec Mt'!$H541</f>
        <v>0</v>
      </c>
      <c r="N541" s="15">
        <f>'prov lvl hist forec Mt'!N541*'city lvl hist forec Mt'!$H541</f>
        <v>0</v>
      </c>
      <c r="O541" s="15">
        <f>'prov lvl hist forec Mt'!O541*'city lvl hist forec Mt'!$H541</f>
        <v>0</v>
      </c>
      <c r="P541" s="15">
        <f>'prov lvl hist forec Mt'!P541*'city lvl hist forec Mt'!$H541</f>
        <v>0</v>
      </c>
      <c r="Q541" s="15">
        <f>'prov lvl hist forec Mt'!Q541*'city lvl hist forec Mt'!$H541</f>
        <v>0</v>
      </c>
      <c r="R541" s="15">
        <f>'prov lvl hist forec Mt'!R541*'city lvl hist forec Mt'!$H541</f>
        <v>0</v>
      </c>
      <c r="S541" s="15">
        <f>'prov lvl hist forec Mt'!S541*'city lvl hist forec Mt'!$H541</f>
        <v>0</v>
      </c>
      <c r="T541" s="15">
        <f>'prov lvl hist forec Mt'!T541*'city lvl hist forec Mt'!$H541</f>
        <v>0</v>
      </c>
      <c r="U541" s="15">
        <f>'prov lvl hist forec Mt'!U541*'city lvl hist forec Mt'!$H541</f>
        <v>0</v>
      </c>
      <c r="V541" s="15">
        <f>'prov lvl hist forec Mt'!V541*'city lvl hist forec Mt'!$H541</f>
        <v>0</v>
      </c>
      <c r="W541" s="15">
        <f>'prov lvl hist forec Mt'!W541*'city lvl hist forec Mt'!$H541</f>
        <v>0</v>
      </c>
      <c r="X541" s="15">
        <f>'prov lvl hist forec Mt'!X541*'city lvl hist forec Mt'!$H541</f>
        <v>0</v>
      </c>
    </row>
    <row r="542" spans="1:24">
      <c r="A542" s="14" t="s">
        <v>3847</v>
      </c>
      <c r="B542" s="14" t="s">
        <v>4793</v>
      </c>
      <c r="C542" s="14" t="s">
        <v>4794</v>
      </c>
      <c r="D542" s="14" t="s">
        <v>1517</v>
      </c>
      <c r="E542" s="14" t="s">
        <v>4043</v>
      </c>
      <c r="F542">
        <f>SUMIF(GID_GCED_CO2_Plant_2019_v1.0!$V$1:$V$797,'city lvl hist forec Mt'!A542,GID_GCED_CO2_Plant_2019_v1.0!$AB$1:$AB$797)</f>
        <v>0</v>
      </c>
      <c r="G542" s="15">
        <f t="shared" si="16"/>
        <v>24846.129999999997</v>
      </c>
      <c r="H542" s="26">
        <f t="shared" si="17"/>
        <v>0</v>
      </c>
      <c r="I542" s="15">
        <f>'prov lvl hist forec Mt'!I542*'city lvl hist forec Mt'!$H542</f>
        <v>0</v>
      </c>
      <c r="J542" s="15">
        <f>'prov lvl hist forec Mt'!J542*'city lvl hist forec Mt'!$H542</f>
        <v>0</v>
      </c>
      <c r="K542" s="15">
        <f>'prov lvl hist forec Mt'!K542*'city lvl hist forec Mt'!$H542</f>
        <v>0</v>
      </c>
      <c r="L542" s="15">
        <f>'prov lvl hist forec Mt'!L542*'city lvl hist forec Mt'!$H542</f>
        <v>0</v>
      </c>
      <c r="M542" s="15">
        <f>'prov lvl hist forec Mt'!M542*'city lvl hist forec Mt'!$H542</f>
        <v>0</v>
      </c>
      <c r="N542" s="15">
        <f>'prov lvl hist forec Mt'!N542*'city lvl hist forec Mt'!$H542</f>
        <v>0</v>
      </c>
      <c r="O542" s="15">
        <f>'prov lvl hist forec Mt'!O542*'city lvl hist forec Mt'!$H542</f>
        <v>0</v>
      </c>
      <c r="P542" s="15">
        <f>'prov lvl hist forec Mt'!P542*'city lvl hist forec Mt'!$H542</f>
        <v>0</v>
      </c>
      <c r="Q542" s="15">
        <f>'prov lvl hist forec Mt'!Q542*'city lvl hist forec Mt'!$H542</f>
        <v>0</v>
      </c>
      <c r="R542" s="15">
        <f>'prov lvl hist forec Mt'!R542*'city lvl hist forec Mt'!$H542</f>
        <v>0</v>
      </c>
      <c r="S542" s="15">
        <f>'prov lvl hist forec Mt'!S542*'city lvl hist forec Mt'!$H542</f>
        <v>0</v>
      </c>
      <c r="T542" s="15">
        <f>'prov lvl hist forec Mt'!T542*'city lvl hist forec Mt'!$H542</f>
        <v>0</v>
      </c>
      <c r="U542" s="15">
        <f>'prov lvl hist forec Mt'!U542*'city lvl hist forec Mt'!$H542</f>
        <v>0</v>
      </c>
      <c r="V542" s="15">
        <f>'prov lvl hist forec Mt'!V542*'city lvl hist forec Mt'!$H542</f>
        <v>0</v>
      </c>
      <c r="W542" s="15">
        <f>'prov lvl hist forec Mt'!W542*'city lvl hist forec Mt'!$H542</f>
        <v>0</v>
      </c>
      <c r="X542" s="15">
        <f>'prov lvl hist forec Mt'!X542*'city lvl hist forec Mt'!$H542</f>
        <v>0</v>
      </c>
    </row>
    <row r="543" spans="1:24">
      <c r="A543" s="14" t="s">
        <v>3848</v>
      </c>
      <c r="B543" s="14" t="s">
        <v>4795</v>
      </c>
      <c r="C543" s="14" t="s">
        <v>4796</v>
      </c>
      <c r="D543" s="14" t="s">
        <v>3943</v>
      </c>
      <c r="E543" s="14" t="s">
        <v>3944</v>
      </c>
      <c r="F543">
        <f>SUMIF(GID_GCED_CO2_Plant_2019_v1.0!$V$1:$V$797,'city lvl hist forec Mt'!A543,GID_GCED_CO2_Plant_2019_v1.0!$AB$1:$AB$797)</f>
        <v>0</v>
      </c>
      <c r="G543" s="15">
        <f t="shared" si="16"/>
        <v>4351.25</v>
      </c>
      <c r="H543" s="26">
        <f t="shared" si="17"/>
        <v>0</v>
      </c>
      <c r="I543" s="15">
        <f>'prov lvl hist forec Mt'!I543*'city lvl hist forec Mt'!$H543</f>
        <v>0</v>
      </c>
      <c r="J543" s="15">
        <f>'prov lvl hist forec Mt'!J543*'city lvl hist forec Mt'!$H543</f>
        <v>0</v>
      </c>
      <c r="K543" s="15">
        <f>'prov lvl hist forec Mt'!K543*'city lvl hist forec Mt'!$H543</f>
        <v>0</v>
      </c>
      <c r="L543" s="15">
        <f>'prov lvl hist forec Mt'!L543*'city lvl hist forec Mt'!$H543</f>
        <v>0</v>
      </c>
      <c r="M543" s="15">
        <f>'prov lvl hist forec Mt'!M543*'city lvl hist forec Mt'!$H543</f>
        <v>0</v>
      </c>
      <c r="N543" s="15">
        <f>'prov lvl hist forec Mt'!N543*'city lvl hist forec Mt'!$H543</f>
        <v>0</v>
      </c>
      <c r="O543" s="15">
        <f>'prov lvl hist forec Mt'!O543*'city lvl hist forec Mt'!$H543</f>
        <v>0</v>
      </c>
      <c r="P543" s="15">
        <f>'prov lvl hist forec Mt'!P543*'city lvl hist forec Mt'!$H543</f>
        <v>0</v>
      </c>
      <c r="Q543" s="15">
        <f>'prov lvl hist forec Mt'!Q543*'city lvl hist forec Mt'!$H543</f>
        <v>0</v>
      </c>
      <c r="R543" s="15">
        <f>'prov lvl hist forec Mt'!R543*'city lvl hist forec Mt'!$H543</f>
        <v>0</v>
      </c>
      <c r="S543" s="15">
        <f>'prov lvl hist forec Mt'!S543*'city lvl hist forec Mt'!$H543</f>
        <v>0</v>
      </c>
      <c r="T543" s="15">
        <f>'prov lvl hist forec Mt'!T543*'city lvl hist forec Mt'!$H543</f>
        <v>0</v>
      </c>
      <c r="U543" s="15">
        <f>'prov lvl hist forec Mt'!U543*'city lvl hist forec Mt'!$H543</f>
        <v>0</v>
      </c>
      <c r="V543" s="15">
        <f>'prov lvl hist forec Mt'!V543*'city lvl hist forec Mt'!$H543</f>
        <v>0</v>
      </c>
      <c r="W543" s="15">
        <f>'prov lvl hist forec Mt'!W543*'city lvl hist forec Mt'!$H543</f>
        <v>0</v>
      </c>
      <c r="X543" s="15">
        <f>'prov lvl hist forec Mt'!X543*'city lvl hist forec Mt'!$H543</f>
        <v>0</v>
      </c>
    </row>
    <row r="544" spans="1:24">
      <c r="A544" s="14" t="s">
        <v>3849</v>
      </c>
      <c r="B544" s="14" t="s">
        <v>4797</v>
      </c>
      <c r="C544" s="14" t="s">
        <v>4798</v>
      </c>
      <c r="D544" s="14" t="s">
        <v>2400</v>
      </c>
      <c r="E544" s="14" t="s">
        <v>4023</v>
      </c>
      <c r="F544">
        <f>SUMIF(GID_GCED_CO2_Plant_2019_v1.0!$V$1:$V$797,'city lvl hist forec Mt'!A544,GID_GCED_CO2_Plant_2019_v1.0!$AB$1:$AB$797)</f>
        <v>0</v>
      </c>
      <c r="G544" s="15">
        <f t="shared" si="16"/>
        <v>18621.920000000002</v>
      </c>
      <c r="H544" s="26">
        <f t="shared" si="17"/>
        <v>0</v>
      </c>
      <c r="I544" s="15">
        <f>'prov lvl hist forec Mt'!I544*'city lvl hist forec Mt'!$H544</f>
        <v>0</v>
      </c>
      <c r="J544" s="15">
        <f>'prov lvl hist forec Mt'!J544*'city lvl hist forec Mt'!$H544</f>
        <v>0</v>
      </c>
      <c r="K544" s="15">
        <f>'prov lvl hist forec Mt'!K544*'city lvl hist forec Mt'!$H544</f>
        <v>0</v>
      </c>
      <c r="L544" s="15">
        <f>'prov lvl hist forec Mt'!L544*'city lvl hist forec Mt'!$H544</f>
        <v>0</v>
      </c>
      <c r="M544" s="15">
        <f>'prov lvl hist forec Mt'!M544*'city lvl hist forec Mt'!$H544</f>
        <v>0</v>
      </c>
      <c r="N544" s="15">
        <f>'prov lvl hist forec Mt'!N544*'city lvl hist forec Mt'!$H544</f>
        <v>0</v>
      </c>
      <c r="O544" s="15">
        <f>'prov lvl hist forec Mt'!O544*'city lvl hist forec Mt'!$H544</f>
        <v>0</v>
      </c>
      <c r="P544" s="15">
        <f>'prov lvl hist forec Mt'!P544*'city lvl hist forec Mt'!$H544</f>
        <v>0</v>
      </c>
      <c r="Q544" s="15">
        <f>'prov lvl hist forec Mt'!Q544*'city lvl hist forec Mt'!$H544</f>
        <v>0</v>
      </c>
      <c r="R544" s="15">
        <f>'prov lvl hist forec Mt'!R544*'city lvl hist forec Mt'!$H544</f>
        <v>0</v>
      </c>
      <c r="S544" s="15">
        <f>'prov lvl hist forec Mt'!S544*'city lvl hist forec Mt'!$H544</f>
        <v>0</v>
      </c>
      <c r="T544" s="15">
        <f>'prov lvl hist forec Mt'!T544*'city lvl hist forec Mt'!$H544</f>
        <v>0</v>
      </c>
      <c r="U544" s="15">
        <f>'prov lvl hist forec Mt'!U544*'city lvl hist forec Mt'!$H544</f>
        <v>0</v>
      </c>
      <c r="V544" s="15">
        <f>'prov lvl hist forec Mt'!V544*'city lvl hist forec Mt'!$H544</f>
        <v>0</v>
      </c>
      <c r="W544" s="15">
        <f>'prov lvl hist forec Mt'!W544*'city lvl hist forec Mt'!$H544</f>
        <v>0</v>
      </c>
      <c r="X544" s="15">
        <f>'prov lvl hist forec Mt'!X544*'city lvl hist forec Mt'!$H544</f>
        <v>0</v>
      </c>
    </row>
    <row r="545" spans="1:24">
      <c r="A545" s="14" t="s">
        <v>3850</v>
      </c>
      <c r="B545" s="14" t="s">
        <v>4799</v>
      </c>
      <c r="C545" s="14" t="s">
        <v>4798</v>
      </c>
      <c r="D545" s="14" t="s">
        <v>2362</v>
      </c>
      <c r="E545" s="14" t="s">
        <v>3963</v>
      </c>
      <c r="F545">
        <f>SUMIF(GID_GCED_CO2_Plant_2019_v1.0!$V$1:$V$797,'city lvl hist forec Mt'!A545,GID_GCED_CO2_Plant_2019_v1.0!$AB$1:$AB$797)</f>
        <v>0</v>
      </c>
      <c r="G545" s="15">
        <f t="shared" si="16"/>
        <v>26891.949999999997</v>
      </c>
      <c r="H545" s="26">
        <f t="shared" si="17"/>
        <v>0</v>
      </c>
      <c r="I545" s="15">
        <f>'prov lvl hist forec Mt'!I545*'city lvl hist forec Mt'!$H545</f>
        <v>0</v>
      </c>
      <c r="J545" s="15">
        <f>'prov lvl hist forec Mt'!J545*'city lvl hist forec Mt'!$H545</f>
        <v>0</v>
      </c>
      <c r="K545" s="15">
        <f>'prov lvl hist forec Mt'!K545*'city lvl hist forec Mt'!$H545</f>
        <v>0</v>
      </c>
      <c r="L545" s="15">
        <f>'prov lvl hist forec Mt'!L545*'city lvl hist forec Mt'!$H545</f>
        <v>0</v>
      </c>
      <c r="M545" s="15">
        <f>'prov lvl hist forec Mt'!M545*'city lvl hist forec Mt'!$H545</f>
        <v>0</v>
      </c>
      <c r="N545" s="15">
        <f>'prov lvl hist forec Mt'!N545*'city lvl hist forec Mt'!$H545</f>
        <v>0</v>
      </c>
      <c r="O545" s="15">
        <f>'prov lvl hist forec Mt'!O545*'city lvl hist forec Mt'!$H545</f>
        <v>0</v>
      </c>
      <c r="P545" s="15">
        <f>'prov lvl hist forec Mt'!P545*'city lvl hist forec Mt'!$H545</f>
        <v>0</v>
      </c>
      <c r="Q545" s="15">
        <f>'prov lvl hist forec Mt'!Q545*'city lvl hist forec Mt'!$H545</f>
        <v>0</v>
      </c>
      <c r="R545" s="15">
        <f>'prov lvl hist forec Mt'!R545*'city lvl hist forec Mt'!$H545</f>
        <v>0</v>
      </c>
      <c r="S545" s="15">
        <f>'prov lvl hist forec Mt'!S545*'city lvl hist forec Mt'!$H545</f>
        <v>0</v>
      </c>
      <c r="T545" s="15">
        <f>'prov lvl hist forec Mt'!T545*'city lvl hist forec Mt'!$H545</f>
        <v>0</v>
      </c>
      <c r="U545" s="15">
        <f>'prov lvl hist forec Mt'!U545*'city lvl hist forec Mt'!$H545</f>
        <v>0</v>
      </c>
      <c r="V545" s="15">
        <f>'prov lvl hist forec Mt'!V545*'city lvl hist forec Mt'!$H545</f>
        <v>0</v>
      </c>
      <c r="W545" s="15">
        <f>'prov lvl hist forec Mt'!W545*'city lvl hist forec Mt'!$H545</f>
        <v>0</v>
      </c>
      <c r="X545" s="15">
        <f>'prov lvl hist forec Mt'!X545*'city lvl hist forec Mt'!$H545</f>
        <v>0</v>
      </c>
    </row>
    <row r="546" spans="1:24">
      <c r="A546" s="14" t="s">
        <v>3437</v>
      </c>
      <c r="B546" s="14" t="s">
        <v>4800</v>
      </c>
      <c r="C546" s="14" t="s">
        <v>3168</v>
      </c>
      <c r="D546" s="14" t="s">
        <v>3970</v>
      </c>
      <c r="E546" s="14" t="s">
        <v>3971</v>
      </c>
      <c r="F546">
        <f>SUMIF(GID_GCED_CO2_Plant_2019_v1.0!$V$1:$V$797,'city lvl hist forec Mt'!A546,GID_GCED_CO2_Plant_2019_v1.0!$AB$1:$AB$797)</f>
        <v>1411.31</v>
      </c>
      <c r="G546" s="15">
        <f t="shared" si="16"/>
        <v>6506.7800000000007</v>
      </c>
      <c r="H546" s="26">
        <f t="shared" si="17"/>
        <v>0.21689837369635975</v>
      </c>
      <c r="I546" s="15">
        <f>'prov lvl hist forec Mt'!I546*'city lvl hist forec Mt'!$H546</f>
        <v>1.6813831665404788</v>
      </c>
      <c r="J546" s="15">
        <f>'prov lvl hist forec Mt'!J546*'city lvl hist forec Mt'!$H546</f>
        <v>1.791836668654331</v>
      </c>
      <c r="K546" s="15">
        <f>'prov lvl hist forec Mt'!K546*'city lvl hist forec Mt'!$H546</f>
        <v>0.89600993295906839</v>
      </c>
      <c r="L546" s="15">
        <f>'prov lvl hist forec Mt'!L546*'city lvl hist forec Mt'!$H546</f>
        <v>0.83318548795444236</v>
      </c>
      <c r="M546" s="15">
        <f>'prov lvl hist forec Mt'!M546*'city lvl hist forec Mt'!$H546</f>
        <v>0.97469347146128682</v>
      </c>
      <c r="N546" s="15">
        <f>'prov lvl hist forec Mt'!N546*'city lvl hist forec Mt'!$H546</f>
        <v>1.039019049512405</v>
      </c>
      <c r="O546" s="15">
        <f>'prov lvl hist forec Mt'!O546*'city lvl hist forec Mt'!$H546</f>
        <v>1.0576299097254704</v>
      </c>
      <c r="P546" s="15">
        <f>'prov lvl hist forec Mt'!P546*'city lvl hist forec Mt'!$H546</f>
        <v>1.0542957867763407</v>
      </c>
      <c r="Q546" s="15">
        <f>'prov lvl hist forec Mt'!Q546*'city lvl hist forec Mt'!$H546</f>
        <v>1.0226961366777723</v>
      </c>
      <c r="R546" s="15">
        <f>'prov lvl hist forec Mt'!R546*'city lvl hist forec Mt'!$H546</f>
        <v>0.99172847958117516</v>
      </c>
      <c r="S546" s="15">
        <f>'prov lvl hist forec Mt'!S546*'city lvl hist forec Mt'!$H546</f>
        <v>0.96138017562651013</v>
      </c>
      <c r="T546" s="15">
        <f>'prov lvl hist forec Mt'!T546*'city lvl hist forec Mt'!$H546</f>
        <v>0.93163883775093825</v>
      </c>
      <c r="U546" s="15">
        <f>'prov lvl hist forec Mt'!U546*'city lvl hist forec Mt'!$H546</f>
        <v>0.90249232663287782</v>
      </c>
      <c r="V546" s="15">
        <f>'prov lvl hist forec Mt'!V546*'city lvl hist forec Mt'!$H546</f>
        <v>0.87392874573717871</v>
      </c>
      <c r="W546" s="15">
        <f>'prov lvl hist forec Mt'!W546*'city lvl hist forec Mt'!$H546</f>
        <v>0.84593643645939354</v>
      </c>
      <c r="X546" s="15">
        <f>'prov lvl hist forec Mt'!X546*'city lvl hist forec Mt'!$H546</f>
        <v>0.81850397336716385</v>
      </c>
    </row>
    <row r="547" spans="1:24">
      <c r="A547" s="14" t="s">
        <v>3445</v>
      </c>
      <c r="B547" s="14" t="s">
        <v>4801</v>
      </c>
      <c r="C547" s="14" t="s">
        <v>3197</v>
      </c>
      <c r="D547" s="14" t="s">
        <v>2446</v>
      </c>
      <c r="E547" s="14" t="s">
        <v>3951</v>
      </c>
      <c r="F547">
        <f>SUMIF(GID_GCED_CO2_Plant_2019_v1.0!$V$1:$V$797,'city lvl hist forec Mt'!A547,GID_GCED_CO2_Plant_2019_v1.0!$AB$1:$AB$797)</f>
        <v>878.29</v>
      </c>
      <c r="G547" s="15">
        <f t="shared" si="16"/>
        <v>15742.279999999997</v>
      </c>
      <c r="H547" s="26">
        <f t="shared" si="17"/>
        <v>5.5791791278010566E-2</v>
      </c>
      <c r="I547" s="15">
        <f>'prov lvl hist forec Mt'!I547*'city lvl hist forec Mt'!$H547</f>
        <v>0.82880902904953424</v>
      </c>
      <c r="J547" s="15">
        <f>'prov lvl hist forec Mt'!J547*'city lvl hist forec Mt'!$H547</f>
        <v>0.84811267176115313</v>
      </c>
      <c r="K547" s="15">
        <f>'prov lvl hist forec Mt'!K547*'city lvl hist forec Mt'!$H547</f>
        <v>0.84061602255608714</v>
      </c>
      <c r="L547" s="15">
        <f>'prov lvl hist forec Mt'!L547*'city lvl hist forec Mt'!$H547</f>
        <v>0.78860177641895535</v>
      </c>
      <c r="M547" s="15">
        <f>'prov lvl hist forec Mt'!M547*'city lvl hist forec Mt'!$H547</f>
        <v>0.89226823597890725</v>
      </c>
      <c r="N547" s="15">
        <f>'prov lvl hist forec Mt'!N547*'city lvl hist forec Mt'!$H547</f>
        <v>0.76483444722074856</v>
      </c>
      <c r="O547" s="15">
        <f>'prov lvl hist forec Mt'!O547*'city lvl hist forec Mt'!$H547</f>
        <v>0.77721507762103326</v>
      </c>
      <c r="P547" s="15">
        <f>'prov lvl hist forec Mt'!P547*'city lvl hist forec Mt'!$H547</f>
        <v>0.77499709610541778</v>
      </c>
      <c r="Q547" s="15">
        <f>'prov lvl hist forec Mt'!Q547*'city lvl hist forec Mt'!$H547</f>
        <v>0.75397584377372562</v>
      </c>
      <c r="R547" s="15">
        <f>'prov lvl hist forec Mt'!R547*'city lvl hist forec Mt'!$H547</f>
        <v>0.73337501648866721</v>
      </c>
      <c r="S547" s="15">
        <f>'prov lvl hist forec Mt'!S547*'city lvl hist forec Mt'!$H547</f>
        <v>0.71318620574931013</v>
      </c>
      <c r="T547" s="15">
        <f>'prov lvl hist forec Mt'!T547*'city lvl hist forec Mt'!$H547</f>
        <v>0.6934011712247401</v>
      </c>
      <c r="U547" s="15">
        <f>'prov lvl hist forec Mt'!U547*'city lvl hist forec Mt'!$H547</f>
        <v>0.67401183739066162</v>
      </c>
      <c r="V547" s="15">
        <f>'prov lvl hist forec Mt'!V547*'city lvl hist forec Mt'!$H547</f>
        <v>0.6550102902332644</v>
      </c>
      <c r="W547" s="15">
        <f>'prov lvl hist forec Mt'!W547*'city lvl hist forec Mt'!$H547</f>
        <v>0.6363887740190155</v>
      </c>
      <c r="X547" s="15">
        <f>'prov lvl hist forec Mt'!X547*'city lvl hist forec Mt'!$H547</f>
        <v>0.61813968812905118</v>
      </c>
    </row>
    <row r="548" spans="1:24">
      <c r="A548" s="14" t="s">
        <v>3252</v>
      </c>
      <c r="B548" s="14" t="s">
        <v>4802</v>
      </c>
      <c r="C548" s="14" t="s">
        <v>2388</v>
      </c>
      <c r="D548" s="14" t="s">
        <v>2386</v>
      </c>
      <c r="E548" s="14" t="s">
        <v>3955</v>
      </c>
      <c r="F548">
        <f>SUMIF(GID_GCED_CO2_Plant_2019_v1.0!$V$1:$V$797,'city lvl hist forec Mt'!A548,GID_GCED_CO2_Plant_2019_v1.0!$AB$1:$AB$797)</f>
        <v>29919.040000000001</v>
      </c>
      <c r="G548" s="15">
        <f t="shared" si="16"/>
        <v>64497.73</v>
      </c>
      <c r="H548" s="26">
        <f t="shared" si="17"/>
        <v>0.46387741087942164</v>
      </c>
      <c r="I548" s="15">
        <f>'prov lvl hist forec Mt'!I548*'city lvl hist forec Mt'!$H548</f>
        <v>8.0453576480368927</v>
      </c>
      <c r="J548" s="15">
        <f>'prov lvl hist forec Mt'!J548*'city lvl hist forec Mt'!$H548</f>
        <v>8.1495767861597681</v>
      </c>
      <c r="K548" s="15">
        <f>'prov lvl hist forec Mt'!K548*'city lvl hist forec Mt'!$H548</f>
        <v>8.4285613323409851</v>
      </c>
      <c r="L548" s="15">
        <f>'prov lvl hist forec Mt'!L548*'city lvl hist forec Mt'!$H548</f>
        <v>7.9905444293766505</v>
      </c>
      <c r="M548" s="15">
        <f>'prov lvl hist forec Mt'!M548*'city lvl hist forec Mt'!$H548</f>
        <v>8.9284051549646346</v>
      </c>
      <c r="N548" s="15">
        <f>'prov lvl hist forec Mt'!N548*'city lvl hist forec Mt'!$H548</f>
        <v>8.9179808969237548</v>
      </c>
      <c r="O548" s="15">
        <f>'prov lvl hist forec Mt'!O548*'city lvl hist forec Mt'!$H548</f>
        <v>9.0239663736220965</v>
      </c>
      <c r="P548" s="15">
        <f>'prov lvl hist forec Mt'!P548*'city lvl hist forec Mt'!$H548</f>
        <v>9.0049791475568366</v>
      </c>
      <c r="Q548" s="15">
        <f>'prov lvl hist forec Mt'!Q548*'city lvl hist forec Mt'!$H548</f>
        <v>8.8250248659784685</v>
      </c>
      <c r="R548" s="15">
        <f>'prov lvl hist forec Mt'!R548*'city lvl hist forec Mt'!$H548</f>
        <v>8.6486696700316692</v>
      </c>
      <c r="S548" s="15">
        <f>'prov lvl hist forec Mt'!S548*'city lvl hist forec Mt'!$H548</f>
        <v>8.4758415780038021</v>
      </c>
      <c r="T548" s="15">
        <f>'prov lvl hist forec Mt'!T548*'city lvl hist forec Mt'!$H548</f>
        <v>8.3064700478164948</v>
      </c>
      <c r="U548" s="15">
        <f>'prov lvl hist forec Mt'!U548*'city lvl hist forec Mt'!$H548</f>
        <v>8.1404859482329321</v>
      </c>
      <c r="V548" s="15">
        <f>'prov lvl hist forec Mt'!V548*'city lvl hist forec Mt'!$H548</f>
        <v>7.9778215306410409</v>
      </c>
      <c r="W548" s="15">
        <f>'prov lvl hist forec Mt'!W548*'city lvl hist forec Mt'!$H548</f>
        <v>7.8184104014009908</v>
      </c>
      <c r="X548" s="15">
        <f>'prov lvl hist forec Mt'!X548*'city lvl hist forec Mt'!$H548</f>
        <v>7.6621874947457389</v>
      </c>
    </row>
    <row r="549" spans="1:24">
      <c r="A549" s="14" t="s">
        <v>3851</v>
      </c>
      <c r="B549" s="14" t="s">
        <v>4803</v>
      </c>
      <c r="C549" s="14" t="s">
        <v>4804</v>
      </c>
      <c r="D549" s="14" t="s">
        <v>2610</v>
      </c>
      <c r="E549" s="14" t="s">
        <v>3936</v>
      </c>
      <c r="F549">
        <f>SUMIF(GID_GCED_CO2_Plant_2019_v1.0!$V$1:$V$797,'city lvl hist forec Mt'!A549,GID_GCED_CO2_Plant_2019_v1.0!$AB$1:$AB$797)</f>
        <v>0</v>
      </c>
      <c r="G549" s="15">
        <f t="shared" si="16"/>
        <v>3885.2700000000004</v>
      </c>
      <c r="H549" s="26">
        <f t="shared" si="17"/>
        <v>0</v>
      </c>
      <c r="I549" s="15">
        <f>'prov lvl hist forec Mt'!I549*'city lvl hist forec Mt'!$H549</f>
        <v>0</v>
      </c>
      <c r="J549" s="15">
        <f>'prov lvl hist forec Mt'!J549*'city lvl hist forec Mt'!$H549</f>
        <v>0</v>
      </c>
      <c r="K549" s="15">
        <f>'prov lvl hist forec Mt'!K549*'city lvl hist forec Mt'!$H549</f>
        <v>0</v>
      </c>
      <c r="L549" s="15">
        <f>'prov lvl hist forec Mt'!L549*'city lvl hist forec Mt'!$H549</f>
        <v>0</v>
      </c>
      <c r="M549" s="15">
        <f>'prov lvl hist forec Mt'!M549*'city lvl hist forec Mt'!$H549</f>
        <v>0</v>
      </c>
      <c r="N549" s="15">
        <f>'prov lvl hist forec Mt'!N549*'city lvl hist forec Mt'!$H549</f>
        <v>0</v>
      </c>
      <c r="O549" s="15">
        <f>'prov lvl hist forec Mt'!O549*'city lvl hist forec Mt'!$H549</f>
        <v>0</v>
      </c>
      <c r="P549" s="15">
        <f>'prov lvl hist forec Mt'!P549*'city lvl hist forec Mt'!$H549</f>
        <v>0</v>
      </c>
      <c r="Q549" s="15">
        <f>'prov lvl hist forec Mt'!Q549*'city lvl hist forec Mt'!$H549</f>
        <v>0</v>
      </c>
      <c r="R549" s="15">
        <f>'prov lvl hist forec Mt'!R549*'city lvl hist forec Mt'!$H549</f>
        <v>0</v>
      </c>
      <c r="S549" s="15">
        <f>'prov lvl hist forec Mt'!S549*'city lvl hist forec Mt'!$H549</f>
        <v>0</v>
      </c>
      <c r="T549" s="15">
        <f>'prov lvl hist forec Mt'!T549*'city lvl hist forec Mt'!$H549</f>
        <v>0</v>
      </c>
      <c r="U549" s="15">
        <f>'prov lvl hist forec Mt'!U549*'city lvl hist forec Mt'!$H549</f>
        <v>0</v>
      </c>
      <c r="V549" s="15">
        <f>'prov lvl hist forec Mt'!V549*'city lvl hist forec Mt'!$H549</f>
        <v>0</v>
      </c>
      <c r="W549" s="15">
        <f>'prov lvl hist forec Mt'!W549*'city lvl hist forec Mt'!$H549</f>
        <v>0</v>
      </c>
      <c r="X549" s="15">
        <f>'prov lvl hist forec Mt'!X549*'city lvl hist forec Mt'!$H549</f>
        <v>0</v>
      </c>
    </row>
    <row r="550" spans="1:24">
      <c r="A550" s="14" t="s">
        <v>3852</v>
      </c>
      <c r="B550" s="14" t="s">
        <v>4805</v>
      </c>
      <c r="C550" s="14" t="s">
        <v>4806</v>
      </c>
      <c r="D550" s="14" t="s">
        <v>2610</v>
      </c>
      <c r="E550" s="14" t="s">
        <v>3936</v>
      </c>
      <c r="F550">
        <f>SUMIF(GID_GCED_CO2_Plant_2019_v1.0!$V$1:$V$797,'city lvl hist forec Mt'!A550,GID_GCED_CO2_Plant_2019_v1.0!$AB$1:$AB$797)</f>
        <v>0</v>
      </c>
      <c r="G550" s="15">
        <f t="shared" si="16"/>
        <v>3885.2700000000004</v>
      </c>
      <c r="H550" s="26">
        <f t="shared" si="17"/>
        <v>0</v>
      </c>
      <c r="I550" s="15">
        <f>'prov lvl hist forec Mt'!I550*'city lvl hist forec Mt'!$H550</f>
        <v>0</v>
      </c>
      <c r="J550" s="15">
        <f>'prov lvl hist forec Mt'!J550*'city lvl hist forec Mt'!$H550</f>
        <v>0</v>
      </c>
      <c r="K550" s="15">
        <f>'prov lvl hist forec Mt'!K550*'city lvl hist forec Mt'!$H550</f>
        <v>0</v>
      </c>
      <c r="L550" s="15">
        <f>'prov lvl hist forec Mt'!L550*'city lvl hist forec Mt'!$H550</f>
        <v>0</v>
      </c>
      <c r="M550" s="15">
        <f>'prov lvl hist forec Mt'!M550*'city lvl hist forec Mt'!$H550</f>
        <v>0</v>
      </c>
      <c r="N550" s="15">
        <f>'prov lvl hist forec Mt'!N550*'city lvl hist forec Mt'!$H550</f>
        <v>0</v>
      </c>
      <c r="O550" s="15">
        <f>'prov lvl hist forec Mt'!O550*'city lvl hist forec Mt'!$H550</f>
        <v>0</v>
      </c>
      <c r="P550" s="15">
        <f>'prov lvl hist forec Mt'!P550*'city lvl hist forec Mt'!$H550</f>
        <v>0</v>
      </c>
      <c r="Q550" s="15">
        <f>'prov lvl hist forec Mt'!Q550*'city lvl hist forec Mt'!$H550</f>
        <v>0</v>
      </c>
      <c r="R550" s="15">
        <f>'prov lvl hist forec Mt'!R550*'city lvl hist forec Mt'!$H550</f>
        <v>0</v>
      </c>
      <c r="S550" s="15">
        <f>'prov lvl hist forec Mt'!S550*'city lvl hist forec Mt'!$H550</f>
        <v>0</v>
      </c>
      <c r="T550" s="15">
        <f>'prov lvl hist forec Mt'!T550*'city lvl hist forec Mt'!$H550</f>
        <v>0</v>
      </c>
      <c r="U550" s="15">
        <f>'prov lvl hist forec Mt'!U550*'city lvl hist forec Mt'!$H550</f>
        <v>0</v>
      </c>
      <c r="V550" s="15">
        <f>'prov lvl hist forec Mt'!V550*'city lvl hist forec Mt'!$H550</f>
        <v>0</v>
      </c>
      <c r="W550" s="15">
        <f>'prov lvl hist forec Mt'!W550*'city lvl hist forec Mt'!$H550</f>
        <v>0</v>
      </c>
      <c r="X550" s="15">
        <f>'prov lvl hist forec Mt'!X550*'city lvl hist forec Mt'!$H550</f>
        <v>0</v>
      </c>
    </row>
    <row r="551" spans="1:24">
      <c r="A551" s="14" t="s">
        <v>3382</v>
      </c>
      <c r="B551" s="14" t="s">
        <v>4807</v>
      </c>
      <c r="C551" s="14" t="s">
        <v>2968</v>
      </c>
      <c r="D551" s="14" t="s">
        <v>2386</v>
      </c>
      <c r="E551" s="14" t="s">
        <v>3955</v>
      </c>
      <c r="F551">
        <f>SUMIF(GID_GCED_CO2_Plant_2019_v1.0!$V$1:$V$797,'city lvl hist forec Mt'!A551,GID_GCED_CO2_Plant_2019_v1.0!$AB$1:$AB$797)</f>
        <v>67.040000000000006</v>
      </c>
      <c r="G551" s="15">
        <f t="shared" si="16"/>
        <v>64497.73</v>
      </c>
      <c r="H551" s="26">
        <f t="shared" si="17"/>
        <v>1.0394164259734412E-3</v>
      </c>
      <c r="I551" s="15">
        <f>'prov lvl hist forec Mt'!I551*'city lvl hist forec Mt'!$H551</f>
        <v>1.8027342345355774E-2</v>
      </c>
      <c r="J551" s="15">
        <f>'prov lvl hist forec Mt'!J551*'city lvl hist forec Mt'!$H551</f>
        <v>1.8260867586130804E-2</v>
      </c>
      <c r="K551" s="15">
        <f>'prov lvl hist forec Mt'!K551*'city lvl hist forec Mt'!$H551</f>
        <v>1.8885992054562567E-2</v>
      </c>
      <c r="L551" s="15">
        <f>'prov lvl hist forec Mt'!L551*'city lvl hist forec Mt'!$H551</f>
        <v>1.7904521620526952E-2</v>
      </c>
      <c r="M551" s="15">
        <f>'prov lvl hist forec Mt'!M551*'city lvl hist forec Mt'!$H551</f>
        <v>2.0005998908682536E-2</v>
      </c>
      <c r="N551" s="15">
        <f>'prov lvl hist forec Mt'!N551*'city lvl hist forec Mt'!$H551</f>
        <v>1.9982641131860129E-2</v>
      </c>
      <c r="O551" s="15">
        <f>'prov lvl hist forec Mt'!O551*'city lvl hist forec Mt'!$H551</f>
        <v>2.0220124231513623E-2</v>
      </c>
      <c r="P551" s="15">
        <f>'prov lvl hist forec Mt'!P551*'city lvl hist forec Mt'!$H551</f>
        <v>2.0177579295733095E-2</v>
      </c>
      <c r="Q551" s="15">
        <f>'prov lvl hist forec Mt'!Q551*'city lvl hist forec Mt'!$H551</f>
        <v>1.9774353288581337E-2</v>
      </c>
      <c r="R551" s="15">
        <f>'prov lvl hist forec Mt'!R551*'city lvl hist forec Mt'!$H551</f>
        <v>1.9379191801572614E-2</v>
      </c>
      <c r="S551" s="15">
        <f>'prov lvl hist forec Mt'!S551*'city lvl hist forec Mt'!$H551</f>
        <v>1.8991933544304059E-2</v>
      </c>
      <c r="T551" s="15">
        <f>'prov lvl hist forec Mt'!T551*'city lvl hist forec Mt'!$H551</f>
        <v>1.8612420452180877E-2</v>
      </c>
      <c r="U551" s="15">
        <f>'prov lvl hist forec Mt'!U551*'city lvl hist forec Mt'!$H551</f>
        <v>1.8240497621900161E-2</v>
      </c>
      <c r="V551" s="15">
        <f>'prov lvl hist forec Mt'!V551*'city lvl hist forec Mt'!$H551</f>
        <v>1.7876013248225058E-2</v>
      </c>
      <c r="W551" s="15">
        <f>'prov lvl hist forec Mt'!W551*'city lvl hist forec Mt'!$H551</f>
        <v>1.7518818562023461E-2</v>
      </c>
      <c r="X551" s="15">
        <f>'prov lvl hist forec Mt'!X551*'city lvl hist forec Mt'!$H551</f>
        <v>1.716876776954589E-2</v>
      </c>
    </row>
    <row r="552" spans="1:24">
      <c r="A552" s="14" t="s">
        <v>3853</v>
      </c>
      <c r="B552" s="14" t="s">
        <v>4808</v>
      </c>
      <c r="C552" s="14" t="s">
        <v>2968</v>
      </c>
      <c r="D552" s="14" t="s">
        <v>2416</v>
      </c>
      <c r="E552" s="14" t="s">
        <v>3979</v>
      </c>
      <c r="F552">
        <f>SUMIF(GID_GCED_CO2_Plant_2019_v1.0!$V$1:$V$797,'city lvl hist forec Mt'!A552,GID_GCED_CO2_Plant_2019_v1.0!$AB$1:$AB$797)</f>
        <v>0</v>
      </c>
      <c r="G552" s="15">
        <f t="shared" si="16"/>
        <v>6251.97</v>
      </c>
      <c r="H552" s="26">
        <f t="shared" si="17"/>
        <v>0</v>
      </c>
      <c r="I552" s="15">
        <f>'prov lvl hist forec Mt'!I552*'city lvl hist forec Mt'!$H552</f>
        <v>0</v>
      </c>
      <c r="J552" s="15">
        <f>'prov lvl hist forec Mt'!J552*'city lvl hist forec Mt'!$H552</f>
        <v>0</v>
      </c>
      <c r="K552" s="15">
        <f>'prov lvl hist forec Mt'!K552*'city lvl hist forec Mt'!$H552</f>
        <v>0</v>
      </c>
      <c r="L552" s="15">
        <f>'prov lvl hist forec Mt'!L552*'city lvl hist forec Mt'!$H552</f>
        <v>0</v>
      </c>
      <c r="M552" s="15">
        <f>'prov lvl hist forec Mt'!M552*'city lvl hist forec Mt'!$H552</f>
        <v>0</v>
      </c>
      <c r="N552" s="15">
        <f>'prov lvl hist forec Mt'!N552*'city lvl hist forec Mt'!$H552</f>
        <v>0</v>
      </c>
      <c r="O552" s="15">
        <f>'prov lvl hist forec Mt'!O552*'city lvl hist forec Mt'!$H552</f>
        <v>0</v>
      </c>
      <c r="P552" s="15">
        <f>'prov lvl hist forec Mt'!P552*'city lvl hist forec Mt'!$H552</f>
        <v>0</v>
      </c>
      <c r="Q552" s="15">
        <f>'prov lvl hist forec Mt'!Q552*'city lvl hist forec Mt'!$H552</f>
        <v>0</v>
      </c>
      <c r="R552" s="15">
        <f>'prov lvl hist forec Mt'!R552*'city lvl hist forec Mt'!$H552</f>
        <v>0</v>
      </c>
      <c r="S552" s="15">
        <f>'prov lvl hist forec Mt'!S552*'city lvl hist forec Mt'!$H552</f>
        <v>0</v>
      </c>
      <c r="T552" s="15">
        <f>'prov lvl hist forec Mt'!T552*'city lvl hist forec Mt'!$H552</f>
        <v>0</v>
      </c>
      <c r="U552" s="15">
        <f>'prov lvl hist forec Mt'!U552*'city lvl hist forec Mt'!$H552</f>
        <v>0</v>
      </c>
      <c r="V552" s="15">
        <f>'prov lvl hist forec Mt'!V552*'city lvl hist forec Mt'!$H552</f>
        <v>0</v>
      </c>
      <c r="W552" s="15">
        <f>'prov lvl hist forec Mt'!W552*'city lvl hist forec Mt'!$H552</f>
        <v>0</v>
      </c>
      <c r="X552" s="15">
        <f>'prov lvl hist forec Mt'!X552*'city lvl hist forec Mt'!$H552</f>
        <v>0</v>
      </c>
    </row>
    <row r="553" spans="1:24">
      <c r="A553" s="14" t="s">
        <v>3271</v>
      </c>
      <c r="B553" s="14" t="s">
        <v>4809</v>
      </c>
      <c r="C553" s="14" t="s">
        <v>2452</v>
      </c>
      <c r="D553" s="14" t="s">
        <v>2453</v>
      </c>
      <c r="E553" s="14" t="s">
        <v>4031</v>
      </c>
      <c r="F553">
        <f>SUMIF(GID_GCED_CO2_Plant_2019_v1.0!$V$1:$V$797,'city lvl hist forec Mt'!A553,GID_GCED_CO2_Plant_2019_v1.0!$AB$1:$AB$797)</f>
        <v>3503.12</v>
      </c>
      <c r="G553" s="15">
        <f t="shared" si="16"/>
        <v>24364.339999999997</v>
      </c>
      <c r="H553" s="26">
        <f t="shared" si="17"/>
        <v>0.14378062364915284</v>
      </c>
      <c r="I553" s="15">
        <f>'prov lvl hist forec Mt'!I553*'city lvl hist forec Mt'!$H553</f>
        <v>3.4348174225854957</v>
      </c>
      <c r="J553" s="15">
        <f>'prov lvl hist forec Mt'!J553*'city lvl hist forec Mt'!$H553</f>
        <v>3.3935261409063111</v>
      </c>
      <c r="K553" s="15">
        <f>'prov lvl hist forec Mt'!K553*'city lvl hist forec Mt'!$H553</f>
        <v>3.3801508949580912</v>
      </c>
      <c r="L553" s="15">
        <f>'prov lvl hist forec Mt'!L553*'city lvl hist forec Mt'!$H553</f>
        <v>2.7930747974837464</v>
      </c>
      <c r="M553" s="15">
        <f>'prov lvl hist forec Mt'!M553*'city lvl hist forec Mt'!$H553</f>
        <v>3.1749635762044908</v>
      </c>
      <c r="N553" s="15">
        <f>'prov lvl hist forec Mt'!N553*'city lvl hist forec Mt'!$H553</f>
        <v>2.9857857947058783</v>
      </c>
      <c r="O553" s="15">
        <f>'prov lvl hist forec Mt'!O553*'city lvl hist forec Mt'!$H553</f>
        <v>3.0321814458743277</v>
      </c>
      <c r="P553" s="15">
        <f>'prov lvl hist forec Mt'!P553*'city lvl hist forec Mt'!$H553</f>
        <v>3.023869696523164</v>
      </c>
      <c r="Q553" s="15">
        <f>'prov lvl hist forec Mt'!Q553*'city lvl hist forec Mt'!$H553</f>
        <v>2.9450938459588252</v>
      </c>
      <c r="R553" s="15">
        <f>'prov lvl hist forec Mt'!R553*'city lvl hist forec Mt'!$H553</f>
        <v>2.8678935124057729</v>
      </c>
      <c r="S553" s="15">
        <f>'prov lvl hist forec Mt'!S553*'city lvl hist forec Mt'!$H553</f>
        <v>2.7922371855237818</v>
      </c>
      <c r="T553" s="15">
        <f>'prov lvl hist forec Mt'!T553*'city lvl hist forec Mt'!$H553</f>
        <v>2.7180939851794306</v>
      </c>
      <c r="U553" s="15">
        <f>'prov lvl hist forec Mt'!U553*'city lvl hist forec Mt'!$H553</f>
        <v>2.6454336488419661</v>
      </c>
      <c r="V553" s="15">
        <f>'prov lvl hist forec Mt'!V553*'city lvl hist forec Mt'!$H553</f>
        <v>2.5742265192312508</v>
      </c>
      <c r="W553" s="15">
        <f>'prov lvl hist forec Mt'!W553*'city lvl hist forec Mt'!$H553</f>
        <v>2.5044435322127505</v>
      </c>
      <c r="X553" s="15">
        <f>'prov lvl hist forec Mt'!X553*'city lvl hist forec Mt'!$H553</f>
        <v>2.4360562049346188</v>
      </c>
    </row>
    <row r="554" spans="1:24">
      <c r="A554" s="14" t="s">
        <v>3460</v>
      </c>
      <c r="B554" s="14" t="s">
        <v>4810</v>
      </c>
      <c r="C554" s="14" t="s">
        <v>2879</v>
      </c>
      <c r="D554" s="14" t="s">
        <v>2446</v>
      </c>
      <c r="E554" s="14" t="s">
        <v>3951</v>
      </c>
      <c r="F554">
        <f>SUMIF(GID_GCED_CO2_Plant_2019_v1.0!$V$1:$V$797,'city lvl hist forec Mt'!A554,GID_GCED_CO2_Plant_2019_v1.0!$AB$1:$AB$797)</f>
        <v>1129.71</v>
      </c>
      <c r="G554" s="15">
        <f t="shared" si="16"/>
        <v>15742.279999999997</v>
      </c>
      <c r="H554" s="26">
        <f t="shared" si="17"/>
        <v>7.1762794207700556E-2</v>
      </c>
      <c r="I554" s="15">
        <f>'prov lvl hist forec Mt'!I554*'city lvl hist forec Mt'!$H554</f>
        <v>1.0660645666096042</v>
      </c>
      <c r="J554" s="15">
        <f>'prov lvl hist forec Mt'!J554*'city lvl hist forec Mt'!$H554</f>
        <v>1.0908940855700193</v>
      </c>
      <c r="K554" s="15">
        <f>'prov lvl hist forec Mt'!K554*'city lvl hist forec Mt'!$H554</f>
        <v>1.0812514395493942</v>
      </c>
      <c r="L554" s="15">
        <f>'prov lvl hist forec Mt'!L554*'city lvl hist forec Mt'!$H554</f>
        <v>1.0143475535851008</v>
      </c>
      <c r="M554" s="15">
        <f>'prov lvl hist forec Mt'!M554*'city lvl hist forec Mt'!$H554</f>
        <v>1.1476896570241393</v>
      </c>
      <c r="N554" s="15">
        <f>'prov lvl hist forec Mt'!N554*'city lvl hist forec Mt'!$H554</f>
        <v>0.98377656966349603</v>
      </c>
      <c r="O554" s="15">
        <f>'prov lvl hist forec Mt'!O554*'city lvl hist forec Mt'!$H554</f>
        <v>0.99970128925441204</v>
      </c>
      <c r="P554" s="15">
        <f>'prov lvl hist forec Mt'!P554*'city lvl hist forec Mt'!$H554</f>
        <v>0.99684838657078145</v>
      </c>
      <c r="Q554" s="15">
        <f>'prov lvl hist forec Mt'!Q554*'city lvl hist forec Mt'!$H554</f>
        <v>0.96980957368251453</v>
      </c>
      <c r="R554" s="15">
        <f>'prov lvl hist forec Mt'!R554*'city lvl hist forec Mt'!$H554</f>
        <v>0.94331153705201287</v>
      </c>
      <c r="S554" s="15">
        <f>'prov lvl hist forec Mt'!S554*'city lvl hist forec Mt'!$H554</f>
        <v>0.91734346115412135</v>
      </c>
      <c r="T554" s="15">
        <f>'prov lvl hist forec Mt'!T554*'city lvl hist forec Mt'!$H554</f>
        <v>0.89189474677418756</v>
      </c>
      <c r="U554" s="15">
        <f>'prov lvl hist forec Mt'!U554*'city lvl hist forec Mt'!$H554</f>
        <v>0.86695500668185266</v>
      </c>
      <c r="V554" s="15">
        <f>'prov lvl hist forec Mt'!V554*'city lvl hist forec Mt'!$H554</f>
        <v>0.8425140613913642</v>
      </c>
      <c r="W554" s="15">
        <f>'prov lvl hist forec Mt'!W554*'city lvl hist forec Mt'!$H554</f>
        <v>0.81856193500668584</v>
      </c>
      <c r="X554" s="15">
        <f>'prov lvl hist forec Mt'!X554*'city lvl hist forec Mt'!$H554</f>
        <v>0.79508885114970052</v>
      </c>
    </row>
    <row r="555" spans="1:24">
      <c r="A555" s="14" t="s">
        <v>3854</v>
      </c>
      <c r="B555" s="14" t="s">
        <v>4811</v>
      </c>
      <c r="C555" s="14" t="s">
        <v>4812</v>
      </c>
      <c r="D555" s="14" t="s">
        <v>2370</v>
      </c>
      <c r="E555" s="14" t="s">
        <v>4145</v>
      </c>
      <c r="F555">
        <f>SUMIF(GID_GCED_CO2_Plant_2019_v1.0!$V$1:$V$797,'city lvl hist forec Mt'!A555,GID_GCED_CO2_Plant_2019_v1.0!$AB$1:$AB$797)</f>
        <v>0</v>
      </c>
      <c r="G555" s="15">
        <f t="shared" si="16"/>
        <v>9185.25</v>
      </c>
      <c r="H555" s="26">
        <f t="shared" si="17"/>
        <v>0</v>
      </c>
      <c r="I555" s="15">
        <f>'prov lvl hist forec Mt'!I555*'city lvl hist forec Mt'!$H555</f>
        <v>0</v>
      </c>
      <c r="J555" s="15">
        <f>'prov lvl hist forec Mt'!J555*'city lvl hist forec Mt'!$H555</f>
        <v>0</v>
      </c>
      <c r="K555" s="15">
        <f>'prov lvl hist forec Mt'!K555*'city lvl hist forec Mt'!$H555</f>
        <v>0</v>
      </c>
      <c r="L555" s="15">
        <f>'prov lvl hist forec Mt'!L555*'city lvl hist forec Mt'!$H555</f>
        <v>0</v>
      </c>
      <c r="M555" s="15">
        <f>'prov lvl hist forec Mt'!M555*'city lvl hist forec Mt'!$H555</f>
        <v>0</v>
      </c>
      <c r="N555" s="15">
        <f>'prov lvl hist forec Mt'!N555*'city lvl hist forec Mt'!$H555</f>
        <v>0</v>
      </c>
      <c r="O555" s="15">
        <f>'prov lvl hist forec Mt'!O555*'city lvl hist forec Mt'!$H555</f>
        <v>0</v>
      </c>
      <c r="P555" s="15">
        <f>'prov lvl hist forec Mt'!P555*'city lvl hist forec Mt'!$H555</f>
        <v>0</v>
      </c>
      <c r="Q555" s="15">
        <f>'prov lvl hist forec Mt'!Q555*'city lvl hist forec Mt'!$H555</f>
        <v>0</v>
      </c>
      <c r="R555" s="15">
        <f>'prov lvl hist forec Mt'!R555*'city lvl hist forec Mt'!$H555</f>
        <v>0</v>
      </c>
      <c r="S555" s="15">
        <f>'prov lvl hist forec Mt'!S555*'city lvl hist forec Mt'!$H555</f>
        <v>0</v>
      </c>
      <c r="T555" s="15">
        <f>'prov lvl hist forec Mt'!T555*'city lvl hist forec Mt'!$H555</f>
        <v>0</v>
      </c>
      <c r="U555" s="15">
        <f>'prov lvl hist forec Mt'!U555*'city lvl hist forec Mt'!$H555</f>
        <v>0</v>
      </c>
      <c r="V555" s="15">
        <f>'prov lvl hist forec Mt'!V555*'city lvl hist forec Mt'!$H555</f>
        <v>0</v>
      </c>
      <c r="W555" s="15">
        <f>'prov lvl hist forec Mt'!W555*'city lvl hist forec Mt'!$H555</f>
        <v>0</v>
      </c>
      <c r="X555" s="15">
        <f>'prov lvl hist forec Mt'!X555*'city lvl hist forec Mt'!$H555</f>
        <v>0</v>
      </c>
    </row>
    <row r="556" spans="1:24">
      <c r="A556" s="14" t="s">
        <v>3458</v>
      </c>
      <c r="B556" s="14" t="s">
        <v>4813</v>
      </c>
      <c r="C556" s="14" t="s">
        <v>3213</v>
      </c>
      <c r="D556" s="14" t="s">
        <v>2564</v>
      </c>
      <c r="E556" s="14" t="s">
        <v>4074</v>
      </c>
      <c r="F556">
        <f>SUMIF(GID_GCED_CO2_Plant_2019_v1.0!$V$1:$V$797,'city lvl hist forec Mt'!A556,GID_GCED_CO2_Plant_2019_v1.0!$AB$1:$AB$797)</f>
        <v>33.520000000000003</v>
      </c>
      <c r="G556" s="15">
        <f t="shared" si="16"/>
        <v>4136.7100000000009</v>
      </c>
      <c r="H556" s="26">
        <f t="shared" si="17"/>
        <v>8.103057743955944E-3</v>
      </c>
      <c r="I556" s="15">
        <f>'prov lvl hist forec Mt'!I556*'city lvl hist forec Mt'!$H556</f>
        <v>2.3981592073329467E-2</v>
      </c>
      <c r="J556" s="15">
        <f>'prov lvl hist forec Mt'!J556*'city lvl hist forec Mt'!$H556</f>
        <v>2.3684900262648436E-2</v>
      </c>
      <c r="K556" s="15">
        <f>'prov lvl hist forec Mt'!K556*'city lvl hist forec Mt'!$H556</f>
        <v>2.4328948018976729E-2</v>
      </c>
      <c r="L556" s="15">
        <f>'prov lvl hist forec Mt'!L556*'city lvl hist forec Mt'!$H556</f>
        <v>2.2543743104072859E-2</v>
      </c>
      <c r="M556" s="15">
        <f>'prov lvl hist forec Mt'!M556*'city lvl hist forec Mt'!$H556</f>
        <v>2.2511618739846601E-2</v>
      </c>
      <c r="N556" s="15">
        <f>'prov lvl hist forec Mt'!N556*'city lvl hist forec Mt'!$H556</f>
        <v>2.0206797721407016E-2</v>
      </c>
      <c r="O556" s="15">
        <f>'prov lvl hist forec Mt'!O556*'city lvl hist forec Mt'!$H556</f>
        <v>2.0042700242125226E-2</v>
      </c>
      <c r="P556" s="15">
        <f>'prov lvl hist forec Mt'!P556*'city lvl hist forec Mt'!$H556</f>
        <v>2.0072098193928856E-2</v>
      </c>
      <c r="Q556" s="15">
        <f>'prov lvl hist forec Mt'!Q556*'city lvl hist forec Mt'!$H556</f>
        <v>2.0350721689457629E-2</v>
      </c>
      <c r="R556" s="15">
        <f>'prov lvl hist forec Mt'!R556*'city lvl hist forec Mt'!$H556</f>
        <v>2.0623772715075827E-2</v>
      </c>
      <c r="S556" s="15">
        <f>'prov lvl hist forec Mt'!S556*'city lvl hist forec Mt'!$H556</f>
        <v>2.0891362720181661E-2</v>
      </c>
      <c r="T556" s="15">
        <f>'prov lvl hist forec Mt'!T556*'city lvl hist forec Mt'!$H556</f>
        <v>2.1153600925185381E-2</v>
      </c>
      <c r="U556" s="15">
        <f>'prov lvl hist forec Mt'!U556*'city lvl hist forec Mt'!$H556</f>
        <v>2.1410594366089025E-2</v>
      </c>
      <c r="V556" s="15">
        <f>'prov lvl hist forec Mt'!V556*'city lvl hist forec Mt'!$H556</f>
        <v>2.1662447938174602E-2</v>
      </c>
      <c r="W556" s="15">
        <f>'prov lvl hist forec Mt'!W556*'city lvl hist forec Mt'!$H556</f>
        <v>2.1909264438818462E-2</v>
      </c>
      <c r="X556" s="15">
        <f>'prov lvl hist forec Mt'!X556*'city lvl hist forec Mt'!$H556</f>
        <v>2.2151144609449443E-2</v>
      </c>
    </row>
    <row r="557" spans="1:24">
      <c r="A557" s="14" t="s">
        <v>3323</v>
      </c>
      <c r="B557" s="14" t="s">
        <v>4814</v>
      </c>
      <c r="C557" s="14" t="s">
        <v>2694</v>
      </c>
      <c r="D557" s="14" t="s">
        <v>2696</v>
      </c>
      <c r="E557" s="14" t="s">
        <v>4205</v>
      </c>
      <c r="F557">
        <f>SUMIF(GID_GCED_CO2_Plant_2019_v1.0!$V$1:$V$797,'city lvl hist forec Mt'!A557,GID_GCED_CO2_Plant_2019_v1.0!$AB$1:$AB$797)</f>
        <v>1247.05</v>
      </c>
      <c r="G557" s="15">
        <f t="shared" si="16"/>
        <v>5718.9600000000009</v>
      </c>
      <c r="H557" s="26">
        <f t="shared" si="17"/>
        <v>0.21805538069858851</v>
      </c>
      <c r="I557" s="15">
        <f>'prov lvl hist forec Mt'!I557*'city lvl hist forec Mt'!$H557</f>
        <v>0.50611776444206213</v>
      </c>
      <c r="J557" s="15">
        <f>'prov lvl hist forec Mt'!J557*'city lvl hist forec Mt'!$H557</f>
        <v>0.55669143725102888</v>
      </c>
      <c r="K557" s="15">
        <f>'prov lvl hist forec Mt'!K557*'city lvl hist forec Mt'!$H557</f>
        <v>0.64416482960836996</v>
      </c>
      <c r="L557" s="15">
        <f>'prov lvl hist forec Mt'!L557*'city lvl hist forec Mt'!$H557</f>
        <v>0.49773256191094389</v>
      </c>
      <c r="M557" s="15">
        <f>'prov lvl hist forec Mt'!M557*'city lvl hist forec Mt'!$H557</f>
        <v>0.56664121917686416</v>
      </c>
      <c r="N557" s="15">
        <f>'prov lvl hist forec Mt'!N557*'city lvl hist forec Mt'!$H557</f>
        <v>0.58478246371442821</v>
      </c>
      <c r="O557" s="15">
        <f>'prov lvl hist forec Mt'!O557*'city lvl hist forec Mt'!$H557</f>
        <v>0.59319815979339041</v>
      </c>
      <c r="P557" s="15">
        <f>'prov lvl hist forec Mt'!P557*'city lvl hist forec Mt'!$H557</f>
        <v>0.5916904935647187</v>
      </c>
      <c r="Q557" s="15">
        <f>'prov lvl hist forec Mt'!Q557*'city lvl hist forec Mt'!$H557</f>
        <v>0.57740136085475369</v>
      </c>
      <c r="R557" s="15">
        <f>'prov lvl hist forec Mt'!R557*'city lvl hist forec Mt'!$H557</f>
        <v>0.56339801079898788</v>
      </c>
      <c r="S557" s="15">
        <f>'prov lvl hist forec Mt'!S557*'city lvl hist forec Mt'!$H557</f>
        <v>0.54967472774433757</v>
      </c>
      <c r="T557" s="15">
        <f>'prov lvl hist forec Mt'!T557*'city lvl hist forec Mt'!$H557</f>
        <v>0.53622591035078015</v>
      </c>
      <c r="U557" s="15">
        <f>'prov lvl hist forec Mt'!U557*'city lvl hist forec Mt'!$H557</f>
        <v>0.5230460693050939</v>
      </c>
      <c r="V557" s="15">
        <f>'prov lvl hist forec Mt'!V557*'city lvl hist forec Mt'!$H557</f>
        <v>0.51012982508032134</v>
      </c>
      <c r="W557" s="15">
        <f>'prov lvl hist forec Mt'!W557*'city lvl hist forec Mt'!$H557</f>
        <v>0.49747190574004441</v>
      </c>
      <c r="X557" s="15">
        <f>'prov lvl hist forec Mt'!X557*'city lvl hist forec Mt'!$H557</f>
        <v>0.48506714478657276</v>
      </c>
    </row>
    <row r="558" spans="1:24">
      <c r="A558" s="14" t="s">
        <v>3298</v>
      </c>
      <c r="B558" s="14" t="s">
        <v>4815</v>
      </c>
      <c r="C558" s="14" t="s">
        <v>2561</v>
      </c>
      <c r="D558" s="14" t="s">
        <v>2496</v>
      </c>
      <c r="E558" s="14" t="s">
        <v>3976</v>
      </c>
      <c r="F558">
        <f>SUMIF(GID_GCED_CO2_Plant_2019_v1.0!$V$1:$V$797,'city lvl hist forec Mt'!A558,GID_GCED_CO2_Plant_2019_v1.0!$AB$1:$AB$797)</f>
        <v>261.48</v>
      </c>
      <c r="G558" s="15">
        <f t="shared" si="16"/>
        <v>33858.01</v>
      </c>
      <c r="H558" s="26">
        <f t="shared" si="17"/>
        <v>7.7228401787346633E-3</v>
      </c>
      <c r="I558" s="15">
        <f>'prov lvl hist forec Mt'!I558*'city lvl hist forec Mt'!$H558</f>
        <v>0.11226536182915969</v>
      </c>
      <c r="J558" s="15">
        <f>'prov lvl hist forec Mt'!J558*'city lvl hist forec Mt'!$H558</f>
        <v>0.12128853880113168</v>
      </c>
      <c r="K558" s="15">
        <f>'prov lvl hist forec Mt'!K558*'city lvl hist forec Mt'!$H558</f>
        <v>0.12759521224197354</v>
      </c>
      <c r="L558" s="15">
        <f>'prov lvl hist forec Mt'!L558*'city lvl hist forec Mt'!$H558</f>
        <v>0.11992184290260074</v>
      </c>
      <c r="M558" s="15">
        <f>'prov lvl hist forec Mt'!M558*'city lvl hist forec Mt'!$H558</f>
        <v>0.12666523307132005</v>
      </c>
      <c r="N558" s="15">
        <f>'prov lvl hist forec Mt'!N558*'city lvl hist forec Mt'!$H558</f>
        <v>0.12711382940900073</v>
      </c>
      <c r="O558" s="15">
        <f>'prov lvl hist forec Mt'!O558*'city lvl hist forec Mt'!$H558</f>
        <v>0.12743656594570416</v>
      </c>
      <c r="P558" s="15">
        <f>'prov lvl hist forec Mt'!P558*'city lvl hist forec Mt'!$H558</f>
        <v>0.12737874791466064</v>
      </c>
      <c r="Q558" s="15">
        <f>'prov lvl hist forec Mt'!Q558*'city lvl hist forec Mt'!$H558</f>
        <v>0.12683076885742756</v>
      </c>
      <c r="R558" s="15">
        <f>'prov lvl hist forec Mt'!R558*'city lvl hist forec Mt'!$H558</f>
        <v>0.12629374938133919</v>
      </c>
      <c r="S558" s="15">
        <f>'prov lvl hist forec Mt'!S558*'city lvl hist forec Mt'!$H558</f>
        <v>0.12576747029477256</v>
      </c>
      <c r="T558" s="15">
        <f>'prov lvl hist forec Mt'!T558*'city lvl hist forec Mt'!$H558</f>
        <v>0.12525171678993727</v>
      </c>
      <c r="U558" s="15">
        <f>'prov lvl hist forec Mt'!U558*'city lvl hist forec Mt'!$H558</f>
        <v>0.12474627835519868</v>
      </c>
      <c r="V558" s="15">
        <f>'prov lvl hist forec Mt'!V558*'city lvl hist forec Mt'!$H558</f>
        <v>0.12425094868915484</v>
      </c>
      <c r="W558" s="15">
        <f>'prov lvl hist forec Mt'!W558*'city lvl hist forec Mt'!$H558</f>
        <v>0.12376552561643192</v>
      </c>
      <c r="X558" s="15">
        <f>'prov lvl hist forec Mt'!X558*'city lvl hist forec Mt'!$H558</f>
        <v>0.12328981100516344</v>
      </c>
    </row>
    <row r="559" spans="1:24">
      <c r="A559" s="14" t="s">
        <v>3855</v>
      </c>
      <c r="B559" s="14" t="s">
        <v>4816</v>
      </c>
      <c r="C559" s="14" t="s">
        <v>2413</v>
      </c>
      <c r="D559" s="14" t="s">
        <v>2370</v>
      </c>
      <c r="E559" s="14" t="s">
        <v>4145</v>
      </c>
      <c r="F559">
        <f>SUMIF(GID_GCED_CO2_Plant_2019_v1.0!$V$1:$V$797,'city lvl hist forec Mt'!A559,GID_GCED_CO2_Plant_2019_v1.0!$AB$1:$AB$797)</f>
        <v>0</v>
      </c>
      <c r="G559" s="15">
        <f t="shared" si="16"/>
        <v>9185.25</v>
      </c>
      <c r="H559" s="26">
        <f t="shared" si="17"/>
        <v>0</v>
      </c>
      <c r="I559" s="15">
        <f>'prov lvl hist forec Mt'!I559*'city lvl hist forec Mt'!$H559</f>
        <v>0</v>
      </c>
      <c r="J559" s="15">
        <f>'prov lvl hist forec Mt'!J559*'city lvl hist forec Mt'!$H559</f>
        <v>0</v>
      </c>
      <c r="K559" s="15">
        <f>'prov lvl hist forec Mt'!K559*'city lvl hist forec Mt'!$H559</f>
        <v>0</v>
      </c>
      <c r="L559" s="15">
        <f>'prov lvl hist forec Mt'!L559*'city lvl hist forec Mt'!$H559</f>
        <v>0</v>
      </c>
      <c r="M559" s="15">
        <f>'prov lvl hist forec Mt'!M559*'city lvl hist forec Mt'!$H559</f>
        <v>0</v>
      </c>
      <c r="N559" s="15">
        <f>'prov lvl hist forec Mt'!N559*'city lvl hist forec Mt'!$H559</f>
        <v>0</v>
      </c>
      <c r="O559" s="15">
        <f>'prov lvl hist forec Mt'!O559*'city lvl hist forec Mt'!$H559</f>
        <v>0</v>
      </c>
      <c r="P559" s="15">
        <f>'prov lvl hist forec Mt'!P559*'city lvl hist forec Mt'!$H559</f>
        <v>0</v>
      </c>
      <c r="Q559" s="15">
        <f>'prov lvl hist forec Mt'!Q559*'city lvl hist forec Mt'!$H559</f>
        <v>0</v>
      </c>
      <c r="R559" s="15">
        <f>'prov lvl hist forec Mt'!R559*'city lvl hist forec Mt'!$H559</f>
        <v>0</v>
      </c>
      <c r="S559" s="15">
        <f>'prov lvl hist forec Mt'!S559*'city lvl hist forec Mt'!$H559</f>
        <v>0</v>
      </c>
      <c r="T559" s="15">
        <f>'prov lvl hist forec Mt'!T559*'city lvl hist forec Mt'!$H559</f>
        <v>0</v>
      </c>
      <c r="U559" s="15">
        <f>'prov lvl hist forec Mt'!U559*'city lvl hist forec Mt'!$H559</f>
        <v>0</v>
      </c>
      <c r="V559" s="15">
        <f>'prov lvl hist forec Mt'!V559*'city lvl hist forec Mt'!$H559</f>
        <v>0</v>
      </c>
      <c r="W559" s="15">
        <f>'prov lvl hist forec Mt'!W559*'city lvl hist forec Mt'!$H559</f>
        <v>0</v>
      </c>
      <c r="X559" s="15">
        <f>'prov lvl hist forec Mt'!X559*'city lvl hist forec Mt'!$H559</f>
        <v>0</v>
      </c>
    </row>
    <row r="560" spans="1:24">
      <c r="A560" s="14" t="s">
        <v>3334</v>
      </c>
      <c r="B560" s="14" t="s">
        <v>4817</v>
      </c>
      <c r="C560" s="14" t="s">
        <v>2749</v>
      </c>
      <c r="D560" s="14" t="s">
        <v>2412</v>
      </c>
      <c r="E560" s="14" t="s">
        <v>3949</v>
      </c>
      <c r="F560">
        <f>SUMIF(GID_GCED_CO2_Plant_2019_v1.0!$V$1:$V$797,'city lvl hist forec Mt'!A560,GID_GCED_CO2_Plant_2019_v1.0!$AB$1:$AB$797)</f>
        <v>801.19</v>
      </c>
      <c r="G560" s="15">
        <f t="shared" si="16"/>
        <v>15785.860000000004</v>
      </c>
      <c r="H560" s="26">
        <f t="shared" si="17"/>
        <v>5.0753649151835875E-2</v>
      </c>
      <c r="I560" s="15">
        <f>'prov lvl hist forec Mt'!I560*'city lvl hist forec Mt'!$H560</f>
        <v>0.57574549911425221</v>
      </c>
      <c r="J560" s="15">
        <f>'prov lvl hist forec Mt'!J560*'city lvl hist forec Mt'!$H560</f>
        <v>0.50312530297226365</v>
      </c>
      <c r="K560" s="15">
        <f>'prov lvl hist forec Mt'!K560*'city lvl hist forec Mt'!$H560</f>
        <v>0.51472343829345724</v>
      </c>
      <c r="L560" s="15">
        <f>'prov lvl hist forec Mt'!L560*'city lvl hist forec Mt'!$H560</f>
        <v>0.42081643913990219</v>
      </c>
      <c r="M560" s="15">
        <f>'prov lvl hist forec Mt'!M560*'city lvl hist forec Mt'!$H560</f>
        <v>0.46240105403662096</v>
      </c>
      <c r="N560" s="15">
        <f>'prov lvl hist forec Mt'!N560*'city lvl hist forec Mt'!$H560</f>
        <v>0.4679580313411324</v>
      </c>
      <c r="O560" s="15">
        <f>'prov lvl hist forec Mt'!O560*'city lvl hist forec Mt'!$H560</f>
        <v>0.47218962303739342</v>
      </c>
      <c r="P560" s="15">
        <f>'prov lvl hist forec Mt'!P560*'city lvl hist forec Mt'!$H560</f>
        <v>0.47143153626309448</v>
      </c>
      <c r="Q560" s="15">
        <f>'prov lvl hist forec Mt'!Q560*'city lvl hist forec Mt'!$H560</f>
        <v>0.46424665520810782</v>
      </c>
      <c r="R560" s="15">
        <f>'prov lvl hist forec Mt'!R560*'city lvl hist forec Mt'!$H560</f>
        <v>0.45720547177422083</v>
      </c>
      <c r="S560" s="15">
        <f>'prov lvl hist forec Mt'!S560*'city lvl hist forec Mt'!$H560</f>
        <v>0.45030511200901169</v>
      </c>
      <c r="T560" s="15">
        <f>'prov lvl hist forec Mt'!T560*'city lvl hist forec Mt'!$H560</f>
        <v>0.44354275943910665</v>
      </c>
      <c r="U560" s="15">
        <f>'prov lvl hist forec Mt'!U560*'city lvl hist forec Mt'!$H560</f>
        <v>0.43691565392059972</v>
      </c>
      <c r="V560" s="15">
        <f>'prov lvl hist forec Mt'!V560*'city lvl hist forec Mt'!$H560</f>
        <v>0.43042109051246291</v>
      </c>
      <c r="W560" s="15">
        <f>'prov lvl hist forec Mt'!W560*'city lvl hist forec Mt'!$H560</f>
        <v>0.42405641837248886</v>
      </c>
      <c r="X560" s="15">
        <f>'prov lvl hist forec Mt'!X560*'city lvl hist forec Mt'!$H560</f>
        <v>0.41781903967531425</v>
      </c>
    </row>
    <row r="561" spans="1:24">
      <c r="A561" s="14" t="s">
        <v>3856</v>
      </c>
      <c r="B561" s="14" t="s">
        <v>4818</v>
      </c>
      <c r="C561" s="14" t="s">
        <v>4819</v>
      </c>
      <c r="D561" s="14" t="s">
        <v>2362</v>
      </c>
      <c r="E561" s="14" t="s">
        <v>3963</v>
      </c>
      <c r="F561">
        <f>SUMIF(GID_GCED_CO2_Plant_2019_v1.0!$V$1:$V$797,'city lvl hist forec Mt'!A561,GID_GCED_CO2_Plant_2019_v1.0!$AB$1:$AB$797)</f>
        <v>0</v>
      </c>
      <c r="G561" s="15">
        <f t="shared" si="16"/>
        <v>26891.949999999997</v>
      </c>
      <c r="H561" s="26">
        <f t="shared" si="17"/>
        <v>0</v>
      </c>
      <c r="I561" s="15">
        <f>'prov lvl hist forec Mt'!I561*'city lvl hist forec Mt'!$H561</f>
        <v>0</v>
      </c>
      <c r="J561" s="15">
        <f>'prov lvl hist forec Mt'!J561*'city lvl hist forec Mt'!$H561</f>
        <v>0</v>
      </c>
      <c r="K561" s="15">
        <f>'prov lvl hist forec Mt'!K561*'city lvl hist forec Mt'!$H561</f>
        <v>0</v>
      </c>
      <c r="L561" s="15">
        <f>'prov lvl hist forec Mt'!L561*'city lvl hist forec Mt'!$H561</f>
        <v>0</v>
      </c>
      <c r="M561" s="15">
        <f>'prov lvl hist forec Mt'!M561*'city lvl hist forec Mt'!$H561</f>
        <v>0</v>
      </c>
      <c r="N561" s="15">
        <f>'prov lvl hist forec Mt'!N561*'city lvl hist forec Mt'!$H561</f>
        <v>0</v>
      </c>
      <c r="O561" s="15">
        <f>'prov lvl hist forec Mt'!O561*'city lvl hist forec Mt'!$H561</f>
        <v>0</v>
      </c>
      <c r="P561" s="15">
        <f>'prov lvl hist forec Mt'!P561*'city lvl hist forec Mt'!$H561</f>
        <v>0</v>
      </c>
      <c r="Q561" s="15">
        <f>'prov lvl hist forec Mt'!Q561*'city lvl hist forec Mt'!$H561</f>
        <v>0</v>
      </c>
      <c r="R561" s="15">
        <f>'prov lvl hist forec Mt'!R561*'city lvl hist forec Mt'!$H561</f>
        <v>0</v>
      </c>
      <c r="S561" s="15">
        <f>'prov lvl hist forec Mt'!S561*'city lvl hist forec Mt'!$H561</f>
        <v>0</v>
      </c>
      <c r="T561" s="15">
        <f>'prov lvl hist forec Mt'!T561*'city lvl hist forec Mt'!$H561</f>
        <v>0</v>
      </c>
      <c r="U561" s="15">
        <f>'prov lvl hist forec Mt'!U561*'city lvl hist forec Mt'!$H561</f>
        <v>0</v>
      </c>
      <c r="V561" s="15">
        <f>'prov lvl hist forec Mt'!V561*'city lvl hist forec Mt'!$H561</f>
        <v>0</v>
      </c>
      <c r="W561" s="15">
        <f>'prov lvl hist forec Mt'!W561*'city lvl hist forec Mt'!$H561</f>
        <v>0</v>
      </c>
      <c r="X561" s="15">
        <f>'prov lvl hist forec Mt'!X561*'city lvl hist forec Mt'!$H561</f>
        <v>0</v>
      </c>
    </row>
    <row r="562" spans="1:24">
      <c r="A562" s="14" t="s">
        <v>3473</v>
      </c>
      <c r="B562" s="14" t="s">
        <v>4820</v>
      </c>
      <c r="C562" s="14" t="s">
        <v>3235</v>
      </c>
      <c r="D562" s="14" t="s">
        <v>2400</v>
      </c>
      <c r="E562" s="14" t="s">
        <v>4023</v>
      </c>
      <c r="F562">
        <f>SUMIF(GID_GCED_CO2_Plant_2019_v1.0!$V$1:$V$797,'city lvl hist forec Mt'!A562,GID_GCED_CO2_Plant_2019_v1.0!$AB$1:$AB$797)</f>
        <v>522.95000000000005</v>
      </c>
      <c r="G562" s="15">
        <f t="shared" si="16"/>
        <v>18621.920000000002</v>
      </c>
      <c r="H562" s="26">
        <f t="shared" si="17"/>
        <v>2.8082496326909363E-2</v>
      </c>
      <c r="I562" s="15">
        <f>'prov lvl hist forec Mt'!I562*'city lvl hist forec Mt'!$H562</f>
        <v>0.43435788840378753</v>
      </c>
      <c r="J562" s="15">
        <f>'prov lvl hist forec Mt'!J562*'city lvl hist forec Mt'!$H562</f>
        <v>0.44866705612015112</v>
      </c>
      <c r="K562" s="15">
        <f>'prov lvl hist forec Mt'!K562*'city lvl hist forec Mt'!$H562</f>
        <v>0.45410751600839139</v>
      </c>
      <c r="L562" s="15">
        <f>'prov lvl hist forec Mt'!L562*'city lvl hist forec Mt'!$H562</f>
        <v>0.40549229598499026</v>
      </c>
      <c r="M562" s="15">
        <f>'prov lvl hist forec Mt'!M562*'city lvl hist forec Mt'!$H562</f>
        <v>0.43258196534732368</v>
      </c>
      <c r="N562" s="15">
        <f>'prov lvl hist forec Mt'!N562*'city lvl hist forec Mt'!$H562</f>
        <v>0.42024221619691471</v>
      </c>
      <c r="O562" s="15">
        <f>'prov lvl hist forec Mt'!O562*'city lvl hist forec Mt'!$H562</f>
        <v>0.42207502883478798</v>
      </c>
      <c r="P562" s="15">
        <f>'prov lvl hist forec Mt'!P562*'city lvl hist forec Mt'!$H562</f>
        <v>0.42174668169728713</v>
      </c>
      <c r="Q562" s="15">
        <f>'prov lvl hist forec Mt'!Q562*'city lvl hist forec Mt'!$H562</f>
        <v>0.41863472247616679</v>
      </c>
      <c r="R562" s="15">
        <f>'prov lvl hist forec Mt'!R562*'city lvl hist forec Mt'!$H562</f>
        <v>0.41558500243946883</v>
      </c>
      <c r="S562" s="15">
        <f>'prov lvl hist forec Mt'!S562*'city lvl hist forec Mt'!$H562</f>
        <v>0.4125962768035048</v>
      </c>
      <c r="T562" s="15">
        <f>'prov lvl hist forec Mt'!T562*'city lvl hist forec Mt'!$H562</f>
        <v>0.4096673256802601</v>
      </c>
      <c r="U562" s="15">
        <f>'prov lvl hist forec Mt'!U562*'city lvl hist forec Mt'!$H562</f>
        <v>0.4067969535794802</v>
      </c>
      <c r="V562" s="15">
        <f>'prov lvl hist forec Mt'!V562*'city lvl hist forec Mt'!$H562</f>
        <v>0.40398398892071602</v>
      </c>
      <c r="W562" s="15">
        <f>'prov lvl hist forec Mt'!W562*'city lvl hist forec Mt'!$H562</f>
        <v>0.40122728355512705</v>
      </c>
      <c r="X562" s="15">
        <f>'prov lvl hist forec Mt'!X562*'city lvl hist forec Mt'!$H562</f>
        <v>0.39852571229684985</v>
      </c>
    </row>
    <row r="563" spans="1:24">
      <c r="A563" s="14" t="s">
        <v>3857</v>
      </c>
      <c r="B563" s="14" t="s">
        <v>4821</v>
      </c>
      <c r="C563" s="14" t="s">
        <v>4822</v>
      </c>
      <c r="D563" s="14" t="s">
        <v>2400</v>
      </c>
      <c r="E563" s="14" t="s">
        <v>4023</v>
      </c>
      <c r="F563">
        <f>SUMIF(GID_GCED_CO2_Plant_2019_v1.0!$V$1:$V$797,'city lvl hist forec Mt'!A563,GID_GCED_CO2_Plant_2019_v1.0!$AB$1:$AB$797)</f>
        <v>0</v>
      </c>
      <c r="G563" s="15">
        <f t="shared" si="16"/>
        <v>18621.920000000002</v>
      </c>
      <c r="H563" s="26">
        <f t="shared" si="17"/>
        <v>0</v>
      </c>
      <c r="I563" s="15">
        <f>'prov lvl hist forec Mt'!I563*'city lvl hist forec Mt'!$H563</f>
        <v>0</v>
      </c>
      <c r="J563" s="15">
        <f>'prov lvl hist forec Mt'!J563*'city lvl hist forec Mt'!$H563</f>
        <v>0</v>
      </c>
      <c r="K563" s="15">
        <f>'prov lvl hist forec Mt'!K563*'city lvl hist forec Mt'!$H563</f>
        <v>0</v>
      </c>
      <c r="L563" s="15">
        <f>'prov lvl hist forec Mt'!L563*'city lvl hist forec Mt'!$H563</f>
        <v>0</v>
      </c>
      <c r="M563" s="15">
        <f>'prov lvl hist forec Mt'!M563*'city lvl hist forec Mt'!$H563</f>
        <v>0</v>
      </c>
      <c r="N563" s="15">
        <f>'prov lvl hist forec Mt'!N563*'city lvl hist forec Mt'!$H563</f>
        <v>0</v>
      </c>
      <c r="O563" s="15">
        <f>'prov lvl hist forec Mt'!O563*'city lvl hist forec Mt'!$H563</f>
        <v>0</v>
      </c>
      <c r="P563" s="15">
        <f>'prov lvl hist forec Mt'!P563*'city lvl hist forec Mt'!$H563</f>
        <v>0</v>
      </c>
      <c r="Q563" s="15">
        <f>'prov lvl hist forec Mt'!Q563*'city lvl hist forec Mt'!$H563</f>
        <v>0</v>
      </c>
      <c r="R563" s="15">
        <f>'prov lvl hist forec Mt'!R563*'city lvl hist forec Mt'!$H563</f>
        <v>0</v>
      </c>
      <c r="S563" s="15">
        <f>'prov lvl hist forec Mt'!S563*'city lvl hist forec Mt'!$H563</f>
        <v>0</v>
      </c>
      <c r="T563" s="15">
        <f>'prov lvl hist forec Mt'!T563*'city lvl hist forec Mt'!$H563</f>
        <v>0</v>
      </c>
      <c r="U563" s="15">
        <f>'prov lvl hist forec Mt'!U563*'city lvl hist forec Mt'!$H563</f>
        <v>0</v>
      </c>
      <c r="V563" s="15">
        <f>'prov lvl hist forec Mt'!V563*'city lvl hist forec Mt'!$H563</f>
        <v>0</v>
      </c>
      <c r="W563" s="15">
        <f>'prov lvl hist forec Mt'!W563*'city lvl hist forec Mt'!$H563</f>
        <v>0</v>
      </c>
      <c r="X563" s="15">
        <f>'prov lvl hist forec Mt'!X563*'city lvl hist forec Mt'!$H563</f>
        <v>0</v>
      </c>
    </row>
    <row r="564" spans="1:24">
      <c r="A564" s="14" t="s">
        <v>3858</v>
      </c>
      <c r="B564" s="14" t="s">
        <v>4823</v>
      </c>
      <c r="C564" s="14" t="s">
        <v>4824</v>
      </c>
      <c r="D564" s="14" t="s">
        <v>2446</v>
      </c>
      <c r="E564" s="14" t="s">
        <v>3951</v>
      </c>
      <c r="F564">
        <f>SUMIF(GID_GCED_CO2_Plant_2019_v1.0!$V$1:$V$797,'city lvl hist forec Mt'!A564,GID_GCED_CO2_Plant_2019_v1.0!$AB$1:$AB$797)</f>
        <v>0</v>
      </c>
      <c r="G564" s="15">
        <f t="shared" si="16"/>
        <v>15742.279999999997</v>
      </c>
      <c r="H564" s="26">
        <f t="shared" si="17"/>
        <v>0</v>
      </c>
      <c r="I564" s="15">
        <f>'prov lvl hist forec Mt'!I564*'city lvl hist forec Mt'!$H564</f>
        <v>0</v>
      </c>
      <c r="J564" s="15">
        <f>'prov lvl hist forec Mt'!J564*'city lvl hist forec Mt'!$H564</f>
        <v>0</v>
      </c>
      <c r="K564" s="15">
        <f>'prov lvl hist forec Mt'!K564*'city lvl hist forec Mt'!$H564</f>
        <v>0</v>
      </c>
      <c r="L564" s="15">
        <f>'prov lvl hist forec Mt'!L564*'city lvl hist forec Mt'!$H564</f>
        <v>0</v>
      </c>
      <c r="M564" s="15">
        <f>'prov lvl hist forec Mt'!M564*'city lvl hist forec Mt'!$H564</f>
        <v>0</v>
      </c>
      <c r="N564" s="15">
        <f>'prov lvl hist forec Mt'!N564*'city lvl hist forec Mt'!$H564</f>
        <v>0</v>
      </c>
      <c r="O564" s="15">
        <f>'prov lvl hist forec Mt'!O564*'city lvl hist forec Mt'!$H564</f>
        <v>0</v>
      </c>
      <c r="P564" s="15">
        <f>'prov lvl hist forec Mt'!P564*'city lvl hist forec Mt'!$H564</f>
        <v>0</v>
      </c>
      <c r="Q564" s="15">
        <f>'prov lvl hist forec Mt'!Q564*'city lvl hist forec Mt'!$H564</f>
        <v>0</v>
      </c>
      <c r="R564" s="15">
        <f>'prov lvl hist forec Mt'!R564*'city lvl hist forec Mt'!$H564</f>
        <v>0</v>
      </c>
      <c r="S564" s="15">
        <f>'prov lvl hist forec Mt'!S564*'city lvl hist forec Mt'!$H564</f>
        <v>0</v>
      </c>
      <c r="T564" s="15">
        <f>'prov lvl hist forec Mt'!T564*'city lvl hist forec Mt'!$H564</f>
        <v>0</v>
      </c>
      <c r="U564" s="15">
        <f>'prov lvl hist forec Mt'!U564*'city lvl hist forec Mt'!$H564</f>
        <v>0</v>
      </c>
      <c r="V564" s="15">
        <f>'prov lvl hist forec Mt'!V564*'city lvl hist forec Mt'!$H564</f>
        <v>0</v>
      </c>
      <c r="W564" s="15">
        <f>'prov lvl hist forec Mt'!W564*'city lvl hist forec Mt'!$H564</f>
        <v>0</v>
      </c>
      <c r="X564" s="15">
        <f>'prov lvl hist forec Mt'!X564*'city lvl hist forec Mt'!$H564</f>
        <v>0</v>
      </c>
    </row>
    <row r="565" spans="1:24">
      <c r="A565" s="14" t="s">
        <v>3269</v>
      </c>
      <c r="B565" s="14" t="s">
        <v>4825</v>
      </c>
      <c r="C565" s="14" t="s">
        <v>2445</v>
      </c>
      <c r="D565" s="14" t="s">
        <v>2446</v>
      </c>
      <c r="E565" s="14" t="s">
        <v>3951</v>
      </c>
      <c r="F565">
        <f>SUMIF(GID_GCED_CO2_Plant_2019_v1.0!$V$1:$V$797,'city lvl hist forec Mt'!A565,GID_GCED_CO2_Plant_2019_v1.0!$AB$1:$AB$797)</f>
        <v>1129.7199999999998</v>
      </c>
      <c r="G565" s="15">
        <f t="shared" si="16"/>
        <v>15742.279999999997</v>
      </c>
      <c r="H565" s="26">
        <f t="shared" si="17"/>
        <v>7.1763429439699974E-2</v>
      </c>
      <c r="I565" s="15">
        <f>'prov lvl hist forec Mt'!I565*'city lvl hist forec Mt'!$H565</f>
        <v>1.0660740032310965</v>
      </c>
      <c r="J565" s="15">
        <f>'prov lvl hist forec Mt'!J565*'city lvl hist forec Mt'!$H565</f>
        <v>1.0909037419781733</v>
      </c>
      <c r="K565" s="15">
        <f>'prov lvl hist forec Mt'!K565*'city lvl hist forec Mt'!$H565</f>
        <v>1.081261010602492</v>
      </c>
      <c r="L565" s="15">
        <f>'prov lvl hist forec Mt'!L565*'city lvl hist forec Mt'!$H565</f>
        <v>1.0143565324164252</v>
      </c>
      <c r="M565" s="15">
        <f>'prov lvl hist forec Mt'!M565*'city lvl hist forec Mt'!$H565</f>
        <v>1.1476998161769927</v>
      </c>
      <c r="N565" s="15">
        <f>'prov lvl hist forec Mt'!N565*'city lvl hist forec Mt'!$H565</f>
        <v>0.98378527788569148</v>
      </c>
      <c r="O565" s="15">
        <f>'prov lvl hist forec Mt'!O565*'city lvl hist forec Mt'!$H565</f>
        <v>0.99971013843950585</v>
      </c>
      <c r="P565" s="15">
        <f>'prov lvl hist forec Mt'!P565*'city lvl hist forec Mt'!$H565</f>
        <v>0.99685721050246789</v>
      </c>
      <c r="Q565" s="15">
        <f>'prov lvl hist forec Mt'!Q565*'city lvl hist forec Mt'!$H565</f>
        <v>0.96981815827124673</v>
      </c>
      <c r="R565" s="15">
        <f>'prov lvl hist forec Mt'!R565*'city lvl hist forec Mt'!$H565</f>
        <v>0.94331988708464987</v>
      </c>
      <c r="S565" s="15">
        <f>'prov lvl hist forec Mt'!S565*'city lvl hist forec Mt'!$H565</f>
        <v>0.91735158132178496</v>
      </c>
      <c r="T565" s="15">
        <f>'prov lvl hist forec Mt'!T565*'city lvl hist forec Mt'!$H565</f>
        <v>0.89190264167417743</v>
      </c>
      <c r="U565" s="15">
        <f>'prov lvl hist forec Mt'!U565*'city lvl hist forec Mt'!$H565</f>
        <v>0.86696268081952221</v>
      </c>
      <c r="V565" s="15">
        <f>'prov lvl hist forec Mt'!V565*'city lvl hist forec Mt'!$H565</f>
        <v>0.84252151918195972</v>
      </c>
      <c r="W565" s="15">
        <f>'prov lvl hist forec Mt'!W565*'city lvl hist forec Mt'!$H565</f>
        <v>0.81856918077714891</v>
      </c>
      <c r="X565" s="15">
        <f>'prov lvl hist forec Mt'!X565*'city lvl hist forec Mt'!$H565</f>
        <v>0.79509588914043383</v>
      </c>
    </row>
    <row r="566" spans="1:24">
      <c r="A566" s="14" t="s">
        <v>3859</v>
      </c>
      <c r="B566" s="14" t="s">
        <v>4826</v>
      </c>
      <c r="C566" s="14" t="s">
        <v>4827</v>
      </c>
      <c r="D566" s="14" t="s">
        <v>2446</v>
      </c>
      <c r="E566" s="14" t="s">
        <v>3951</v>
      </c>
      <c r="F566">
        <f>SUMIF(GID_GCED_CO2_Plant_2019_v1.0!$V$1:$V$797,'city lvl hist forec Mt'!A566,GID_GCED_CO2_Plant_2019_v1.0!$AB$1:$AB$797)</f>
        <v>0</v>
      </c>
      <c r="G566" s="15">
        <f t="shared" si="16"/>
        <v>15742.279999999997</v>
      </c>
      <c r="H566" s="26">
        <f t="shared" si="17"/>
        <v>0</v>
      </c>
      <c r="I566" s="15">
        <f>'prov lvl hist forec Mt'!I566*'city lvl hist forec Mt'!$H566</f>
        <v>0</v>
      </c>
      <c r="J566" s="15">
        <f>'prov lvl hist forec Mt'!J566*'city lvl hist forec Mt'!$H566</f>
        <v>0</v>
      </c>
      <c r="K566" s="15">
        <f>'prov lvl hist forec Mt'!K566*'city lvl hist forec Mt'!$H566</f>
        <v>0</v>
      </c>
      <c r="L566" s="15">
        <f>'prov lvl hist forec Mt'!L566*'city lvl hist forec Mt'!$H566</f>
        <v>0</v>
      </c>
      <c r="M566" s="15">
        <f>'prov lvl hist forec Mt'!M566*'city lvl hist forec Mt'!$H566</f>
        <v>0</v>
      </c>
      <c r="N566" s="15">
        <f>'prov lvl hist forec Mt'!N566*'city lvl hist forec Mt'!$H566</f>
        <v>0</v>
      </c>
      <c r="O566" s="15">
        <f>'prov lvl hist forec Mt'!O566*'city lvl hist forec Mt'!$H566</f>
        <v>0</v>
      </c>
      <c r="P566" s="15">
        <f>'prov lvl hist forec Mt'!P566*'city lvl hist forec Mt'!$H566</f>
        <v>0</v>
      </c>
      <c r="Q566" s="15">
        <f>'prov lvl hist forec Mt'!Q566*'city lvl hist forec Mt'!$H566</f>
        <v>0</v>
      </c>
      <c r="R566" s="15">
        <f>'prov lvl hist forec Mt'!R566*'city lvl hist forec Mt'!$H566</f>
        <v>0</v>
      </c>
      <c r="S566" s="15">
        <f>'prov lvl hist forec Mt'!S566*'city lvl hist forec Mt'!$H566</f>
        <v>0</v>
      </c>
      <c r="T566" s="15">
        <f>'prov lvl hist forec Mt'!T566*'city lvl hist forec Mt'!$H566</f>
        <v>0</v>
      </c>
      <c r="U566" s="15">
        <f>'prov lvl hist forec Mt'!U566*'city lvl hist forec Mt'!$H566</f>
        <v>0</v>
      </c>
      <c r="V566" s="15">
        <f>'prov lvl hist forec Mt'!V566*'city lvl hist forec Mt'!$H566</f>
        <v>0</v>
      </c>
      <c r="W566" s="15">
        <f>'prov lvl hist forec Mt'!W566*'city lvl hist forec Mt'!$H566</f>
        <v>0</v>
      </c>
      <c r="X566" s="15">
        <f>'prov lvl hist forec Mt'!X566*'city lvl hist forec Mt'!$H566</f>
        <v>0</v>
      </c>
    </row>
    <row r="567" spans="1:24">
      <c r="A567" s="14" t="s">
        <v>3423</v>
      </c>
      <c r="B567" s="14" t="s">
        <v>4828</v>
      </c>
      <c r="C567" s="14" t="s">
        <v>1446</v>
      </c>
      <c r="D567" s="14" t="s">
        <v>2412</v>
      </c>
      <c r="E567" s="14" t="s">
        <v>3949</v>
      </c>
      <c r="F567">
        <f>SUMIF(GID_GCED_CO2_Plant_2019_v1.0!$V$1:$V$797,'city lvl hist forec Mt'!A567,GID_GCED_CO2_Plant_2019_v1.0!$AB$1:$AB$797)</f>
        <v>1548.76</v>
      </c>
      <c r="G567" s="15">
        <f t="shared" si="16"/>
        <v>15785.860000000004</v>
      </c>
      <c r="H567" s="26">
        <f t="shared" si="17"/>
        <v>9.8110587576476643E-2</v>
      </c>
      <c r="I567" s="15">
        <f>'prov lvl hist forec Mt'!I567*'city lvl hist forec Mt'!$H567</f>
        <v>1.1129589725385853</v>
      </c>
      <c r="J567" s="15">
        <f>'prov lvl hist forec Mt'!J567*'city lvl hist forec Mt'!$H567</f>
        <v>0.97257871944398078</v>
      </c>
      <c r="K567" s="15">
        <f>'prov lvl hist forec Mt'!K567*'city lvl hist forec Mt'!$H567</f>
        <v>0.99499877967944517</v>
      </c>
      <c r="L567" s="15">
        <f>'prov lvl hist forec Mt'!L567*'city lvl hist forec Mt'!$H567</f>
        <v>0.81346954939816374</v>
      </c>
      <c r="M567" s="15">
        <f>'prov lvl hist forec Mt'!M567*'city lvl hist forec Mt'!$H567</f>
        <v>0.89385571019328369</v>
      </c>
      <c r="N567" s="15">
        <f>'prov lvl hist forec Mt'!N567*'city lvl hist forec Mt'!$H567</f>
        <v>0.90459776160447847</v>
      </c>
      <c r="O567" s="15">
        <f>'prov lvl hist forec Mt'!O567*'city lvl hist forec Mt'!$H567</f>
        <v>0.91277774382530164</v>
      </c>
      <c r="P567" s="15">
        <f>'prov lvl hist forec Mt'!P567*'city lvl hist forec Mt'!$H567</f>
        <v>0.91131230557399634</v>
      </c>
      <c r="Q567" s="15">
        <f>'prov lvl hist forec Mt'!Q567*'city lvl hist forec Mt'!$H567</f>
        <v>0.89742339485029643</v>
      </c>
      <c r="R567" s="15">
        <f>'prov lvl hist forec Mt'!R567*'city lvl hist forec Mt'!$H567</f>
        <v>0.88381226234107046</v>
      </c>
      <c r="S567" s="15">
        <f>'prov lvl hist forec Mt'!S567*'city lvl hist forec Mt'!$H567</f>
        <v>0.87047335248202906</v>
      </c>
      <c r="T567" s="15">
        <f>'prov lvl hist forec Mt'!T567*'city lvl hist forec Mt'!$H567</f>
        <v>0.85740122082016845</v>
      </c>
      <c r="U567" s="15">
        <f>'prov lvl hist forec Mt'!U567*'city lvl hist forec Mt'!$H567</f>
        <v>0.84459053179154497</v>
      </c>
      <c r="V567" s="15">
        <f>'prov lvl hist forec Mt'!V567*'city lvl hist forec Mt'!$H567</f>
        <v>0.832036056543494</v>
      </c>
      <c r="W567" s="15">
        <f>'prov lvl hist forec Mt'!W567*'city lvl hist forec Mt'!$H567</f>
        <v>0.81973267080040413</v>
      </c>
      <c r="X567" s="15">
        <f>'prov lvl hist forec Mt'!X567*'city lvl hist forec Mt'!$H567</f>
        <v>0.80767535277217595</v>
      </c>
    </row>
    <row r="568" spans="1:24">
      <c r="A568" s="14" t="s">
        <v>3860</v>
      </c>
      <c r="B568" s="14" t="s">
        <v>4829</v>
      </c>
      <c r="C568" s="14" t="s">
        <v>4830</v>
      </c>
      <c r="D568" s="14" t="s">
        <v>2446</v>
      </c>
      <c r="E568" s="14" t="s">
        <v>3951</v>
      </c>
      <c r="F568">
        <f>SUMIF(GID_GCED_CO2_Plant_2019_v1.0!$V$1:$V$797,'city lvl hist forec Mt'!A568,GID_GCED_CO2_Plant_2019_v1.0!$AB$1:$AB$797)</f>
        <v>0</v>
      </c>
      <c r="G568" s="15">
        <f t="shared" si="16"/>
        <v>15742.279999999997</v>
      </c>
      <c r="H568" s="26">
        <f t="shared" si="17"/>
        <v>0</v>
      </c>
      <c r="I568" s="15">
        <f>'prov lvl hist forec Mt'!I568*'city lvl hist forec Mt'!$H568</f>
        <v>0</v>
      </c>
      <c r="J568" s="15">
        <f>'prov lvl hist forec Mt'!J568*'city lvl hist forec Mt'!$H568</f>
        <v>0</v>
      </c>
      <c r="K568" s="15">
        <f>'prov lvl hist forec Mt'!K568*'city lvl hist forec Mt'!$H568</f>
        <v>0</v>
      </c>
      <c r="L568" s="15">
        <f>'prov lvl hist forec Mt'!L568*'city lvl hist forec Mt'!$H568</f>
        <v>0</v>
      </c>
      <c r="M568" s="15">
        <f>'prov lvl hist forec Mt'!M568*'city lvl hist forec Mt'!$H568</f>
        <v>0</v>
      </c>
      <c r="N568" s="15">
        <f>'prov lvl hist forec Mt'!N568*'city lvl hist forec Mt'!$H568</f>
        <v>0</v>
      </c>
      <c r="O568" s="15">
        <f>'prov lvl hist forec Mt'!O568*'city lvl hist forec Mt'!$H568</f>
        <v>0</v>
      </c>
      <c r="P568" s="15">
        <f>'prov lvl hist forec Mt'!P568*'city lvl hist forec Mt'!$H568</f>
        <v>0</v>
      </c>
      <c r="Q568" s="15">
        <f>'prov lvl hist forec Mt'!Q568*'city lvl hist forec Mt'!$H568</f>
        <v>0</v>
      </c>
      <c r="R568" s="15">
        <f>'prov lvl hist forec Mt'!R568*'city lvl hist forec Mt'!$H568</f>
        <v>0</v>
      </c>
      <c r="S568" s="15">
        <f>'prov lvl hist forec Mt'!S568*'city lvl hist forec Mt'!$H568</f>
        <v>0</v>
      </c>
      <c r="T568" s="15">
        <f>'prov lvl hist forec Mt'!T568*'city lvl hist forec Mt'!$H568</f>
        <v>0</v>
      </c>
      <c r="U568" s="15">
        <f>'prov lvl hist forec Mt'!U568*'city lvl hist forec Mt'!$H568</f>
        <v>0</v>
      </c>
      <c r="V568" s="15">
        <f>'prov lvl hist forec Mt'!V568*'city lvl hist forec Mt'!$H568</f>
        <v>0</v>
      </c>
      <c r="W568" s="15">
        <f>'prov lvl hist forec Mt'!W568*'city lvl hist forec Mt'!$H568</f>
        <v>0</v>
      </c>
      <c r="X568" s="15">
        <f>'prov lvl hist forec Mt'!X568*'city lvl hist forec Mt'!$H568</f>
        <v>0</v>
      </c>
    </row>
    <row r="569" spans="1:24">
      <c r="A569" s="14" t="s">
        <v>3861</v>
      </c>
      <c r="B569" s="14" t="s">
        <v>4831</v>
      </c>
      <c r="C569" s="14" t="s">
        <v>4832</v>
      </c>
      <c r="D569" s="14" t="s">
        <v>2642</v>
      </c>
      <c r="E569" s="14" t="s">
        <v>4037</v>
      </c>
      <c r="F569">
        <f>SUMIF(GID_GCED_CO2_Plant_2019_v1.0!$V$1:$V$797,'city lvl hist forec Mt'!A569,GID_GCED_CO2_Plant_2019_v1.0!$AB$1:$AB$797)</f>
        <v>0</v>
      </c>
      <c r="G569" s="15">
        <f t="shared" si="16"/>
        <v>4378.0800000000008</v>
      </c>
      <c r="H569" s="26">
        <f t="shared" si="17"/>
        <v>0</v>
      </c>
      <c r="I569" s="15">
        <f>'prov lvl hist forec Mt'!I569*'city lvl hist forec Mt'!$H569</f>
        <v>0</v>
      </c>
      <c r="J569" s="15">
        <f>'prov lvl hist forec Mt'!J569*'city lvl hist forec Mt'!$H569</f>
        <v>0</v>
      </c>
      <c r="K569" s="15">
        <f>'prov lvl hist forec Mt'!K569*'city lvl hist forec Mt'!$H569</f>
        <v>0</v>
      </c>
      <c r="L569" s="15">
        <f>'prov lvl hist forec Mt'!L569*'city lvl hist forec Mt'!$H569</f>
        <v>0</v>
      </c>
      <c r="M569" s="15">
        <f>'prov lvl hist forec Mt'!M569*'city lvl hist forec Mt'!$H569</f>
        <v>0</v>
      </c>
      <c r="N569" s="15">
        <f>'prov lvl hist forec Mt'!N569*'city lvl hist forec Mt'!$H569</f>
        <v>0</v>
      </c>
      <c r="O569" s="15">
        <f>'prov lvl hist forec Mt'!O569*'city lvl hist forec Mt'!$H569</f>
        <v>0</v>
      </c>
      <c r="P569" s="15">
        <f>'prov lvl hist forec Mt'!P569*'city lvl hist forec Mt'!$H569</f>
        <v>0</v>
      </c>
      <c r="Q569" s="15">
        <f>'prov lvl hist forec Mt'!Q569*'city lvl hist forec Mt'!$H569</f>
        <v>0</v>
      </c>
      <c r="R569" s="15">
        <f>'prov lvl hist forec Mt'!R569*'city lvl hist forec Mt'!$H569</f>
        <v>0</v>
      </c>
      <c r="S569" s="15">
        <f>'prov lvl hist forec Mt'!S569*'city lvl hist forec Mt'!$H569</f>
        <v>0</v>
      </c>
      <c r="T569" s="15">
        <f>'prov lvl hist forec Mt'!T569*'city lvl hist forec Mt'!$H569</f>
        <v>0</v>
      </c>
      <c r="U569" s="15">
        <f>'prov lvl hist forec Mt'!U569*'city lvl hist forec Mt'!$H569</f>
        <v>0</v>
      </c>
      <c r="V569" s="15">
        <f>'prov lvl hist forec Mt'!V569*'city lvl hist forec Mt'!$H569</f>
        <v>0</v>
      </c>
      <c r="W569" s="15">
        <f>'prov lvl hist forec Mt'!W569*'city lvl hist forec Mt'!$H569</f>
        <v>0</v>
      </c>
      <c r="X569" s="15">
        <f>'prov lvl hist forec Mt'!X569*'city lvl hist forec Mt'!$H569</f>
        <v>0</v>
      </c>
    </row>
    <row r="570" spans="1:24">
      <c r="A570" s="14" t="s">
        <v>3481</v>
      </c>
      <c r="B570" s="14" t="s">
        <v>4833</v>
      </c>
      <c r="C570" s="14" t="s">
        <v>4834</v>
      </c>
      <c r="D570" s="14" t="s">
        <v>2366</v>
      </c>
      <c r="E570" s="14" t="s">
        <v>3987</v>
      </c>
      <c r="F570">
        <f>SUMIF(GID_GCED_CO2_Plant_2019_v1.0!$V$1:$V$797,'city lvl hist forec Mt'!A570,GID_GCED_CO2_Plant_2019_v1.0!$AB$1:$AB$797)</f>
        <v>784.44</v>
      </c>
      <c r="G570" s="15">
        <f t="shared" si="16"/>
        <v>30951.659999999996</v>
      </c>
      <c r="H570" s="26">
        <f t="shared" si="17"/>
        <v>2.5344036474941899E-2</v>
      </c>
      <c r="I570" s="15">
        <f>'prov lvl hist forec Mt'!I570*'city lvl hist forec Mt'!$H570</f>
        <v>0.47325858756565992</v>
      </c>
      <c r="J570" s="15">
        <f>'prov lvl hist forec Mt'!J570*'city lvl hist forec Mt'!$H570</f>
        <v>0.48493416711628318</v>
      </c>
      <c r="K570" s="15">
        <f>'prov lvl hist forec Mt'!K570*'city lvl hist forec Mt'!$H570</f>
        <v>0.47478971164429706</v>
      </c>
      <c r="L570" s="15">
        <f>'prov lvl hist forec Mt'!L570*'city lvl hist forec Mt'!$H570</f>
        <v>0.46071945700339123</v>
      </c>
      <c r="M570" s="15">
        <f>'prov lvl hist forec Mt'!M570*'city lvl hist forec Mt'!$H570</f>
        <v>0.49422289590795271</v>
      </c>
      <c r="N570" s="15">
        <f>'prov lvl hist forec Mt'!N570*'city lvl hist forec Mt'!$H570</f>
        <v>0.49821790436442326</v>
      </c>
      <c r="O570" s="15">
        <f>'prov lvl hist forec Mt'!O570*'city lvl hist forec Mt'!$H570</f>
        <v>0.50077142899614613</v>
      </c>
      <c r="P570" s="15">
        <f>'prov lvl hist forec Mt'!P570*'city lvl hist forec Mt'!$H570</f>
        <v>0.50031396679513418</v>
      </c>
      <c r="Q570" s="15">
        <f>'prov lvl hist forec Mt'!Q570*'city lvl hist forec Mt'!$H570</f>
        <v>0.49597830020279299</v>
      </c>
      <c r="R570" s="15">
        <f>'prov lvl hist forec Mt'!R570*'city lvl hist forec Mt'!$H570</f>
        <v>0.4917293469422987</v>
      </c>
      <c r="S570" s="15">
        <f>'prov lvl hist forec Mt'!S570*'city lvl hist forec Mt'!$H570</f>
        <v>0.48756537274701423</v>
      </c>
      <c r="T570" s="15">
        <f>'prov lvl hist forec Mt'!T570*'city lvl hist forec Mt'!$H570</f>
        <v>0.4834846780356355</v>
      </c>
      <c r="U570" s="15">
        <f>'prov lvl hist forec Mt'!U570*'city lvl hist forec Mt'!$H570</f>
        <v>0.47948559721848433</v>
      </c>
      <c r="V570" s="15">
        <f>'prov lvl hist forec Mt'!V570*'city lvl hist forec Mt'!$H570</f>
        <v>0.47556649801767614</v>
      </c>
      <c r="W570" s="15">
        <f>'prov lvl hist forec Mt'!W570*'city lvl hist forec Mt'!$H570</f>
        <v>0.47172578080088423</v>
      </c>
      <c r="X570" s="15">
        <f>'prov lvl hist forec Mt'!X570*'city lvl hist forec Mt'!$H570</f>
        <v>0.46796187792842808</v>
      </c>
    </row>
    <row r="571" spans="1:24">
      <c r="A571" s="14" t="s">
        <v>3506</v>
      </c>
      <c r="B571" s="14" t="s">
        <v>4835</v>
      </c>
      <c r="C571" s="14" t="s">
        <v>4836</v>
      </c>
      <c r="D571" s="14" t="s">
        <v>2744</v>
      </c>
      <c r="E571" s="14" t="s">
        <v>4415</v>
      </c>
      <c r="F571">
        <f>SUMIF(GID_GCED_CO2_Plant_2019_v1.0!$V$1:$V$797,'city lvl hist forec Mt'!A571,GID_GCED_CO2_Plant_2019_v1.0!$AB$1:$AB$797)</f>
        <v>46.930000000000007</v>
      </c>
      <c r="G571" s="15">
        <f t="shared" si="16"/>
        <v>797.84000000000015</v>
      </c>
      <c r="H571" s="26">
        <f t="shared" si="17"/>
        <v>5.8821317557404988E-2</v>
      </c>
      <c r="I571" s="15">
        <f>'prov lvl hist forec Mt'!I571*'city lvl hist forec Mt'!$H571</f>
        <v>3.4667151150435734E-2</v>
      </c>
      <c r="J571" s="15">
        <f>'prov lvl hist forec Mt'!J571*'city lvl hist forec Mt'!$H571</f>
        <v>4.766605490577195E-2</v>
      </c>
      <c r="K571" s="15">
        <f>'prov lvl hist forec Mt'!K571*'city lvl hist forec Mt'!$H571</f>
        <v>5.1238525369066264E-2</v>
      </c>
      <c r="L571" s="15">
        <f>'prov lvl hist forec Mt'!L571*'city lvl hist forec Mt'!$H571</f>
        <v>7.1010111148701649E-2</v>
      </c>
      <c r="M571" s="15">
        <f>'prov lvl hist forec Mt'!M571*'city lvl hist forec Mt'!$H571</f>
        <v>8.7488953576918396E-2</v>
      </c>
      <c r="N571" s="15">
        <f>'prov lvl hist forec Mt'!N571*'city lvl hist forec Mt'!$H571</f>
        <v>8.6553125072186002E-2</v>
      </c>
      <c r="O571" s="15">
        <f>'prov lvl hist forec Mt'!O571*'city lvl hist forec Mt'!$H571</f>
        <v>8.8903350708854301E-2</v>
      </c>
      <c r="P571" s="15">
        <f>'prov lvl hist forec Mt'!P571*'city lvl hist forec Mt'!$H571</f>
        <v>8.8482309384533997E-2</v>
      </c>
      <c r="Q571" s="15">
        <f>'prov lvl hist forec Mt'!Q571*'city lvl hist forec Mt'!$H571</f>
        <v>8.4491827111217804E-2</v>
      </c>
      <c r="R571" s="15">
        <f>'prov lvl hist forec Mt'!R571*'city lvl hist forec Mt'!$H571</f>
        <v>8.0581154483367931E-2</v>
      </c>
      <c r="S571" s="15">
        <f>'prov lvl hist forec Mt'!S571*'city lvl hist forec Mt'!$H571</f>
        <v>7.6748695308075043E-2</v>
      </c>
      <c r="T571" s="15">
        <f>'prov lvl hist forec Mt'!T571*'city lvl hist forec Mt'!$H571</f>
        <v>7.2992885316288031E-2</v>
      </c>
      <c r="U571" s="15">
        <f>'prov lvl hist forec Mt'!U571*'city lvl hist forec Mt'!$H571</f>
        <v>6.9312191524336778E-2</v>
      </c>
      <c r="V571" s="15">
        <f>'prov lvl hist forec Mt'!V571*'city lvl hist forec Mt'!$H571</f>
        <v>6.5705111608224509E-2</v>
      </c>
      <c r="W571" s="15">
        <f>'prov lvl hist forec Mt'!W571*'city lvl hist forec Mt'!$H571</f>
        <v>6.217017329043454E-2</v>
      </c>
      <c r="X571" s="15">
        <f>'prov lvl hist forec Mt'!X571*'city lvl hist forec Mt'!$H571</f>
        <v>5.87059337390003E-2</v>
      </c>
    </row>
    <row r="572" spans="1:24">
      <c r="A572" s="14" t="s">
        <v>3862</v>
      </c>
      <c r="B572" s="14" t="s">
        <v>4837</v>
      </c>
      <c r="C572" s="14" t="s">
        <v>4838</v>
      </c>
      <c r="D572" s="14" t="s">
        <v>3970</v>
      </c>
      <c r="E572" s="14" t="s">
        <v>3971</v>
      </c>
      <c r="F572">
        <f>SUMIF(GID_GCED_CO2_Plant_2019_v1.0!$V$1:$V$797,'city lvl hist forec Mt'!A572,GID_GCED_CO2_Plant_2019_v1.0!$AB$1:$AB$797)</f>
        <v>0</v>
      </c>
      <c r="G572" s="15">
        <f t="shared" si="16"/>
        <v>6506.7800000000007</v>
      </c>
      <c r="H572" s="26">
        <f t="shared" si="17"/>
        <v>0</v>
      </c>
      <c r="I572" s="15">
        <f>'prov lvl hist forec Mt'!I572*'city lvl hist forec Mt'!$H572</f>
        <v>0</v>
      </c>
      <c r="J572" s="15">
        <f>'prov lvl hist forec Mt'!J572*'city lvl hist forec Mt'!$H572</f>
        <v>0</v>
      </c>
      <c r="K572" s="15">
        <f>'prov lvl hist forec Mt'!K572*'city lvl hist forec Mt'!$H572</f>
        <v>0</v>
      </c>
      <c r="L572" s="15">
        <f>'prov lvl hist forec Mt'!L572*'city lvl hist forec Mt'!$H572</f>
        <v>0</v>
      </c>
      <c r="M572" s="15">
        <f>'prov lvl hist forec Mt'!M572*'city lvl hist forec Mt'!$H572</f>
        <v>0</v>
      </c>
      <c r="N572" s="15">
        <f>'prov lvl hist forec Mt'!N572*'city lvl hist forec Mt'!$H572</f>
        <v>0</v>
      </c>
      <c r="O572" s="15">
        <f>'prov lvl hist forec Mt'!O572*'city lvl hist forec Mt'!$H572</f>
        <v>0</v>
      </c>
      <c r="P572" s="15">
        <f>'prov lvl hist forec Mt'!P572*'city lvl hist forec Mt'!$H572</f>
        <v>0</v>
      </c>
      <c r="Q572" s="15">
        <f>'prov lvl hist forec Mt'!Q572*'city lvl hist forec Mt'!$H572</f>
        <v>0</v>
      </c>
      <c r="R572" s="15">
        <f>'prov lvl hist forec Mt'!R572*'city lvl hist forec Mt'!$H572</f>
        <v>0</v>
      </c>
      <c r="S572" s="15">
        <f>'prov lvl hist forec Mt'!S572*'city lvl hist forec Mt'!$H572</f>
        <v>0</v>
      </c>
      <c r="T572" s="15">
        <f>'prov lvl hist forec Mt'!T572*'city lvl hist forec Mt'!$H572</f>
        <v>0</v>
      </c>
      <c r="U572" s="15">
        <f>'prov lvl hist forec Mt'!U572*'city lvl hist forec Mt'!$H572</f>
        <v>0</v>
      </c>
      <c r="V572" s="15">
        <f>'prov lvl hist forec Mt'!V572*'city lvl hist forec Mt'!$H572</f>
        <v>0</v>
      </c>
      <c r="W572" s="15">
        <f>'prov lvl hist forec Mt'!W572*'city lvl hist forec Mt'!$H572</f>
        <v>0</v>
      </c>
      <c r="X572" s="15">
        <f>'prov lvl hist forec Mt'!X572*'city lvl hist forec Mt'!$H572</f>
        <v>0</v>
      </c>
    </row>
    <row r="573" spans="1:24">
      <c r="A573" s="14" t="s">
        <v>3386</v>
      </c>
      <c r="B573" s="14" t="s">
        <v>4839</v>
      </c>
      <c r="C573" s="14" t="s">
        <v>2977</v>
      </c>
      <c r="D573" s="14" t="s">
        <v>2438</v>
      </c>
      <c r="E573" s="14" t="s">
        <v>3959</v>
      </c>
      <c r="F573">
        <f>SUMIF(GID_GCED_CO2_Plant_2019_v1.0!$V$1:$V$797,'city lvl hist forec Mt'!A573,GID_GCED_CO2_Plant_2019_v1.0!$AB$1:$AB$797)</f>
        <v>207.84</v>
      </c>
      <c r="G573" s="15">
        <f t="shared" si="16"/>
        <v>15366.849999999997</v>
      </c>
      <c r="H573" s="26">
        <f t="shared" si="17"/>
        <v>1.3525218245769305E-2</v>
      </c>
      <c r="I573" s="15">
        <f>'prov lvl hist forec Mt'!I573*'city lvl hist forec Mt'!$H573</f>
        <v>8.098676882641169E-2</v>
      </c>
      <c r="J573" s="15">
        <f>'prov lvl hist forec Mt'!J573*'city lvl hist forec Mt'!$H573</f>
        <v>6.9761078254946471E-2</v>
      </c>
      <c r="K573" s="15">
        <f>'prov lvl hist forec Mt'!K573*'city lvl hist forec Mt'!$H573</f>
        <v>6.7671378871688115E-2</v>
      </c>
      <c r="L573" s="15">
        <f>'prov lvl hist forec Mt'!L573*'city lvl hist forec Mt'!$H573</f>
        <v>7.1346008168625852E-2</v>
      </c>
      <c r="M573" s="15">
        <f>'prov lvl hist forec Mt'!M573*'city lvl hist forec Mt'!$H573</f>
        <v>8.5759427322154594E-2</v>
      </c>
      <c r="N573" s="15">
        <f>'prov lvl hist forec Mt'!N573*'city lvl hist forec Mt'!$H573</f>
        <v>9.7856186693817487E-2</v>
      </c>
      <c r="O573" s="15">
        <f>'prov lvl hist forec Mt'!O573*'city lvl hist forec Mt'!$H573</f>
        <v>9.9846885337769892E-2</v>
      </c>
      <c r="P573" s="15">
        <f>'prov lvl hist forec Mt'!P573*'city lvl hist forec Mt'!$H573</f>
        <v>9.9490253029664993E-2</v>
      </c>
      <c r="Q573" s="15">
        <f>'prov lvl hist forec Mt'!Q573*'city lvl hist forec Mt'!$H573</f>
        <v>9.6110216863661821E-2</v>
      </c>
      <c r="R573" s="15">
        <f>'prov lvl hist forec Mt'!R573*'city lvl hist forec Mt'!$H573</f>
        <v>9.2797781420978706E-2</v>
      </c>
      <c r="S573" s="15">
        <f>'prov lvl hist forec Mt'!S573*'city lvl hist forec Mt'!$H573</f>
        <v>8.9551594687149252E-2</v>
      </c>
      <c r="T573" s="15">
        <f>'prov lvl hist forec Mt'!T573*'city lvl hist forec Mt'!$H573</f>
        <v>8.6370331687996391E-2</v>
      </c>
      <c r="U573" s="15">
        <f>'prov lvl hist forec Mt'!U573*'city lvl hist forec Mt'!$H573</f>
        <v>8.3252693948826603E-2</v>
      </c>
      <c r="V573" s="15">
        <f>'prov lvl hist forec Mt'!V573*'city lvl hist forec Mt'!$H573</f>
        <v>8.0197408964440178E-2</v>
      </c>
      <c r="W573" s="15">
        <f>'prov lvl hist forec Mt'!W573*'city lvl hist forec Mt'!$H573</f>
        <v>7.7203229679741525E-2</v>
      </c>
      <c r="X573" s="15">
        <f>'prov lvl hist forec Mt'!X573*'city lvl hist forec Mt'!$H573</f>
        <v>7.4268933980736793E-2</v>
      </c>
    </row>
    <row r="574" spans="1:24">
      <c r="A574" s="14" t="s">
        <v>3863</v>
      </c>
      <c r="B574" s="14" t="s">
        <v>4840</v>
      </c>
      <c r="C574" s="14" t="s">
        <v>4841</v>
      </c>
      <c r="D574" s="14" t="s">
        <v>2453</v>
      </c>
      <c r="E574" s="14" t="s">
        <v>4031</v>
      </c>
      <c r="F574">
        <f>SUMIF(GID_GCED_CO2_Plant_2019_v1.0!$V$1:$V$797,'city lvl hist forec Mt'!A574,GID_GCED_CO2_Plant_2019_v1.0!$AB$1:$AB$797)</f>
        <v>0</v>
      </c>
      <c r="G574" s="15">
        <f t="shared" si="16"/>
        <v>24364.339999999997</v>
      </c>
      <c r="H574" s="26">
        <f t="shared" si="17"/>
        <v>0</v>
      </c>
      <c r="I574" s="15">
        <f>'prov lvl hist forec Mt'!I574*'city lvl hist forec Mt'!$H574</f>
        <v>0</v>
      </c>
      <c r="J574" s="15">
        <f>'prov lvl hist forec Mt'!J574*'city lvl hist forec Mt'!$H574</f>
        <v>0</v>
      </c>
      <c r="K574" s="15">
        <f>'prov lvl hist forec Mt'!K574*'city lvl hist forec Mt'!$H574</f>
        <v>0</v>
      </c>
      <c r="L574" s="15">
        <f>'prov lvl hist forec Mt'!L574*'city lvl hist forec Mt'!$H574</f>
        <v>0</v>
      </c>
      <c r="M574" s="15">
        <f>'prov lvl hist forec Mt'!M574*'city lvl hist forec Mt'!$H574</f>
        <v>0</v>
      </c>
      <c r="N574" s="15">
        <f>'prov lvl hist forec Mt'!N574*'city lvl hist forec Mt'!$H574</f>
        <v>0</v>
      </c>
      <c r="O574" s="15">
        <f>'prov lvl hist forec Mt'!O574*'city lvl hist forec Mt'!$H574</f>
        <v>0</v>
      </c>
      <c r="P574" s="15">
        <f>'prov lvl hist forec Mt'!P574*'city lvl hist forec Mt'!$H574</f>
        <v>0</v>
      </c>
      <c r="Q574" s="15">
        <f>'prov lvl hist forec Mt'!Q574*'city lvl hist forec Mt'!$H574</f>
        <v>0</v>
      </c>
      <c r="R574" s="15">
        <f>'prov lvl hist forec Mt'!R574*'city lvl hist forec Mt'!$H574</f>
        <v>0</v>
      </c>
      <c r="S574" s="15">
        <f>'prov lvl hist forec Mt'!S574*'city lvl hist forec Mt'!$H574</f>
        <v>0</v>
      </c>
      <c r="T574" s="15">
        <f>'prov lvl hist forec Mt'!T574*'city lvl hist forec Mt'!$H574</f>
        <v>0</v>
      </c>
      <c r="U574" s="15">
        <f>'prov lvl hist forec Mt'!U574*'city lvl hist forec Mt'!$H574</f>
        <v>0</v>
      </c>
      <c r="V574" s="15">
        <f>'prov lvl hist forec Mt'!V574*'city lvl hist forec Mt'!$H574</f>
        <v>0</v>
      </c>
      <c r="W574" s="15">
        <f>'prov lvl hist forec Mt'!W574*'city lvl hist forec Mt'!$H574</f>
        <v>0</v>
      </c>
      <c r="X574" s="15">
        <f>'prov lvl hist forec Mt'!X574*'city lvl hist forec Mt'!$H574</f>
        <v>0</v>
      </c>
    </row>
    <row r="575" spans="1:24">
      <c r="A575" s="14" t="s">
        <v>3864</v>
      </c>
      <c r="B575" s="14" t="s">
        <v>4842</v>
      </c>
      <c r="C575" s="14" t="s">
        <v>2978</v>
      </c>
      <c r="D575" s="14" t="s">
        <v>1517</v>
      </c>
      <c r="E575" s="14" t="s">
        <v>4043</v>
      </c>
      <c r="F575">
        <f>SUMIF(GID_GCED_CO2_Plant_2019_v1.0!$V$1:$V$797,'city lvl hist forec Mt'!A575,GID_GCED_CO2_Plant_2019_v1.0!$AB$1:$AB$797)</f>
        <v>0</v>
      </c>
      <c r="G575" s="15">
        <f t="shared" si="16"/>
        <v>24846.129999999997</v>
      </c>
      <c r="H575" s="26">
        <f t="shared" si="17"/>
        <v>0</v>
      </c>
      <c r="I575" s="15">
        <f>'prov lvl hist forec Mt'!I575*'city lvl hist forec Mt'!$H575</f>
        <v>0</v>
      </c>
      <c r="J575" s="15">
        <f>'prov lvl hist forec Mt'!J575*'city lvl hist forec Mt'!$H575</f>
        <v>0</v>
      </c>
      <c r="K575" s="15">
        <f>'prov lvl hist forec Mt'!K575*'city lvl hist forec Mt'!$H575</f>
        <v>0</v>
      </c>
      <c r="L575" s="15">
        <f>'prov lvl hist forec Mt'!L575*'city lvl hist forec Mt'!$H575</f>
        <v>0</v>
      </c>
      <c r="M575" s="15">
        <f>'prov lvl hist forec Mt'!M575*'city lvl hist forec Mt'!$H575</f>
        <v>0</v>
      </c>
      <c r="N575" s="15">
        <f>'prov lvl hist forec Mt'!N575*'city lvl hist forec Mt'!$H575</f>
        <v>0</v>
      </c>
      <c r="O575" s="15">
        <f>'prov lvl hist forec Mt'!O575*'city lvl hist forec Mt'!$H575</f>
        <v>0</v>
      </c>
      <c r="P575" s="15">
        <f>'prov lvl hist forec Mt'!P575*'city lvl hist forec Mt'!$H575</f>
        <v>0</v>
      </c>
      <c r="Q575" s="15">
        <f>'prov lvl hist forec Mt'!Q575*'city lvl hist forec Mt'!$H575</f>
        <v>0</v>
      </c>
      <c r="R575" s="15">
        <f>'prov lvl hist forec Mt'!R575*'city lvl hist forec Mt'!$H575</f>
        <v>0</v>
      </c>
      <c r="S575" s="15">
        <f>'prov lvl hist forec Mt'!S575*'city lvl hist forec Mt'!$H575</f>
        <v>0</v>
      </c>
      <c r="T575" s="15">
        <f>'prov lvl hist forec Mt'!T575*'city lvl hist forec Mt'!$H575</f>
        <v>0</v>
      </c>
      <c r="U575" s="15">
        <f>'prov lvl hist forec Mt'!U575*'city lvl hist forec Mt'!$H575</f>
        <v>0</v>
      </c>
      <c r="V575" s="15">
        <f>'prov lvl hist forec Mt'!V575*'city lvl hist forec Mt'!$H575</f>
        <v>0</v>
      </c>
      <c r="W575" s="15">
        <f>'prov lvl hist forec Mt'!W575*'city lvl hist forec Mt'!$H575</f>
        <v>0</v>
      </c>
      <c r="X575" s="15">
        <f>'prov lvl hist forec Mt'!X575*'city lvl hist forec Mt'!$H575</f>
        <v>0</v>
      </c>
    </row>
    <row r="576" spans="1:24">
      <c r="A576" s="14" t="s">
        <v>3865</v>
      </c>
      <c r="B576" s="14" t="s">
        <v>4843</v>
      </c>
      <c r="C576" s="14" t="s">
        <v>4844</v>
      </c>
      <c r="D576" s="14" t="s">
        <v>2412</v>
      </c>
      <c r="E576" s="14" t="s">
        <v>3949</v>
      </c>
      <c r="F576">
        <f>SUMIF(GID_GCED_CO2_Plant_2019_v1.0!$V$1:$V$797,'city lvl hist forec Mt'!A576,GID_GCED_CO2_Plant_2019_v1.0!$AB$1:$AB$797)</f>
        <v>0</v>
      </c>
      <c r="G576" s="15">
        <f t="shared" si="16"/>
        <v>15785.860000000004</v>
      </c>
      <c r="H576" s="26">
        <f t="shared" si="17"/>
        <v>0</v>
      </c>
      <c r="I576" s="15">
        <f>'prov lvl hist forec Mt'!I576*'city lvl hist forec Mt'!$H576</f>
        <v>0</v>
      </c>
      <c r="J576" s="15">
        <f>'prov lvl hist forec Mt'!J576*'city lvl hist forec Mt'!$H576</f>
        <v>0</v>
      </c>
      <c r="K576" s="15">
        <f>'prov lvl hist forec Mt'!K576*'city lvl hist forec Mt'!$H576</f>
        <v>0</v>
      </c>
      <c r="L576" s="15">
        <f>'prov lvl hist forec Mt'!L576*'city lvl hist forec Mt'!$H576</f>
        <v>0</v>
      </c>
      <c r="M576" s="15">
        <f>'prov lvl hist forec Mt'!M576*'city lvl hist forec Mt'!$H576</f>
        <v>0</v>
      </c>
      <c r="N576" s="15">
        <f>'prov lvl hist forec Mt'!N576*'city lvl hist forec Mt'!$H576</f>
        <v>0</v>
      </c>
      <c r="O576" s="15">
        <f>'prov lvl hist forec Mt'!O576*'city lvl hist forec Mt'!$H576</f>
        <v>0</v>
      </c>
      <c r="P576" s="15">
        <f>'prov lvl hist forec Mt'!P576*'city lvl hist forec Mt'!$H576</f>
        <v>0</v>
      </c>
      <c r="Q576" s="15">
        <f>'prov lvl hist forec Mt'!Q576*'city lvl hist forec Mt'!$H576</f>
        <v>0</v>
      </c>
      <c r="R576" s="15">
        <f>'prov lvl hist forec Mt'!R576*'city lvl hist forec Mt'!$H576</f>
        <v>0</v>
      </c>
      <c r="S576" s="15">
        <f>'prov lvl hist forec Mt'!S576*'city lvl hist forec Mt'!$H576</f>
        <v>0</v>
      </c>
      <c r="T576" s="15">
        <f>'prov lvl hist forec Mt'!T576*'city lvl hist forec Mt'!$H576</f>
        <v>0</v>
      </c>
      <c r="U576" s="15">
        <f>'prov lvl hist forec Mt'!U576*'city lvl hist forec Mt'!$H576</f>
        <v>0</v>
      </c>
      <c r="V576" s="15">
        <f>'prov lvl hist forec Mt'!V576*'city lvl hist forec Mt'!$H576</f>
        <v>0</v>
      </c>
      <c r="W576" s="15">
        <f>'prov lvl hist forec Mt'!W576*'city lvl hist forec Mt'!$H576</f>
        <v>0</v>
      </c>
      <c r="X576" s="15">
        <f>'prov lvl hist forec Mt'!X576*'city lvl hist forec Mt'!$H576</f>
        <v>0</v>
      </c>
    </row>
    <row r="577" spans="1:24">
      <c r="A577" s="14" t="s">
        <v>3866</v>
      </c>
      <c r="B577" s="14" t="s">
        <v>4845</v>
      </c>
      <c r="C577" s="14" t="s">
        <v>4846</v>
      </c>
      <c r="D577" s="14" t="s">
        <v>2409</v>
      </c>
      <c r="E577" s="14" t="s">
        <v>3961</v>
      </c>
      <c r="F577">
        <f>SUMIF(GID_GCED_CO2_Plant_2019_v1.0!$V$1:$V$797,'city lvl hist forec Mt'!A577,GID_GCED_CO2_Plant_2019_v1.0!$AB$1:$AB$797)</f>
        <v>0</v>
      </c>
      <c r="G577" s="15">
        <f t="shared" si="16"/>
        <v>6828.59</v>
      </c>
      <c r="H577" s="26">
        <f t="shared" si="17"/>
        <v>0</v>
      </c>
      <c r="I577" s="15">
        <f>'prov lvl hist forec Mt'!I577*'city lvl hist forec Mt'!$H577</f>
        <v>0</v>
      </c>
      <c r="J577" s="15">
        <f>'prov lvl hist forec Mt'!J577*'city lvl hist forec Mt'!$H577</f>
        <v>0</v>
      </c>
      <c r="K577" s="15">
        <f>'prov lvl hist forec Mt'!K577*'city lvl hist forec Mt'!$H577</f>
        <v>0</v>
      </c>
      <c r="L577" s="15">
        <f>'prov lvl hist forec Mt'!L577*'city lvl hist forec Mt'!$H577</f>
        <v>0</v>
      </c>
      <c r="M577" s="15">
        <f>'prov lvl hist forec Mt'!M577*'city lvl hist forec Mt'!$H577</f>
        <v>0</v>
      </c>
      <c r="N577" s="15">
        <f>'prov lvl hist forec Mt'!N577*'city lvl hist forec Mt'!$H577</f>
        <v>0</v>
      </c>
      <c r="O577" s="15">
        <f>'prov lvl hist forec Mt'!O577*'city lvl hist forec Mt'!$H577</f>
        <v>0</v>
      </c>
      <c r="P577" s="15">
        <f>'prov lvl hist forec Mt'!P577*'city lvl hist forec Mt'!$H577</f>
        <v>0</v>
      </c>
      <c r="Q577" s="15">
        <f>'prov lvl hist forec Mt'!Q577*'city lvl hist forec Mt'!$H577</f>
        <v>0</v>
      </c>
      <c r="R577" s="15">
        <f>'prov lvl hist forec Mt'!R577*'city lvl hist forec Mt'!$H577</f>
        <v>0</v>
      </c>
      <c r="S577" s="15">
        <f>'prov lvl hist forec Mt'!S577*'city lvl hist forec Mt'!$H577</f>
        <v>0</v>
      </c>
      <c r="T577" s="15">
        <f>'prov lvl hist forec Mt'!T577*'city lvl hist forec Mt'!$H577</f>
        <v>0</v>
      </c>
      <c r="U577" s="15">
        <f>'prov lvl hist forec Mt'!U577*'city lvl hist forec Mt'!$H577</f>
        <v>0</v>
      </c>
      <c r="V577" s="15">
        <f>'prov lvl hist forec Mt'!V577*'city lvl hist forec Mt'!$H577</f>
        <v>0</v>
      </c>
      <c r="W577" s="15">
        <f>'prov lvl hist forec Mt'!W577*'city lvl hist forec Mt'!$H577</f>
        <v>0</v>
      </c>
      <c r="X577" s="15">
        <f>'prov lvl hist forec Mt'!X577*'city lvl hist forec Mt'!$H577</f>
        <v>0</v>
      </c>
    </row>
    <row r="578" spans="1:24">
      <c r="A578" s="14" t="s">
        <v>3301</v>
      </c>
      <c r="B578" s="14" t="s">
        <v>4847</v>
      </c>
      <c r="C578" s="14" t="s">
        <v>2576</v>
      </c>
      <c r="D578" s="14" t="s">
        <v>1445</v>
      </c>
      <c r="E578" s="14" t="s">
        <v>3947</v>
      </c>
      <c r="F578">
        <f>SUMIF(GID_GCED_CO2_Plant_2019_v1.0!$V$1:$V$797,'city lvl hist forec Mt'!A578,GID_GCED_CO2_Plant_2019_v1.0!$AB$1:$AB$797)</f>
        <v>1568.8500000000001</v>
      </c>
      <c r="G578" s="15">
        <f t="shared" si="16"/>
        <v>19500.18</v>
      </c>
      <c r="H578" s="26">
        <f t="shared" si="17"/>
        <v>8.0453103509813759E-2</v>
      </c>
      <c r="I578" s="15">
        <f>'prov lvl hist forec Mt'!I578*'city lvl hist forec Mt'!$H578</f>
        <v>0.95635021886009819</v>
      </c>
      <c r="J578" s="15">
        <f>'prov lvl hist forec Mt'!J578*'city lvl hist forec Mt'!$H578</f>
        <v>1.0408746540435643</v>
      </c>
      <c r="K578" s="15">
        <f>'prov lvl hist forec Mt'!K578*'city lvl hist forec Mt'!$H578</f>
        <v>0.97825066672461669</v>
      </c>
      <c r="L578" s="15">
        <f>'prov lvl hist forec Mt'!L578*'city lvl hist forec Mt'!$H578</f>
        <v>0.95057812631047733</v>
      </c>
      <c r="M578" s="15">
        <f>'prov lvl hist forec Mt'!M578*'city lvl hist forec Mt'!$H578</f>
        <v>1.1326469348341928</v>
      </c>
      <c r="N578" s="15">
        <f>'prov lvl hist forec Mt'!N578*'city lvl hist forec Mt'!$H578</f>
        <v>1.2784335724751172</v>
      </c>
      <c r="O578" s="15">
        <f>'prov lvl hist forec Mt'!O578*'city lvl hist forec Mt'!$H578</f>
        <v>1.3032328595042182</v>
      </c>
      <c r="P578" s="15">
        <f>'prov lvl hist forec Mt'!P578*'city lvl hist forec Mt'!$H578</f>
        <v>1.2987900841000091</v>
      </c>
      <c r="Q578" s="15">
        <f>'prov lvl hist forec Mt'!Q578*'city lvl hist forec Mt'!$H578</f>
        <v>1.2566830141504208</v>
      </c>
      <c r="R578" s="15">
        <f>'prov lvl hist forec Mt'!R578*'city lvl hist forec Mt'!$H578</f>
        <v>1.2154180855998247</v>
      </c>
      <c r="S578" s="15">
        <f>'prov lvl hist forec Mt'!S578*'city lvl hist forec Mt'!$H578</f>
        <v>1.1749784556202403</v>
      </c>
      <c r="T578" s="15">
        <f>'prov lvl hist forec Mt'!T578*'city lvl hist forec Mt'!$H578</f>
        <v>1.1353476182402478</v>
      </c>
      <c r="U578" s="15">
        <f>'prov lvl hist forec Mt'!U578*'city lvl hist forec Mt'!$H578</f>
        <v>1.096509397607855</v>
      </c>
      <c r="V578" s="15">
        <f>'prov lvl hist forec Mt'!V578*'city lvl hist forec Mt'!$H578</f>
        <v>1.0584479413881098</v>
      </c>
      <c r="W578" s="15">
        <f>'prov lvl hist forec Mt'!W578*'city lvl hist forec Mt'!$H578</f>
        <v>1.0211477142927601</v>
      </c>
      <c r="X578" s="15">
        <f>'prov lvl hist forec Mt'!X578*'city lvl hist forec Mt'!$H578</f>
        <v>0.98459349173931676</v>
      </c>
    </row>
    <row r="579" spans="1:24">
      <c r="A579" s="14" t="s">
        <v>3867</v>
      </c>
      <c r="B579" s="14" t="s">
        <v>4848</v>
      </c>
      <c r="C579" s="14" t="s">
        <v>4849</v>
      </c>
      <c r="D579" s="14" t="s">
        <v>2362</v>
      </c>
      <c r="E579" s="14" t="s">
        <v>3963</v>
      </c>
      <c r="F579">
        <f>SUMIF(GID_GCED_CO2_Plant_2019_v1.0!$V$1:$V$797,'city lvl hist forec Mt'!A579,GID_GCED_CO2_Plant_2019_v1.0!$AB$1:$AB$797)</f>
        <v>0</v>
      </c>
      <c r="G579" s="15">
        <f t="shared" ref="G579:G642" si="18">SUMIF($E$1:$E$686,E579,$F$1:$F$686)</f>
        <v>26891.949999999997</v>
      </c>
      <c r="H579" s="26">
        <f t="shared" ref="H579:H642" si="19">F579/G579</f>
        <v>0</v>
      </c>
      <c r="I579" s="15">
        <f>'prov lvl hist forec Mt'!I579*'city lvl hist forec Mt'!$H579</f>
        <v>0</v>
      </c>
      <c r="J579" s="15">
        <f>'prov lvl hist forec Mt'!J579*'city lvl hist forec Mt'!$H579</f>
        <v>0</v>
      </c>
      <c r="K579" s="15">
        <f>'prov lvl hist forec Mt'!K579*'city lvl hist forec Mt'!$H579</f>
        <v>0</v>
      </c>
      <c r="L579" s="15">
        <f>'prov lvl hist forec Mt'!L579*'city lvl hist forec Mt'!$H579</f>
        <v>0</v>
      </c>
      <c r="M579" s="15">
        <f>'prov lvl hist forec Mt'!M579*'city lvl hist forec Mt'!$H579</f>
        <v>0</v>
      </c>
      <c r="N579" s="15">
        <f>'prov lvl hist forec Mt'!N579*'city lvl hist forec Mt'!$H579</f>
        <v>0</v>
      </c>
      <c r="O579" s="15">
        <f>'prov lvl hist forec Mt'!O579*'city lvl hist forec Mt'!$H579</f>
        <v>0</v>
      </c>
      <c r="P579" s="15">
        <f>'prov lvl hist forec Mt'!P579*'city lvl hist forec Mt'!$H579</f>
        <v>0</v>
      </c>
      <c r="Q579" s="15">
        <f>'prov lvl hist forec Mt'!Q579*'city lvl hist forec Mt'!$H579</f>
        <v>0</v>
      </c>
      <c r="R579" s="15">
        <f>'prov lvl hist forec Mt'!R579*'city lvl hist forec Mt'!$H579</f>
        <v>0</v>
      </c>
      <c r="S579" s="15">
        <f>'prov lvl hist forec Mt'!S579*'city lvl hist forec Mt'!$H579</f>
        <v>0</v>
      </c>
      <c r="T579" s="15">
        <f>'prov lvl hist forec Mt'!T579*'city lvl hist forec Mt'!$H579</f>
        <v>0</v>
      </c>
      <c r="U579" s="15">
        <f>'prov lvl hist forec Mt'!U579*'city lvl hist forec Mt'!$H579</f>
        <v>0</v>
      </c>
      <c r="V579" s="15">
        <f>'prov lvl hist forec Mt'!V579*'city lvl hist forec Mt'!$H579</f>
        <v>0</v>
      </c>
      <c r="W579" s="15">
        <f>'prov lvl hist forec Mt'!W579*'city lvl hist forec Mt'!$H579</f>
        <v>0</v>
      </c>
      <c r="X579" s="15">
        <f>'prov lvl hist forec Mt'!X579*'city lvl hist forec Mt'!$H579</f>
        <v>0</v>
      </c>
    </row>
    <row r="580" spans="1:24">
      <c r="A580" s="14" t="s">
        <v>3466</v>
      </c>
      <c r="B580" s="14" t="s">
        <v>4850</v>
      </c>
      <c r="C580" s="14" t="s">
        <v>3224</v>
      </c>
      <c r="D580" s="14" t="s">
        <v>2409</v>
      </c>
      <c r="E580" s="14" t="s">
        <v>3961</v>
      </c>
      <c r="F580">
        <f>SUMIF(GID_GCED_CO2_Plant_2019_v1.0!$V$1:$V$797,'city lvl hist forec Mt'!A580,GID_GCED_CO2_Plant_2019_v1.0!$AB$1:$AB$797)</f>
        <v>103.91999999999999</v>
      </c>
      <c r="G580" s="15">
        <f t="shared" si="18"/>
        <v>6828.59</v>
      </c>
      <c r="H580" s="26">
        <f t="shared" si="19"/>
        <v>1.521836865297228E-2</v>
      </c>
      <c r="I580" s="15">
        <f>'prov lvl hist forec Mt'!I580*'city lvl hist forec Mt'!$H580</f>
        <v>0.19873066474427026</v>
      </c>
      <c r="J580" s="15">
        <f>'prov lvl hist forec Mt'!J580*'city lvl hist forec Mt'!$H580</f>
        <v>0.21461073896998514</v>
      </c>
      <c r="K580" s="15">
        <f>'prov lvl hist forec Mt'!K580*'city lvl hist forec Mt'!$H580</f>
        <v>0.23444724758546612</v>
      </c>
      <c r="L580" s="15">
        <f>'prov lvl hist forec Mt'!L580*'city lvl hist forec Mt'!$H580</f>
        <v>0.22197952016674161</v>
      </c>
      <c r="M580" s="15">
        <f>'prov lvl hist forec Mt'!M580*'city lvl hist forec Mt'!$H580</f>
        <v>0.23015527985225373</v>
      </c>
      <c r="N580" s="15">
        <f>'prov lvl hist forec Mt'!N580*'city lvl hist forec Mt'!$H580</f>
        <v>0.22283732585683688</v>
      </c>
      <c r="O580" s="15">
        <f>'prov lvl hist forec Mt'!O580*'city lvl hist forec Mt'!$H580</f>
        <v>0.22269001951986994</v>
      </c>
      <c r="P580" s="15">
        <f>'prov lvl hist forec Mt'!P580*'city lvl hist forec Mt'!$H580</f>
        <v>0.22271640934994821</v>
      </c>
      <c r="Q580" s="15">
        <f>'prov lvl hist forec Mt'!Q580*'city lvl hist forec Mt'!$H580</f>
        <v>0.22296652292085076</v>
      </c>
      <c r="R580" s="15">
        <f>'prov lvl hist forec Mt'!R580*'city lvl hist forec Mt'!$H580</f>
        <v>0.22321163422033521</v>
      </c>
      <c r="S580" s="15">
        <f>'prov lvl hist forec Mt'!S580*'city lvl hist forec Mt'!$H580</f>
        <v>0.22345184329382997</v>
      </c>
      <c r="T580" s="15">
        <f>'prov lvl hist forec Mt'!T580*'city lvl hist forec Mt'!$H580</f>
        <v>0.22368724818585486</v>
      </c>
      <c r="U580" s="15">
        <f>'prov lvl hist forec Mt'!U580*'city lvl hist forec Mt'!$H580</f>
        <v>0.22391794498003925</v>
      </c>
      <c r="V580" s="15">
        <f>'prov lvl hist forec Mt'!V580*'city lvl hist forec Mt'!$H580</f>
        <v>0.22414402783833995</v>
      </c>
      <c r="W580" s="15">
        <f>'prov lvl hist forec Mt'!W580*'city lvl hist forec Mt'!$H580</f>
        <v>0.22436558903947465</v>
      </c>
      <c r="X580" s="15">
        <f>'prov lvl hist forec Mt'!X580*'city lvl hist forec Mt'!$H580</f>
        <v>0.22458271901658663</v>
      </c>
    </row>
    <row r="581" spans="1:24">
      <c r="A581" s="14" t="s">
        <v>3327</v>
      </c>
      <c r="B581" s="14" t="s">
        <v>4851</v>
      </c>
      <c r="C581" s="14" t="s">
        <v>2710</v>
      </c>
      <c r="D581" s="14" t="s">
        <v>2565</v>
      </c>
      <c r="E581" s="14" t="s">
        <v>4086</v>
      </c>
      <c r="F581">
        <f>SUMIF(GID_GCED_CO2_Plant_2019_v1.0!$V$1:$V$797,'city lvl hist forec Mt'!A581,GID_GCED_CO2_Plant_2019_v1.0!$AB$1:$AB$797)</f>
        <v>975.5</v>
      </c>
      <c r="G581" s="15">
        <f t="shared" si="18"/>
        <v>2111.92</v>
      </c>
      <c r="H581" s="26">
        <f t="shared" si="19"/>
        <v>0.46190196598355998</v>
      </c>
      <c r="I581" s="15">
        <f>'prov lvl hist forec Mt'!I581*'city lvl hist forec Mt'!$H581</f>
        <v>1.0705640435284438</v>
      </c>
      <c r="J581" s="15">
        <f>'prov lvl hist forec Mt'!J581*'city lvl hist forec Mt'!$H581</f>
        <v>1.1360193367384712</v>
      </c>
      <c r="K581" s="15">
        <f>'prov lvl hist forec Mt'!K581*'city lvl hist forec Mt'!$H581</f>
        <v>0.90826413510675119</v>
      </c>
      <c r="L581" s="15">
        <f>'prov lvl hist forec Mt'!L581*'city lvl hist forec Mt'!$H581</f>
        <v>0.82316202332917021</v>
      </c>
      <c r="M581" s="15">
        <f>'prov lvl hist forec Mt'!M581*'city lvl hist forec Mt'!$H581</f>
        <v>0.85152258101230671</v>
      </c>
      <c r="N581" s="15">
        <f>'prov lvl hist forec Mt'!N581*'city lvl hist forec Mt'!$H581</f>
        <v>0.76188461353326542</v>
      </c>
      <c r="O581" s="15">
        <f>'prov lvl hist forec Mt'!O581*'city lvl hist forec Mt'!$H581</f>
        <v>0.76099986861538349</v>
      </c>
      <c r="P581" s="15">
        <f>'prov lvl hist forec Mt'!P581*'city lvl hist forec Mt'!$H581</f>
        <v>0.76115837006566933</v>
      </c>
      <c r="Q581" s="15">
        <f>'prov lvl hist forec Mt'!Q581*'city lvl hist forec Mt'!$H581</f>
        <v>0.76266059132312247</v>
      </c>
      <c r="R581" s="15">
        <f>'prov lvl hist forec Mt'!R581*'city lvl hist forec Mt'!$H581</f>
        <v>0.76413276815542652</v>
      </c>
      <c r="S581" s="15">
        <f>'prov lvl hist forec Mt'!S581*'city lvl hist forec Mt'!$H581</f>
        <v>0.76557550145108466</v>
      </c>
      <c r="T581" s="15">
        <f>'prov lvl hist forec Mt'!T581*'city lvl hist forec Mt'!$H581</f>
        <v>0.76698938008082951</v>
      </c>
      <c r="U581" s="15">
        <f>'prov lvl hist forec Mt'!U581*'city lvl hist forec Mt'!$H581</f>
        <v>0.76837498113797953</v>
      </c>
      <c r="V581" s="15">
        <f>'prov lvl hist forec Mt'!V581*'city lvl hist forec Mt'!$H581</f>
        <v>0.76973287017398662</v>
      </c>
      <c r="W581" s="15">
        <f>'prov lvl hist forec Mt'!W581*'city lvl hist forec Mt'!$H581</f>
        <v>0.77106360142927344</v>
      </c>
      <c r="X581" s="15">
        <f>'prov lvl hist forec Mt'!X581*'city lvl hist forec Mt'!$H581</f>
        <v>0.7723677180594547</v>
      </c>
    </row>
    <row r="582" spans="1:24">
      <c r="A582" s="14" t="s">
        <v>3868</v>
      </c>
      <c r="B582" s="14" t="s">
        <v>4852</v>
      </c>
      <c r="C582" s="14" t="s">
        <v>4853</v>
      </c>
      <c r="D582" s="14" t="s">
        <v>1445</v>
      </c>
      <c r="E582" s="14" t="s">
        <v>3947</v>
      </c>
      <c r="F582">
        <f>SUMIF(GID_GCED_CO2_Plant_2019_v1.0!$V$1:$V$797,'city lvl hist forec Mt'!A582,GID_GCED_CO2_Plant_2019_v1.0!$AB$1:$AB$797)</f>
        <v>0</v>
      </c>
      <c r="G582" s="15">
        <f t="shared" si="18"/>
        <v>19500.18</v>
      </c>
      <c r="H582" s="26">
        <f t="shared" si="19"/>
        <v>0</v>
      </c>
      <c r="I582" s="15">
        <f>'prov lvl hist forec Mt'!I582*'city lvl hist forec Mt'!$H582</f>
        <v>0</v>
      </c>
      <c r="J582" s="15">
        <f>'prov lvl hist forec Mt'!J582*'city lvl hist forec Mt'!$H582</f>
        <v>0</v>
      </c>
      <c r="K582" s="15">
        <f>'prov lvl hist forec Mt'!K582*'city lvl hist forec Mt'!$H582</f>
        <v>0</v>
      </c>
      <c r="L582" s="15">
        <f>'prov lvl hist forec Mt'!L582*'city lvl hist forec Mt'!$H582</f>
        <v>0</v>
      </c>
      <c r="M582" s="15">
        <f>'prov lvl hist forec Mt'!M582*'city lvl hist forec Mt'!$H582</f>
        <v>0</v>
      </c>
      <c r="N582" s="15">
        <f>'prov lvl hist forec Mt'!N582*'city lvl hist forec Mt'!$H582</f>
        <v>0</v>
      </c>
      <c r="O582" s="15">
        <f>'prov lvl hist forec Mt'!O582*'city lvl hist forec Mt'!$H582</f>
        <v>0</v>
      </c>
      <c r="P582" s="15">
        <f>'prov lvl hist forec Mt'!P582*'city lvl hist forec Mt'!$H582</f>
        <v>0</v>
      </c>
      <c r="Q582" s="15">
        <f>'prov lvl hist forec Mt'!Q582*'city lvl hist forec Mt'!$H582</f>
        <v>0</v>
      </c>
      <c r="R582" s="15">
        <f>'prov lvl hist forec Mt'!R582*'city lvl hist forec Mt'!$H582</f>
        <v>0</v>
      </c>
      <c r="S582" s="15">
        <f>'prov lvl hist forec Mt'!S582*'city lvl hist forec Mt'!$H582</f>
        <v>0</v>
      </c>
      <c r="T582" s="15">
        <f>'prov lvl hist forec Mt'!T582*'city lvl hist forec Mt'!$H582</f>
        <v>0</v>
      </c>
      <c r="U582" s="15">
        <f>'prov lvl hist forec Mt'!U582*'city lvl hist forec Mt'!$H582</f>
        <v>0</v>
      </c>
      <c r="V582" s="15">
        <f>'prov lvl hist forec Mt'!V582*'city lvl hist forec Mt'!$H582</f>
        <v>0</v>
      </c>
      <c r="W582" s="15">
        <f>'prov lvl hist forec Mt'!W582*'city lvl hist forec Mt'!$H582</f>
        <v>0</v>
      </c>
      <c r="X582" s="15">
        <f>'prov lvl hist forec Mt'!X582*'city lvl hist forec Mt'!$H582</f>
        <v>0</v>
      </c>
    </row>
    <row r="583" spans="1:24">
      <c r="A583" s="14" t="s">
        <v>3869</v>
      </c>
      <c r="B583" s="14" t="s">
        <v>4854</v>
      </c>
      <c r="C583" s="14" t="s">
        <v>4855</v>
      </c>
      <c r="D583" s="14" t="s">
        <v>1445</v>
      </c>
      <c r="E583" s="14" t="s">
        <v>3947</v>
      </c>
      <c r="F583">
        <f>SUMIF(GID_GCED_CO2_Plant_2019_v1.0!$V$1:$V$797,'city lvl hist forec Mt'!A583,GID_GCED_CO2_Plant_2019_v1.0!$AB$1:$AB$797)</f>
        <v>0</v>
      </c>
      <c r="G583" s="15">
        <f t="shared" si="18"/>
        <v>19500.18</v>
      </c>
      <c r="H583" s="26">
        <f t="shared" si="19"/>
        <v>0</v>
      </c>
      <c r="I583" s="15">
        <f>'prov lvl hist forec Mt'!I583*'city lvl hist forec Mt'!$H583</f>
        <v>0</v>
      </c>
      <c r="J583" s="15">
        <f>'prov lvl hist forec Mt'!J583*'city lvl hist forec Mt'!$H583</f>
        <v>0</v>
      </c>
      <c r="K583" s="15">
        <f>'prov lvl hist forec Mt'!K583*'city lvl hist forec Mt'!$H583</f>
        <v>0</v>
      </c>
      <c r="L583" s="15">
        <f>'prov lvl hist forec Mt'!L583*'city lvl hist forec Mt'!$H583</f>
        <v>0</v>
      </c>
      <c r="M583" s="15">
        <f>'prov lvl hist forec Mt'!M583*'city lvl hist forec Mt'!$H583</f>
        <v>0</v>
      </c>
      <c r="N583" s="15">
        <f>'prov lvl hist forec Mt'!N583*'city lvl hist forec Mt'!$H583</f>
        <v>0</v>
      </c>
      <c r="O583" s="15">
        <f>'prov lvl hist forec Mt'!O583*'city lvl hist forec Mt'!$H583</f>
        <v>0</v>
      </c>
      <c r="P583" s="15">
        <f>'prov lvl hist forec Mt'!P583*'city lvl hist forec Mt'!$H583</f>
        <v>0</v>
      </c>
      <c r="Q583" s="15">
        <f>'prov lvl hist forec Mt'!Q583*'city lvl hist forec Mt'!$H583</f>
        <v>0</v>
      </c>
      <c r="R583" s="15">
        <f>'prov lvl hist forec Mt'!R583*'city lvl hist forec Mt'!$H583</f>
        <v>0</v>
      </c>
      <c r="S583" s="15">
        <f>'prov lvl hist forec Mt'!S583*'city lvl hist forec Mt'!$H583</f>
        <v>0</v>
      </c>
      <c r="T583" s="15">
        <f>'prov lvl hist forec Mt'!T583*'city lvl hist forec Mt'!$H583</f>
        <v>0</v>
      </c>
      <c r="U583" s="15">
        <f>'prov lvl hist forec Mt'!U583*'city lvl hist forec Mt'!$H583</f>
        <v>0</v>
      </c>
      <c r="V583" s="15">
        <f>'prov lvl hist forec Mt'!V583*'city lvl hist forec Mt'!$H583</f>
        <v>0</v>
      </c>
      <c r="W583" s="15">
        <f>'prov lvl hist forec Mt'!W583*'city lvl hist forec Mt'!$H583</f>
        <v>0</v>
      </c>
      <c r="X583" s="15">
        <f>'prov lvl hist forec Mt'!X583*'city lvl hist forec Mt'!$H583</f>
        <v>0</v>
      </c>
    </row>
    <row r="584" spans="1:24">
      <c r="A584" s="14" t="s">
        <v>3477</v>
      </c>
      <c r="B584" s="14" t="s">
        <v>4856</v>
      </c>
      <c r="C584" s="14" t="s">
        <v>3240</v>
      </c>
      <c r="D584" s="14" t="s">
        <v>2362</v>
      </c>
      <c r="E584" s="14" t="s">
        <v>3963</v>
      </c>
      <c r="F584">
        <f>SUMIF(GID_GCED_CO2_Plant_2019_v1.0!$V$1:$V$797,'city lvl hist forec Mt'!A584,GID_GCED_CO2_Plant_2019_v1.0!$AB$1:$AB$797)</f>
        <v>469.32000000000005</v>
      </c>
      <c r="G584" s="15">
        <f t="shared" si="18"/>
        <v>26891.949999999997</v>
      </c>
      <c r="H584" s="26">
        <f t="shared" si="19"/>
        <v>1.7452062792025127E-2</v>
      </c>
      <c r="I584" s="15">
        <f>'prov lvl hist forec Mt'!I584*'city lvl hist forec Mt'!$H584</f>
        <v>0.38385786520454446</v>
      </c>
      <c r="J584" s="15">
        <f>'prov lvl hist forec Mt'!J584*'city lvl hist forec Mt'!$H584</f>
        <v>0.35728397447280619</v>
      </c>
      <c r="K584" s="15">
        <f>'prov lvl hist forec Mt'!K584*'city lvl hist forec Mt'!$H584</f>
        <v>0.35366470737081696</v>
      </c>
      <c r="L584" s="15">
        <f>'prov lvl hist forec Mt'!L584*'city lvl hist forec Mt'!$H584</f>
        <v>0.25301986010842525</v>
      </c>
      <c r="M584" s="15">
        <f>'prov lvl hist forec Mt'!M584*'city lvl hist forec Mt'!$H584</f>
        <v>0.25131785930637285</v>
      </c>
      <c r="N584" s="15">
        <f>'prov lvl hist forec Mt'!N584*'city lvl hist forec Mt'!$H584</f>
        <v>0.27742497342697403</v>
      </c>
      <c r="O584" s="15">
        <f>'prov lvl hist forec Mt'!O584*'city lvl hist forec Mt'!$H584</f>
        <v>0.27535125256161708</v>
      </c>
      <c r="P584" s="15">
        <f>'prov lvl hist forec Mt'!P584*'city lvl hist forec Mt'!$H584</f>
        <v>0.27572275824421966</v>
      </c>
      <c r="Q584" s="15">
        <f>'prov lvl hist forec Mt'!Q584*'city lvl hist forec Mt'!$H584</f>
        <v>0.27924375904682502</v>
      </c>
      <c r="R584" s="15">
        <f>'prov lvl hist forec Mt'!R584*'city lvl hist forec Mt'!$H584</f>
        <v>0.28269433983337833</v>
      </c>
      <c r="S584" s="15">
        <f>'prov lvl hist forec Mt'!S584*'city lvl hist forec Mt'!$H584</f>
        <v>0.2860759090042006</v>
      </c>
      <c r="T584" s="15">
        <f>'prov lvl hist forec Mt'!T584*'city lvl hist forec Mt'!$H584</f>
        <v>0.2893898467916064</v>
      </c>
      <c r="U584" s="15">
        <f>'prov lvl hist forec Mt'!U584*'city lvl hist forec Mt'!$H584</f>
        <v>0.29263750582326409</v>
      </c>
      <c r="V584" s="15">
        <f>'prov lvl hist forec Mt'!V584*'city lvl hist forec Mt'!$H584</f>
        <v>0.29582021167428857</v>
      </c>
      <c r="W584" s="15">
        <f>'prov lvl hist forec Mt'!W584*'city lvl hist forec Mt'!$H584</f>
        <v>0.29893926340829263</v>
      </c>
      <c r="X584" s="15">
        <f>'prov lvl hist forec Mt'!X584*'city lvl hist forec Mt'!$H584</f>
        <v>0.3019959341076166</v>
      </c>
    </row>
    <row r="585" spans="1:24">
      <c r="A585" s="14" t="s">
        <v>3870</v>
      </c>
      <c r="B585" s="14" t="s">
        <v>4857</v>
      </c>
      <c r="C585" s="14" t="s">
        <v>4858</v>
      </c>
      <c r="D585" s="14" t="s">
        <v>2438</v>
      </c>
      <c r="E585" s="14" t="s">
        <v>3959</v>
      </c>
      <c r="F585">
        <f>SUMIF(GID_GCED_CO2_Plant_2019_v1.0!$V$1:$V$797,'city lvl hist forec Mt'!A585,GID_GCED_CO2_Plant_2019_v1.0!$AB$1:$AB$797)</f>
        <v>0</v>
      </c>
      <c r="G585" s="15">
        <f t="shared" si="18"/>
        <v>15366.849999999997</v>
      </c>
      <c r="H585" s="26">
        <f t="shared" si="19"/>
        <v>0</v>
      </c>
      <c r="I585" s="15">
        <f>'prov lvl hist forec Mt'!I585*'city lvl hist forec Mt'!$H585</f>
        <v>0</v>
      </c>
      <c r="J585" s="15">
        <f>'prov lvl hist forec Mt'!J585*'city lvl hist forec Mt'!$H585</f>
        <v>0</v>
      </c>
      <c r="K585" s="15">
        <f>'prov lvl hist forec Mt'!K585*'city lvl hist forec Mt'!$H585</f>
        <v>0</v>
      </c>
      <c r="L585" s="15">
        <f>'prov lvl hist forec Mt'!L585*'city lvl hist forec Mt'!$H585</f>
        <v>0</v>
      </c>
      <c r="M585" s="15">
        <f>'prov lvl hist forec Mt'!M585*'city lvl hist forec Mt'!$H585</f>
        <v>0</v>
      </c>
      <c r="N585" s="15">
        <f>'prov lvl hist forec Mt'!N585*'city lvl hist forec Mt'!$H585</f>
        <v>0</v>
      </c>
      <c r="O585" s="15">
        <f>'prov lvl hist forec Mt'!O585*'city lvl hist forec Mt'!$H585</f>
        <v>0</v>
      </c>
      <c r="P585" s="15">
        <f>'prov lvl hist forec Mt'!P585*'city lvl hist forec Mt'!$H585</f>
        <v>0</v>
      </c>
      <c r="Q585" s="15">
        <f>'prov lvl hist forec Mt'!Q585*'city lvl hist forec Mt'!$H585</f>
        <v>0</v>
      </c>
      <c r="R585" s="15">
        <f>'prov lvl hist forec Mt'!R585*'city lvl hist forec Mt'!$H585</f>
        <v>0</v>
      </c>
      <c r="S585" s="15">
        <f>'prov lvl hist forec Mt'!S585*'city lvl hist forec Mt'!$H585</f>
        <v>0</v>
      </c>
      <c r="T585" s="15">
        <f>'prov lvl hist forec Mt'!T585*'city lvl hist forec Mt'!$H585</f>
        <v>0</v>
      </c>
      <c r="U585" s="15">
        <f>'prov lvl hist forec Mt'!U585*'city lvl hist forec Mt'!$H585</f>
        <v>0</v>
      </c>
      <c r="V585" s="15">
        <f>'prov lvl hist forec Mt'!V585*'city lvl hist forec Mt'!$H585</f>
        <v>0</v>
      </c>
      <c r="W585" s="15">
        <f>'prov lvl hist forec Mt'!W585*'city lvl hist forec Mt'!$H585</f>
        <v>0</v>
      </c>
      <c r="X585" s="15">
        <f>'prov lvl hist forec Mt'!X585*'city lvl hist forec Mt'!$H585</f>
        <v>0</v>
      </c>
    </row>
    <row r="586" spans="1:24">
      <c r="A586" s="14" t="s">
        <v>3871</v>
      </c>
      <c r="B586" s="14" t="s">
        <v>4859</v>
      </c>
      <c r="C586" s="14" t="s">
        <v>4860</v>
      </c>
      <c r="D586" s="14" t="s">
        <v>2458</v>
      </c>
      <c r="E586" s="14" t="s">
        <v>3957</v>
      </c>
      <c r="F586">
        <f>SUMIF(GID_GCED_CO2_Plant_2019_v1.0!$V$1:$V$797,'city lvl hist forec Mt'!A586,GID_GCED_CO2_Plant_2019_v1.0!$AB$1:$AB$797)</f>
        <v>0</v>
      </c>
      <c r="G586" s="15">
        <f t="shared" si="18"/>
        <v>25846</v>
      </c>
      <c r="H586" s="26">
        <f t="shared" si="19"/>
        <v>0</v>
      </c>
      <c r="I586" s="15">
        <f>'prov lvl hist forec Mt'!I586*'city lvl hist forec Mt'!$H586</f>
        <v>0</v>
      </c>
      <c r="J586" s="15">
        <f>'prov lvl hist forec Mt'!J586*'city lvl hist forec Mt'!$H586</f>
        <v>0</v>
      </c>
      <c r="K586" s="15">
        <f>'prov lvl hist forec Mt'!K586*'city lvl hist forec Mt'!$H586</f>
        <v>0</v>
      </c>
      <c r="L586" s="15">
        <f>'prov lvl hist forec Mt'!L586*'city lvl hist forec Mt'!$H586</f>
        <v>0</v>
      </c>
      <c r="M586" s="15">
        <f>'prov lvl hist forec Mt'!M586*'city lvl hist forec Mt'!$H586</f>
        <v>0</v>
      </c>
      <c r="N586" s="15">
        <f>'prov lvl hist forec Mt'!N586*'city lvl hist forec Mt'!$H586</f>
        <v>0</v>
      </c>
      <c r="O586" s="15">
        <f>'prov lvl hist forec Mt'!O586*'city lvl hist forec Mt'!$H586</f>
        <v>0</v>
      </c>
      <c r="P586" s="15">
        <f>'prov lvl hist forec Mt'!P586*'city lvl hist forec Mt'!$H586</f>
        <v>0</v>
      </c>
      <c r="Q586" s="15">
        <f>'prov lvl hist forec Mt'!Q586*'city lvl hist forec Mt'!$H586</f>
        <v>0</v>
      </c>
      <c r="R586" s="15">
        <f>'prov lvl hist forec Mt'!R586*'city lvl hist forec Mt'!$H586</f>
        <v>0</v>
      </c>
      <c r="S586" s="15">
        <f>'prov lvl hist forec Mt'!S586*'city lvl hist forec Mt'!$H586</f>
        <v>0</v>
      </c>
      <c r="T586" s="15">
        <f>'prov lvl hist forec Mt'!T586*'city lvl hist forec Mt'!$H586</f>
        <v>0</v>
      </c>
      <c r="U586" s="15">
        <f>'prov lvl hist forec Mt'!U586*'city lvl hist forec Mt'!$H586</f>
        <v>0</v>
      </c>
      <c r="V586" s="15">
        <f>'prov lvl hist forec Mt'!V586*'city lvl hist forec Mt'!$H586</f>
        <v>0</v>
      </c>
      <c r="W586" s="15">
        <f>'prov lvl hist forec Mt'!W586*'city lvl hist forec Mt'!$H586</f>
        <v>0</v>
      </c>
      <c r="X586" s="15">
        <f>'prov lvl hist forec Mt'!X586*'city lvl hist forec Mt'!$H586</f>
        <v>0</v>
      </c>
    </row>
    <row r="587" spans="1:24">
      <c r="A587" s="14" t="s">
        <v>3305</v>
      </c>
      <c r="B587" s="14" t="s">
        <v>4861</v>
      </c>
      <c r="C587" s="14" t="s">
        <v>2587</v>
      </c>
      <c r="D587" s="14" t="s">
        <v>2362</v>
      </c>
      <c r="E587" s="14" t="s">
        <v>3963</v>
      </c>
      <c r="F587">
        <f>SUMIF(GID_GCED_CO2_Plant_2019_v1.0!$V$1:$V$797,'city lvl hist forec Mt'!A587,GID_GCED_CO2_Plant_2019_v1.0!$AB$1:$AB$797)</f>
        <v>5185.9699999999993</v>
      </c>
      <c r="G587" s="15">
        <f t="shared" si="18"/>
        <v>26891.949999999997</v>
      </c>
      <c r="H587" s="26">
        <f t="shared" si="19"/>
        <v>0.19284469887828884</v>
      </c>
      <c r="I587" s="15">
        <f>'prov lvl hist forec Mt'!I587*'city lvl hist forec Mt'!$H587</f>
        <v>4.2416163240748546</v>
      </c>
      <c r="J587" s="15">
        <f>'prov lvl hist forec Mt'!J587*'city lvl hist forec Mt'!$H587</f>
        <v>3.9479757374429774</v>
      </c>
      <c r="K587" s="15">
        <f>'prov lvl hist forec Mt'!K587*'city lvl hist forec Mt'!$H587</f>
        <v>3.9079829593536073</v>
      </c>
      <c r="L587" s="15">
        <f>'prov lvl hist forec Mt'!L587*'city lvl hist forec Mt'!$H587</f>
        <v>2.7958608282759947</v>
      </c>
      <c r="M587" s="15">
        <f>'prov lvl hist forec Mt'!M587*'city lvl hist forec Mt'!$H587</f>
        <v>2.7770537774377182</v>
      </c>
      <c r="N587" s="15">
        <f>'prov lvl hist forec Mt'!N587*'city lvl hist forec Mt'!$H587</f>
        <v>3.0655364984298217</v>
      </c>
      <c r="O587" s="15">
        <f>'prov lvl hist forec Mt'!O587*'city lvl hist forec Mt'!$H587</f>
        <v>3.0426219535646655</v>
      </c>
      <c r="P587" s="15">
        <f>'prov lvl hist forec Mt'!P587*'city lvl hist forec Mt'!$H587</f>
        <v>3.0467270786920975</v>
      </c>
      <c r="Q587" s="15">
        <f>'prov lvl hist forec Mt'!Q587*'city lvl hist forec Mt'!$H587</f>
        <v>3.0856340175233585</v>
      </c>
      <c r="R587" s="15">
        <f>'prov lvl hist forec Mt'!R587*'city lvl hist forec Mt'!$H587</f>
        <v>3.1237628175779948</v>
      </c>
      <c r="S587" s="15">
        <f>'prov lvl hist forec Mt'!S587*'city lvl hist forec Mt'!$H587</f>
        <v>3.1611290416315385</v>
      </c>
      <c r="T587" s="15">
        <f>'prov lvl hist forec Mt'!T587*'city lvl hist forec Mt'!$H587</f>
        <v>3.1977479412040113</v>
      </c>
      <c r="U587" s="15">
        <f>'prov lvl hist forec Mt'!U587*'city lvl hist forec Mt'!$H587</f>
        <v>3.2336344627850346</v>
      </c>
      <c r="V587" s="15">
        <f>'prov lvl hist forec Mt'!V587*'city lvl hist forec Mt'!$H587</f>
        <v>3.2688032539344367</v>
      </c>
      <c r="W587" s="15">
        <f>'prov lvl hist forec Mt'!W587*'city lvl hist forec Mt'!$H587</f>
        <v>3.3032686692608513</v>
      </c>
      <c r="X587" s="15">
        <f>'prov lvl hist forec Mt'!X587*'city lvl hist forec Mt'!$H587</f>
        <v>3.3370447762807376</v>
      </c>
    </row>
    <row r="588" spans="1:24">
      <c r="A588" s="14" t="s">
        <v>3398</v>
      </c>
      <c r="B588" s="14" t="s">
        <v>4862</v>
      </c>
      <c r="C588" s="14" t="s">
        <v>3015</v>
      </c>
      <c r="D588" s="14" t="s">
        <v>2362</v>
      </c>
      <c r="E588" s="14" t="s">
        <v>3963</v>
      </c>
      <c r="F588">
        <f>SUMIF(GID_GCED_CO2_Plant_2019_v1.0!$V$1:$V$797,'city lvl hist forec Mt'!A588,GID_GCED_CO2_Plant_2019_v1.0!$AB$1:$AB$797)</f>
        <v>992.2700000000001</v>
      </c>
      <c r="G588" s="15">
        <f t="shared" si="18"/>
        <v>26891.949999999997</v>
      </c>
      <c r="H588" s="26">
        <f t="shared" si="19"/>
        <v>3.689840268184346E-2</v>
      </c>
      <c r="I588" s="15">
        <f>'prov lvl hist forec Mt'!I588*'city lvl hist forec Mt'!$H588</f>
        <v>0.81157982593222822</v>
      </c>
      <c r="J588" s="15">
        <f>'prov lvl hist forec Mt'!J588*'city lvl hist forec Mt'!$H588</f>
        <v>0.75539540047330478</v>
      </c>
      <c r="K588" s="15">
        <f>'prov lvl hist forec Mt'!K588*'city lvl hist forec Mt'!$H588</f>
        <v>0.74774328642043919</v>
      </c>
      <c r="L588" s="15">
        <f>'prov lvl hist forec Mt'!L588*'city lvl hist forec Mt'!$H588</f>
        <v>0.53495273286837797</v>
      </c>
      <c r="M588" s="15">
        <f>'prov lvl hist forec Mt'!M588*'city lvl hist forec Mt'!$H588</f>
        <v>0.53135424071834692</v>
      </c>
      <c r="N588" s="15">
        <f>'prov lvl hist forec Mt'!N588*'city lvl hist forec Mt'!$H588</f>
        <v>0.58655177359239641</v>
      </c>
      <c r="O588" s="15">
        <f>'prov lvl hist forec Mt'!O588*'city lvl hist forec Mt'!$H588</f>
        <v>0.58216736422763948</v>
      </c>
      <c r="P588" s="15">
        <f>'prov lvl hist forec Mt'!P588*'city lvl hist forec Mt'!$H588</f>
        <v>0.58295282818331162</v>
      </c>
      <c r="Q588" s="15">
        <f>'prov lvl hist forec Mt'!Q588*'city lvl hist forec Mt'!$H588</f>
        <v>0.59039718057912094</v>
      </c>
      <c r="R588" s="15">
        <f>'prov lvl hist forec Mt'!R588*'city lvl hist forec Mt'!$H588</f>
        <v>0.59769264592701421</v>
      </c>
      <c r="S588" s="15">
        <f>'prov lvl hist forec Mt'!S588*'city lvl hist forec Mt'!$H588</f>
        <v>0.60484220196794958</v>
      </c>
      <c r="T588" s="15">
        <f>'prov lvl hist forec Mt'!T588*'city lvl hist forec Mt'!$H588</f>
        <v>0.61184876688806633</v>
      </c>
      <c r="U588" s="15">
        <f>'prov lvl hist forec Mt'!U588*'city lvl hist forec Mt'!$H588</f>
        <v>0.61871520050978068</v>
      </c>
      <c r="V588" s="15">
        <f>'prov lvl hist forec Mt'!V588*'city lvl hist forec Mt'!$H588</f>
        <v>0.6254443054590606</v>
      </c>
      <c r="W588" s="15">
        <f>'prov lvl hist forec Mt'!W588*'city lvl hist forec Mt'!$H588</f>
        <v>0.63203882830935509</v>
      </c>
      <c r="X588" s="15">
        <f>'prov lvl hist forec Mt'!X588*'city lvl hist forec Mt'!$H588</f>
        <v>0.63850146070264358</v>
      </c>
    </row>
    <row r="589" spans="1:24">
      <c r="A589" s="14" t="s">
        <v>3872</v>
      </c>
      <c r="B589" s="14" t="s">
        <v>4863</v>
      </c>
      <c r="C589" s="14" t="s">
        <v>4864</v>
      </c>
      <c r="D589" s="14" t="s">
        <v>2453</v>
      </c>
      <c r="E589" s="14" t="s">
        <v>4031</v>
      </c>
      <c r="F589">
        <f>SUMIF(GID_GCED_CO2_Plant_2019_v1.0!$V$1:$V$797,'city lvl hist forec Mt'!A589,GID_GCED_CO2_Plant_2019_v1.0!$AB$1:$AB$797)</f>
        <v>0</v>
      </c>
      <c r="G589" s="15">
        <f t="shared" si="18"/>
        <v>24364.339999999997</v>
      </c>
      <c r="H589" s="26">
        <f t="shared" si="19"/>
        <v>0</v>
      </c>
      <c r="I589" s="15">
        <f>'prov lvl hist forec Mt'!I589*'city lvl hist forec Mt'!$H589</f>
        <v>0</v>
      </c>
      <c r="J589" s="15">
        <f>'prov lvl hist forec Mt'!J589*'city lvl hist forec Mt'!$H589</f>
        <v>0</v>
      </c>
      <c r="K589" s="15">
        <f>'prov lvl hist forec Mt'!K589*'city lvl hist forec Mt'!$H589</f>
        <v>0</v>
      </c>
      <c r="L589" s="15">
        <f>'prov lvl hist forec Mt'!L589*'city lvl hist forec Mt'!$H589</f>
        <v>0</v>
      </c>
      <c r="M589" s="15">
        <f>'prov lvl hist forec Mt'!M589*'city lvl hist forec Mt'!$H589</f>
        <v>0</v>
      </c>
      <c r="N589" s="15">
        <f>'prov lvl hist forec Mt'!N589*'city lvl hist forec Mt'!$H589</f>
        <v>0</v>
      </c>
      <c r="O589" s="15">
        <f>'prov lvl hist forec Mt'!O589*'city lvl hist forec Mt'!$H589</f>
        <v>0</v>
      </c>
      <c r="P589" s="15">
        <f>'prov lvl hist forec Mt'!P589*'city lvl hist forec Mt'!$H589</f>
        <v>0</v>
      </c>
      <c r="Q589" s="15">
        <f>'prov lvl hist forec Mt'!Q589*'city lvl hist forec Mt'!$H589</f>
        <v>0</v>
      </c>
      <c r="R589" s="15">
        <f>'prov lvl hist forec Mt'!R589*'city lvl hist forec Mt'!$H589</f>
        <v>0</v>
      </c>
      <c r="S589" s="15">
        <f>'prov lvl hist forec Mt'!S589*'city lvl hist forec Mt'!$H589</f>
        <v>0</v>
      </c>
      <c r="T589" s="15">
        <f>'prov lvl hist forec Mt'!T589*'city lvl hist forec Mt'!$H589</f>
        <v>0</v>
      </c>
      <c r="U589" s="15">
        <f>'prov lvl hist forec Mt'!U589*'city lvl hist forec Mt'!$H589</f>
        <v>0</v>
      </c>
      <c r="V589" s="15">
        <f>'prov lvl hist forec Mt'!V589*'city lvl hist forec Mt'!$H589</f>
        <v>0</v>
      </c>
      <c r="W589" s="15">
        <f>'prov lvl hist forec Mt'!W589*'city lvl hist forec Mt'!$H589</f>
        <v>0</v>
      </c>
      <c r="X589" s="15">
        <f>'prov lvl hist forec Mt'!X589*'city lvl hist forec Mt'!$H589</f>
        <v>0</v>
      </c>
    </row>
    <row r="590" spans="1:24">
      <c r="A590" s="14" t="s">
        <v>3873</v>
      </c>
      <c r="B590" s="14" t="s">
        <v>4865</v>
      </c>
      <c r="C590" s="14" t="s">
        <v>4864</v>
      </c>
      <c r="D590" s="14" t="s">
        <v>1517</v>
      </c>
      <c r="E590" s="14" t="s">
        <v>4043</v>
      </c>
      <c r="F590">
        <f>SUMIF(GID_GCED_CO2_Plant_2019_v1.0!$V$1:$V$797,'city lvl hist forec Mt'!A590,GID_GCED_CO2_Plant_2019_v1.0!$AB$1:$AB$797)</f>
        <v>0</v>
      </c>
      <c r="G590" s="15">
        <f t="shared" si="18"/>
        <v>24846.129999999997</v>
      </c>
      <c r="H590" s="26">
        <f t="shared" si="19"/>
        <v>0</v>
      </c>
      <c r="I590" s="15">
        <f>'prov lvl hist forec Mt'!I590*'city lvl hist forec Mt'!$H590</f>
        <v>0</v>
      </c>
      <c r="J590" s="15">
        <f>'prov lvl hist forec Mt'!J590*'city lvl hist forec Mt'!$H590</f>
        <v>0</v>
      </c>
      <c r="K590" s="15">
        <f>'prov lvl hist forec Mt'!K590*'city lvl hist forec Mt'!$H590</f>
        <v>0</v>
      </c>
      <c r="L590" s="15">
        <f>'prov lvl hist forec Mt'!L590*'city lvl hist forec Mt'!$H590</f>
        <v>0</v>
      </c>
      <c r="M590" s="15">
        <f>'prov lvl hist forec Mt'!M590*'city lvl hist forec Mt'!$H590</f>
        <v>0</v>
      </c>
      <c r="N590" s="15">
        <f>'prov lvl hist forec Mt'!N590*'city lvl hist forec Mt'!$H590</f>
        <v>0</v>
      </c>
      <c r="O590" s="15">
        <f>'prov lvl hist forec Mt'!O590*'city lvl hist forec Mt'!$H590</f>
        <v>0</v>
      </c>
      <c r="P590" s="15">
        <f>'prov lvl hist forec Mt'!P590*'city lvl hist forec Mt'!$H590</f>
        <v>0</v>
      </c>
      <c r="Q590" s="15">
        <f>'prov lvl hist forec Mt'!Q590*'city lvl hist forec Mt'!$H590</f>
        <v>0</v>
      </c>
      <c r="R590" s="15">
        <f>'prov lvl hist forec Mt'!R590*'city lvl hist forec Mt'!$H590</f>
        <v>0</v>
      </c>
      <c r="S590" s="15">
        <f>'prov lvl hist forec Mt'!S590*'city lvl hist forec Mt'!$H590</f>
        <v>0</v>
      </c>
      <c r="T590" s="15">
        <f>'prov lvl hist forec Mt'!T590*'city lvl hist forec Mt'!$H590</f>
        <v>0</v>
      </c>
      <c r="U590" s="15">
        <f>'prov lvl hist forec Mt'!U590*'city lvl hist forec Mt'!$H590</f>
        <v>0</v>
      </c>
      <c r="V590" s="15">
        <f>'prov lvl hist forec Mt'!V590*'city lvl hist forec Mt'!$H590</f>
        <v>0</v>
      </c>
      <c r="W590" s="15">
        <f>'prov lvl hist forec Mt'!W590*'city lvl hist forec Mt'!$H590</f>
        <v>0</v>
      </c>
      <c r="X590" s="15">
        <f>'prov lvl hist forec Mt'!X590*'city lvl hist forec Mt'!$H590</f>
        <v>0</v>
      </c>
    </row>
    <row r="591" spans="1:24">
      <c r="A591" s="14" t="s">
        <v>3354</v>
      </c>
      <c r="B591" s="14" t="s">
        <v>4866</v>
      </c>
      <c r="C591" s="14" t="s">
        <v>2869</v>
      </c>
      <c r="D591" s="14" t="s">
        <v>2396</v>
      </c>
      <c r="E591" s="14" t="s">
        <v>4093</v>
      </c>
      <c r="F591">
        <f>SUMIF(GID_GCED_CO2_Plant_2019_v1.0!$V$1:$V$797,'city lvl hist forec Mt'!A591,GID_GCED_CO2_Plant_2019_v1.0!$AB$1:$AB$797)</f>
        <v>838.06000000000006</v>
      </c>
      <c r="G591" s="15">
        <f t="shared" si="18"/>
        <v>18095.59</v>
      </c>
      <c r="H591" s="26">
        <f t="shared" si="19"/>
        <v>4.6312941440428308E-2</v>
      </c>
      <c r="I591" s="15">
        <f>'prov lvl hist forec Mt'!I591*'city lvl hist forec Mt'!$H591</f>
        <v>0.57592435165570799</v>
      </c>
      <c r="J591" s="15">
        <f>'prov lvl hist forec Mt'!J591*'city lvl hist forec Mt'!$H591</f>
        <v>0.5780244576138075</v>
      </c>
      <c r="K591" s="15">
        <f>'prov lvl hist forec Mt'!K591*'city lvl hist forec Mt'!$H591</f>
        <v>0.56128932550258692</v>
      </c>
      <c r="L591" s="15">
        <f>'prov lvl hist forec Mt'!L591*'city lvl hist forec Mt'!$H591</f>
        <v>0.53970151122249921</v>
      </c>
      <c r="M591" s="15">
        <f>'prov lvl hist forec Mt'!M591*'city lvl hist forec Mt'!$H591</f>
        <v>0.61336392198881873</v>
      </c>
      <c r="N591" s="15">
        <f>'prov lvl hist forec Mt'!N591*'city lvl hist forec Mt'!$H591</f>
        <v>0.61360321594243628</v>
      </c>
      <c r="O591" s="15">
        <f>'prov lvl hist forec Mt'!O591*'city lvl hist forec Mt'!$H591</f>
        <v>0.62254580501496215</v>
      </c>
      <c r="P591" s="15">
        <f>'prov lvl hist forec Mt'!P591*'city lvl hist forec Mt'!$H591</f>
        <v>0.62094374626485593</v>
      </c>
      <c r="Q591" s="15">
        <f>'prov lvl hist forec Mt'!Q591*'city lvl hist forec Mt'!$H591</f>
        <v>0.60575999428176819</v>
      </c>
      <c r="R591" s="15">
        <f>'prov lvl hist forec Mt'!R591*'city lvl hist forec Mt'!$H591</f>
        <v>0.59087991733834222</v>
      </c>
      <c r="S591" s="15">
        <f>'prov lvl hist forec Mt'!S591*'city lvl hist forec Mt'!$H591</f>
        <v>0.57629744193378474</v>
      </c>
      <c r="T591" s="15">
        <f>'prov lvl hist forec Mt'!T591*'city lvl hist forec Mt'!$H591</f>
        <v>0.5620066160373185</v>
      </c>
      <c r="U591" s="15">
        <f>'prov lvl hist forec Mt'!U591*'city lvl hist forec Mt'!$H591</f>
        <v>0.5480016066587815</v>
      </c>
      <c r="V591" s="15">
        <f>'prov lvl hist forec Mt'!V591*'city lvl hist forec Mt'!$H591</f>
        <v>0.53427669746781525</v>
      </c>
      <c r="W591" s="15">
        <f>'prov lvl hist forec Mt'!W591*'city lvl hist forec Mt'!$H591</f>
        <v>0.52082628646066842</v>
      </c>
      <c r="X591" s="15">
        <f>'prov lvl hist forec Mt'!X591*'city lvl hist forec Mt'!$H591</f>
        <v>0.50764488367366434</v>
      </c>
    </row>
    <row r="592" spans="1:24">
      <c r="A592" s="14" t="s">
        <v>3874</v>
      </c>
      <c r="B592" s="14" t="s">
        <v>4867</v>
      </c>
      <c r="C592" s="14" t="s">
        <v>4868</v>
      </c>
      <c r="D592" s="14" t="s">
        <v>2362</v>
      </c>
      <c r="E592" s="14" t="s">
        <v>3963</v>
      </c>
      <c r="F592">
        <f>SUMIF(GID_GCED_CO2_Plant_2019_v1.0!$V$1:$V$797,'city lvl hist forec Mt'!A592,GID_GCED_CO2_Plant_2019_v1.0!$AB$1:$AB$797)</f>
        <v>0</v>
      </c>
      <c r="G592" s="15">
        <f t="shared" si="18"/>
        <v>26891.949999999997</v>
      </c>
      <c r="H592" s="26">
        <f t="shared" si="19"/>
        <v>0</v>
      </c>
      <c r="I592" s="15">
        <f>'prov lvl hist forec Mt'!I592*'city lvl hist forec Mt'!$H592</f>
        <v>0</v>
      </c>
      <c r="J592" s="15">
        <f>'prov lvl hist forec Mt'!J592*'city lvl hist forec Mt'!$H592</f>
        <v>0</v>
      </c>
      <c r="K592" s="15">
        <f>'prov lvl hist forec Mt'!K592*'city lvl hist forec Mt'!$H592</f>
        <v>0</v>
      </c>
      <c r="L592" s="15">
        <f>'prov lvl hist forec Mt'!L592*'city lvl hist forec Mt'!$H592</f>
        <v>0</v>
      </c>
      <c r="M592" s="15">
        <f>'prov lvl hist forec Mt'!M592*'city lvl hist forec Mt'!$H592</f>
        <v>0</v>
      </c>
      <c r="N592" s="15">
        <f>'prov lvl hist forec Mt'!N592*'city lvl hist forec Mt'!$H592</f>
        <v>0</v>
      </c>
      <c r="O592" s="15">
        <f>'prov lvl hist forec Mt'!O592*'city lvl hist forec Mt'!$H592</f>
        <v>0</v>
      </c>
      <c r="P592" s="15">
        <f>'prov lvl hist forec Mt'!P592*'city lvl hist forec Mt'!$H592</f>
        <v>0</v>
      </c>
      <c r="Q592" s="15">
        <f>'prov lvl hist forec Mt'!Q592*'city lvl hist forec Mt'!$H592</f>
        <v>0</v>
      </c>
      <c r="R592" s="15">
        <f>'prov lvl hist forec Mt'!R592*'city lvl hist forec Mt'!$H592</f>
        <v>0</v>
      </c>
      <c r="S592" s="15">
        <f>'prov lvl hist forec Mt'!S592*'city lvl hist forec Mt'!$H592</f>
        <v>0</v>
      </c>
      <c r="T592" s="15">
        <f>'prov lvl hist forec Mt'!T592*'city lvl hist forec Mt'!$H592</f>
        <v>0</v>
      </c>
      <c r="U592" s="15">
        <f>'prov lvl hist forec Mt'!U592*'city lvl hist forec Mt'!$H592</f>
        <v>0</v>
      </c>
      <c r="V592" s="15">
        <f>'prov lvl hist forec Mt'!V592*'city lvl hist forec Mt'!$H592</f>
        <v>0</v>
      </c>
      <c r="W592" s="15">
        <f>'prov lvl hist forec Mt'!W592*'city lvl hist forec Mt'!$H592</f>
        <v>0</v>
      </c>
      <c r="X592" s="15">
        <f>'prov lvl hist forec Mt'!X592*'city lvl hist forec Mt'!$H592</f>
        <v>0</v>
      </c>
    </row>
    <row r="593" spans="1:24">
      <c r="A593" s="14" t="s">
        <v>3875</v>
      </c>
      <c r="B593" s="14" t="s">
        <v>4869</v>
      </c>
      <c r="C593" s="14" t="s">
        <v>4870</v>
      </c>
      <c r="D593" s="14" t="s">
        <v>2642</v>
      </c>
      <c r="E593" s="14" t="s">
        <v>4037</v>
      </c>
      <c r="F593">
        <f>SUMIF(GID_GCED_CO2_Plant_2019_v1.0!$V$1:$V$797,'city lvl hist forec Mt'!A593,GID_GCED_CO2_Plant_2019_v1.0!$AB$1:$AB$797)</f>
        <v>0</v>
      </c>
      <c r="G593" s="15">
        <f t="shared" si="18"/>
        <v>4378.0800000000008</v>
      </c>
      <c r="H593" s="26">
        <f t="shared" si="19"/>
        <v>0</v>
      </c>
      <c r="I593" s="15">
        <f>'prov lvl hist forec Mt'!I593*'city lvl hist forec Mt'!$H593</f>
        <v>0</v>
      </c>
      <c r="J593" s="15">
        <f>'prov lvl hist forec Mt'!J593*'city lvl hist forec Mt'!$H593</f>
        <v>0</v>
      </c>
      <c r="K593" s="15">
        <f>'prov lvl hist forec Mt'!K593*'city lvl hist forec Mt'!$H593</f>
        <v>0</v>
      </c>
      <c r="L593" s="15">
        <f>'prov lvl hist forec Mt'!L593*'city lvl hist forec Mt'!$H593</f>
        <v>0</v>
      </c>
      <c r="M593" s="15">
        <f>'prov lvl hist forec Mt'!M593*'city lvl hist forec Mt'!$H593</f>
        <v>0</v>
      </c>
      <c r="N593" s="15">
        <f>'prov lvl hist forec Mt'!N593*'city lvl hist forec Mt'!$H593</f>
        <v>0</v>
      </c>
      <c r="O593" s="15">
        <f>'prov lvl hist forec Mt'!O593*'city lvl hist forec Mt'!$H593</f>
        <v>0</v>
      </c>
      <c r="P593" s="15">
        <f>'prov lvl hist forec Mt'!P593*'city lvl hist forec Mt'!$H593</f>
        <v>0</v>
      </c>
      <c r="Q593" s="15">
        <f>'prov lvl hist forec Mt'!Q593*'city lvl hist forec Mt'!$H593</f>
        <v>0</v>
      </c>
      <c r="R593" s="15">
        <f>'prov lvl hist forec Mt'!R593*'city lvl hist forec Mt'!$H593</f>
        <v>0</v>
      </c>
      <c r="S593" s="15">
        <f>'prov lvl hist forec Mt'!S593*'city lvl hist forec Mt'!$H593</f>
        <v>0</v>
      </c>
      <c r="T593" s="15">
        <f>'prov lvl hist forec Mt'!T593*'city lvl hist forec Mt'!$H593</f>
        <v>0</v>
      </c>
      <c r="U593" s="15">
        <f>'prov lvl hist forec Mt'!U593*'city lvl hist forec Mt'!$H593</f>
        <v>0</v>
      </c>
      <c r="V593" s="15">
        <f>'prov lvl hist forec Mt'!V593*'city lvl hist forec Mt'!$H593</f>
        <v>0</v>
      </c>
      <c r="W593" s="15">
        <f>'prov lvl hist forec Mt'!W593*'city lvl hist forec Mt'!$H593</f>
        <v>0</v>
      </c>
      <c r="X593" s="15">
        <f>'prov lvl hist forec Mt'!X593*'city lvl hist forec Mt'!$H593</f>
        <v>0</v>
      </c>
    </row>
    <row r="594" spans="1:24">
      <c r="A594" s="14" t="s">
        <v>3261</v>
      </c>
      <c r="B594" s="14" t="s">
        <v>4871</v>
      </c>
      <c r="C594" s="14" t="s">
        <v>2419</v>
      </c>
      <c r="D594" s="14" t="s">
        <v>2386</v>
      </c>
      <c r="E594" s="14" t="s">
        <v>3955</v>
      </c>
      <c r="F594">
        <f>SUMIF(GID_GCED_CO2_Plant_2019_v1.0!$V$1:$V$797,'city lvl hist forec Mt'!A594,GID_GCED_CO2_Plant_2019_v1.0!$AB$1:$AB$797)</f>
        <v>3922.1499999999996</v>
      </c>
      <c r="G594" s="15">
        <f t="shared" si="18"/>
        <v>64497.73</v>
      </c>
      <c r="H594" s="26">
        <f t="shared" si="19"/>
        <v>6.0810667290151131E-2</v>
      </c>
      <c r="I594" s="15">
        <f>'prov lvl hist forec Mt'!I594*'city lvl hist forec Mt'!$H594</f>
        <v>1.0546828875274037</v>
      </c>
      <c r="J594" s="15">
        <f>'prov lvl hist forec Mt'!J594*'city lvl hist forec Mt'!$H594</f>
        <v>1.0683451939579791</v>
      </c>
      <c r="K594" s="15">
        <f>'prov lvl hist forec Mt'!K594*'city lvl hist forec Mt'!$H594</f>
        <v>1.1049178660024248</v>
      </c>
      <c r="L594" s="15">
        <f>'prov lvl hist forec Mt'!L594*'city lvl hist forec Mt'!$H594</f>
        <v>1.0474973071889881</v>
      </c>
      <c r="M594" s="15">
        <f>'prov lvl hist forec Mt'!M594*'city lvl hist forec Mt'!$H594</f>
        <v>1.1704434459977504</v>
      </c>
      <c r="N594" s="15">
        <f>'prov lvl hist forec Mt'!N594*'city lvl hist forec Mt'!$H594</f>
        <v>1.1690769080448269</v>
      </c>
      <c r="O594" s="15">
        <f>'prov lvl hist forec Mt'!O594*'city lvl hist forec Mt'!$H594</f>
        <v>1.1829707675213477</v>
      </c>
      <c r="P594" s="15">
        <f>'prov lvl hist forec Mt'!P594*'city lvl hist forec Mt'!$H594</f>
        <v>1.180481692045936</v>
      </c>
      <c r="Q594" s="15">
        <f>'prov lvl hist forec Mt'!Q594*'city lvl hist forec Mt'!$H594</f>
        <v>1.1568911060681575</v>
      </c>
      <c r="R594" s="15">
        <f>'prov lvl hist forec Mt'!R594*'city lvl hist forec Mt'!$H594</f>
        <v>1.1337723318099346</v>
      </c>
      <c r="S594" s="15">
        <f>'prov lvl hist forec Mt'!S594*'city lvl hist forec Mt'!$H594</f>
        <v>1.1111159330368758</v>
      </c>
      <c r="T594" s="15">
        <f>'prov lvl hist forec Mt'!T594*'city lvl hist forec Mt'!$H594</f>
        <v>1.0889126622392784</v>
      </c>
      <c r="U594" s="15">
        <f>'prov lvl hist forec Mt'!U594*'city lvl hist forec Mt'!$H594</f>
        <v>1.0671534568576329</v>
      </c>
      <c r="V594" s="15">
        <f>'prov lvl hist forec Mt'!V594*'city lvl hist forec Mt'!$H594</f>
        <v>1.0458294355836202</v>
      </c>
      <c r="W594" s="15">
        <f>'prov lvl hist forec Mt'!W594*'city lvl hist forec Mt'!$H594</f>
        <v>1.0249318947350881</v>
      </c>
      <c r="X594" s="15">
        <f>'prov lvl hist forec Mt'!X594*'city lvl hist forec Mt'!$H594</f>
        <v>1.0044523047035263</v>
      </c>
    </row>
    <row r="595" spans="1:24">
      <c r="A595" s="14" t="s">
        <v>3876</v>
      </c>
      <c r="B595" s="14" t="s">
        <v>4872</v>
      </c>
      <c r="C595" s="14" t="s">
        <v>3179</v>
      </c>
      <c r="D595" s="14" t="s">
        <v>2545</v>
      </c>
      <c r="E595" s="14" t="s">
        <v>3953</v>
      </c>
      <c r="F595">
        <f>SUMIF(GID_GCED_CO2_Plant_2019_v1.0!$V$1:$V$797,'city lvl hist forec Mt'!A595,GID_GCED_CO2_Plant_2019_v1.0!$AB$1:$AB$797)</f>
        <v>0</v>
      </c>
      <c r="G595" s="15">
        <f t="shared" si="18"/>
        <v>9758.44</v>
      </c>
      <c r="H595" s="26">
        <f t="shared" si="19"/>
        <v>0</v>
      </c>
      <c r="I595" s="15">
        <f>'prov lvl hist forec Mt'!I595*'city lvl hist forec Mt'!$H595</f>
        <v>0</v>
      </c>
      <c r="J595" s="15">
        <f>'prov lvl hist forec Mt'!J595*'city lvl hist forec Mt'!$H595</f>
        <v>0</v>
      </c>
      <c r="K595" s="15">
        <f>'prov lvl hist forec Mt'!K595*'city lvl hist forec Mt'!$H595</f>
        <v>0</v>
      </c>
      <c r="L595" s="15">
        <f>'prov lvl hist forec Mt'!L595*'city lvl hist forec Mt'!$H595</f>
        <v>0</v>
      </c>
      <c r="M595" s="15">
        <f>'prov lvl hist forec Mt'!M595*'city lvl hist forec Mt'!$H595</f>
        <v>0</v>
      </c>
      <c r="N595" s="15">
        <f>'prov lvl hist forec Mt'!N595*'city lvl hist forec Mt'!$H595</f>
        <v>0</v>
      </c>
      <c r="O595" s="15">
        <f>'prov lvl hist forec Mt'!O595*'city lvl hist forec Mt'!$H595</f>
        <v>0</v>
      </c>
      <c r="P595" s="15">
        <f>'prov lvl hist forec Mt'!P595*'city lvl hist forec Mt'!$H595</f>
        <v>0</v>
      </c>
      <c r="Q595" s="15">
        <f>'prov lvl hist forec Mt'!Q595*'city lvl hist forec Mt'!$H595</f>
        <v>0</v>
      </c>
      <c r="R595" s="15">
        <f>'prov lvl hist forec Mt'!R595*'city lvl hist forec Mt'!$H595</f>
        <v>0</v>
      </c>
      <c r="S595" s="15">
        <f>'prov lvl hist forec Mt'!S595*'city lvl hist forec Mt'!$H595</f>
        <v>0</v>
      </c>
      <c r="T595" s="15">
        <f>'prov lvl hist forec Mt'!T595*'city lvl hist forec Mt'!$H595</f>
        <v>0</v>
      </c>
      <c r="U595" s="15">
        <f>'prov lvl hist forec Mt'!U595*'city lvl hist forec Mt'!$H595</f>
        <v>0</v>
      </c>
      <c r="V595" s="15">
        <f>'prov lvl hist forec Mt'!V595*'city lvl hist forec Mt'!$H595</f>
        <v>0</v>
      </c>
      <c r="W595" s="15">
        <f>'prov lvl hist forec Mt'!W595*'city lvl hist forec Mt'!$H595</f>
        <v>0</v>
      </c>
      <c r="X595" s="15">
        <f>'prov lvl hist forec Mt'!X595*'city lvl hist forec Mt'!$H595</f>
        <v>0</v>
      </c>
    </row>
    <row r="596" spans="1:24">
      <c r="A596" s="14" t="s">
        <v>3435</v>
      </c>
      <c r="B596" s="14" t="s">
        <v>4873</v>
      </c>
      <c r="C596" s="14" t="s">
        <v>3157</v>
      </c>
      <c r="D596" s="14" t="s">
        <v>2362</v>
      </c>
      <c r="E596" s="14" t="s">
        <v>3963</v>
      </c>
      <c r="F596">
        <f>SUMIF(GID_GCED_CO2_Plant_2019_v1.0!$V$1:$V$797,'city lvl hist forec Mt'!A596,GID_GCED_CO2_Plant_2019_v1.0!$AB$1:$AB$797)</f>
        <v>1045.9100000000001</v>
      </c>
      <c r="G596" s="15">
        <f t="shared" si="18"/>
        <v>26891.949999999997</v>
      </c>
      <c r="H596" s="26">
        <f t="shared" si="19"/>
        <v>3.889305163812963E-2</v>
      </c>
      <c r="I596" s="15">
        <f>'prov lvl hist forec Mt'!I596*'city lvl hist forec Mt'!$H596</f>
        <v>0.85545210047746756</v>
      </c>
      <c r="J596" s="15">
        <f>'prov lvl hist forec Mt'!J596*'city lvl hist forec Mt'!$H596</f>
        <v>0.79623046480195325</v>
      </c>
      <c r="K596" s="15">
        <f>'prov lvl hist forec Mt'!K596*'city lvl hist forec Mt'!$H596</f>
        <v>0.78816469378294363</v>
      </c>
      <c r="L596" s="15">
        <f>'prov lvl hist forec Mt'!L596*'city lvl hist forec Mt'!$H596</f>
        <v>0.56387113672122013</v>
      </c>
      <c r="M596" s="15">
        <f>'prov lvl hist forec Mt'!M596*'city lvl hist forec Mt'!$H596</f>
        <v>0.56007811776001104</v>
      </c>
      <c r="N596" s="15">
        <f>'prov lvl hist forec Mt'!N596*'city lvl hist forec Mt'!$H596</f>
        <v>0.61825951154224479</v>
      </c>
      <c r="O596" s="15">
        <f>'prov lvl hist forec Mt'!O596*'city lvl hist forec Mt'!$H596</f>
        <v>0.61363809035779615</v>
      </c>
      <c r="P596" s="15">
        <f>'prov lvl hist forec Mt'!P596*'city lvl hist forec Mt'!$H596</f>
        <v>0.61446601481976415</v>
      </c>
      <c r="Q596" s="15">
        <f>'prov lvl hist forec Mt'!Q596*'city lvl hist forec Mt'!$H596</f>
        <v>0.62231279302962739</v>
      </c>
      <c r="R596" s="15">
        <f>'prov lvl hist forec Mt'!R596*'city lvl hist forec Mt'!$H596</f>
        <v>0.63000263567529335</v>
      </c>
      <c r="S596" s="15">
        <f>'prov lvl hist forec Mt'!S596*'city lvl hist forec Mt'!$H596</f>
        <v>0.63753868146804604</v>
      </c>
      <c r="T596" s="15">
        <f>'prov lvl hist forec Mt'!T596*'city lvl hist forec Mt'!$H596</f>
        <v>0.64492400634494373</v>
      </c>
      <c r="U596" s="15">
        <f>'prov lvl hist forec Mt'!U596*'city lvl hist forec Mt'!$H596</f>
        <v>0.6521616247243035</v>
      </c>
      <c r="V596" s="15">
        <f>'prov lvl hist forec Mt'!V596*'city lvl hist forec Mt'!$H596</f>
        <v>0.65925449073607589</v>
      </c>
      <c r="W596" s="15">
        <f>'prov lvl hist forec Mt'!W596*'city lvl hist forec Mt'!$H596</f>
        <v>0.66620549942761298</v>
      </c>
      <c r="X596" s="15">
        <f>'prov lvl hist forec Mt'!X596*'city lvl hist forec Mt'!$H596</f>
        <v>0.67301748794531924</v>
      </c>
    </row>
    <row r="597" spans="1:24">
      <c r="A597" s="14" t="s">
        <v>3369</v>
      </c>
      <c r="B597" s="14" t="s">
        <v>4874</v>
      </c>
      <c r="C597" s="14" t="s">
        <v>2917</v>
      </c>
      <c r="D597" s="14" t="s">
        <v>2453</v>
      </c>
      <c r="E597" s="14" t="s">
        <v>4031</v>
      </c>
      <c r="F597">
        <f>SUMIF(GID_GCED_CO2_Plant_2019_v1.0!$V$1:$V$797,'city lvl hist forec Mt'!A597,GID_GCED_CO2_Plant_2019_v1.0!$AB$1:$AB$797)</f>
        <v>1045.9100000000001</v>
      </c>
      <c r="G597" s="15">
        <f t="shared" si="18"/>
        <v>24364.339999999997</v>
      </c>
      <c r="H597" s="26">
        <f t="shared" si="19"/>
        <v>4.2927902007606211E-2</v>
      </c>
      <c r="I597" s="15">
        <f>'prov lvl hist forec Mt'!I597*'city lvl hist forec Mt'!$H597</f>
        <v>1.0255172219211435</v>
      </c>
      <c r="J597" s="15">
        <f>'prov lvl hist forec Mt'!J597*'city lvl hist forec Mt'!$H597</f>
        <v>1.0131890788883398</v>
      </c>
      <c r="K597" s="15">
        <f>'prov lvl hist forec Mt'!K597*'city lvl hist forec Mt'!$H597</f>
        <v>1.0091956948507668</v>
      </c>
      <c r="L597" s="15">
        <f>'prov lvl hist forec Mt'!L597*'city lvl hist forec Mt'!$H597</f>
        <v>0.83391515604267796</v>
      </c>
      <c r="M597" s="15">
        <f>'prov lvl hist forec Mt'!M597*'city lvl hist forec Mt'!$H597</f>
        <v>0.94793388578982152</v>
      </c>
      <c r="N597" s="15">
        <f>'prov lvl hist forec Mt'!N597*'city lvl hist forec Mt'!$H597</f>
        <v>0.89145196868529364</v>
      </c>
      <c r="O597" s="15">
        <f>'prov lvl hist forec Mt'!O597*'city lvl hist forec Mt'!$H597</f>
        <v>0.9053040992185305</v>
      </c>
      <c r="P597" s="15">
        <f>'prov lvl hist forec Mt'!P597*'city lvl hist forec Mt'!$H597</f>
        <v>0.90282249945492676</v>
      </c>
      <c r="Q597" s="15">
        <f>'prov lvl hist forec Mt'!Q597*'city lvl hist forec Mt'!$H597</f>
        <v>0.8793027656565563</v>
      </c>
      <c r="R597" s="15">
        <f>'prov lvl hist forec Mt'!R597*'city lvl hist forec Mt'!$H597</f>
        <v>0.85625342653415315</v>
      </c>
      <c r="S597" s="15">
        <f>'prov lvl hist forec Mt'!S597*'city lvl hist forec Mt'!$H597</f>
        <v>0.833665074194198</v>
      </c>
      <c r="T597" s="15">
        <f>'prov lvl hist forec Mt'!T597*'city lvl hist forec Mt'!$H597</f>
        <v>0.81152848890104212</v>
      </c>
      <c r="U597" s="15">
        <f>'prov lvl hist forec Mt'!U597*'city lvl hist forec Mt'!$H597</f>
        <v>0.78983463531374931</v>
      </c>
      <c r="V597" s="15">
        <f>'prov lvl hist forec Mt'!V597*'city lvl hist forec Mt'!$H597</f>
        <v>0.76857465879820219</v>
      </c>
      <c r="W597" s="15">
        <f>'prov lvl hist forec Mt'!W597*'city lvl hist forec Mt'!$H597</f>
        <v>0.74773988181296625</v>
      </c>
      <c r="X597" s="15">
        <f>'prov lvl hist forec Mt'!X597*'city lvl hist forec Mt'!$H597</f>
        <v>0.72732180036743466</v>
      </c>
    </row>
    <row r="598" spans="1:24">
      <c r="A598" s="14" t="s">
        <v>3429</v>
      </c>
      <c r="B598" s="14" t="s">
        <v>4875</v>
      </c>
      <c r="C598" s="14" t="s">
        <v>3129</v>
      </c>
      <c r="D598" s="14" t="s">
        <v>2366</v>
      </c>
      <c r="E598" s="14" t="s">
        <v>3987</v>
      </c>
      <c r="F598">
        <f>SUMIF(GID_GCED_CO2_Plant_2019_v1.0!$V$1:$V$797,'city lvl hist forec Mt'!A598,GID_GCED_CO2_Plant_2019_v1.0!$AB$1:$AB$797)</f>
        <v>134.1</v>
      </c>
      <c r="G598" s="15">
        <f t="shared" si="18"/>
        <v>30951.659999999996</v>
      </c>
      <c r="H598" s="26">
        <f t="shared" si="19"/>
        <v>4.3325624538393098E-3</v>
      </c>
      <c r="I598" s="15">
        <f>'prov lvl hist forec Mt'!I598*'city lvl hist forec Mt'!$H598</f>
        <v>8.0903544684813353E-2</v>
      </c>
      <c r="J598" s="15">
        <f>'prov lvl hist forec Mt'!J598*'city lvl hist forec Mt'!$H598</f>
        <v>8.2899484741080984E-2</v>
      </c>
      <c r="K598" s="15">
        <f>'prov lvl hist forec Mt'!K598*'city lvl hist forec Mt'!$H598</f>
        <v>8.1165290310922733E-2</v>
      </c>
      <c r="L598" s="15">
        <f>'prov lvl hist forec Mt'!L598*'city lvl hist forec Mt'!$H598</f>
        <v>7.8759980602920235E-2</v>
      </c>
      <c r="M598" s="15">
        <f>'prov lvl hist forec Mt'!M598*'city lvl hist forec Mt'!$H598</f>
        <v>8.4487392714874876E-2</v>
      </c>
      <c r="N598" s="15">
        <f>'prov lvl hist forec Mt'!N598*'city lvl hist forec Mt'!$H598</f>
        <v>8.5170339318837843E-2</v>
      </c>
      <c r="O598" s="15">
        <f>'prov lvl hist forec Mt'!O598*'city lvl hist forec Mt'!$H598</f>
        <v>8.5606864296036908E-2</v>
      </c>
      <c r="P598" s="15">
        <f>'prov lvl hist forec Mt'!P598*'city lvl hist forec Mt'!$H598</f>
        <v>8.552866114327097E-2</v>
      </c>
      <c r="Q598" s="15">
        <f>'prov lvl hist forec Mt'!Q598*'city lvl hist forec Mt'!$H598</f>
        <v>8.4787479038797783E-2</v>
      </c>
      <c r="R598" s="15">
        <f>'prov lvl hist forec Mt'!R598*'city lvl hist forec Mt'!$H598</f>
        <v>8.4061120576414058E-2</v>
      </c>
      <c r="S598" s="15">
        <f>'prov lvl hist forec Mt'!S598*'city lvl hist forec Mt'!$H598</f>
        <v>8.3349289283278005E-2</v>
      </c>
      <c r="T598" s="15">
        <f>'prov lvl hist forec Mt'!T598*'city lvl hist forec Mt'!$H598</f>
        <v>8.2651694616004676E-2</v>
      </c>
      <c r="U598" s="15">
        <f>'prov lvl hist forec Mt'!U598*'city lvl hist forec Mt'!$H598</f>
        <v>8.1968051842076811E-2</v>
      </c>
      <c r="V598" s="15">
        <f>'prov lvl hist forec Mt'!V598*'city lvl hist forec Mt'!$H598</f>
        <v>8.1298081923627516E-2</v>
      </c>
      <c r="W598" s="15">
        <f>'prov lvl hist forec Mt'!W598*'city lvl hist forec Mt'!$H598</f>
        <v>8.0641511403547209E-2</v>
      </c>
      <c r="X598" s="15">
        <f>'prov lvl hist forec Mt'!X598*'city lvl hist forec Mt'!$H598</f>
        <v>7.9998072293868489E-2</v>
      </c>
    </row>
    <row r="599" spans="1:24">
      <c r="A599" s="14" t="s">
        <v>3877</v>
      </c>
      <c r="B599" s="14" t="s">
        <v>4876</v>
      </c>
      <c r="C599" s="14" t="s">
        <v>3218</v>
      </c>
      <c r="D599" s="14" t="s">
        <v>3970</v>
      </c>
      <c r="E599" s="14" t="s">
        <v>3971</v>
      </c>
      <c r="F599">
        <f>SUMIF(GID_GCED_CO2_Plant_2019_v1.0!$V$1:$V$797,'city lvl hist forec Mt'!A599,GID_GCED_CO2_Plant_2019_v1.0!$AB$1:$AB$797)</f>
        <v>0</v>
      </c>
      <c r="G599" s="15">
        <f t="shared" si="18"/>
        <v>6506.7800000000007</v>
      </c>
      <c r="H599" s="26">
        <f t="shared" si="19"/>
        <v>0</v>
      </c>
      <c r="I599" s="15">
        <f>'prov lvl hist forec Mt'!I599*'city lvl hist forec Mt'!$H599</f>
        <v>0</v>
      </c>
      <c r="J599" s="15">
        <f>'prov lvl hist forec Mt'!J599*'city lvl hist forec Mt'!$H599</f>
        <v>0</v>
      </c>
      <c r="K599" s="15">
        <f>'prov lvl hist forec Mt'!K599*'city lvl hist forec Mt'!$H599</f>
        <v>0</v>
      </c>
      <c r="L599" s="15">
        <f>'prov lvl hist forec Mt'!L599*'city lvl hist forec Mt'!$H599</f>
        <v>0</v>
      </c>
      <c r="M599" s="15">
        <f>'prov lvl hist forec Mt'!M599*'city lvl hist forec Mt'!$H599</f>
        <v>0</v>
      </c>
      <c r="N599" s="15">
        <f>'prov lvl hist forec Mt'!N599*'city lvl hist forec Mt'!$H599</f>
        <v>0</v>
      </c>
      <c r="O599" s="15">
        <f>'prov lvl hist forec Mt'!O599*'city lvl hist forec Mt'!$H599</f>
        <v>0</v>
      </c>
      <c r="P599" s="15">
        <f>'prov lvl hist forec Mt'!P599*'city lvl hist forec Mt'!$H599</f>
        <v>0</v>
      </c>
      <c r="Q599" s="15">
        <f>'prov lvl hist forec Mt'!Q599*'city lvl hist forec Mt'!$H599</f>
        <v>0</v>
      </c>
      <c r="R599" s="15">
        <f>'prov lvl hist forec Mt'!R599*'city lvl hist forec Mt'!$H599</f>
        <v>0</v>
      </c>
      <c r="S599" s="15">
        <f>'prov lvl hist forec Mt'!S599*'city lvl hist forec Mt'!$H599</f>
        <v>0</v>
      </c>
      <c r="T599" s="15">
        <f>'prov lvl hist forec Mt'!T599*'city lvl hist forec Mt'!$H599</f>
        <v>0</v>
      </c>
      <c r="U599" s="15">
        <f>'prov lvl hist forec Mt'!U599*'city lvl hist forec Mt'!$H599</f>
        <v>0</v>
      </c>
      <c r="V599" s="15">
        <f>'prov lvl hist forec Mt'!V599*'city lvl hist forec Mt'!$H599</f>
        <v>0</v>
      </c>
      <c r="W599" s="15">
        <f>'prov lvl hist forec Mt'!W599*'city lvl hist forec Mt'!$H599</f>
        <v>0</v>
      </c>
      <c r="X599" s="15">
        <f>'prov lvl hist forec Mt'!X599*'city lvl hist forec Mt'!$H599</f>
        <v>0</v>
      </c>
    </row>
    <row r="600" spans="1:24">
      <c r="A600" s="14" t="s">
        <v>3878</v>
      </c>
      <c r="B600" s="14" t="s">
        <v>4877</v>
      </c>
      <c r="C600" s="14" t="s">
        <v>4878</v>
      </c>
      <c r="D600" s="14" t="s">
        <v>2412</v>
      </c>
      <c r="E600" s="14" t="s">
        <v>3949</v>
      </c>
      <c r="F600">
        <f>SUMIF(GID_GCED_CO2_Plant_2019_v1.0!$V$1:$V$797,'city lvl hist forec Mt'!A600,GID_GCED_CO2_Plant_2019_v1.0!$AB$1:$AB$797)</f>
        <v>0</v>
      </c>
      <c r="G600" s="15">
        <f t="shared" si="18"/>
        <v>15785.860000000004</v>
      </c>
      <c r="H600" s="26">
        <f t="shared" si="19"/>
        <v>0</v>
      </c>
      <c r="I600" s="15">
        <f>'prov lvl hist forec Mt'!I600*'city lvl hist forec Mt'!$H600</f>
        <v>0</v>
      </c>
      <c r="J600" s="15">
        <f>'prov lvl hist forec Mt'!J600*'city lvl hist forec Mt'!$H600</f>
        <v>0</v>
      </c>
      <c r="K600" s="15">
        <f>'prov lvl hist forec Mt'!K600*'city lvl hist forec Mt'!$H600</f>
        <v>0</v>
      </c>
      <c r="L600" s="15">
        <f>'prov lvl hist forec Mt'!L600*'city lvl hist forec Mt'!$H600</f>
        <v>0</v>
      </c>
      <c r="M600" s="15">
        <f>'prov lvl hist forec Mt'!M600*'city lvl hist forec Mt'!$H600</f>
        <v>0</v>
      </c>
      <c r="N600" s="15">
        <f>'prov lvl hist forec Mt'!N600*'city lvl hist forec Mt'!$H600</f>
        <v>0</v>
      </c>
      <c r="O600" s="15">
        <f>'prov lvl hist forec Mt'!O600*'city lvl hist forec Mt'!$H600</f>
        <v>0</v>
      </c>
      <c r="P600" s="15">
        <f>'prov lvl hist forec Mt'!P600*'city lvl hist forec Mt'!$H600</f>
        <v>0</v>
      </c>
      <c r="Q600" s="15">
        <f>'prov lvl hist forec Mt'!Q600*'city lvl hist forec Mt'!$H600</f>
        <v>0</v>
      </c>
      <c r="R600" s="15">
        <f>'prov lvl hist forec Mt'!R600*'city lvl hist forec Mt'!$H600</f>
        <v>0</v>
      </c>
      <c r="S600" s="15">
        <f>'prov lvl hist forec Mt'!S600*'city lvl hist forec Mt'!$H600</f>
        <v>0</v>
      </c>
      <c r="T600" s="15">
        <f>'prov lvl hist forec Mt'!T600*'city lvl hist forec Mt'!$H600</f>
        <v>0</v>
      </c>
      <c r="U600" s="15">
        <f>'prov lvl hist forec Mt'!U600*'city lvl hist forec Mt'!$H600</f>
        <v>0</v>
      </c>
      <c r="V600" s="15">
        <f>'prov lvl hist forec Mt'!V600*'city lvl hist forec Mt'!$H600</f>
        <v>0</v>
      </c>
      <c r="W600" s="15">
        <f>'prov lvl hist forec Mt'!W600*'city lvl hist forec Mt'!$H600</f>
        <v>0</v>
      </c>
      <c r="X600" s="15">
        <f>'prov lvl hist forec Mt'!X600*'city lvl hist forec Mt'!$H600</f>
        <v>0</v>
      </c>
    </row>
    <row r="601" spans="1:24">
      <c r="A601" s="14" t="s">
        <v>3879</v>
      </c>
      <c r="B601" s="14" t="s">
        <v>4879</v>
      </c>
      <c r="C601" s="14" t="s">
        <v>3072</v>
      </c>
      <c r="D601" s="14" t="s">
        <v>2453</v>
      </c>
      <c r="E601" s="14" t="s">
        <v>4031</v>
      </c>
      <c r="F601">
        <f>SUMIF(GID_GCED_CO2_Plant_2019_v1.0!$V$1:$V$797,'city lvl hist forec Mt'!A601,GID_GCED_CO2_Plant_2019_v1.0!$AB$1:$AB$797)</f>
        <v>0</v>
      </c>
      <c r="G601" s="15">
        <f t="shared" si="18"/>
        <v>24364.339999999997</v>
      </c>
      <c r="H601" s="26">
        <f t="shared" si="19"/>
        <v>0</v>
      </c>
      <c r="I601" s="15">
        <f>'prov lvl hist forec Mt'!I601*'city lvl hist forec Mt'!$H601</f>
        <v>0</v>
      </c>
      <c r="J601" s="15">
        <f>'prov lvl hist forec Mt'!J601*'city lvl hist forec Mt'!$H601</f>
        <v>0</v>
      </c>
      <c r="K601" s="15">
        <f>'prov lvl hist forec Mt'!K601*'city lvl hist forec Mt'!$H601</f>
        <v>0</v>
      </c>
      <c r="L601" s="15">
        <f>'prov lvl hist forec Mt'!L601*'city lvl hist forec Mt'!$H601</f>
        <v>0</v>
      </c>
      <c r="M601" s="15">
        <f>'prov lvl hist forec Mt'!M601*'city lvl hist forec Mt'!$H601</f>
        <v>0</v>
      </c>
      <c r="N601" s="15">
        <f>'prov lvl hist forec Mt'!N601*'city lvl hist forec Mt'!$H601</f>
        <v>0</v>
      </c>
      <c r="O601" s="15">
        <f>'prov lvl hist forec Mt'!O601*'city lvl hist forec Mt'!$H601</f>
        <v>0</v>
      </c>
      <c r="P601" s="15">
        <f>'prov lvl hist forec Mt'!P601*'city lvl hist forec Mt'!$H601</f>
        <v>0</v>
      </c>
      <c r="Q601" s="15">
        <f>'prov lvl hist forec Mt'!Q601*'city lvl hist forec Mt'!$H601</f>
        <v>0</v>
      </c>
      <c r="R601" s="15">
        <f>'prov lvl hist forec Mt'!R601*'city lvl hist forec Mt'!$H601</f>
        <v>0</v>
      </c>
      <c r="S601" s="15">
        <f>'prov lvl hist forec Mt'!S601*'city lvl hist forec Mt'!$H601</f>
        <v>0</v>
      </c>
      <c r="T601" s="15">
        <f>'prov lvl hist forec Mt'!T601*'city lvl hist forec Mt'!$H601</f>
        <v>0</v>
      </c>
      <c r="U601" s="15">
        <f>'prov lvl hist forec Mt'!U601*'city lvl hist forec Mt'!$H601</f>
        <v>0</v>
      </c>
      <c r="V601" s="15">
        <f>'prov lvl hist forec Mt'!V601*'city lvl hist forec Mt'!$H601</f>
        <v>0</v>
      </c>
      <c r="W601" s="15">
        <f>'prov lvl hist forec Mt'!W601*'city lvl hist forec Mt'!$H601</f>
        <v>0</v>
      </c>
      <c r="X601" s="15">
        <f>'prov lvl hist forec Mt'!X601*'city lvl hist forec Mt'!$H601</f>
        <v>0</v>
      </c>
    </row>
    <row r="602" spans="1:24">
      <c r="A602" s="14" t="s">
        <v>3444</v>
      </c>
      <c r="B602" s="14" t="s">
        <v>4880</v>
      </c>
      <c r="C602" s="14" t="s">
        <v>2553</v>
      </c>
      <c r="D602" s="14" t="s">
        <v>1517</v>
      </c>
      <c r="E602" s="14" t="s">
        <v>4043</v>
      </c>
      <c r="F602">
        <f>SUMIF(GID_GCED_CO2_Plant_2019_v1.0!$V$1:$V$797,'city lvl hist forec Mt'!A602,GID_GCED_CO2_Plant_2019_v1.0!$AB$1:$AB$797)</f>
        <v>4123.3</v>
      </c>
      <c r="G602" s="15">
        <f t="shared" si="18"/>
        <v>24846.129999999997</v>
      </c>
      <c r="H602" s="26">
        <f t="shared" si="19"/>
        <v>0.16595341004816447</v>
      </c>
      <c r="I602" s="15">
        <f>'prov lvl hist forec Mt'!I602*'city lvl hist forec Mt'!$H602</f>
        <v>3.2754955710417386</v>
      </c>
      <c r="J602" s="15">
        <f>'prov lvl hist forec Mt'!J602*'city lvl hist forec Mt'!$H602</f>
        <v>3.2830207306631114</v>
      </c>
      <c r="K602" s="15">
        <f>'prov lvl hist forec Mt'!K602*'city lvl hist forec Mt'!$H602</f>
        <v>3.5537633484531446</v>
      </c>
      <c r="L602" s="15">
        <f>'prov lvl hist forec Mt'!L602*'city lvl hist forec Mt'!$H602</f>
        <v>3.50836598814666</v>
      </c>
      <c r="M602" s="15">
        <f>'prov lvl hist forec Mt'!M602*'city lvl hist forec Mt'!$H602</f>
        <v>3.816119962176038</v>
      </c>
      <c r="N602" s="15">
        <f>'prov lvl hist forec Mt'!N602*'city lvl hist forec Mt'!$H602</f>
        <v>3.8429538827219556</v>
      </c>
      <c r="O602" s="15">
        <f>'prov lvl hist forec Mt'!O602*'city lvl hist forec Mt'!$H602</f>
        <v>3.8714993259760457</v>
      </c>
      <c r="P602" s="15">
        <f>'prov lvl hist forec Mt'!P602*'city lvl hist forec Mt'!$H602</f>
        <v>3.866385429232051</v>
      </c>
      <c r="Q602" s="15">
        <f>'prov lvl hist forec Mt'!Q602*'city lvl hist forec Mt'!$H602</f>
        <v>3.8179177061708391</v>
      </c>
      <c r="R602" s="15">
        <f>'prov lvl hist forec Mt'!R602*'city lvl hist forec Mt'!$H602</f>
        <v>3.7704193375708512</v>
      </c>
      <c r="S602" s="15">
        <f>'prov lvl hist forec Mt'!S602*'city lvl hist forec Mt'!$H602</f>
        <v>3.723870936342863</v>
      </c>
      <c r="T602" s="15">
        <f>'prov lvl hist forec Mt'!T602*'city lvl hist forec Mt'!$H602</f>
        <v>3.6782535031394343</v>
      </c>
      <c r="U602" s="15">
        <f>'prov lvl hist forec Mt'!U602*'city lvl hist forec Mt'!$H602</f>
        <v>3.6335484186000748</v>
      </c>
      <c r="V602" s="15">
        <f>'prov lvl hist forec Mt'!V602*'city lvl hist forec Mt'!$H602</f>
        <v>3.5897374357515019</v>
      </c>
      <c r="W602" s="15">
        <f>'prov lvl hist forec Mt'!W602*'city lvl hist forec Mt'!$H602</f>
        <v>3.5468026725599011</v>
      </c>
      <c r="X602" s="15">
        <f>'prov lvl hist forec Mt'!X602*'city lvl hist forec Mt'!$H602</f>
        <v>3.5047266046321313</v>
      </c>
    </row>
    <row r="603" spans="1:24">
      <c r="A603" s="14" t="s">
        <v>3296</v>
      </c>
      <c r="B603" s="14" t="s">
        <v>4881</v>
      </c>
      <c r="C603" s="14" t="s">
        <v>2354</v>
      </c>
      <c r="D603" s="14" t="s">
        <v>1517</v>
      </c>
      <c r="E603" s="14" t="s">
        <v>4043</v>
      </c>
      <c r="F603">
        <f>SUMIF(GID_GCED_CO2_Plant_2019_v1.0!$V$1:$V$797,'city lvl hist forec Mt'!A603,GID_GCED_CO2_Plant_2019_v1.0!$AB$1:$AB$797)</f>
        <v>261.48</v>
      </c>
      <c r="G603" s="15">
        <f t="shared" si="18"/>
        <v>24846.129999999997</v>
      </c>
      <c r="H603" s="26">
        <f t="shared" si="19"/>
        <v>1.0523972948704689E-2</v>
      </c>
      <c r="I603" s="15">
        <f>'prov lvl hist forec Mt'!I603*'city lvl hist forec Mt'!$H603</f>
        <v>0.20771629081463724</v>
      </c>
      <c r="J603" s="15">
        <f>'prov lvl hist forec Mt'!J603*'city lvl hist forec Mt'!$H603</f>
        <v>0.20819350051022006</v>
      </c>
      <c r="K603" s="15">
        <f>'prov lvl hist forec Mt'!K603*'city lvl hist forec Mt'!$H603</f>
        <v>0.22536270471552597</v>
      </c>
      <c r="L603" s="15">
        <f>'prov lvl hist forec Mt'!L603*'city lvl hist forec Mt'!$H603</f>
        <v>0.22248382086692423</v>
      </c>
      <c r="M603" s="15">
        <f>'prov lvl hist forec Mt'!M603*'city lvl hist forec Mt'!$H603</f>
        <v>0.24200010858045506</v>
      </c>
      <c r="N603" s="15">
        <f>'prov lvl hist forec Mt'!N603*'city lvl hist forec Mt'!$H603</f>
        <v>0.24370178770745202</v>
      </c>
      <c r="O603" s="15">
        <f>'prov lvl hist forec Mt'!O603*'city lvl hist forec Mt'!$H603</f>
        <v>0.24551200343322493</v>
      </c>
      <c r="P603" s="15">
        <f>'prov lvl hist forec Mt'!P603*'city lvl hist forec Mt'!$H603</f>
        <v>0.24518770451715777</v>
      </c>
      <c r="Q603" s="15">
        <f>'prov lvl hist forec Mt'!Q603*'city lvl hist forec Mt'!$H603</f>
        <v>0.24211411292158003</v>
      </c>
      <c r="R603" s="15">
        <f>'prov lvl hist forec Mt'!R603*'city lvl hist forec Mt'!$H603</f>
        <v>0.23910199315791383</v>
      </c>
      <c r="S603" s="15">
        <f>'prov lvl hist forec Mt'!S603*'city lvl hist forec Mt'!$H603</f>
        <v>0.23615011578952097</v>
      </c>
      <c r="T603" s="15">
        <f>'prov lvl hist forec Mt'!T603*'city lvl hist forec Mt'!$H603</f>
        <v>0.23325727596849594</v>
      </c>
      <c r="U603" s="15">
        <f>'prov lvl hist forec Mt'!U603*'city lvl hist forec Mt'!$H603</f>
        <v>0.23042229294389144</v>
      </c>
      <c r="V603" s="15">
        <f>'prov lvl hist forec Mt'!V603*'city lvl hist forec Mt'!$H603</f>
        <v>0.22764400957977898</v>
      </c>
      <c r="W603" s="15">
        <f>'prov lvl hist forec Mt'!W603*'city lvl hist forec Mt'!$H603</f>
        <v>0.22492129188294882</v>
      </c>
      <c r="X603" s="15">
        <f>'prov lvl hist forec Mt'!X603*'city lvl hist forec Mt'!$H603</f>
        <v>0.22225302854005521</v>
      </c>
    </row>
    <row r="604" spans="1:24">
      <c r="A604" s="14" t="s">
        <v>3880</v>
      </c>
      <c r="B604" s="14" t="s">
        <v>4882</v>
      </c>
      <c r="C604" s="14" t="s">
        <v>4883</v>
      </c>
      <c r="D604" s="14" t="s">
        <v>2642</v>
      </c>
      <c r="E604" s="14" t="s">
        <v>4037</v>
      </c>
      <c r="F604">
        <f>SUMIF(GID_GCED_CO2_Plant_2019_v1.0!$V$1:$V$797,'city lvl hist forec Mt'!A604,GID_GCED_CO2_Plant_2019_v1.0!$AB$1:$AB$797)</f>
        <v>0</v>
      </c>
      <c r="G604" s="15">
        <f t="shared" si="18"/>
        <v>4378.0800000000008</v>
      </c>
      <c r="H604" s="26">
        <f t="shared" si="19"/>
        <v>0</v>
      </c>
      <c r="I604" s="15">
        <f>'prov lvl hist forec Mt'!I604*'city lvl hist forec Mt'!$H604</f>
        <v>0</v>
      </c>
      <c r="J604" s="15">
        <f>'prov lvl hist forec Mt'!J604*'city lvl hist forec Mt'!$H604</f>
        <v>0</v>
      </c>
      <c r="K604" s="15">
        <f>'prov lvl hist forec Mt'!K604*'city lvl hist forec Mt'!$H604</f>
        <v>0</v>
      </c>
      <c r="L604" s="15">
        <f>'prov lvl hist forec Mt'!L604*'city lvl hist forec Mt'!$H604</f>
        <v>0</v>
      </c>
      <c r="M604" s="15">
        <f>'prov lvl hist forec Mt'!M604*'city lvl hist forec Mt'!$H604</f>
        <v>0</v>
      </c>
      <c r="N604" s="15">
        <f>'prov lvl hist forec Mt'!N604*'city lvl hist forec Mt'!$H604</f>
        <v>0</v>
      </c>
      <c r="O604" s="15">
        <f>'prov lvl hist forec Mt'!O604*'city lvl hist forec Mt'!$H604</f>
        <v>0</v>
      </c>
      <c r="P604" s="15">
        <f>'prov lvl hist forec Mt'!P604*'city lvl hist forec Mt'!$H604</f>
        <v>0</v>
      </c>
      <c r="Q604" s="15">
        <f>'prov lvl hist forec Mt'!Q604*'city lvl hist forec Mt'!$H604</f>
        <v>0</v>
      </c>
      <c r="R604" s="15">
        <f>'prov lvl hist forec Mt'!R604*'city lvl hist forec Mt'!$H604</f>
        <v>0</v>
      </c>
      <c r="S604" s="15">
        <f>'prov lvl hist forec Mt'!S604*'city lvl hist forec Mt'!$H604</f>
        <v>0</v>
      </c>
      <c r="T604" s="15">
        <f>'prov lvl hist forec Mt'!T604*'city lvl hist forec Mt'!$H604</f>
        <v>0</v>
      </c>
      <c r="U604" s="15">
        <f>'prov lvl hist forec Mt'!U604*'city lvl hist forec Mt'!$H604</f>
        <v>0</v>
      </c>
      <c r="V604" s="15">
        <f>'prov lvl hist forec Mt'!V604*'city lvl hist forec Mt'!$H604</f>
        <v>0</v>
      </c>
      <c r="W604" s="15">
        <f>'prov lvl hist forec Mt'!W604*'city lvl hist forec Mt'!$H604</f>
        <v>0</v>
      </c>
      <c r="X604" s="15">
        <f>'prov lvl hist forec Mt'!X604*'city lvl hist forec Mt'!$H604</f>
        <v>0</v>
      </c>
    </row>
    <row r="605" spans="1:24">
      <c r="A605" s="14" t="s">
        <v>3881</v>
      </c>
      <c r="B605" s="14" t="s">
        <v>4884</v>
      </c>
      <c r="C605" s="14" t="s">
        <v>4885</v>
      </c>
      <c r="D605" s="14" t="s">
        <v>2453</v>
      </c>
      <c r="E605" s="14" t="s">
        <v>4031</v>
      </c>
      <c r="F605">
        <f>SUMIF(GID_GCED_CO2_Plant_2019_v1.0!$V$1:$V$797,'city lvl hist forec Mt'!A605,GID_GCED_CO2_Plant_2019_v1.0!$AB$1:$AB$797)</f>
        <v>0</v>
      </c>
      <c r="G605" s="15">
        <f t="shared" si="18"/>
        <v>24364.339999999997</v>
      </c>
      <c r="H605" s="26">
        <f t="shared" si="19"/>
        <v>0</v>
      </c>
      <c r="I605" s="15">
        <f>'prov lvl hist forec Mt'!I605*'city lvl hist forec Mt'!$H605</f>
        <v>0</v>
      </c>
      <c r="J605" s="15">
        <f>'prov lvl hist forec Mt'!J605*'city lvl hist forec Mt'!$H605</f>
        <v>0</v>
      </c>
      <c r="K605" s="15">
        <f>'prov lvl hist forec Mt'!K605*'city lvl hist forec Mt'!$H605</f>
        <v>0</v>
      </c>
      <c r="L605" s="15">
        <f>'prov lvl hist forec Mt'!L605*'city lvl hist forec Mt'!$H605</f>
        <v>0</v>
      </c>
      <c r="M605" s="15">
        <f>'prov lvl hist forec Mt'!M605*'city lvl hist forec Mt'!$H605</f>
        <v>0</v>
      </c>
      <c r="N605" s="15">
        <f>'prov lvl hist forec Mt'!N605*'city lvl hist forec Mt'!$H605</f>
        <v>0</v>
      </c>
      <c r="O605" s="15">
        <f>'prov lvl hist forec Mt'!O605*'city lvl hist forec Mt'!$H605</f>
        <v>0</v>
      </c>
      <c r="P605" s="15">
        <f>'prov lvl hist forec Mt'!P605*'city lvl hist forec Mt'!$H605</f>
        <v>0</v>
      </c>
      <c r="Q605" s="15">
        <f>'prov lvl hist forec Mt'!Q605*'city lvl hist forec Mt'!$H605</f>
        <v>0</v>
      </c>
      <c r="R605" s="15">
        <f>'prov lvl hist forec Mt'!R605*'city lvl hist forec Mt'!$H605</f>
        <v>0</v>
      </c>
      <c r="S605" s="15">
        <f>'prov lvl hist forec Mt'!S605*'city lvl hist forec Mt'!$H605</f>
        <v>0</v>
      </c>
      <c r="T605" s="15">
        <f>'prov lvl hist forec Mt'!T605*'city lvl hist forec Mt'!$H605</f>
        <v>0</v>
      </c>
      <c r="U605" s="15">
        <f>'prov lvl hist forec Mt'!U605*'city lvl hist forec Mt'!$H605</f>
        <v>0</v>
      </c>
      <c r="V605" s="15">
        <f>'prov lvl hist forec Mt'!V605*'city lvl hist forec Mt'!$H605</f>
        <v>0</v>
      </c>
      <c r="W605" s="15">
        <f>'prov lvl hist forec Mt'!W605*'city lvl hist forec Mt'!$H605</f>
        <v>0</v>
      </c>
      <c r="X605" s="15">
        <f>'prov lvl hist forec Mt'!X605*'city lvl hist forec Mt'!$H605</f>
        <v>0</v>
      </c>
    </row>
    <row r="606" spans="1:24">
      <c r="A606" s="14" t="s">
        <v>3882</v>
      </c>
      <c r="B606" s="14" t="s">
        <v>4886</v>
      </c>
      <c r="C606" s="14" t="s">
        <v>4887</v>
      </c>
      <c r="D606" s="14" t="s">
        <v>2453</v>
      </c>
      <c r="E606" s="14" t="s">
        <v>4031</v>
      </c>
      <c r="F606">
        <f>SUMIF(GID_GCED_CO2_Plant_2019_v1.0!$V$1:$V$797,'city lvl hist forec Mt'!A606,GID_GCED_CO2_Plant_2019_v1.0!$AB$1:$AB$797)</f>
        <v>0</v>
      </c>
      <c r="G606" s="15">
        <f t="shared" si="18"/>
        <v>24364.339999999997</v>
      </c>
      <c r="H606" s="26">
        <f t="shared" si="19"/>
        <v>0</v>
      </c>
      <c r="I606" s="15">
        <f>'prov lvl hist forec Mt'!I606*'city lvl hist forec Mt'!$H606</f>
        <v>0</v>
      </c>
      <c r="J606" s="15">
        <f>'prov lvl hist forec Mt'!J606*'city lvl hist forec Mt'!$H606</f>
        <v>0</v>
      </c>
      <c r="K606" s="15">
        <f>'prov lvl hist forec Mt'!K606*'city lvl hist forec Mt'!$H606</f>
        <v>0</v>
      </c>
      <c r="L606" s="15">
        <f>'prov lvl hist forec Mt'!L606*'city lvl hist forec Mt'!$H606</f>
        <v>0</v>
      </c>
      <c r="M606" s="15">
        <f>'prov lvl hist forec Mt'!M606*'city lvl hist forec Mt'!$H606</f>
        <v>0</v>
      </c>
      <c r="N606" s="15">
        <f>'prov lvl hist forec Mt'!N606*'city lvl hist forec Mt'!$H606</f>
        <v>0</v>
      </c>
      <c r="O606" s="15">
        <f>'prov lvl hist forec Mt'!O606*'city lvl hist forec Mt'!$H606</f>
        <v>0</v>
      </c>
      <c r="P606" s="15">
        <f>'prov lvl hist forec Mt'!P606*'city lvl hist forec Mt'!$H606</f>
        <v>0</v>
      </c>
      <c r="Q606" s="15">
        <f>'prov lvl hist forec Mt'!Q606*'city lvl hist forec Mt'!$H606</f>
        <v>0</v>
      </c>
      <c r="R606" s="15">
        <f>'prov lvl hist forec Mt'!R606*'city lvl hist forec Mt'!$H606</f>
        <v>0</v>
      </c>
      <c r="S606" s="15">
        <f>'prov lvl hist forec Mt'!S606*'city lvl hist forec Mt'!$H606</f>
        <v>0</v>
      </c>
      <c r="T606" s="15">
        <f>'prov lvl hist forec Mt'!T606*'city lvl hist forec Mt'!$H606</f>
        <v>0</v>
      </c>
      <c r="U606" s="15">
        <f>'prov lvl hist forec Mt'!U606*'city lvl hist forec Mt'!$H606</f>
        <v>0</v>
      </c>
      <c r="V606" s="15">
        <f>'prov lvl hist forec Mt'!V606*'city lvl hist forec Mt'!$H606</f>
        <v>0</v>
      </c>
      <c r="W606" s="15">
        <f>'prov lvl hist forec Mt'!W606*'city lvl hist forec Mt'!$H606</f>
        <v>0</v>
      </c>
      <c r="X606" s="15">
        <f>'prov lvl hist forec Mt'!X606*'city lvl hist forec Mt'!$H606</f>
        <v>0</v>
      </c>
    </row>
    <row r="607" spans="1:24">
      <c r="A607" s="14" t="s">
        <v>3883</v>
      </c>
      <c r="B607" s="14" t="s">
        <v>4888</v>
      </c>
      <c r="C607" s="14" t="s">
        <v>4889</v>
      </c>
      <c r="D607" s="14" t="s">
        <v>2634</v>
      </c>
      <c r="E607" s="14" t="s">
        <v>3974</v>
      </c>
      <c r="F607">
        <f>SUMIF(GID_GCED_CO2_Plant_2019_v1.0!$V$1:$V$797,'city lvl hist forec Mt'!A607,GID_GCED_CO2_Plant_2019_v1.0!$AB$1:$AB$797)</f>
        <v>0</v>
      </c>
      <c r="G607" s="15">
        <f t="shared" si="18"/>
        <v>11280.41</v>
      </c>
      <c r="H607" s="26">
        <f t="shared" si="19"/>
        <v>0</v>
      </c>
      <c r="I607" s="15">
        <f>'prov lvl hist forec Mt'!I607*'city lvl hist forec Mt'!$H607</f>
        <v>0</v>
      </c>
      <c r="J607" s="15">
        <f>'prov lvl hist forec Mt'!J607*'city lvl hist forec Mt'!$H607</f>
        <v>0</v>
      </c>
      <c r="K607" s="15">
        <f>'prov lvl hist forec Mt'!K607*'city lvl hist forec Mt'!$H607</f>
        <v>0</v>
      </c>
      <c r="L607" s="15">
        <f>'prov lvl hist forec Mt'!L607*'city lvl hist forec Mt'!$H607</f>
        <v>0</v>
      </c>
      <c r="M607" s="15">
        <f>'prov lvl hist forec Mt'!M607*'city lvl hist forec Mt'!$H607</f>
        <v>0</v>
      </c>
      <c r="N607" s="15">
        <f>'prov lvl hist forec Mt'!N607*'city lvl hist forec Mt'!$H607</f>
        <v>0</v>
      </c>
      <c r="O607" s="15">
        <f>'prov lvl hist forec Mt'!O607*'city lvl hist forec Mt'!$H607</f>
        <v>0</v>
      </c>
      <c r="P607" s="15">
        <f>'prov lvl hist forec Mt'!P607*'city lvl hist forec Mt'!$H607</f>
        <v>0</v>
      </c>
      <c r="Q607" s="15">
        <f>'prov lvl hist forec Mt'!Q607*'city lvl hist forec Mt'!$H607</f>
        <v>0</v>
      </c>
      <c r="R607" s="15">
        <f>'prov lvl hist forec Mt'!R607*'city lvl hist forec Mt'!$H607</f>
        <v>0</v>
      </c>
      <c r="S607" s="15">
        <f>'prov lvl hist forec Mt'!S607*'city lvl hist forec Mt'!$H607</f>
        <v>0</v>
      </c>
      <c r="T607" s="15">
        <f>'prov lvl hist forec Mt'!T607*'city lvl hist forec Mt'!$H607</f>
        <v>0</v>
      </c>
      <c r="U607" s="15">
        <f>'prov lvl hist forec Mt'!U607*'city lvl hist forec Mt'!$H607</f>
        <v>0</v>
      </c>
      <c r="V607" s="15">
        <f>'prov lvl hist forec Mt'!V607*'city lvl hist forec Mt'!$H607</f>
        <v>0</v>
      </c>
      <c r="W607" s="15">
        <f>'prov lvl hist forec Mt'!W607*'city lvl hist forec Mt'!$H607</f>
        <v>0</v>
      </c>
      <c r="X607" s="15">
        <f>'prov lvl hist forec Mt'!X607*'city lvl hist forec Mt'!$H607</f>
        <v>0</v>
      </c>
    </row>
    <row r="608" spans="1:24">
      <c r="A608" s="14" t="s">
        <v>3884</v>
      </c>
      <c r="B608" s="14" t="s">
        <v>4890</v>
      </c>
      <c r="C608" s="14" t="s">
        <v>2588</v>
      </c>
      <c r="D608" s="14" t="s">
        <v>2362</v>
      </c>
      <c r="E608" s="14" t="s">
        <v>3963</v>
      </c>
      <c r="F608">
        <f>SUMIF(GID_GCED_CO2_Plant_2019_v1.0!$V$1:$V$797,'city lvl hist forec Mt'!A608,GID_GCED_CO2_Plant_2019_v1.0!$AB$1:$AB$797)</f>
        <v>0</v>
      </c>
      <c r="G608" s="15">
        <f t="shared" si="18"/>
        <v>26891.949999999997</v>
      </c>
      <c r="H608" s="26">
        <f t="shared" si="19"/>
        <v>0</v>
      </c>
      <c r="I608" s="15">
        <f>'prov lvl hist forec Mt'!I608*'city lvl hist forec Mt'!$H608</f>
        <v>0</v>
      </c>
      <c r="J608" s="15">
        <f>'prov lvl hist forec Mt'!J608*'city lvl hist forec Mt'!$H608</f>
        <v>0</v>
      </c>
      <c r="K608" s="15">
        <f>'prov lvl hist forec Mt'!K608*'city lvl hist forec Mt'!$H608</f>
        <v>0</v>
      </c>
      <c r="L608" s="15">
        <f>'prov lvl hist forec Mt'!L608*'city lvl hist forec Mt'!$H608</f>
        <v>0</v>
      </c>
      <c r="M608" s="15">
        <f>'prov lvl hist forec Mt'!M608*'city lvl hist forec Mt'!$H608</f>
        <v>0</v>
      </c>
      <c r="N608" s="15">
        <f>'prov lvl hist forec Mt'!N608*'city lvl hist forec Mt'!$H608</f>
        <v>0</v>
      </c>
      <c r="O608" s="15">
        <f>'prov lvl hist forec Mt'!O608*'city lvl hist forec Mt'!$H608</f>
        <v>0</v>
      </c>
      <c r="P608" s="15">
        <f>'prov lvl hist forec Mt'!P608*'city lvl hist forec Mt'!$H608</f>
        <v>0</v>
      </c>
      <c r="Q608" s="15">
        <f>'prov lvl hist forec Mt'!Q608*'city lvl hist forec Mt'!$H608</f>
        <v>0</v>
      </c>
      <c r="R608" s="15">
        <f>'prov lvl hist forec Mt'!R608*'city lvl hist forec Mt'!$H608</f>
        <v>0</v>
      </c>
      <c r="S608" s="15">
        <f>'prov lvl hist forec Mt'!S608*'city lvl hist forec Mt'!$H608</f>
        <v>0</v>
      </c>
      <c r="T608" s="15">
        <f>'prov lvl hist forec Mt'!T608*'city lvl hist forec Mt'!$H608</f>
        <v>0</v>
      </c>
      <c r="U608" s="15">
        <f>'prov lvl hist forec Mt'!U608*'city lvl hist forec Mt'!$H608</f>
        <v>0</v>
      </c>
      <c r="V608" s="15">
        <f>'prov lvl hist forec Mt'!V608*'city lvl hist forec Mt'!$H608</f>
        <v>0</v>
      </c>
      <c r="W608" s="15">
        <f>'prov lvl hist forec Mt'!W608*'city lvl hist forec Mt'!$H608</f>
        <v>0</v>
      </c>
      <c r="X608" s="15">
        <f>'prov lvl hist forec Mt'!X608*'city lvl hist forec Mt'!$H608</f>
        <v>0</v>
      </c>
    </row>
    <row r="609" spans="1:24">
      <c r="A609" s="14" t="s">
        <v>3345</v>
      </c>
      <c r="B609" s="14" t="s">
        <v>4891</v>
      </c>
      <c r="C609" s="14" t="s">
        <v>2803</v>
      </c>
      <c r="D609" s="14" t="s">
        <v>2458</v>
      </c>
      <c r="E609" s="14" t="s">
        <v>3957</v>
      </c>
      <c r="F609">
        <f>SUMIF(GID_GCED_CO2_Plant_2019_v1.0!$V$1:$V$797,'city lvl hist forec Mt'!A609,GID_GCED_CO2_Plant_2019_v1.0!$AB$1:$AB$797)</f>
        <v>3737.7800000000007</v>
      </c>
      <c r="G609" s="15">
        <f t="shared" si="18"/>
        <v>25846</v>
      </c>
      <c r="H609" s="26">
        <f t="shared" si="19"/>
        <v>0.14461734891279118</v>
      </c>
      <c r="I609" s="15">
        <f>'prov lvl hist forec Mt'!I609*'city lvl hist forec Mt'!$H609</f>
        <v>2.9154760751251967</v>
      </c>
      <c r="J609" s="15">
        <f>'prov lvl hist forec Mt'!J609*'city lvl hist forec Mt'!$H609</f>
        <v>3.0509963423863762</v>
      </c>
      <c r="K609" s="15">
        <f>'prov lvl hist forec Mt'!K609*'city lvl hist forec Mt'!$H609</f>
        <v>3.001536945201059</v>
      </c>
      <c r="L609" s="15">
        <f>'prov lvl hist forec Mt'!L609*'city lvl hist forec Mt'!$H609</f>
        <v>2.3481597908364598</v>
      </c>
      <c r="M609" s="15">
        <f>'prov lvl hist forec Mt'!M609*'city lvl hist forec Mt'!$H609</f>
        <v>2.8569325643318262</v>
      </c>
      <c r="N609" s="15">
        <f>'prov lvl hist forec Mt'!N609*'city lvl hist forec Mt'!$H609</f>
        <v>3.0924354307273538</v>
      </c>
      <c r="O609" s="15">
        <f>'prov lvl hist forec Mt'!O609*'city lvl hist forec Mt'!$H609</f>
        <v>3.1639015176791978</v>
      </c>
      <c r="P609" s="15">
        <f>'prov lvl hist forec Mt'!P609*'city lvl hist forec Mt'!$H609</f>
        <v>3.1510984168089129</v>
      </c>
      <c r="Q609" s="15">
        <f>'prov lvl hist forec Mt'!Q609*'city lvl hist forec Mt'!$H609</f>
        <v>3.0297551088834296</v>
      </c>
      <c r="R609" s="15">
        <f>'prov lvl hist forec Mt'!R609*'city lvl hist forec Mt'!$H609</f>
        <v>2.9108386671164554</v>
      </c>
      <c r="S609" s="15">
        <f>'prov lvl hist forec Mt'!S609*'city lvl hist forec Mt'!$H609</f>
        <v>2.7943005541848214</v>
      </c>
      <c r="T609" s="15">
        <f>'prov lvl hist forec Mt'!T609*'city lvl hist forec Mt'!$H609</f>
        <v>2.6800932035118197</v>
      </c>
      <c r="U609" s="15">
        <f>'prov lvl hist forec Mt'!U609*'city lvl hist forec Mt'!$H609</f>
        <v>2.5681699998522785</v>
      </c>
      <c r="V609" s="15">
        <f>'prov lvl hist forec Mt'!V609*'city lvl hist forec Mt'!$H609</f>
        <v>2.4584852602659271</v>
      </c>
      <c r="W609" s="15">
        <f>'prov lvl hist forec Mt'!W609*'city lvl hist forec Mt'!$H609</f>
        <v>2.3509942154713044</v>
      </c>
      <c r="X609" s="15">
        <f>'prov lvl hist forec Mt'!X609*'city lvl hist forec Mt'!$H609</f>
        <v>2.2456529915725718</v>
      </c>
    </row>
    <row r="610" spans="1:24">
      <c r="A610" s="14" t="s">
        <v>3338</v>
      </c>
      <c r="B610" s="14" t="s">
        <v>4892</v>
      </c>
      <c r="C610" s="14" t="s">
        <v>2778</v>
      </c>
      <c r="D610" s="14" t="s">
        <v>2366</v>
      </c>
      <c r="E610" s="14" t="s">
        <v>3987</v>
      </c>
      <c r="F610">
        <f>SUMIF(GID_GCED_CO2_Plant_2019_v1.0!$V$1:$V$797,'city lvl hist forec Mt'!A610,GID_GCED_CO2_Plant_2019_v1.0!$AB$1:$AB$797)</f>
        <v>707.3399999999998</v>
      </c>
      <c r="G610" s="15">
        <f t="shared" si="18"/>
        <v>30951.659999999996</v>
      </c>
      <c r="H610" s="26">
        <f t="shared" si="19"/>
        <v>2.285305537732063E-2</v>
      </c>
      <c r="I610" s="15">
        <f>'prov lvl hist forec Mt'!I610*'city lvl hist forec Mt'!$H610</f>
        <v>0.42674357417864173</v>
      </c>
      <c r="J610" s="15">
        <f>'prov lvl hist forec Mt'!J610*'city lvl hist forec Mt'!$H610</f>
        <v>0.43727159982666819</v>
      </c>
      <c r="K610" s="15">
        <f>'prov lvl hist forec Mt'!K610*'city lvl hist forec Mt'!$H610</f>
        <v>0.42812420916128319</v>
      </c>
      <c r="L610" s="15">
        <f>'prov lvl hist forec Mt'!L610*'city lvl hist forec Mt'!$H610</f>
        <v>0.4154368730773273</v>
      </c>
      <c r="M610" s="15">
        <f>'prov lvl hist forec Mt'!M610*'city lvl hist forec Mt'!$H610</f>
        <v>0.44564737034257701</v>
      </c>
      <c r="N610" s="15">
        <f>'prov lvl hist forec Mt'!N610*'city lvl hist forec Mt'!$H610</f>
        <v>0.44924972269788771</v>
      </c>
      <c r="O610" s="15">
        <f>'prov lvl hist forec Mt'!O610*'city lvl hist forec Mt'!$H610</f>
        <v>0.45155226988186975</v>
      </c>
      <c r="P610" s="15">
        <f>'prov lvl hist forec Mt'!P610*'city lvl hist forec Mt'!$H610</f>
        <v>0.45113977011992001</v>
      </c>
      <c r="Q610" s="15">
        <f>'prov lvl hist forec Mt'!Q610*'city lvl hist forec Mt'!$H610</f>
        <v>0.44723024178451309</v>
      </c>
      <c r="R610" s="15">
        <f>'prov lvl hist forec Mt'!R610*'city lvl hist forec Mt'!$H610</f>
        <v>0.44339890401581433</v>
      </c>
      <c r="S610" s="15">
        <f>'prov lvl hist forec Mt'!S610*'city lvl hist forec Mt'!$H610</f>
        <v>0.43964419300248953</v>
      </c>
      <c r="T610" s="15">
        <f>'prov lvl hist forec Mt'!T610*'city lvl hist forec Mt'!$H610</f>
        <v>0.43596457620943124</v>
      </c>
      <c r="U610" s="15">
        <f>'prov lvl hist forec Mt'!U610*'city lvl hist forec Mt'!$H610</f>
        <v>0.43235855175223414</v>
      </c>
      <c r="V610" s="15">
        <f>'prov lvl hist forec Mt'!V610*'city lvl hist forec Mt'!$H610</f>
        <v>0.42882464778418095</v>
      </c>
      <c r="W610" s="15">
        <f>'prov lvl hist forec Mt'!W610*'city lvl hist forec Mt'!$H610</f>
        <v>0.42536142189548892</v>
      </c>
      <c r="X610" s="15">
        <f>'prov lvl hist forec Mt'!X610*'city lvl hist forec Mt'!$H610</f>
        <v>0.42196746052457063</v>
      </c>
    </row>
    <row r="611" spans="1:24">
      <c r="A611" s="14" t="s">
        <v>3307</v>
      </c>
      <c r="B611" s="14" t="s">
        <v>4893</v>
      </c>
      <c r="C611" s="14" t="s">
        <v>2600</v>
      </c>
      <c r="D611" s="14" t="s">
        <v>2446</v>
      </c>
      <c r="E611" s="14" t="s">
        <v>3951</v>
      </c>
      <c r="F611">
        <f>SUMIF(GID_GCED_CO2_Plant_2019_v1.0!$V$1:$V$797,'city lvl hist forec Mt'!A611,GID_GCED_CO2_Plant_2019_v1.0!$AB$1:$AB$797)</f>
        <v>2048.25</v>
      </c>
      <c r="G611" s="15">
        <f t="shared" si="18"/>
        <v>15742.279999999997</v>
      </c>
      <c r="H611" s="26">
        <f t="shared" si="19"/>
        <v>0.13011139428342022</v>
      </c>
      <c r="I611" s="15">
        <f>'prov lvl hist forec Mt'!I611*'city lvl hist forec Mt'!$H611</f>
        <v>1.9328559971657524</v>
      </c>
      <c r="J611" s="15">
        <f>'prov lvl hist forec Mt'!J611*'city lvl hist forec Mt'!$H611</f>
        <v>1.9778738001511824</v>
      </c>
      <c r="K611" s="15">
        <f>'prov lvl hist forec Mt'!K611*'city lvl hist forec Mt'!$H611</f>
        <v>1.9603909508254742</v>
      </c>
      <c r="L611" s="15">
        <f>'prov lvl hist forec Mt'!L611*'city lvl hist forec Mt'!$H611</f>
        <v>1.8390891260860598</v>
      </c>
      <c r="M611" s="15">
        <f>'prov lvl hist forec Mt'!M611*'city lvl hist forec Mt'!$H611</f>
        <v>2.0808484832387899</v>
      </c>
      <c r="N611" s="15">
        <f>'prov lvl hist forec Mt'!N611*'city lvl hist forec Mt'!$H611</f>
        <v>1.7836616112216901</v>
      </c>
      <c r="O611" s="15">
        <f>'prov lvl hist forec Mt'!O611*'city lvl hist forec Mt'!$H611</f>
        <v>1.8125343368788003</v>
      </c>
      <c r="P611" s="15">
        <f>'prov lvl hist forec Mt'!P611*'city lvl hist forec Mt'!$H611</f>
        <v>1.807361807714903</v>
      </c>
      <c r="Q611" s="15">
        <f>'prov lvl hist forec Mt'!Q611*'city lvl hist forec Mt'!$H611</f>
        <v>1.7583383871039562</v>
      </c>
      <c r="R611" s="15">
        <f>'prov lvl hist forec Mt'!R611*'city lvl hist forec Mt'!$H611</f>
        <v>1.7102954349052282</v>
      </c>
      <c r="S611" s="15">
        <f>'prov lvl hist forec Mt'!S611*'city lvl hist forec Mt'!$H611</f>
        <v>1.6632133417504749</v>
      </c>
      <c r="T611" s="15">
        <f>'prov lvl hist forec Mt'!T611*'city lvl hist forec Mt'!$H611</f>
        <v>1.6170728904588165</v>
      </c>
      <c r="U611" s="15">
        <f>'prov lvl hist forec Mt'!U611*'city lvl hist forec Mt'!$H611</f>
        <v>1.5718552481929917</v>
      </c>
      <c r="V611" s="15">
        <f>'prov lvl hist forec Mt'!V611*'city lvl hist forec Mt'!$H611</f>
        <v>1.5275419587724828</v>
      </c>
      <c r="W611" s="15">
        <f>'prov lvl hist forec Mt'!W611*'city lvl hist forec Mt'!$H611</f>
        <v>1.4841149351403848</v>
      </c>
      <c r="X611" s="15">
        <f>'prov lvl hist forec Mt'!X611*'city lvl hist forec Mt'!$H611</f>
        <v>1.4415564519809279</v>
      </c>
    </row>
    <row r="612" spans="1:24">
      <c r="A612" s="14" t="s">
        <v>3448</v>
      </c>
      <c r="B612" s="14" t="s">
        <v>4894</v>
      </c>
      <c r="C612" s="14" t="s">
        <v>2450</v>
      </c>
      <c r="D612" s="14" t="s">
        <v>2446</v>
      </c>
      <c r="E612" s="14" t="s">
        <v>3951</v>
      </c>
      <c r="F612">
        <f>SUMIF(GID_GCED_CO2_Plant_2019_v1.0!$V$1:$V$797,'city lvl hist forec Mt'!A612,GID_GCED_CO2_Plant_2019_v1.0!$AB$1:$AB$797)</f>
        <v>522.95000000000005</v>
      </c>
      <c r="G612" s="15">
        <f t="shared" si="18"/>
        <v>15742.279999999997</v>
      </c>
      <c r="H612" s="26">
        <f t="shared" si="19"/>
        <v>3.3219457410235374E-2</v>
      </c>
      <c r="I612" s="15">
        <f>'prov lvl hist forec Mt'!I612*'city lvl hist forec Mt'!$H612</f>
        <v>0.49348812094120842</v>
      </c>
      <c r="J612" s="15">
        <f>'prov lvl hist forec Mt'!J612*'city lvl hist forec Mt'!$H612</f>
        <v>0.5049818644155063</v>
      </c>
      <c r="K612" s="15">
        <f>'prov lvl hist forec Mt'!K612*'city lvl hist forec Mt'!$H612</f>
        <v>0.50051822176696281</v>
      </c>
      <c r="L612" s="15">
        <f>'prov lvl hist forec Mt'!L612*'city lvl hist forec Mt'!$H612</f>
        <v>0.46954798412630533</v>
      </c>
      <c r="M612" s="15">
        <f>'prov lvl hist forec Mt'!M612*'city lvl hist forec Mt'!$H612</f>
        <v>0.53127289847905534</v>
      </c>
      <c r="N612" s="15">
        <f>'prov lvl hist forec Mt'!N612*'city lvl hist forec Mt'!$H612</f>
        <v>0.45539647972092412</v>
      </c>
      <c r="O612" s="15">
        <f>'prov lvl hist forec Mt'!O612*'city lvl hist forec Mt'!$H612</f>
        <v>0.4627681344907939</v>
      </c>
      <c r="P612" s="15">
        <f>'prov lvl hist forec Mt'!P612*'city lvl hist forec Mt'!$H612</f>
        <v>0.46144750755254904</v>
      </c>
      <c r="Q612" s="15">
        <f>'prov lvl hist forec Mt'!Q612*'city lvl hist forec Mt'!$H612</f>
        <v>0.44893106775833702</v>
      </c>
      <c r="R612" s="15">
        <f>'prov lvl hist forec Mt'!R612*'city lvl hist forec Mt'!$H612</f>
        <v>0.43666495676000927</v>
      </c>
      <c r="S612" s="15">
        <f>'prov lvl hist forec Mt'!S612*'city lvl hist forec Mt'!$H612</f>
        <v>0.42464416798164817</v>
      </c>
      <c r="T612" s="15">
        <f>'prov lvl hist forec Mt'!T612*'city lvl hist forec Mt'!$H612</f>
        <v>0.41286379497885423</v>
      </c>
      <c r="U612" s="15">
        <f>'prov lvl hist forec Mt'!U612*'city lvl hist forec Mt'!$H612</f>
        <v>0.40131902943611619</v>
      </c>
      <c r="V612" s="15">
        <f>'prov lvl hist forec Mt'!V612*'city lvl hist forec Mt'!$H612</f>
        <v>0.39000515920423284</v>
      </c>
      <c r="W612" s="15">
        <f>'prov lvl hist forec Mt'!W612*'city lvl hist forec Mt'!$H612</f>
        <v>0.37891756637698731</v>
      </c>
      <c r="X612" s="15">
        <f>'prov lvl hist forec Mt'!X612*'city lvl hist forec Mt'!$H612</f>
        <v>0.36805172540628645</v>
      </c>
    </row>
    <row r="613" spans="1:24">
      <c r="A613" s="14" t="s">
        <v>3303</v>
      </c>
      <c r="B613" s="14" t="s">
        <v>4895</v>
      </c>
      <c r="C613" s="14" t="s">
        <v>2581</v>
      </c>
      <c r="D613" s="14" t="s">
        <v>3943</v>
      </c>
      <c r="E613" s="14" t="s">
        <v>3944</v>
      </c>
      <c r="F613">
        <f>SUMIF(GID_GCED_CO2_Plant_2019_v1.0!$V$1:$V$797,'city lvl hist forec Mt'!A613,GID_GCED_CO2_Plant_2019_v1.0!$AB$1:$AB$797)</f>
        <v>677.16000000000008</v>
      </c>
      <c r="G613" s="15">
        <f t="shared" si="18"/>
        <v>4351.25</v>
      </c>
      <c r="H613" s="26">
        <f t="shared" si="19"/>
        <v>0.15562424590634877</v>
      </c>
      <c r="I613" s="15">
        <f>'prov lvl hist forec Mt'!I613*'city lvl hist forec Mt'!$H613</f>
        <v>0.62551477981246029</v>
      </c>
      <c r="J613" s="15">
        <f>'prov lvl hist forec Mt'!J613*'city lvl hist forec Mt'!$H613</f>
        <v>0.67488975553433816</v>
      </c>
      <c r="K613" s="15">
        <f>'prov lvl hist forec Mt'!K613*'city lvl hist forec Mt'!$H613</f>
        <v>0.49852640371072604</v>
      </c>
      <c r="L613" s="15">
        <f>'prov lvl hist forec Mt'!L613*'city lvl hist forec Mt'!$H613</f>
        <v>0.38852686141115772</v>
      </c>
      <c r="M613" s="15">
        <f>'prov lvl hist forec Mt'!M613*'city lvl hist forec Mt'!$H613</f>
        <v>0.42324451766062987</v>
      </c>
      <c r="N613" s="15">
        <f>'prov lvl hist forec Mt'!N613*'city lvl hist forec Mt'!$H613</f>
        <v>0.45058358007039073</v>
      </c>
      <c r="O613" s="15">
        <f>'prov lvl hist forec Mt'!O613*'city lvl hist forec Mt'!$H613</f>
        <v>0.45385477964078014</v>
      </c>
      <c r="P613" s="15">
        <f>'prov lvl hist forec Mt'!P613*'city lvl hist forec Mt'!$H613</f>
        <v>0.45326874646262744</v>
      </c>
      <c r="Q613" s="15">
        <f>'prov lvl hist forec Mt'!Q613*'city lvl hist forec Mt'!$H613</f>
        <v>0.44771452915920995</v>
      </c>
      <c r="R613" s="15">
        <f>'prov lvl hist forec Mt'!R613*'city lvl hist forec Mt'!$H613</f>
        <v>0.44227139620186084</v>
      </c>
      <c r="S613" s="15">
        <f>'prov lvl hist forec Mt'!S613*'city lvl hist forec Mt'!$H613</f>
        <v>0.43693712590365874</v>
      </c>
      <c r="T613" s="15">
        <f>'prov lvl hist forec Mt'!T613*'city lvl hist forec Mt'!$H613</f>
        <v>0.43170954101142062</v>
      </c>
      <c r="U613" s="15">
        <f>'prov lvl hist forec Mt'!U613*'city lvl hist forec Mt'!$H613</f>
        <v>0.42658650781702728</v>
      </c>
      <c r="V613" s="15">
        <f>'prov lvl hist forec Mt'!V613*'city lvl hist forec Mt'!$H613</f>
        <v>0.42156593528652181</v>
      </c>
      <c r="W613" s="15">
        <f>'prov lvl hist forec Mt'!W613*'city lvl hist forec Mt'!$H613</f>
        <v>0.41664577420662657</v>
      </c>
      <c r="X613" s="15">
        <f>'prov lvl hist forec Mt'!X613*'city lvl hist forec Mt'!$H613</f>
        <v>0.4118240163483291</v>
      </c>
    </row>
    <row r="614" spans="1:24">
      <c r="A614" s="14" t="s">
        <v>3885</v>
      </c>
      <c r="B614" s="14" t="s">
        <v>4896</v>
      </c>
      <c r="C614" s="14" t="s">
        <v>2581</v>
      </c>
      <c r="D614" s="14" t="s">
        <v>2396</v>
      </c>
      <c r="E614" s="14" t="s">
        <v>4093</v>
      </c>
      <c r="F614">
        <f>SUMIF(GID_GCED_CO2_Plant_2019_v1.0!$V$1:$V$797,'city lvl hist forec Mt'!A614,GID_GCED_CO2_Plant_2019_v1.0!$AB$1:$AB$797)</f>
        <v>0</v>
      </c>
      <c r="G614" s="15">
        <f t="shared" si="18"/>
        <v>18095.59</v>
      </c>
      <c r="H614" s="26">
        <f t="shared" si="19"/>
        <v>0</v>
      </c>
      <c r="I614" s="15">
        <f>'prov lvl hist forec Mt'!I614*'city lvl hist forec Mt'!$H614</f>
        <v>0</v>
      </c>
      <c r="J614" s="15">
        <f>'prov lvl hist forec Mt'!J614*'city lvl hist forec Mt'!$H614</f>
        <v>0</v>
      </c>
      <c r="K614" s="15">
        <f>'prov lvl hist forec Mt'!K614*'city lvl hist forec Mt'!$H614</f>
        <v>0</v>
      </c>
      <c r="L614" s="15">
        <f>'prov lvl hist forec Mt'!L614*'city lvl hist forec Mt'!$H614</f>
        <v>0</v>
      </c>
      <c r="M614" s="15">
        <f>'prov lvl hist forec Mt'!M614*'city lvl hist forec Mt'!$H614</f>
        <v>0</v>
      </c>
      <c r="N614" s="15">
        <f>'prov lvl hist forec Mt'!N614*'city lvl hist forec Mt'!$H614</f>
        <v>0</v>
      </c>
      <c r="O614" s="15">
        <f>'prov lvl hist forec Mt'!O614*'city lvl hist forec Mt'!$H614</f>
        <v>0</v>
      </c>
      <c r="P614" s="15">
        <f>'prov lvl hist forec Mt'!P614*'city lvl hist forec Mt'!$H614</f>
        <v>0</v>
      </c>
      <c r="Q614" s="15">
        <f>'prov lvl hist forec Mt'!Q614*'city lvl hist forec Mt'!$H614</f>
        <v>0</v>
      </c>
      <c r="R614" s="15">
        <f>'prov lvl hist forec Mt'!R614*'city lvl hist forec Mt'!$H614</f>
        <v>0</v>
      </c>
      <c r="S614" s="15">
        <f>'prov lvl hist forec Mt'!S614*'city lvl hist forec Mt'!$H614</f>
        <v>0</v>
      </c>
      <c r="T614" s="15">
        <f>'prov lvl hist forec Mt'!T614*'city lvl hist forec Mt'!$H614</f>
        <v>0</v>
      </c>
      <c r="U614" s="15">
        <f>'prov lvl hist forec Mt'!U614*'city lvl hist forec Mt'!$H614</f>
        <v>0</v>
      </c>
      <c r="V614" s="15">
        <f>'prov lvl hist forec Mt'!V614*'city lvl hist forec Mt'!$H614</f>
        <v>0</v>
      </c>
      <c r="W614" s="15">
        <f>'prov lvl hist forec Mt'!W614*'city lvl hist forec Mt'!$H614</f>
        <v>0</v>
      </c>
      <c r="X614" s="15">
        <f>'prov lvl hist forec Mt'!X614*'city lvl hist forec Mt'!$H614</f>
        <v>0</v>
      </c>
    </row>
    <row r="615" spans="1:24">
      <c r="A615" s="14" t="s">
        <v>3886</v>
      </c>
      <c r="B615" s="14" t="s">
        <v>4897</v>
      </c>
      <c r="C615" s="14" t="s">
        <v>2599</v>
      </c>
      <c r="D615" s="14" t="s">
        <v>2446</v>
      </c>
      <c r="E615" s="14" t="s">
        <v>3951</v>
      </c>
      <c r="F615">
        <f>SUMIF(GID_GCED_CO2_Plant_2019_v1.0!$V$1:$V$797,'city lvl hist forec Mt'!A615,GID_GCED_CO2_Plant_2019_v1.0!$AB$1:$AB$797)</f>
        <v>0</v>
      </c>
      <c r="G615" s="15">
        <f t="shared" si="18"/>
        <v>15742.279999999997</v>
      </c>
      <c r="H615" s="26">
        <f t="shared" si="19"/>
        <v>0</v>
      </c>
      <c r="I615" s="15">
        <f>'prov lvl hist forec Mt'!I615*'city lvl hist forec Mt'!$H615</f>
        <v>0</v>
      </c>
      <c r="J615" s="15">
        <f>'prov lvl hist forec Mt'!J615*'city lvl hist forec Mt'!$H615</f>
        <v>0</v>
      </c>
      <c r="K615" s="15">
        <f>'prov lvl hist forec Mt'!K615*'city lvl hist forec Mt'!$H615</f>
        <v>0</v>
      </c>
      <c r="L615" s="15">
        <f>'prov lvl hist forec Mt'!L615*'city lvl hist forec Mt'!$H615</f>
        <v>0</v>
      </c>
      <c r="M615" s="15">
        <f>'prov lvl hist forec Mt'!M615*'city lvl hist forec Mt'!$H615</f>
        <v>0</v>
      </c>
      <c r="N615" s="15">
        <f>'prov lvl hist forec Mt'!N615*'city lvl hist forec Mt'!$H615</f>
        <v>0</v>
      </c>
      <c r="O615" s="15">
        <f>'prov lvl hist forec Mt'!O615*'city lvl hist forec Mt'!$H615</f>
        <v>0</v>
      </c>
      <c r="P615" s="15">
        <f>'prov lvl hist forec Mt'!P615*'city lvl hist forec Mt'!$H615</f>
        <v>0</v>
      </c>
      <c r="Q615" s="15">
        <f>'prov lvl hist forec Mt'!Q615*'city lvl hist forec Mt'!$H615</f>
        <v>0</v>
      </c>
      <c r="R615" s="15">
        <f>'prov lvl hist forec Mt'!R615*'city lvl hist forec Mt'!$H615</f>
        <v>0</v>
      </c>
      <c r="S615" s="15">
        <f>'prov lvl hist forec Mt'!S615*'city lvl hist forec Mt'!$H615</f>
        <v>0</v>
      </c>
      <c r="T615" s="15">
        <f>'prov lvl hist forec Mt'!T615*'city lvl hist forec Mt'!$H615</f>
        <v>0</v>
      </c>
      <c r="U615" s="15">
        <f>'prov lvl hist forec Mt'!U615*'city lvl hist forec Mt'!$H615</f>
        <v>0</v>
      </c>
      <c r="V615" s="15">
        <f>'prov lvl hist forec Mt'!V615*'city lvl hist forec Mt'!$H615</f>
        <v>0</v>
      </c>
      <c r="W615" s="15">
        <f>'prov lvl hist forec Mt'!W615*'city lvl hist forec Mt'!$H615</f>
        <v>0</v>
      </c>
      <c r="X615" s="15">
        <f>'prov lvl hist forec Mt'!X615*'city lvl hist forec Mt'!$H615</f>
        <v>0</v>
      </c>
    </row>
    <row r="616" spans="1:24">
      <c r="A616" s="14" t="s">
        <v>3887</v>
      </c>
      <c r="B616" s="14" t="s">
        <v>4898</v>
      </c>
      <c r="C616" s="14" t="s">
        <v>4899</v>
      </c>
      <c r="D616" s="14" t="s">
        <v>2362</v>
      </c>
      <c r="E616" s="14" t="s">
        <v>3963</v>
      </c>
      <c r="F616">
        <f>SUMIF(GID_GCED_CO2_Plant_2019_v1.0!$V$1:$V$797,'city lvl hist forec Mt'!A616,GID_GCED_CO2_Plant_2019_v1.0!$AB$1:$AB$797)</f>
        <v>0</v>
      </c>
      <c r="G616" s="15">
        <f t="shared" si="18"/>
        <v>26891.949999999997</v>
      </c>
      <c r="H616" s="26">
        <f t="shared" si="19"/>
        <v>0</v>
      </c>
      <c r="I616" s="15">
        <f>'prov lvl hist forec Mt'!I616*'city lvl hist forec Mt'!$H616</f>
        <v>0</v>
      </c>
      <c r="J616" s="15">
        <f>'prov lvl hist forec Mt'!J616*'city lvl hist forec Mt'!$H616</f>
        <v>0</v>
      </c>
      <c r="K616" s="15">
        <f>'prov lvl hist forec Mt'!K616*'city lvl hist forec Mt'!$H616</f>
        <v>0</v>
      </c>
      <c r="L616" s="15">
        <f>'prov lvl hist forec Mt'!L616*'city lvl hist forec Mt'!$H616</f>
        <v>0</v>
      </c>
      <c r="M616" s="15">
        <f>'prov lvl hist forec Mt'!M616*'city lvl hist forec Mt'!$H616</f>
        <v>0</v>
      </c>
      <c r="N616" s="15">
        <f>'prov lvl hist forec Mt'!N616*'city lvl hist forec Mt'!$H616</f>
        <v>0</v>
      </c>
      <c r="O616" s="15">
        <f>'prov lvl hist forec Mt'!O616*'city lvl hist forec Mt'!$H616</f>
        <v>0</v>
      </c>
      <c r="P616" s="15">
        <f>'prov lvl hist forec Mt'!P616*'city lvl hist forec Mt'!$H616</f>
        <v>0</v>
      </c>
      <c r="Q616" s="15">
        <f>'prov lvl hist forec Mt'!Q616*'city lvl hist forec Mt'!$H616</f>
        <v>0</v>
      </c>
      <c r="R616" s="15">
        <f>'prov lvl hist forec Mt'!R616*'city lvl hist forec Mt'!$H616</f>
        <v>0</v>
      </c>
      <c r="S616" s="15">
        <f>'prov lvl hist forec Mt'!S616*'city lvl hist forec Mt'!$H616</f>
        <v>0</v>
      </c>
      <c r="T616" s="15">
        <f>'prov lvl hist forec Mt'!T616*'city lvl hist forec Mt'!$H616</f>
        <v>0</v>
      </c>
      <c r="U616" s="15">
        <f>'prov lvl hist forec Mt'!U616*'city lvl hist forec Mt'!$H616</f>
        <v>0</v>
      </c>
      <c r="V616" s="15">
        <f>'prov lvl hist forec Mt'!V616*'city lvl hist forec Mt'!$H616</f>
        <v>0</v>
      </c>
      <c r="W616" s="15">
        <f>'prov lvl hist forec Mt'!W616*'city lvl hist forec Mt'!$H616</f>
        <v>0</v>
      </c>
      <c r="X616" s="15">
        <f>'prov lvl hist forec Mt'!X616*'city lvl hist forec Mt'!$H616</f>
        <v>0</v>
      </c>
    </row>
    <row r="617" spans="1:24">
      <c r="A617" s="14" t="s">
        <v>3416</v>
      </c>
      <c r="B617" s="14" t="s">
        <v>4900</v>
      </c>
      <c r="C617" s="14" t="s">
        <v>3084</v>
      </c>
      <c r="D617" s="14" t="s">
        <v>2696</v>
      </c>
      <c r="E617" s="14" t="s">
        <v>4205</v>
      </c>
      <c r="F617">
        <f>SUMIF(GID_GCED_CO2_Plant_2019_v1.0!$V$1:$V$797,'city lvl hist forec Mt'!A617,GID_GCED_CO2_Plant_2019_v1.0!$AB$1:$AB$797)</f>
        <v>2665.05</v>
      </c>
      <c r="G617" s="15">
        <f t="shared" si="18"/>
        <v>5718.9600000000009</v>
      </c>
      <c r="H617" s="26">
        <f t="shared" si="19"/>
        <v>0.46600255990599687</v>
      </c>
      <c r="I617" s="15">
        <f>'prov lvl hist forec Mt'!I617*'city lvl hist forec Mt'!$H617</f>
        <v>1.0816159321008121</v>
      </c>
      <c r="J617" s="15">
        <f>'prov lvl hist forec Mt'!J617*'city lvl hist forec Mt'!$H617</f>
        <v>1.1896960946600814</v>
      </c>
      <c r="K617" s="15">
        <f>'prov lvl hist forec Mt'!K617*'city lvl hist forec Mt'!$H617</f>
        <v>1.3766340396518075</v>
      </c>
      <c r="L617" s="15">
        <f>'prov lvl hist forec Mt'!L617*'city lvl hist forec Mt'!$H617</f>
        <v>1.0636960539840112</v>
      </c>
      <c r="M617" s="15">
        <f>'prov lvl hist forec Mt'!M617*'city lvl hist forec Mt'!$H617</f>
        <v>1.210959609612527</v>
      </c>
      <c r="N617" s="15">
        <f>'prov lvl hist forec Mt'!N617*'city lvl hist forec Mt'!$H617</f>
        <v>1.2497289642934424</v>
      </c>
      <c r="O617" s="15">
        <f>'prov lvl hist forec Mt'!O617*'city lvl hist forec Mt'!$H617</f>
        <v>1.2677140096687183</v>
      </c>
      <c r="P617" s="15">
        <f>'prov lvl hist forec Mt'!P617*'city lvl hist forec Mt'!$H617</f>
        <v>1.2644920010221354</v>
      </c>
      <c r="Q617" s="15">
        <f>'prov lvl hist forec Mt'!Q617*'city lvl hist forec Mt'!$H617</f>
        <v>1.2339549310340094</v>
      </c>
      <c r="R617" s="15">
        <f>'prov lvl hist forec Mt'!R617*'city lvl hist forec Mt'!$H617</f>
        <v>1.2040286024456461</v>
      </c>
      <c r="S617" s="15">
        <f>'prov lvl hist forec Mt'!S617*'city lvl hist forec Mt'!$H617</f>
        <v>1.1747008004290502</v>
      </c>
      <c r="T617" s="15">
        <f>'prov lvl hist forec Mt'!T617*'city lvl hist forec Mt'!$H617</f>
        <v>1.1459595544527861</v>
      </c>
      <c r="U617" s="15">
        <f>'prov lvl hist forec Mt'!U617*'city lvl hist forec Mt'!$H617</f>
        <v>1.1177931333960474</v>
      </c>
      <c r="V617" s="15">
        <f>'prov lvl hist forec Mt'!V617*'city lvl hist forec Mt'!$H617</f>
        <v>1.0901900407604432</v>
      </c>
      <c r="W617" s="15">
        <f>'prov lvl hist forec Mt'!W617*'city lvl hist forec Mt'!$H617</f>
        <v>1.0631390099775513</v>
      </c>
      <c r="X617" s="15">
        <f>'prov lvl hist forec Mt'!X617*'city lvl hist forec Mt'!$H617</f>
        <v>1.0366289998103171</v>
      </c>
    </row>
    <row r="618" spans="1:24">
      <c r="A618" s="14" t="s">
        <v>3888</v>
      </c>
      <c r="B618" s="14" t="s">
        <v>4901</v>
      </c>
      <c r="C618" s="14" t="s">
        <v>4902</v>
      </c>
      <c r="D618" s="14" t="s">
        <v>2446</v>
      </c>
      <c r="E618" s="14" t="s">
        <v>3951</v>
      </c>
      <c r="F618">
        <f>SUMIF(GID_GCED_CO2_Plant_2019_v1.0!$V$1:$V$797,'city lvl hist forec Mt'!A618,GID_GCED_CO2_Plant_2019_v1.0!$AB$1:$AB$797)</f>
        <v>0</v>
      </c>
      <c r="G618" s="15">
        <f t="shared" si="18"/>
        <v>15742.279999999997</v>
      </c>
      <c r="H618" s="26">
        <f t="shared" si="19"/>
        <v>0</v>
      </c>
      <c r="I618" s="15">
        <f>'prov lvl hist forec Mt'!I618*'city lvl hist forec Mt'!$H618</f>
        <v>0</v>
      </c>
      <c r="J618" s="15">
        <f>'prov lvl hist forec Mt'!J618*'city lvl hist forec Mt'!$H618</f>
        <v>0</v>
      </c>
      <c r="K618" s="15">
        <f>'prov lvl hist forec Mt'!K618*'city lvl hist forec Mt'!$H618</f>
        <v>0</v>
      </c>
      <c r="L618" s="15">
        <f>'prov lvl hist forec Mt'!L618*'city lvl hist forec Mt'!$H618</f>
        <v>0</v>
      </c>
      <c r="M618" s="15">
        <f>'prov lvl hist forec Mt'!M618*'city lvl hist forec Mt'!$H618</f>
        <v>0</v>
      </c>
      <c r="N618" s="15">
        <f>'prov lvl hist forec Mt'!N618*'city lvl hist forec Mt'!$H618</f>
        <v>0</v>
      </c>
      <c r="O618" s="15">
        <f>'prov lvl hist forec Mt'!O618*'city lvl hist forec Mt'!$H618</f>
        <v>0</v>
      </c>
      <c r="P618" s="15">
        <f>'prov lvl hist forec Mt'!P618*'city lvl hist forec Mt'!$H618</f>
        <v>0</v>
      </c>
      <c r="Q618" s="15">
        <f>'prov lvl hist forec Mt'!Q618*'city lvl hist forec Mt'!$H618</f>
        <v>0</v>
      </c>
      <c r="R618" s="15">
        <f>'prov lvl hist forec Mt'!R618*'city lvl hist forec Mt'!$H618</f>
        <v>0</v>
      </c>
      <c r="S618" s="15">
        <f>'prov lvl hist forec Mt'!S618*'city lvl hist forec Mt'!$H618</f>
        <v>0</v>
      </c>
      <c r="T618" s="15">
        <f>'prov lvl hist forec Mt'!T618*'city lvl hist forec Mt'!$H618</f>
        <v>0</v>
      </c>
      <c r="U618" s="15">
        <f>'prov lvl hist forec Mt'!U618*'city lvl hist forec Mt'!$H618</f>
        <v>0</v>
      </c>
      <c r="V618" s="15">
        <f>'prov lvl hist forec Mt'!V618*'city lvl hist forec Mt'!$H618</f>
        <v>0</v>
      </c>
      <c r="W618" s="15">
        <f>'prov lvl hist forec Mt'!W618*'city lvl hist forec Mt'!$H618</f>
        <v>0</v>
      </c>
      <c r="X618" s="15">
        <f>'prov lvl hist forec Mt'!X618*'city lvl hist forec Mt'!$H618</f>
        <v>0</v>
      </c>
    </row>
    <row r="619" spans="1:24">
      <c r="A619" s="14" t="s">
        <v>3889</v>
      </c>
      <c r="B619" s="14" t="s">
        <v>4903</v>
      </c>
      <c r="C619" s="14" t="s">
        <v>2872</v>
      </c>
      <c r="D619" s="14" t="s">
        <v>1517</v>
      </c>
      <c r="E619" s="14" t="s">
        <v>4043</v>
      </c>
      <c r="F619">
        <f>SUMIF(GID_GCED_CO2_Plant_2019_v1.0!$V$1:$V$797,'city lvl hist forec Mt'!A619,GID_GCED_CO2_Plant_2019_v1.0!$AB$1:$AB$797)</f>
        <v>0</v>
      </c>
      <c r="G619" s="15">
        <f t="shared" si="18"/>
        <v>24846.129999999997</v>
      </c>
      <c r="H619" s="26">
        <f t="shared" si="19"/>
        <v>0</v>
      </c>
      <c r="I619" s="15">
        <f>'prov lvl hist forec Mt'!I619*'city lvl hist forec Mt'!$H619</f>
        <v>0</v>
      </c>
      <c r="J619" s="15">
        <f>'prov lvl hist forec Mt'!J619*'city lvl hist forec Mt'!$H619</f>
        <v>0</v>
      </c>
      <c r="K619" s="15">
        <f>'prov lvl hist forec Mt'!K619*'city lvl hist forec Mt'!$H619</f>
        <v>0</v>
      </c>
      <c r="L619" s="15">
        <f>'prov lvl hist forec Mt'!L619*'city lvl hist forec Mt'!$H619</f>
        <v>0</v>
      </c>
      <c r="M619" s="15">
        <f>'prov lvl hist forec Mt'!M619*'city lvl hist forec Mt'!$H619</f>
        <v>0</v>
      </c>
      <c r="N619" s="15">
        <f>'prov lvl hist forec Mt'!N619*'city lvl hist forec Mt'!$H619</f>
        <v>0</v>
      </c>
      <c r="O619" s="15">
        <f>'prov lvl hist forec Mt'!O619*'city lvl hist forec Mt'!$H619</f>
        <v>0</v>
      </c>
      <c r="P619" s="15">
        <f>'prov lvl hist forec Mt'!P619*'city lvl hist forec Mt'!$H619</f>
        <v>0</v>
      </c>
      <c r="Q619" s="15">
        <f>'prov lvl hist forec Mt'!Q619*'city lvl hist forec Mt'!$H619</f>
        <v>0</v>
      </c>
      <c r="R619" s="15">
        <f>'prov lvl hist forec Mt'!R619*'city lvl hist forec Mt'!$H619</f>
        <v>0</v>
      </c>
      <c r="S619" s="15">
        <f>'prov lvl hist forec Mt'!S619*'city lvl hist forec Mt'!$H619</f>
        <v>0</v>
      </c>
      <c r="T619" s="15">
        <f>'prov lvl hist forec Mt'!T619*'city lvl hist forec Mt'!$H619</f>
        <v>0</v>
      </c>
      <c r="U619" s="15">
        <f>'prov lvl hist forec Mt'!U619*'city lvl hist forec Mt'!$H619</f>
        <v>0</v>
      </c>
      <c r="V619" s="15">
        <f>'prov lvl hist forec Mt'!V619*'city lvl hist forec Mt'!$H619</f>
        <v>0</v>
      </c>
      <c r="W619" s="15">
        <f>'prov lvl hist forec Mt'!W619*'city lvl hist forec Mt'!$H619</f>
        <v>0</v>
      </c>
      <c r="X619" s="15">
        <f>'prov lvl hist forec Mt'!X619*'city lvl hist forec Mt'!$H619</f>
        <v>0</v>
      </c>
    </row>
    <row r="620" spans="1:24">
      <c r="A620" s="14" t="s">
        <v>3890</v>
      </c>
      <c r="B620" s="14" t="s">
        <v>4904</v>
      </c>
      <c r="C620" s="14" t="s">
        <v>4905</v>
      </c>
      <c r="D620" s="14" t="s">
        <v>2438</v>
      </c>
      <c r="E620" s="14" t="s">
        <v>3959</v>
      </c>
      <c r="F620">
        <f>SUMIF(GID_GCED_CO2_Plant_2019_v1.0!$V$1:$V$797,'city lvl hist forec Mt'!A620,GID_GCED_CO2_Plant_2019_v1.0!$AB$1:$AB$797)</f>
        <v>0</v>
      </c>
      <c r="G620" s="15">
        <f t="shared" si="18"/>
        <v>15366.849999999997</v>
      </c>
      <c r="H620" s="26">
        <f t="shared" si="19"/>
        <v>0</v>
      </c>
      <c r="I620" s="15">
        <f>'prov lvl hist forec Mt'!I620*'city lvl hist forec Mt'!$H620</f>
        <v>0</v>
      </c>
      <c r="J620" s="15">
        <f>'prov lvl hist forec Mt'!J620*'city lvl hist forec Mt'!$H620</f>
        <v>0</v>
      </c>
      <c r="K620" s="15">
        <f>'prov lvl hist forec Mt'!K620*'city lvl hist forec Mt'!$H620</f>
        <v>0</v>
      </c>
      <c r="L620" s="15">
        <f>'prov lvl hist forec Mt'!L620*'city lvl hist forec Mt'!$H620</f>
        <v>0</v>
      </c>
      <c r="M620" s="15">
        <f>'prov lvl hist forec Mt'!M620*'city lvl hist forec Mt'!$H620</f>
        <v>0</v>
      </c>
      <c r="N620" s="15">
        <f>'prov lvl hist forec Mt'!N620*'city lvl hist forec Mt'!$H620</f>
        <v>0</v>
      </c>
      <c r="O620" s="15">
        <f>'prov lvl hist forec Mt'!O620*'city lvl hist forec Mt'!$H620</f>
        <v>0</v>
      </c>
      <c r="P620" s="15">
        <f>'prov lvl hist forec Mt'!P620*'city lvl hist forec Mt'!$H620</f>
        <v>0</v>
      </c>
      <c r="Q620" s="15">
        <f>'prov lvl hist forec Mt'!Q620*'city lvl hist forec Mt'!$H620</f>
        <v>0</v>
      </c>
      <c r="R620" s="15">
        <f>'prov lvl hist forec Mt'!R620*'city lvl hist forec Mt'!$H620</f>
        <v>0</v>
      </c>
      <c r="S620" s="15">
        <f>'prov lvl hist forec Mt'!S620*'city lvl hist forec Mt'!$H620</f>
        <v>0</v>
      </c>
      <c r="T620" s="15">
        <f>'prov lvl hist forec Mt'!T620*'city lvl hist forec Mt'!$H620</f>
        <v>0</v>
      </c>
      <c r="U620" s="15">
        <f>'prov lvl hist forec Mt'!U620*'city lvl hist forec Mt'!$H620</f>
        <v>0</v>
      </c>
      <c r="V620" s="15">
        <f>'prov lvl hist forec Mt'!V620*'city lvl hist forec Mt'!$H620</f>
        <v>0</v>
      </c>
      <c r="W620" s="15">
        <f>'prov lvl hist forec Mt'!W620*'city lvl hist forec Mt'!$H620</f>
        <v>0</v>
      </c>
      <c r="X620" s="15">
        <f>'prov lvl hist forec Mt'!X620*'city lvl hist forec Mt'!$H620</f>
        <v>0</v>
      </c>
    </row>
    <row r="621" spans="1:24">
      <c r="A621" s="14" t="s">
        <v>3378</v>
      </c>
      <c r="B621" s="14" t="s">
        <v>4906</v>
      </c>
      <c r="C621" s="14" t="s">
        <v>2951</v>
      </c>
      <c r="D621" s="14" t="s">
        <v>2396</v>
      </c>
      <c r="E621" s="14" t="s">
        <v>4093</v>
      </c>
      <c r="F621">
        <f>SUMIF(GID_GCED_CO2_Plant_2019_v1.0!$V$1:$V$797,'city lvl hist forec Mt'!A621,GID_GCED_CO2_Plant_2019_v1.0!$AB$1:$AB$797)</f>
        <v>365.39</v>
      </c>
      <c r="G621" s="15">
        <f t="shared" si="18"/>
        <v>18095.59</v>
      </c>
      <c r="H621" s="26">
        <f t="shared" si="19"/>
        <v>2.0192212577760656E-2</v>
      </c>
      <c r="I621" s="15">
        <f>'prov lvl hist forec Mt'!I621*'city lvl hist forec Mt'!$H621</f>
        <v>0.25110015852263451</v>
      </c>
      <c r="J621" s="15">
        <f>'prov lvl hist forec Mt'!J621*'city lvl hist forec Mt'!$H621</f>
        <v>0.25201579429576532</v>
      </c>
      <c r="K621" s="15">
        <f>'prov lvl hist forec Mt'!K621*'city lvl hist forec Mt'!$H621</f>
        <v>0.24471935976587617</v>
      </c>
      <c r="L621" s="15">
        <f>'prov lvl hist forec Mt'!L621*'city lvl hist forec Mt'!$H621</f>
        <v>0.23530717989832342</v>
      </c>
      <c r="M621" s="15">
        <f>'prov lvl hist forec Mt'!M621*'city lvl hist forec Mt'!$H621</f>
        <v>0.26742362534364417</v>
      </c>
      <c r="N621" s="15">
        <f>'prov lvl hist forec Mt'!N621*'city lvl hist forec Mt'!$H621</f>
        <v>0.2675279563196033</v>
      </c>
      <c r="O621" s="15">
        <f>'prov lvl hist forec Mt'!O621*'city lvl hist forec Mt'!$H621</f>
        <v>0.2714268807655979</v>
      </c>
      <c r="P621" s="15">
        <f>'prov lvl hist forec Mt'!P621*'city lvl hist forec Mt'!$H621</f>
        <v>0.27072839110292302</v>
      </c>
      <c r="Q621" s="15">
        <f>'prov lvl hist forec Mt'!Q621*'city lvl hist forec Mt'!$H621</f>
        <v>0.26410835060808924</v>
      </c>
      <c r="R621" s="15">
        <f>'prov lvl hist forec Mt'!R621*'city lvl hist forec Mt'!$H621</f>
        <v>0.25762071092315209</v>
      </c>
      <c r="S621" s="15">
        <f>'prov lvl hist forec Mt'!S621*'city lvl hist forec Mt'!$H621</f>
        <v>0.25126282403191369</v>
      </c>
      <c r="T621" s="15">
        <f>'prov lvl hist forec Mt'!T621*'city lvl hist forec Mt'!$H621</f>
        <v>0.24503209487850006</v>
      </c>
      <c r="U621" s="15">
        <f>'prov lvl hist forec Mt'!U621*'city lvl hist forec Mt'!$H621</f>
        <v>0.23892598030815471</v>
      </c>
      <c r="V621" s="15">
        <f>'prov lvl hist forec Mt'!V621*'city lvl hist forec Mt'!$H621</f>
        <v>0.23294198802921623</v>
      </c>
      <c r="W621" s="15">
        <f>'prov lvl hist forec Mt'!W621*'city lvl hist forec Mt'!$H621</f>
        <v>0.22707767559585662</v>
      </c>
      <c r="X621" s="15">
        <f>'prov lvl hist forec Mt'!X621*'city lvl hist forec Mt'!$H621</f>
        <v>0.22133064941116407</v>
      </c>
    </row>
    <row r="622" spans="1:24">
      <c r="A622" s="14" t="s">
        <v>3510</v>
      </c>
      <c r="B622" s="14" t="s">
        <v>4907</v>
      </c>
      <c r="C622" s="14" t="s">
        <v>4908</v>
      </c>
      <c r="D622" s="14" t="s">
        <v>2610</v>
      </c>
      <c r="E622" s="14" t="s">
        <v>3936</v>
      </c>
      <c r="F622">
        <f>SUMIF(GID_GCED_CO2_Plant_2019_v1.0!$V$1:$V$797,'city lvl hist forec Mt'!A622,GID_GCED_CO2_Plant_2019_v1.0!$AB$1:$AB$797)</f>
        <v>50.28</v>
      </c>
      <c r="G622" s="15">
        <f t="shared" si="18"/>
        <v>3885.2700000000004</v>
      </c>
      <c r="H622" s="26">
        <f t="shared" si="19"/>
        <v>1.2941185554671875E-2</v>
      </c>
      <c r="I622" s="15">
        <f>'prov lvl hist forec Mt'!I622*'city lvl hist forec Mt'!$H622</f>
        <v>7.1028336017687377E-2</v>
      </c>
      <c r="J622" s="15">
        <f>'prov lvl hist forec Mt'!J622*'city lvl hist forec Mt'!$H622</f>
        <v>6.731903134554644E-2</v>
      </c>
      <c r="K622" s="15">
        <f>'prov lvl hist forec Mt'!K622*'city lvl hist forec Mt'!$H622</f>
        <v>7.89268535114621E-2</v>
      </c>
      <c r="L622" s="15">
        <f>'prov lvl hist forec Mt'!L622*'city lvl hist forec Mt'!$H622</f>
        <v>6.0603267747636226E-2</v>
      </c>
      <c r="M622" s="15">
        <f>'prov lvl hist forec Mt'!M622*'city lvl hist forec Mt'!$H622</f>
        <v>6.8320583383921427E-2</v>
      </c>
      <c r="N622" s="15">
        <f>'prov lvl hist forec Mt'!N622*'city lvl hist forec Mt'!$H622</f>
        <v>6.9663719114531938E-2</v>
      </c>
      <c r="O622" s="15">
        <f>'prov lvl hist forec Mt'!O622*'city lvl hist forec Mt'!$H622</f>
        <v>7.0572039416259599E-2</v>
      </c>
      <c r="P622" s="15">
        <f>'prov lvl hist forec Mt'!P622*'city lvl hist forec Mt'!$H622</f>
        <v>7.0409314451992527E-2</v>
      </c>
      <c r="Q622" s="15">
        <f>'prov lvl hist forec Mt'!Q622*'city lvl hist forec Mt'!$H622</f>
        <v>6.8867064207596515E-2</v>
      </c>
      <c r="R622" s="15">
        <f>'prov lvl hist forec Mt'!R622*'city lvl hist forec Mt'!$H622</f>
        <v>6.7355658968088428E-2</v>
      </c>
      <c r="S622" s="15">
        <f>'prov lvl hist forec Mt'!S622*'city lvl hist forec Mt'!$H622</f>
        <v>6.587448183337051E-2</v>
      </c>
      <c r="T622" s="15">
        <f>'prov lvl hist forec Mt'!T622*'city lvl hist forec Mt'!$H622</f>
        <v>6.4422928241346947E-2</v>
      </c>
      <c r="U622" s="15">
        <f>'prov lvl hist forec Mt'!U622*'city lvl hist forec Mt'!$H622</f>
        <v>6.300040572116386E-2</v>
      </c>
      <c r="V622" s="15">
        <f>'prov lvl hist forec Mt'!V622*'city lvl hist forec Mt'!$H622</f>
        <v>6.1606333651384411E-2</v>
      </c>
      <c r="W622" s="15">
        <f>'prov lvl hist forec Mt'!W622*'city lvl hist forec Mt'!$H622</f>
        <v>6.024014302300059E-2</v>
      </c>
      <c r="X622" s="15">
        <f>'prov lvl hist forec Mt'!X622*'city lvl hist forec Mt'!$H622</f>
        <v>5.8901276207184404E-2</v>
      </c>
    </row>
    <row r="623" spans="1:24">
      <c r="A623" s="14" t="s">
        <v>3891</v>
      </c>
      <c r="B623" s="14" t="s">
        <v>4909</v>
      </c>
      <c r="C623" s="14" t="s">
        <v>4910</v>
      </c>
      <c r="D623" s="14" t="s">
        <v>2357</v>
      </c>
      <c r="E623" s="14" t="s">
        <v>4062</v>
      </c>
      <c r="F623">
        <f>SUMIF(GID_GCED_CO2_Plant_2019_v1.0!$V$1:$V$797,'city lvl hist forec Mt'!A623,GID_GCED_CO2_Plant_2019_v1.0!$AB$1:$AB$797)</f>
        <v>0</v>
      </c>
      <c r="G623" s="15">
        <f t="shared" si="18"/>
        <v>32718.120000000006</v>
      </c>
      <c r="H623" s="26">
        <f t="shared" si="19"/>
        <v>0</v>
      </c>
      <c r="I623" s="15">
        <f>'prov lvl hist forec Mt'!I623*'city lvl hist forec Mt'!$H623</f>
        <v>0</v>
      </c>
      <c r="J623" s="15">
        <f>'prov lvl hist forec Mt'!J623*'city lvl hist forec Mt'!$H623</f>
        <v>0</v>
      </c>
      <c r="K623" s="15">
        <f>'prov lvl hist forec Mt'!K623*'city lvl hist forec Mt'!$H623</f>
        <v>0</v>
      </c>
      <c r="L623" s="15">
        <f>'prov lvl hist forec Mt'!L623*'city lvl hist forec Mt'!$H623</f>
        <v>0</v>
      </c>
      <c r="M623" s="15">
        <f>'prov lvl hist forec Mt'!M623*'city lvl hist forec Mt'!$H623</f>
        <v>0</v>
      </c>
      <c r="N623" s="15">
        <f>'prov lvl hist forec Mt'!N623*'city lvl hist forec Mt'!$H623</f>
        <v>0</v>
      </c>
      <c r="O623" s="15">
        <f>'prov lvl hist forec Mt'!O623*'city lvl hist forec Mt'!$H623</f>
        <v>0</v>
      </c>
      <c r="P623" s="15">
        <f>'prov lvl hist forec Mt'!P623*'city lvl hist forec Mt'!$H623</f>
        <v>0</v>
      </c>
      <c r="Q623" s="15">
        <f>'prov lvl hist forec Mt'!Q623*'city lvl hist forec Mt'!$H623</f>
        <v>0</v>
      </c>
      <c r="R623" s="15">
        <f>'prov lvl hist forec Mt'!R623*'city lvl hist forec Mt'!$H623</f>
        <v>0</v>
      </c>
      <c r="S623" s="15">
        <f>'prov lvl hist forec Mt'!S623*'city lvl hist forec Mt'!$H623</f>
        <v>0</v>
      </c>
      <c r="T623" s="15">
        <f>'prov lvl hist forec Mt'!T623*'city lvl hist forec Mt'!$H623</f>
        <v>0</v>
      </c>
      <c r="U623" s="15">
        <f>'prov lvl hist forec Mt'!U623*'city lvl hist forec Mt'!$H623</f>
        <v>0</v>
      </c>
      <c r="V623" s="15">
        <f>'prov lvl hist forec Mt'!V623*'city lvl hist forec Mt'!$H623</f>
        <v>0</v>
      </c>
      <c r="W623" s="15">
        <f>'prov lvl hist forec Mt'!W623*'city lvl hist forec Mt'!$H623</f>
        <v>0</v>
      </c>
      <c r="X623" s="15">
        <f>'prov lvl hist forec Mt'!X623*'city lvl hist forec Mt'!$H623</f>
        <v>0</v>
      </c>
    </row>
    <row r="624" spans="1:24">
      <c r="A624" s="14" t="s">
        <v>3892</v>
      </c>
      <c r="B624" s="14" t="s">
        <v>4911</v>
      </c>
      <c r="C624" s="14" t="s">
        <v>2451</v>
      </c>
      <c r="D624" s="14" t="s">
        <v>2453</v>
      </c>
      <c r="E624" s="14" t="s">
        <v>4031</v>
      </c>
      <c r="F624">
        <f>SUMIF(GID_GCED_CO2_Plant_2019_v1.0!$V$1:$V$797,'city lvl hist forec Mt'!A624,GID_GCED_CO2_Plant_2019_v1.0!$AB$1:$AB$797)</f>
        <v>0</v>
      </c>
      <c r="G624" s="15">
        <f t="shared" si="18"/>
        <v>24364.339999999997</v>
      </c>
      <c r="H624" s="26">
        <f t="shared" si="19"/>
        <v>0</v>
      </c>
      <c r="I624" s="15">
        <f>'prov lvl hist forec Mt'!I624*'city lvl hist forec Mt'!$H624</f>
        <v>0</v>
      </c>
      <c r="J624" s="15">
        <f>'prov lvl hist forec Mt'!J624*'city lvl hist forec Mt'!$H624</f>
        <v>0</v>
      </c>
      <c r="K624" s="15">
        <f>'prov lvl hist forec Mt'!K624*'city lvl hist forec Mt'!$H624</f>
        <v>0</v>
      </c>
      <c r="L624" s="15">
        <f>'prov lvl hist forec Mt'!L624*'city lvl hist forec Mt'!$H624</f>
        <v>0</v>
      </c>
      <c r="M624" s="15">
        <f>'prov lvl hist forec Mt'!M624*'city lvl hist forec Mt'!$H624</f>
        <v>0</v>
      </c>
      <c r="N624" s="15">
        <f>'prov lvl hist forec Mt'!N624*'city lvl hist forec Mt'!$H624</f>
        <v>0</v>
      </c>
      <c r="O624" s="15">
        <f>'prov lvl hist forec Mt'!O624*'city lvl hist forec Mt'!$H624</f>
        <v>0</v>
      </c>
      <c r="P624" s="15">
        <f>'prov lvl hist forec Mt'!P624*'city lvl hist forec Mt'!$H624</f>
        <v>0</v>
      </c>
      <c r="Q624" s="15">
        <f>'prov lvl hist forec Mt'!Q624*'city lvl hist forec Mt'!$H624</f>
        <v>0</v>
      </c>
      <c r="R624" s="15">
        <f>'prov lvl hist forec Mt'!R624*'city lvl hist forec Mt'!$H624</f>
        <v>0</v>
      </c>
      <c r="S624" s="15">
        <f>'prov lvl hist forec Mt'!S624*'city lvl hist forec Mt'!$H624</f>
        <v>0</v>
      </c>
      <c r="T624" s="15">
        <f>'prov lvl hist forec Mt'!T624*'city lvl hist forec Mt'!$H624</f>
        <v>0</v>
      </c>
      <c r="U624" s="15">
        <f>'prov lvl hist forec Mt'!U624*'city lvl hist forec Mt'!$H624</f>
        <v>0</v>
      </c>
      <c r="V624" s="15">
        <f>'prov lvl hist forec Mt'!V624*'city lvl hist forec Mt'!$H624</f>
        <v>0</v>
      </c>
      <c r="W624" s="15">
        <f>'prov lvl hist forec Mt'!W624*'city lvl hist forec Mt'!$H624</f>
        <v>0</v>
      </c>
      <c r="X624" s="15">
        <f>'prov lvl hist forec Mt'!X624*'city lvl hist forec Mt'!$H624</f>
        <v>0</v>
      </c>
    </row>
    <row r="625" spans="1:24">
      <c r="A625" s="14" t="s">
        <v>3402</v>
      </c>
      <c r="B625" s="14" t="s">
        <v>4912</v>
      </c>
      <c r="C625" s="14" t="s">
        <v>2394</v>
      </c>
      <c r="D625" s="14" t="s">
        <v>2400</v>
      </c>
      <c r="E625" s="14" t="s">
        <v>4023</v>
      </c>
      <c r="F625">
        <f>SUMIF(GID_GCED_CO2_Plant_2019_v1.0!$V$1:$V$797,'city lvl hist forec Mt'!A625,GID_GCED_CO2_Plant_2019_v1.0!$AB$1:$AB$797)</f>
        <v>1340.9099999999999</v>
      </c>
      <c r="G625" s="15">
        <f t="shared" si="18"/>
        <v>18621.920000000002</v>
      </c>
      <c r="H625" s="26">
        <f t="shared" si="19"/>
        <v>7.2007075532490722E-2</v>
      </c>
      <c r="I625" s="15">
        <f>'prov lvl hist forec Mt'!I625*'city lvl hist forec Mt'!$H625</f>
        <v>1.1137486110326467</v>
      </c>
      <c r="J625" s="15">
        <f>'prov lvl hist forec Mt'!J625*'city lvl hist forec Mt'!$H625</f>
        <v>1.1504391284483635</v>
      </c>
      <c r="K625" s="15">
        <f>'prov lvl hist forec Mt'!K625*'city lvl hist forec Mt'!$H625</f>
        <v>1.1643891563071267</v>
      </c>
      <c r="L625" s="15">
        <f>'prov lvl hist forec Mt'!L625*'city lvl hist forec Mt'!$H625</f>
        <v>1.0397335779887813</v>
      </c>
      <c r="M625" s="15">
        <f>'prov lvl hist forec Mt'!M625*'city lvl hist forec Mt'!$H625</f>
        <v>1.1091949195025903</v>
      </c>
      <c r="N625" s="15">
        <f>'prov lvl hist forec Mt'!N625*'city lvl hist forec Mt'!$H625</f>
        <v>1.0775542405977718</v>
      </c>
      <c r="O625" s="15">
        <f>'prov lvl hist forec Mt'!O625*'city lvl hist forec Mt'!$H625</f>
        <v>1.0822538042161878</v>
      </c>
      <c r="P625" s="15">
        <f>'prov lvl hist forec Mt'!P625*'city lvl hist forec Mt'!$H625</f>
        <v>1.0814118805903223</v>
      </c>
      <c r="Q625" s="15">
        <f>'prov lvl hist forec Mt'!Q625*'city lvl hist forec Mt'!$H625</f>
        <v>1.0734324232058832</v>
      </c>
      <c r="R625" s="15">
        <f>'prov lvl hist forec Mt'!R625*'city lvl hist forec Mt'!$H625</f>
        <v>1.0656125549691327</v>
      </c>
      <c r="S625" s="15">
        <f>'prov lvl hist forec Mt'!S625*'city lvl hist forec Mt'!$H625</f>
        <v>1.0579490840971173</v>
      </c>
      <c r="T625" s="15">
        <f>'prov lvl hist forec Mt'!T625*'city lvl hist forec Mt'!$H625</f>
        <v>1.0504388826425421</v>
      </c>
      <c r="U625" s="15">
        <f>'prov lvl hist forec Mt'!U625*'city lvl hist forec Mt'!$H625</f>
        <v>1.0430788852170583</v>
      </c>
      <c r="V625" s="15">
        <f>'prov lvl hist forec Mt'!V625*'city lvl hist forec Mt'!$H625</f>
        <v>1.0358660877400845</v>
      </c>
      <c r="W625" s="15">
        <f>'prov lvl hist forec Mt'!W625*'city lvl hist forec Mt'!$H625</f>
        <v>1.02879754621265</v>
      </c>
      <c r="X625" s="15">
        <f>'prov lvl hist forec Mt'!X625*'city lvl hist forec Mt'!$H625</f>
        <v>1.0218703755157641</v>
      </c>
    </row>
    <row r="626" spans="1:24">
      <c r="A626" s="14" t="s">
        <v>3893</v>
      </c>
      <c r="B626" s="14" t="s">
        <v>4913</v>
      </c>
      <c r="C626" s="14" t="s">
        <v>4914</v>
      </c>
      <c r="D626" s="14" t="s">
        <v>2453</v>
      </c>
      <c r="E626" s="14" t="s">
        <v>4031</v>
      </c>
      <c r="F626">
        <f>SUMIF(GID_GCED_CO2_Plant_2019_v1.0!$V$1:$V$797,'city lvl hist forec Mt'!A626,GID_GCED_CO2_Plant_2019_v1.0!$AB$1:$AB$797)</f>
        <v>0</v>
      </c>
      <c r="G626" s="15">
        <f t="shared" si="18"/>
        <v>24364.339999999997</v>
      </c>
      <c r="H626" s="26">
        <f t="shared" si="19"/>
        <v>0</v>
      </c>
      <c r="I626" s="15">
        <f>'prov lvl hist forec Mt'!I626*'city lvl hist forec Mt'!$H626</f>
        <v>0</v>
      </c>
      <c r="J626" s="15">
        <f>'prov lvl hist forec Mt'!J626*'city lvl hist forec Mt'!$H626</f>
        <v>0</v>
      </c>
      <c r="K626" s="15">
        <f>'prov lvl hist forec Mt'!K626*'city lvl hist forec Mt'!$H626</f>
        <v>0</v>
      </c>
      <c r="L626" s="15">
        <f>'prov lvl hist forec Mt'!L626*'city lvl hist forec Mt'!$H626</f>
        <v>0</v>
      </c>
      <c r="M626" s="15">
        <f>'prov lvl hist forec Mt'!M626*'city lvl hist forec Mt'!$H626</f>
        <v>0</v>
      </c>
      <c r="N626" s="15">
        <f>'prov lvl hist forec Mt'!N626*'city lvl hist forec Mt'!$H626</f>
        <v>0</v>
      </c>
      <c r="O626" s="15">
        <f>'prov lvl hist forec Mt'!O626*'city lvl hist forec Mt'!$H626</f>
        <v>0</v>
      </c>
      <c r="P626" s="15">
        <f>'prov lvl hist forec Mt'!P626*'city lvl hist forec Mt'!$H626</f>
        <v>0</v>
      </c>
      <c r="Q626" s="15">
        <f>'prov lvl hist forec Mt'!Q626*'city lvl hist forec Mt'!$H626</f>
        <v>0</v>
      </c>
      <c r="R626" s="15">
        <f>'prov lvl hist forec Mt'!R626*'city lvl hist forec Mt'!$H626</f>
        <v>0</v>
      </c>
      <c r="S626" s="15">
        <f>'prov lvl hist forec Mt'!S626*'city lvl hist forec Mt'!$H626</f>
        <v>0</v>
      </c>
      <c r="T626" s="15">
        <f>'prov lvl hist forec Mt'!T626*'city lvl hist forec Mt'!$H626</f>
        <v>0</v>
      </c>
      <c r="U626" s="15">
        <f>'prov lvl hist forec Mt'!U626*'city lvl hist forec Mt'!$H626</f>
        <v>0</v>
      </c>
      <c r="V626" s="15">
        <f>'prov lvl hist forec Mt'!V626*'city lvl hist forec Mt'!$H626</f>
        <v>0</v>
      </c>
      <c r="W626" s="15">
        <f>'prov lvl hist forec Mt'!W626*'city lvl hist forec Mt'!$H626</f>
        <v>0</v>
      </c>
      <c r="X626" s="15">
        <f>'prov lvl hist forec Mt'!X626*'city lvl hist forec Mt'!$H626</f>
        <v>0</v>
      </c>
    </row>
    <row r="627" spans="1:24">
      <c r="A627" s="14" t="s">
        <v>3381</v>
      </c>
      <c r="B627" s="14" t="s">
        <v>4915</v>
      </c>
      <c r="C627" s="14" t="s">
        <v>2368</v>
      </c>
      <c r="D627" s="14" t="s">
        <v>2370</v>
      </c>
      <c r="E627" s="14" t="s">
        <v>4145</v>
      </c>
      <c r="F627">
        <f>SUMIF(GID_GCED_CO2_Plant_2019_v1.0!$V$1:$V$797,'city lvl hist forec Mt'!A627,GID_GCED_CO2_Plant_2019_v1.0!$AB$1:$AB$797)</f>
        <v>469.32000000000005</v>
      </c>
      <c r="G627" s="15">
        <f t="shared" si="18"/>
        <v>9185.25</v>
      </c>
      <c r="H627" s="26">
        <f t="shared" si="19"/>
        <v>5.1094962031517928E-2</v>
      </c>
      <c r="I627" s="15">
        <f>'prov lvl hist forec Mt'!I627*'city lvl hist forec Mt'!$H627</f>
        <v>0.52610405797045223</v>
      </c>
      <c r="J627" s="15">
        <f>'prov lvl hist forec Mt'!J627*'city lvl hist forec Mt'!$H627</f>
        <v>0.54239540376888806</v>
      </c>
      <c r="K627" s="15">
        <f>'prov lvl hist forec Mt'!K627*'city lvl hist forec Mt'!$H627</f>
        <v>0.58528612395143542</v>
      </c>
      <c r="L627" s="15">
        <f>'prov lvl hist forec Mt'!L627*'city lvl hist forec Mt'!$H627</f>
        <v>0.59337638786393643</v>
      </c>
      <c r="M627" s="15">
        <f>'prov lvl hist forec Mt'!M627*'city lvl hist forec Mt'!$H627</f>
        <v>0.6639064949562542</v>
      </c>
      <c r="N627" s="15">
        <f>'prov lvl hist forec Mt'!N627*'city lvl hist forec Mt'!$H627</f>
        <v>0.67239212964643058</v>
      </c>
      <c r="O627" s="15">
        <f>'prov lvl hist forec Mt'!O627*'city lvl hist forec Mt'!$H627</f>
        <v>0.68041558609361796</v>
      </c>
      <c r="P627" s="15">
        <f>'prov lvl hist forec Mt'!P627*'city lvl hist forec Mt'!$H627</f>
        <v>0.67897818932819987</v>
      </c>
      <c r="Q627" s="15">
        <f>'prov lvl hist forec Mt'!Q627*'city lvl hist forec Mt'!$H627</f>
        <v>0.66535504599094364</v>
      </c>
      <c r="R627" s="15">
        <f>'prov lvl hist forec Mt'!R627*'city lvl hist forec Mt'!$H627</f>
        <v>0.65200436552043284</v>
      </c>
      <c r="S627" s="15">
        <f>'prov lvl hist forec Mt'!S627*'city lvl hist forec Mt'!$H627</f>
        <v>0.6389206986593321</v>
      </c>
      <c r="T627" s="15">
        <f>'prov lvl hist forec Mt'!T627*'city lvl hist forec Mt'!$H627</f>
        <v>0.6260987051354534</v>
      </c>
      <c r="U627" s="15">
        <f>'prov lvl hist forec Mt'!U627*'city lvl hist forec Mt'!$H627</f>
        <v>0.61353315148205234</v>
      </c>
      <c r="V627" s="15">
        <f>'prov lvl hist forec Mt'!V627*'city lvl hist forec Mt'!$H627</f>
        <v>0.60121890890171925</v>
      </c>
      <c r="W627" s="15">
        <f>'prov lvl hist forec Mt'!W627*'city lvl hist forec Mt'!$H627</f>
        <v>0.58915095117299288</v>
      </c>
      <c r="X627" s="15">
        <f>'prov lvl hist forec Mt'!X627*'city lvl hist forec Mt'!$H627</f>
        <v>0.57732435259884096</v>
      </c>
    </row>
    <row r="628" spans="1:24">
      <c r="A628" s="14" t="s">
        <v>3894</v>
      </c>
      <c r="B628" s="14" t="s">
        <v>4916</v>
      </c>
      <c r="C628" s="14" t="s">
        <v>2952</v>
      </c>
      <c r="D628" s="14" t="s">
        <v>2362</v>
      </c>
      <c r="E628" s="14" t="s">
        <v>3963</v>
      </c>
      <c r="F628">
        <f>SUMIF(GID_GCED_CO2_Plant_2019_v1.0!$V$1:$V$797,'city lvl hist forec Mt'!A628,GID_GCED_CO2_Plant_2019_v1.0!$AB$1:$AB$797)</f>
        <v>0</v>
      </c>
      <c r="G628" s="15">
        <f t="shared" si="18"/>
        <v>26891.949999999997</v>
      </c>
      <c r="H628" s="26">
        <f t="shared" si="19"/>
        <v>0</v>
      </c>
      <c r="I628" s="15">
        <f>'prov lvl hist forec Mt'!I628*'city lvl hist forec Mt'!$H628</f>
        <v>0</v>
      </c>
      <c r="J628" s="15">
        <f>'prov lvl hist forec Mt'!J628*'city lvl hist forec Mt'!$H628</f>
        <v>0</v>
      </c>
      <c r="K628" s="15">
        <f>'prov lvl hist forec Mt'!K628*'city lvl hist forec Mt'!$H628</f>
        <v>0</v>
      </c>
      <c r="L628" s="15">
        <f>'prov lvl hist forec Mt'!L628*'city lvl hist forec Mt'!$H628</f>
        <v>0</v>
      </c>
      <c r="M628" s="15">
        <f>'prov lvl hist forec Mt'!M628*'city lvl hist forec Mt'!$H628</f>
        <v>0</v>
      </c>
      <c r="N628" s="15">
        <f>'prov lvl hist forec Mt'!N628*'city lvl hist forec Mt'!$H628</f>
        <v>0</v>
      </c>
      <c r="O628" s="15">
        <f>'prov lvl hist forec Mt'!O628*'city lvl hist forec Mt'!$H628</f>
        <v>0</v>
      </c>
      <c r="P628" s="15">
        <f>'prov lvl hist forec Mt'!P628*'city lvl hist forec Mt'!$H628</f>
        <v>0</v>
      </c>
      <c r="Q628" s="15">
        <f>'prov lvl hist forec Mt'!Q628*'city lvl hist forec Mt'!$H628</f>
        <v>0</v>
      </c>
      <c r="R628" s="15">
        <f>'prov lvl hist forec Mt'!R628*'city lvl hist forec Mt'!$H628</f>
        <v>0</v>
      </c>
      <c r="S628" s="15">
        <f>'prov lvl hist forec Mt'!S628*'city lvl hist forec Mt'!$H628</f>
        <v>0</v>
      </c>
      <c r="T628" s="15">
        <f>'prov lvl hist forec Mt'!T628*'city lvl hist forec Mt'!$H628</f>
        <v>0</v>
      </c>
      <c r="U628" s="15">
        <f>'prov lvl hist forec Mt'!U628*'city lvl hist forec Mt'!$H628</f>
        <v>0</v>
      </c>
      <c r="V628" s="15">
        <f>'prov lvl hist forec Mt'!V628*'city lvl hist forec Mt'!$H628</f>
        <v>0</v>
      </c>
      <c r="W628" s="15">
        <f>'prov lvl hist forec Mt'!W628*'city lvl hist forec Mt'!$H628</f>
        <v>0</v>
      </c>
      <c r="X628" s="15">
        <f>'prov lvl hist forec Mt'!X628*'city lvl hist forec Mt'!$H628</f>
        <v>0</v>
      </c>
    </row>
    <row r="629" spans="1:24">
      <c r="A629" s="14" t="s">
        <v>3895</v>
      </c>
      <c r="B629" s="14" t="s">
        <v>4917</v>
      </c>
      <c r="C629" s="14" t="s">
        <v>4918</v>
      </c>
      <c r="D629" s="14" t="s">
        <v>2642</v>
      </c>
      <c r="E629" s="14" t="s">
        <v>4037</v>
      </c>
      <c r="F629">
        <f>SUMIF(GID_GCED_CO2_Plant_2019_v1.0!$V$1:$V$797,'city lvl hist forec Mt'!A629,GID_GCED_CO2_Plant_2019_v1.0!$AB$1:$AB$797)</f>
        <v>0</v>
      </c>
      <c r="G629" s="15">
        <f t="shared" si="18"/>
        <v>4378.0800000000008</v>
      </c>
      <c r="H629" s="26">
        <f t="shared" si="19"/>
        <v>0</v>
      </c>
      <c r="I629" s="15">
        <f>'prov lvl hist forec Mt'!I629*'city lvl hist forec Mt'!$H629</f>
        <v>0</v>
      </c>
      <c r="J629" s="15">
        <f>'prov lvl hist forec Mt'!J629*'city lvl hist forec Mt'!$H629</f>
        <v>0</v>
      </c>
      <c r="K629" s="15">
        <f>'prov lvl hist forec Mt'!K629*'city lvl hist forec Mt'!$H629</f>
        <v>0</v>
      </c>
      <c r="L629" s="15">
        <f>'prov lvl hist forec Mt'!L629*'city lvl hist forec Mt'!$H629</f>
        <v>0</v>
      </c>
      <c r="M629" s="15">
        <f>'prov lvl hist forec Mt'!M629*'city lvl hist forec Mt'!$H629</f>
        <v>0</v>
      </c>
      <c r="N629" s="15">
        <f>'prov lvl hist forec Mt'!N629*'city lvl hist forec Mt'!$H629</f>
        <v>0</v>
      </c>
      <c r="O629" s="15">
        <f>'prov lvl hist forec Mt'!O629*'city lvl hist forec Mt'!$H629</f>
        <v>0</v>
      </c>
      <c r="P629" s="15">
        <f>'prov lvl hist forec Mt'!P629*'city lvl hist forec Mt'!$H629</f>
        <v>0</v>
      </c>
      <c r="Q629" s="15">
        <f>'prov lvl hist forec Mt'!Q629*'city lvl hist forec Mt'!$H629</f>
        <v>0</v>
      </c>
      <c r="R629" s="15">
        <f>'prov lvl hist forec Mt'!R629*'city lvl hist forec Mt'!$H629</f>
        <v>0</v>
      </c>
      <c r="S629" s="15">
        <f>'prov lvl hist forec Mt'!S629*'city lvl hist forec Mt'!$H629</f>
        <v>0</v>
      </c>
      <c r="T629" s="15">
        <f>'prov lvl hist forec Mt'!T629*'city lvl hist forec Mt'!$H629</f>
        <v>0</v>
      </c>
      <c r="U629" s="15">
        <f>'prov lvl hist forec Mt'!U629*'city lvl hist forec Mt'!$H629</f>
        <v>0</v>
      </c>
      <c r="V629" s="15">
        <f>'prov lvl hist forec Mt'!V629*'city lvl hist forec Mt'!$H629</f>
        <v>0</v>
      </c>
      <c r="W629" s="15">
        <f>'prov lvl hist forec Mt'!W629*'city lvl hist forec Mt'!$H629</f>
        <v>0</v>
      </c>
      <c r="X629" s="15">
        <f>'prov lvl hist forec Mt'!X629*'city lvl hist forec Mt'!$H629</f>
        <v>0</v>
      </c>
    </row>
    <row r="630" spans="1:24">
      <c r="A630" s="14" t="s">
        <v>3896</v>
      </c>
      <c r="B630" s="14" t="s">
        <v>4919</v>
      </c>
      <c r="C630" s="14" t="s">
        <v>4920</v>
      </c>
      <c r="D630" s="14" t="s">
        <v>2357</v>
      </c>
      <c r="E630" s="14" t="s">
        <v>4062</v>
      </c>
      <c r="F630">
        <f>SUMIF(GID_GCED_CO2_Plant_2019_v1.0!$V$1:$V$797,'city lvl hist forec Mt'!A630,GID_GCED_CO2_Plant_2019_v1.0!$AB$1:$AB$797)</f>
        <v>0</v>
      </c>
      <c r="G630" s="15">
        <f t="shared" si="18"/>
        <v>32718.120000000006</v>
      </c>
      <c r="H630" s="26">
        <f t="shared" si="19"/>
        <v>0</v>
      </c>
      <c r="I630" s="15">
        <f>'prov lvl hist forec Mt'!I630*'city lvl hist forec Mt'!$H630</f>
        <v>0</v>
      </c>
      <c r="J630" s="15">
        <f>'prov lvl hist forec Mt'!J630*'city lvl hist forec Mt'!$H630</f>
        <v>0</v>
      </c>
      <c r="K630" s="15">
        <f>'prov lvl hist forec Mt'!K630*'city lvl hist forec Mt'!$H630</f>
        <v>0</v>
      </c>
      <c r="L630" s="15">
        <f>'prov lvl hist forec Mt'!L630*'city lvl hist forec Mt'!$H630</f>
        <v>0</v>
      </c>
      <c r="M630" s="15">
        <f>'prov lvl hist forec Mt'!M630*'city lvl hist forec Mt'!$H630</f>
        <v>0</v>
      </c>
      <c r="N630" s="15">
        <f>'prov lvl hist forec Mt'!N630*'city lvl hist forec Mt'!$H630</f>
        <v>0</v>
      </c>
      <c r="O630" s="15">
        <f>'prov lvl hist forec Mt'!O630*'city lvl hist forec Mt'!$H630</f>
        <v>0</v>
      </c>
      <c r="P630" s="15">
        <f>'prov lvl hist forec Mt'!P630*'city lvl hist forec Mt'!$H630</f>
        <v>0</v>
      </c>
      <c r="Q630" s="15">
        <f>'prov lvl hist forec Mt'!Q630*'city lvl hist forec Mt'!$H630</f>
        <v>0</v>
      </c>
      <c r="R630" s="15">
        <f>'prov lvl hist forec Mt'!R630*'city lvl hist forec Mt'!$H630</f>
        <v>0</v>
      </c>
      <c r="S630" s="15">
        <f>'prov lvl hist forec Mt'!S630*'city lvl hist forec Mt'!$H630</f>
        <v>0</v>
      </c>
      <c r="T630" s="15">
        <f>'prov lvl hist forec Mt'!T630*'city lvl hist forec Mt'!$H630</f>
        <v>0</v>
      </c>
      <c r="U630" s="15">
        <f>'prov lvl hist forec Mt'!U630*'city lvl hist forec Mt'!$H630</f>
        <v>0</v>
      </c>
      <c r="V630" s="15">
        <f>'prov lvl hist forec Mt'!V630*'city lvl hist forec Mt'!$H630</f>
        <v>0</v>
      </c>
      <c r="W630" s="15">
        <f>'prov lvl hist forec Mt'!W630*'city lvl hist forec Mt'!$H630</f>
        <v>0</v>
      </c>
      <c r="X630" s="15">
        <f>'prov lvl hist forec Mt'!X630*'city lvl hist forec Mt'!$H630</f>
        <v>0</v>
      </c>
    </row>
    <row r="631" spans="1:24">
      <c r="A631" s="14" t="s">
        <v>3256</v>
      </c>
      <c r="B631" s="14" t="s">
        <v>4921</v>
      </c>
      <c r="C631" s="14" t="s">
        <v>2403</v>
      </c>
      <c r="D631" s="14" t="s">
        <v>2400</v>
      </c>
      <c r="E631" s="14" t="s">
        <v>4023</v>
      </c>
      <c r="F631">
        <f>SUMIF(GID_GCED_CO2_Plant_2019_v1.0!$V$1:$V$797,'city lvl hist forec Mt'!A631,GID_GCED_CO2_Plant_2019_v1.0!$AB$1:$AB$797)</f>
        <v>1277.21</v>
      </c>
      <c r="G631" s="15">
        <f t="shared" si="18"/>
        <v>18621.920000000002</v>
      </c>
      <c r="H631" s="26">
        <f t="shared" si="19"/>
        <v>6.8586375626143808E-2</v>
      </c>
      <c r="I631" s="15">
        <f>'prov lvl hist forec Mt'!I631*'city lvl hist forec Mt'!$H631</f>
        <v>1.0608399247503613</v>
      </c>
      <c r="J631" s="15">
        <f>'prov lvl hist forec Mt'!J631*'city lvl hist forec Mt'!$H631</f>
        <v>1.0957874572085633</v>
      </c>
      <c r="K631" s="15">
        <f>'prov lvl hist forec Mt'!K631*'city lvl hist forec Mt'!$H631</f>
        <v>1.1090747882609764</v>
      </c>
      <c r="L631" s="15">
        <f>'prov lvl hist forec Mt'!L631*'city lvl hist forec Mt'!$H631</f>
        <v>0.99034097973991653</v>
      </c>
      <c r="M631" s="15">
        <f>'prov lvl hist forec Mt'!M631*'city lvl hist forec Mt'!$H631</f>
        <v>1.0565025565756865</v>
      </c>
      <c r="N631" s="15">
        <f>'prov lvl hist forec Mt'!N631*'city lvl hist forec Mt'!$H631</f>
        <v>1.0263649697846091</v>
      </c>
      <c r="O631" s="15">
        <f>'prov lvl hist forec Mt'!O631*'city lvl hist forec Mt'!$H631</f>
        <v>1.0308412803864224</v>
      </c>
      <c r="P631" s="15">
        <f>'prov lvl hist forec Mt'!P631*'city lvl hist forec Mt'!$H631</f>
        <v>1.0300393523866374</v>
      </c>
      <c r="Q631" s="15">
        <f>'prov lvl hist forec Mt'!Q631*'city lvl hist forec Mt'!$H631</f>
        <v>1.0224389595444783</v>
      </c>
      <c r="R631" s="15">
        <f>'prov lvl hist forec Mt'!R631*'city lvl hist forec Mt'!$H631</f>
        <v>1.0149905745591623</v>
      </c>
      <c r="S631" s="15">
        <f>'prov lvl hist forec Mt'!S631*'city lvl hist forec Mt'!$H631</f>
        <v>1.0076911572735525</v>
      </c>
      <c r="T631" s="15">
        <f>'prov lvl hist forec Mt'!T631*'city lvl hist forec Mt'!$H631</f>
        <v>1.0005377283336552</v>
      </c>
      <c r="U631" s="15">
        <f>'prov lvl hist forec Mt'!U631*'city lvl hist forec Mt'!$H631</f>
        <v>0.99352736797255548</v>
      </c>
      <c r="V631" s="15">
        <f>'prov lvl hist forec Mt'!V631*'city lvl hist forec Mt'!$H631</f>
        <v>0.98665721481867796</v>
      </c>
      <c r="W631" s="15">
        <f>'prov lvl hist forec Mt'!W631*'city lvl hist forec Mt'!$H631</f>
        <v>0.97992446472787798</v>
      </c>
      <c r="X631" s="15">
        <f>'prov lvl hist forec Mt'!X631*'city lvl hist forec Mt'!$H631</f>
        <v>0.97332636963889396</v>
      </c>
    </row>
    <row r="632" spans="1:24">
      <c r="A632" s="14" t="s">
        <v>3897</v>
      </c>
      <c r="B632" s="14" t="s">
        <v>4922</v>
      </c>
      <c r="C632" s="14" t="s">
        <v>4923</v>
      </c>
      <c r="D632" s="14" t="s">
        <v>2400</v>
      </c>
      <c r="E632" s="14" t="s">
        <v>4023</v>
      </c>
      <c r="F632">
        <f>SUMIF(GID_GCED_CO2_Plant_2019_v1.0!$V$1:$V$797,'city lvl hist forec Mt'!A632,GID_GCED_CO2_Plant_2019_v1.0!$AB$1:$AB$797)</f>
        <v>0</v>
      </c>
      <c r="G632" s="15">
        <f t="shared" si="18"/>
        <v>18621.920000000002</v>
      </c>
      <c r="H632" s="26">
        <f t="shared" si="19"/>
        <v>0</v>
      </c>
      <c r="I632" s="15">
        <f>'prov lvl hist forec Mt'!I632*'city lvl hist forec Mt'!$H632</f>
        <v>0</v>
      </c>
      <c r="J632" s="15">
        <f>'prov lvl hist forec Mt'!J632*'city lvl hist forec Mt'!$H632</f>
        <v>0</v>
      </c>
      <c r="K632" s="15">
        <f>'prov lvl hist forec Mt'!K632*'city lvl hist forec Mt'!$H632</f>
        <v>0</v>
      </c>
      <c r="L632" s="15">
        <f>'prov lvl hist forec Mt'!L632*'city lvl hist forec Mt'!$H632</f>
        <v>0</v>
      </c>
      <c r="M632" s="15">
        <f>'prov lvl hist forec Mt'!M632*'city lvl hist forec Mt'!$H632</f>
        <v>0</v>
      </c>
      <c r="N632" s="15">
        <f>'prov lvl hist forec Mt'!N632*'city lvl hist forec Mt'!$H632</f>
        <v>0</v>
      </c>
      <c r="O632" s="15">
        <f>'prov lvl hist forec Mt'!O632*'city lvl hist forec Mt'!$H632</f>
        <v>0</v>
      </c>
      <c r="P632" s="15">
        <f>'prov lvl hist forec Mt'!P632*'city lvl hist forec Mt'!$H632</f>
        <v>0</v>
      </c>
      <c r="Q632" s="15">
        <f>'prov lvl hist forec Mt'!Q632*'city lvl hist forec Mt'!$H632</f>
        <v>0</v>
      </c>
      <c r="R632" s="15">
        <f>'prov lvl hist forec Mt'!R632*'city lvl hist forec Mt'!$H632</f>
        <v>0</v>
      </c>
      <c r="S632" s="15">
        <f>'prov lvl hist forec Mt'!S632*'city lvl hist forec Mt'!$H632</f>
        <v>0</v>
      </c>
      <c r="T632" s="15">
        <f>'prov lvl hist forec Mt'!T632*'city lvl hist forec Mt'!$H632</f>
        <v>0</v>
      </c>
      <c r="U632" s="15">
        <f>'prov lvl hist forec Mt'!U632*'city lvl hist forec Mt'!$H632</f>
        <v>0</v>
      </c>
      <c r="V632" s="15">
        <f>'prov lvl hist forec Mt'!V632*'city lvl hist forec Mt'!$H632</f>
        <v>0</v>
      </c>
      <c r="W632" s="15">
        <f>'prov lvl hist forec Mt'!W632*'city lvl hist forec Mt'!$H632</f>
        <v>0</v>
      </c>
      <c r="X632" s="15">
        <f>'prov lvl hist forec Mt'!X632*'city lvl hist forec Mt'!$H632</f>
        <v>0</v>
      </c>
    </row>
    <row r="633" spans="1:24">
      <c r="A633" s="14" t="s">
        <v>3898</v>
      </c>
      <c r="B633" s="14" t="s">
        <v>4924</v>
      </c>
      <c r="C633" s="14" t="s">
        <v>4925</v>
      </c>
      <c r="D633" s="14" t="s">
        <v>2642</v>
      </c>
      <c r="E633" s="14" t="s">
        <v>4037</v>
      </c>
      <c r="F633">
        <f>SUMIF(GID_GCED_CO2_Plant_2019_v1.0!$V$1:$V$797,'city lvl hist forec Mt'!A633,GID_GCED_CO2_Plant_2019_v1.0!$AB$1:$AB$797)</f>
        <v>0</v>
      </c>
      <c r="G633" s="15">
        <f t="shared" si="18"/>
        <v>4378.0800000000008</v>
      </c>
      <c r="H633" s="26">
        <f t="shared" si="19"/>
        <v>0</v>
      </c>
      <c r="I633" s="15">
        <f>'prov lvl hist forec Mt'!I633*'city lvl hist forec Mt'!$H633</f>
        <v>0</v>
      </c>
      <c r="J633" s="15">
        <f>'prov lvl hist forec Mt'!J633*'city lvl hist forec Mt'!$H633</f>
        <v>0</v>
      </c>
      <c r="K633" s="15">
        <f>'prov lvl hist forec Mt'!K633*'city lvl hist forec Mt'!$H633</f>
        <v>0</v>
      </c>
      <c r="L633" s="15">
        <f>'prov lvl hist forec Mt'!L633*'city lvl hist forec Mt'!$H633</f>
        <v>0</v>
      </c>
      <c r="M633" s="15">
        <f>'prov lvl hist forec Mt'!M633*'city lvl hist forec Mt'!$H633</f>
        <v>0</v>
      </c>
      <c r="N633" s="15">
        <f>'prov lvl hist forec Mt'!N633*'city lvl hist forec Mt'!$H633</f>
        <v>0</v>
      </c>
      <c r="O633" s="15">
        <f>'prov lvl hist forec Mt'!O633*'city lvl hist forec Mt'!$H633</f>
        <v>0</v>
      </c>
      <c r="P633" s="15">
        <f>'prov lvl hist forec Mt'!P633*'city lvl hist forec Mt'!$H633</f>
        <v>0</v>
      </c>
      <c r="Q633" s="15">
        <f>'prov lvl hist forec Mt'!Q633*'city lvl hist forec Mt'!$H633</f>
        <v>0</v>
      </c>
      <c r="R633" s="15">
        <f>'prov lvl hist forec Mt'!R633*'city lvl hist forec Mt'!$H633</f>
        <v>0</v>
      </c>
      <c r="S633" s="15">
        <f>'prov lvl hist forec Mt'!S633*'city lvl hist forec Mt'!$H633</f>
        <v>0</v>
      </c>
      <c r="T633" s="15">
        <f>'prov lvl hist forec Mt'!T633*'city lvl hist forec Mt'!$H633</f>
        <v>0</v>
      </c>
      <c r="U633" s="15">
        <f>'prov lvl hist forec Mt'!U633*'city lvl hist forec Mt'!$H633</f>
        <v>0</v>
      </c>
      <c r="V633" s="15">
        <f>'prov lvl hist forec Mt'!V633*'city lvl hist forec Mt'!$H633</f>
        <v>0</v>
      </c>
      <c r="W633" s="15">
        <f>'prov lvl hist forec Mt'!W633*'city lvl hist forec Mt'!$H633</f>
        <v>0</v>
      </c>
      <c r="X633" s="15">
        <f>'prov lvl hist forec Mt'!X633*'city lvl hist forec Mt'!$H633</f>
        <v>0</v>
      </c>
    </row>
    <row r="634" spans="1:24">
      <c r="A634" s="14" t="s">
        <v>3899</v>
      </c>
      <c r="B634" s="14" t="s">
        <v>4926</v>
      </c>
      <c r="C634" s="14" t="s">
        <v>4927</v>
      </c>
      <c r="D634" s="14" t="s">
        <v>2458</v>
      </c>
      <c r="E634" s="14" t="s">
        <v>3957</v>
      </c>
      <c r="F634">
        <f>SUMIF(GID_GCED_CO2_Plant_2019_v1.0!$V$1:$V$797,'city lvl hist forec Mt'!A634,GID_GCED_CO2_Plant_2019_v1.0!$AB$1:$AB$797)</f>
        <v>0</v>
      </c>
      <c r="G634" s="15">
        <f t="shared" si="18"/>
        <v>25846</v>
      </c>
      <c r="H634" s="26">
        <f t="shared" si="19"/>
        <v>0</v>
      </c>
      <c r="I634" s="15">
        <f>'prov lvl hist forec Mt'!I634*'city lvl hist forec Mt'!$H634</f>
        <v>0</v>
      </c>
      <c r="J634" s="15">
        <f>'prov lvl hist forec Mt'!J634*'city lvl hist forec Mt'!$H634</f>
        <v>0</v>
      </c>
      <c r="K634" s="15">
        <f>'prov lvl hist forec Mt'!K634*'city lvl hist forec Mt'!$H634</f>
        <v>0</v>
      </c>
      <c r="L634" s="15">
        <f>'prov lvl hist forec Mt'!L634*'city lvl hist forec Mt'!$H634</f>
        <v>0</v>
      </c>
      <c r="M634" s="15">
        <f>'prov lvl hist forec Mt'!M634*'city lvl hist forec Mt'!$H634</f>
        <v>0</v>
      </c>
      <c r="N634" s="15">
        <f>'prov lvl hist forec Mt'!N634*'city lvl hist forec Mt'!$H634</f>
        <v>0</v>
      </c>
      <c r="O634" s="15">
        <f>'prov lvl hist forec Mt'!O634*'city lvl hist forec Mt'!$H634</f>
        <v>0</v>
      </c>
      <c r="P634" s="15">
        <f>'prov lvl hist forec Mt'!P634*'city lvl hist forec Mt'!$H634</f>
        <v>0</v>
      </c>
      <c r="Q634" s="15">
        <f>'prov lvl hist forec Mt'!Q634*'city lvl hist forec Mt'!$H634</f>
        <v>0</v>
      </c>
      <c r="R634" s="15">
        <f>'prov lvl hist forec Mt'!R634*'city lvl hist forec Mt'!$H634</f>
        <v>0</v>
      </c>
      <c r="S634" s="15">
        <f>'prov lvl hist forec Mt'!S634*'city lvl hist forec Mt'!$H634</f>
        <v>0</v>
      </c>
      <c r="T634" s="15">
        <f>'prov lvl hist forec Mt'!T634*'city lvl hist forec Mt'!$H634</f>
        <v>0</v>
      </c>
      <c r="U634" s="15">
        <f>'prov lvl hist forec Mt'!U634*'city lvl hist forec Mt'!$H634</f>
        <v>0</v>
      </c>
      <c r="V634" s="15">
        <f>'prov lvl hist forec Mt'!V634*'city lvl hist forec Mt'!$H634</f>
        <v>0</v>
      </c>
      <c r="W634" s="15">
        <f>'prov lvl hist forec Mt'!W634*'city lvl hist forec Mt'!$H634</f>
        <v>0</v>
      </c>
      <c r="X634" s="15">
        <f>'prov lvl hist forec Mt'!X634*'city lvl hist forec Mt'!$H634</f>
        <v>0</v>
      </c>
    </row>
    <row r="635" spans="1:24">
      <c r="A635" s="14" t="s">
        <v>3900</v>
      </c>
      <c r="B635" s="14" t="s">
        <v>4928</v>
      </c>
      <c r="C635" s="14" t="s">
        <v>4929</v>
      </c>
      <c r="D635" s="14" t="s">
        <v>2357</v>
      </c>
      <c r="E635" s="14" t="s">
        <v>4062</v>
      </c>
      <c r="F635">
        <f>SUMIF(GID_GCED_CO2_Plant_2019_v1.0!$V$1:$V$797,'city lvl hist forec Mt'!A635,GID_GCED_CO2_Plant_2019_v1.0!$AB$1:$AB$797)</f>
        <v>0</v>
      </c>
      <c r="G635" s="15">
        <f t="shared" si="18"/>
        <v>32718.120000000006</v>
      </c>
      <c r="H635" s="26">
        <f t="shared" si="19"/>
        <v>0</v>
      </c>
      <c r="I635" s="15">
        <f>'prov lvl hist forec Mt'!I635*'city lvl hist forec Mt'!$H635</f>
        <v>0</v>
      </c>
      <c r="J635" s="15">
        <f>'prov lvl hist forec Mt'!J635*'city lvl hist forec Mt'!$H635</f>
        <v>0</v>
      </c>
      <c r="K635" s="15">
        <f>'prov lvl hist forec Mt'!K635*'city lvl hist forec Mt'!$H635</f>
        <v>0</v>
      </c>
      <c r="L635" s="15">
        <f>'prov lvl hist forec Mt'!L635*'city lvl hist forec Mt'!$H635</f>
        <v>0</v>
      </c>
      <c r="M635" s="15">
        <f>'prov lvl hist forec Mt'!M635*'city lvl hist forec Mt'!$H635</f>
        <v>0</v>
      </c>
      <c r="N635" s="15">
        <f>'prov lvl hist forec Mt'!N635*'city lvl hist forec Mt'!$H635</f>
        <v>0</v>
      </c>
      <c r="O635" s="15">
        <f>'prov lvl hist forec Mt'!O635*'city lvl hist forec Mt'!$H635</f>
        <v>0</v>
      </c>
      <c r="P635" s="15">
        <f>'prov lvl hist forec Mt'!P635*'city lvl hist forec Mt'!$H635</f>
        <v>0</v>
      </c>
      <c r="Q635" s="15">
        <f>'prov lvl hist forec Mt'!Q635*'city lvl hist forec Mt'!$H635</f>
        <v>0</v>
      </c>
      <c r="R635" s="15">
        <f>'prov lvl hist forec Mt'!R635*'city lvl hist forec Mt'!$H635</f>
        <v>0</v>
      </c>
      <c r="S635" s="15">
        <f>'prov lvl hist forec Mt'!S635*'city lvl hist forec Mt'!$H635</f>
        <v>0</v>
      </c>
      <c r="T635" s="15">
        <f>'prov lvl hist forec Mt'!T635*'city lvl hist forec Mt'!$H635</f>
        <v>0</v>
      </c>
      <c r="U635" s="15">
        <f>'prov lvl hist forec Mt'!U635*'city lvl hist forec Mt'!$H635</f>
        <v>0</v>
      </c>
      <c r="V635" s="15">
        <f>'prov lvl hist forec Mt'!V635*'city lvl hist forec Mt'!$H635</f>
        <v>0</v>
      </c>
      <c r="W635" s="15">
        <f>'prov lvl hist forec Mt'!W635*'city lvl hist forec Mt'!$H635</f>
        <v>0</v>
      </c>
      <c r="X635" s="15">
        <f>'prov lvl hist forec Mt'!X635*'city lvl hist forec Mt'!$H635</f>
        <v>0</v>
      </c>
    </row>
    <row r="636" spans="1:24">
      <c r="A636" s="14" t="s">
        <v>3255</v>
      </c>
      <c r="B636" s="14" t="s">
        <v>4930</v>
      </c>
      <c r="C636" s="14" t="s">
        <v>2399</v>
      </c>
      <c r="D636" s="14" t="s">
        <v>2400</v>
      </c>
      <c r="E636" s="14" t="s">
        <v>4023</v>
      </c>
      <c r="F636">
        <f>SUMIF(GID_GCED_CO2_Plant_2019_v1.0!$V$1:$V$797,'city lvl hist forec Mt'!A636,GID_GCED_CO2_Plant_2019_v1.0!$AB$1:$AB$797)</f>
        <v>469.32000000000005</v>
      </c>
      <c r="G636" s="15">
        <f t="shared" si="18"/>
        <v>18621.920000000002</v>
      </c>
      <c r="H636" s="26">
        <f t="shared" si="19"/>
        <v>2.5202556986605035E-2</v>
      </c>
      <c r="I636" s="15">
        <f>'prov lvl hist forec Mt'!I636*'city lvl hist forec Mt'!$H636</f>
        <v>0.3898132597488585</v>
      </c>
      <c r="J636" s="15">
        <f>'prov lvl hist forec Mt'!J636*'city lvl hist forec Mt'!$H636</f>
        <v>0.40265498188796128</v>
      </c>
      <c r="K636" s="15">
        <f>'prov lvl hist forec Mt'!K636*'city lvl hist forec Mt'!$H636</f>
        <v>0.40753750724363375</v>
      </c>
      <c r="L636" s="15">
        <f>'prov lvl hist forec Mt'!L636*'city lvl hist forec Mt'!$H636</f>
        <v>0.36390791538708411</v>
      </c>
      <c r="M636" s="15">
        <f>'prov lvl hist forec Mt'!M636*'city lvl hist forec Mt'!$H636</f>
        <v>0.38821946261938228</v>
      </c>
      <c r="N636" s="15">
        <f>'prov lvl hist forec Mt'!N636*'city lvl hist forec Mt'!$H636</f>
        <v>0.37714518960806198</v>
      </c>
      <c r="O636" s="15">
        <f>'prov lvl hist forec Mt'!O636*'city lvl hist forec Mt'!$H636</f>
        <v>0.37879004213164302</v>
      </c>
      <c r="P636" s="15">
        <f>'prov lvl hist forec Mt'!P636*'city lvl hist forec Mt'!$H636</f>
        <v>0.37849536792077787</v>
      </c>
      <c r="Q636" s="15">
        <f>'prov lvl hist forec Mt'!Q636*'city lvl hist forec Mt'!$H636</f>
        <v>0.37570254891005755</v>
      </c>
      <c r="R636" s="15">
        <f>'prov lvl hist forec Mt'!R636*'city lvl hist forec Mt'!$H636</f>
        <v>0.37296558627955162</v>
      </c>
      <c r="S636" s="15">
        <f>'prov lvl hist forec Mt'!S636*'city lvl hist forec Mt'!$H636</f>
        <v>0.37028336290165575</v>
      </c>
      <c r="T636" s="15">
        <f>'prov lvl hist forec Mt'!T636*'city lvl hist forec Mt'!$H636</f>
        <v>0.3676547839913179</v>
      </c>
      <c r="U636" s="15">
        <f>'prov lvl hist forec Mt'!U636*'city lvl hist forec Mt'!$H636</f>
        <v>0.36507877665918664</v>
      </c>
      <c r="V636" s="15">
        <f>'prov lvl hist forec Mt'!V636*'city lvl hist forec Mt'!$H636</f>
        <v>0.36255428947369817</v>
      </c>
      <c r="W636" s="15">
        <f>'prov lvl hist forec Mt'!W636*'city lvl hist forec Mt'!$H636</f>
        <v>0.36008029203191938</v>
      </c>
      <c r="X636" s="15">
        <f>'prov lvl hist forec Mt'!X636*'city lvl hist forec Mt'!$H636</f>
        <v>0.35765577453897618</v>
      </c>
    </row>
    <row r="637" spans="1:24">
      <c r="A637" s="14" t="s">
        <v>3901</v>
      </c>
      <c r="B637" s="14" t="s">
        <v>4931</v>
      </c>
      <c r="C637" s="14" t="s">
        <v>4932</v>
      </c>
      <c r="D637" s="14" t="s">
        <v>2357</v>
      </c>
      <c r="E637" s="14" t="s">
        <v>4062</v>
      </c>
      <c r="F637">
        <f>SUMIF(GID_GCED_CO2_Plant_2019_v1.0!$V$1:$V$797,'city lvl hist forec Mt'!A637,GID_GCED_CO2_Plant_2019_v1.0!$AB$1:$AB$797)</f>
        <v>0</v>
      </c>
      <c r="G637" s="15">
        <f t="shared" si="18"/>
        <v>32718.120000000006</v>
      </c>
      <c r="H637" s="26">
        <f t="shared" si="19"/>
        <v>0</v>
      </c>
      <c r="I637" s="15">
        <f>'prov lvl hist forec Mt'!I637*'city lvl hist forec Mt'!$H637</f>
        <v>0</v>
      </c>
      <c r="J637" s="15">
        <f>'prov lvl hist forec Mt'!J637*'city lvl hist forec Mt'!$H637</f>
        <v>0</v>
      </c>
      <c r="K637" s="15">
        <f>'prov lvl hist forec Mt'!K637*'city lvl hist forec Mt'!$H637</f>
        <v>0</v>
      </c>
      <c r="L637" s="15">
        <f>'prov lvl hist forec Mt'!L637*'city lvl hist forec Mt'!$H637</f>
        <v>0</v>
      </c>
      <c r="M637" s="15">
        <f>'prov lvl hist forec Mt'!M637*'city lvl hist forec Mt'!$H637</f>
        <v>0</v>
      </c>
      <c r="N637" s="15">
        <f>'prov lvl hist forec Mt'!N637*'city lvl hist forec Mt'!$H637</f>
        <v>0</v>
      </c>
      <c r="O637" s="15">
        <f>'prov lvl hist forec Mt'!O637*'city lvl hist forec Mt'!$H637</f>
        <v>0</v>
      </c>
      <c r="P637" s="15">
        <f>'prov lvl hist forec Mt'!P637*'city lvl hist forec Mt'!$H637</f>
        <v>0</v>
      </c>
      <c r="Q637" s="15">
        <f>'prov lvl hist forec Mt'!Q637*'city lvl hist forec Mt'!$H637</f>
        <v>0</v>
      </c>
      <c r="R637" s="15">
        <f>'prov lvl hist forec Mt'!R637*'city lvl hist forec Mt'!$H637</f>
        <v>0</v>
      </c>
      <c r="S637" s="15">
        <f>'prov lvl hist forec Mt'!S637*'city lvl hist forec Mt'!$H637</f>
        <v>0</v>
      </c>
      <c r="T637" s="15">
        <f>'prov lvl hist forec Mt'!T637*'city lvl hist forec Mt'!$H637</f>
        <v>0</v>
      </c>
      <c r="U637" s="15">
        <f>'prov lvl hist forec Mt'!U637*'city lvl hist forec Mt'!$H637</f>
        <v>0</v>
      </c>
      <c r="V637" s="15">
        <f>'prov lvl hist forec Mt'!V637*'city lvl hist forec Mt'!$H637</f>
        <v>0</v>
      </c>
      <c r="W637" s="15">
        <f>'prov lvl hist forec Mt'!W637*'city lvl hist forec Mt'!$H637</f>
        <v>0</v>
      </c>
      <c r="X637" s="15">
        <f>'prov lvl hist forec Mt'!X637*'city lvl hist forec Mt'!$H637</f>
        <v>0</v>
      </c>
    </row>
    <row r="638" spans="1:24">
      <c r="A638" s="14" t="s">
        <v>3335</v>
      </c>
      <c r="B638" s="14" t="s">
        <v>4933</v>
      </c>
      <c r="C638" s="14" t="s">
        <v>2753</v>
      </c>
      <c r="D638" s="14" t="s">
        <v>2412</v>
      </c>
      <c r="E638" s="14" t="s">
        <v>3949</v>
      </c>
      <c r="F638">
        <f>SUMIF(GID_GCED_CO2_Plant_2019_v1.0!$V$1:$V$797,'city lvl hist forec Mt'!A638,GID_GCED_CO2_Plant_2019_v1.0!$AB$1:$AB$797)</f>
        <v>2621.4700000000003</v>
      </c>
      <c r="G638" s="15">
        <f t="shared" si="18"/>
        <v>15785.860000000004</v>
      </c>
      <c r="H638" s="26">
        <f t="shared" si="19"/>
        <v>0.16606443994815612</v>
      </c>
      <c r="I638" s="15">
        <f>'prov lvl hist forec Mt'!I638*'city lvl hist forec Mt'!$H638</f>
        <v>1.8838222563474816</v>
      </c>
      <c r="J638" s="15">
        <f>'prov lvl hist forec Mt'!J638*'city lvl hist forec Mt'!$H638</f>
        <v>1.6462111209359829</v>
      </c>
      <c r="K638" s="15">
        <f>'prov lvl hist forec Mt'!K638*'city lvl hist forec Mt'!$H638</f>
        <v>1.6841598769120301</v>
      </c>
      <c r="L638" s="15">
        <f>'prov lvl hist forec Mt'!L638*'city lvl hist forec Mt'!$H638</f>
        <v>1.376898951200189</v>
      </c>
      <c r="M638" s="15">
        <f>'prov lvl hist forec Mt'!M638*'city lvl hist forec Mt'!$H638</f>
        <v>1.512962582065903</v>
      </c>
      <c r="N638" s="15">
        <f>'prov lvl hist forec Mt'!N638*'city lvl hist forec Mt'!$H638</f>
        <v>1.5311448475640463</v>
      </c>
      <c r="O638" s="15">
        <f>'prov lvl hist forec Mt'!O638*'city lvl hist forec Mt'!$H638</f>
        <v>1.5449904905251386</v>
      </c>
      <c r="P638" s="15">
        <f>'prov lvl hist forec Mt'!P638*'city lvl hist forec Mt'!$H638</f>
        <v>1.5425100530056719</v>
      </c>
      <c r="Q638" s="15">
        <f>'prov lvl hist forec Mt'!Q638*'city lvl hist forec Mt'!$H638</f>
        <v>1.5190013345503546</v>
      </c>
      <c r="R638" s="15">
        <f>'prov lvl hist forec Mt'!R638*'city lvl hist forec Mt'!$H638</f>
        <v>1.495962790464143</v>
      </c>
      <c r="S638" s="15">
        <f>'prov lvl hist forec Mt'!S638*'city lvl hist forec Mt'!$H638</f>
        <v>1.4733850172596561</v>
      </c>
      <c r="T638" s="15">
        <f>'prov lvl hist forec Mt'!T638*'city lvl hist forec Mt'!$H638</f>
        <v>1.4512587995192587</v>
      </c>
      <c r="U638" s="15">
        <f>'prov lvl hist forec Mt'!U638*'city lvl hist forec Mt'!$H638</f>
        <v>1.4295751061336694</v>
      </c>
      <c r="V638" s="15">
        <f>'prov lvl hist forec Mt'!V638*'city lvl hist forec Mt'!$H638</f>
        <v>1.4083250866157917</v>
      </c>
      <c r="W638" s="15">
        <f>'prov lvl hist forec Mt'!W638*'city lvl hist forec Mt'!$H638</f>
        <v>1.3875000674882718</v>
      </c>
      <c r="X638" s="15">
        <f>'prov lvl hist forec Mt'!X638*'city lvl hist forec Mt'!$H638</f>
        <v>1.367091548743302</v>
      </c>
    </row>
    <row r="639" spans="1:24">
      <c r="A639" s="14" t="s">
        <v>3902</v>
      </c>
      <c r="B639" s="14" t="s">
        <v>4934</v>
      </c>
      <c r="C639" s="14" t="s">
        <v>2753</v>
      </c>
      <c r="D639" s="14" t="s">
        <v>2496</v>
      </c>
      <c r="E639" s="14" t="s">
        <v>3976</v>
      </c>
      <c r="F639">
        <f>SUMIF(GID_GCED_CO2_Plant_2019_v1.0!$V$1:$V$797,'city lvl hist forec Mt'!A639,GID_GCED_CO2_Plant_2019_v1.0!$AB$1:$AB$797)</f>
        <v>0</v>
      </c>
      <c r="G639" s="15">
        <f t="shared" si="18"/>
        <v>33858.01</v>
      </c>
      <c r="H639" s="26">
        <f t="shared" si="19"/>
        <v>0</v>
      </c>
      <c r="I639" s="15">
        <f>'prov lvl hist forec Mt'!I639*'city lvl hist forec Mt'!$H639</f>
        <v>0</v>
      </c>
      <c r="J639" s="15">
        <f>'prov lvl hist forec Mt'!J639*'city lvl hist forec Mt'!$H639</f>
        <v>0</v>
      </c>
      <c r="K639" s="15">
        <f>'prov lvl hist forec Mt'!K639*'city lvl hist forec Mt'!$H639</f>
        <v>0</v>
      </c>
      <c r="L639" s="15">
        <f>'prov lvl hist forec Mt'!L639*'city lvl hist forec Mt'!$H639</f>
        <v>0</v>
      </c>
      <c r="M639" s="15">
        <f>'prov lvl hist forec Mt'!M639*'city lvl hist forec Mt'!$H639</f>
        <v>0</v>
      </c>
      <c r="N639" s="15">
        <f>'prov lvl hist forec Mt'!N639*'city lvl hist forec Mt'!$H639</f>
        <v>0</v>
      </c>
      <c r="O639" s="15">
        <f>'prov lvl hist forec Mt'!O639*'city lvl hist forec Mt'!$H639</f>
        <v>0</v>
      </c>
      <c r="P639" s="15">
        <f>'prov lvl hist forec Mt'!P639*'city lvl hist forec Mt'!$H639</f>
        <v>0</v>
      </c>
      <c r="Q639" s="15">
        <f>'prov lvl hist forec Mt'!Q639*'city lvl hist forec Mt'!$H639</f>
        <v>0</v>
      </c>
      <c r="R639" s="15">
        <f>'prov lvl hist forec Mt'!R639*'city lvl hist forec Mt'!$H639</f>
        <v>0</v>
      </c>
      <c r="S639" s="15">
        <f>'prov lvl hist forec Mt'!S639*'city lvl hist forec Mt'!$H639</f>
        <v>0</v>
      </c>
      <c r="T639" s="15">
        <f>'prov lvl hist forec Mt'!T639*'city lvl hist forec Mt'!$H639</f>
        <v>0</v>
      </c>
      <c r="U639" s="15">
        <f>'prov lvl hist forec Mt'!U639*'city lvl hist forec Mt'!$H639</f>
        <v>0</v>
      </c>
      <c r="V639" s="15">
        <f>'prov lvl hist forec Mt'!V639*'city lvl hist forec Mt'!$H639</f>
        <v>0</v>
      </c>
      <c r="W639" s="15">
        <f>'prov lvl hist forec Mt'!W639*'city lvl hist forec Mt'!$H639</f>
        <v>0</v>
      </c>
      <c r="X639" s="15">
        <f>'prov lvl hist forec Mt'!X639*'city lvl hist forec Mt'!$H639</f>
        <v>0</v>
      </c>
    </row>
    <row r="640" spans="1:24">
      <c r="A640" s="14" t="s">
        <v>3903</v>
      </c>
      <c r="B640" s="14" t="s">
        <v>4935</v>
      </c>
      <c r="C640" s="14" t="s">
        <v>2969</v>
      </c>
      <c r="D640" s="14" t="s">
        <v>2416</v>
      </c>
      <c r="E640" s="14" t="s">
        <v>3979</v>
      </c>
      <c r="F640">
        <f>SUMIF(GID_GCED_CO2_Plant_2019_v1.0!$V$1:$V$797,'city lvl hist forec Mt'!A640,GID_GCED_CO2_Plant_2019_v1.0!$AB$1:$AB$797)</f>
        <v>0</v>
      </c>
      <c r="G640" s="15">
        <f t="shared" si="18"/>
        <v>6251.97</v>
      </c>
      <c r="H640" s="26">
        <f t="shared" si="19"/>
        <v>0</v>
      </c>
      <c r="I640" s="15">
        <f>'prov lvl hist forec Mt'!I640*'city lvl hist forec Mt'!$H640</f>
        <v>0</v>
      </c>
      <c r="J640" s="15">
        <f>'prov lvl hist forec Mt'!J640*'city lvl hist forec Mt'!$H640</f>
        <v>0</v>
      </c>
      <c r="K640" s="15">
        <f>'prov lvl hist forec Mt'!K640*'city lvl hist forec Mt'!$H640</f>
        <v>0</v>
      </c>
      <c r="L640" s="15">
        <f>'prov lvl hist forec Mt'!L640*'city lvl hist forec Mt'!$H640</f>
        <v>0</v>
      </c>
      <c r="M640" s="15">
        <f>'prov lvl hist forec Mt'!M640*'city lvl hist forec Mt'!$H640</f>
        <v>0</v>
      </c>
      <c r="N640" s="15">
        <f>'prov lvl hist forec Mt'!N640*'city lvl hist forec Mt'!$H640</f>
        <v>0</v>
      </c>
      <c r="O640" s="15">
        <f>'prov lvl hist forec Mt'!O640*'city lvl hist forec Mt'!$H640</f>
        <v>0</v>
      </c>
      <c r="P640" s="15">
        <f>'prov lvl hist forec Mt'!P640*'city lvl hist forec Mt'!$H640</f>
        <v>0</v>
      </c>
      <c r="Q640" s="15">
        <f>'prov lvl hist forec Mt'!Q640*'city lvl hist forec Mt'!$H640</f>
        <v>0</v>
      </c>
      <c r="R640" s="15">
        <f>'prov lvl hist forec Mt'!R640*'city lvl hist forec Mt'!$H640</f>
        <v>0</v>
      </c>
      <c r="S640" s="15">
        <f>'prov lvl hist forec Mt'!S640*'city lvl hist forec Mt'!$H640</f>
        <v>0</v>
      </c>
      <c r="T640" s="15">
        <f>'prov lvl hist forec Mt'!T640*'city lvl hist forec Mt'!$H640</f>
        <v>0</v>
      </c>
      <c r="U640" s="15">
        <f>'prov lvl hist forec Mt'!U640*'city lvl hist forec Mt'!$H640</f>
        <v>0</v>
      </c>
      <c r="V640" s="15">
        <f>'prov lvl hist forec Mt'!V640*'city lvl hist forec Mt'!$H640</f>
        <v>0</v>
      </c>
      <c r="W640" s="15">
        <f>'prov lvl hist forec Mt'!W640*'city lvl hist forec Mt'!$H640</f>
        <v>0</v>
      </c>
      <c r="X640" s="15">
        <f>'prov lvl hist forec Mt'!X640*'city lvl hist forec Mt'!$H640</f>
        <v>0</v>
      </c>
    </row>
    <row r="641" spans="1:24">
      <c r="A641" s="14" t="s">
        <v>3422</v>
      </c>
      <c r="B641" s="14" t="s">
        <v>4936</v>
      </c>
      <c r="C641" s="14" t="s">
        <v>1336</v>
      </c>
      <c r="D641" s="14" t="s">
        <v>2642</v>
      </c>
      <c r="E641" s="14" t="s">
        <v>4037</v>
      </c>
      <c r="F641">
        <f>SUMIF(GID_GCED_CO2_Plant_2019_v1.0!$V$1:$V$797,'city lvl hist forec Mt'!A641,GID_GCED_CO2_Plant_2019_v1.0!$AB$1:$AB$797)</f>
        <v>157.56</v>
      </c>
      <c r="G641" s="15">
        <f t="shared" si="18"/>
        <v>4378.0800000000008</v>
      </c>
      <c r="H641" s="26">
        <f t="shared" si="19"/>
        <v>3.5988378467273319E-2</v>
      </c>
      <c r="I641" s="15">
        <f>'prov lvl hist forec Mt'!I641*'city lvl hist forec Mt'!$H641</f>
        <v>0.17037526142979315</v>
      </c>
      <c r="J641" s="15">
        <f>'prov lvl hist forec Mt'!J641*'city lvl hist forec Mt'!$H641</f>
        <v>0.1697582357139783</v>
      </c>
      <c r="K641" s="15">
        <f>'prov lvl hist forec Mt'!K641*'city lvl hist forec Mt'!$H641</f>
        <v>0.17116208965932775</v>
      </c>
      <c r="L641" s="15">
        <f>'prov lvl hist forec Mt'!L641*'city lvl hist forec Mt'!$H641</f>
        <v>0.19639232161318043</v>
      </c>
      <c r="M641" s="15">
        <f>'prov lvl hist forec Mt'!M641*'city lvl hist forec Mt'!$H641</f>
        <v>0.24672532970623182</v>
      </c>
      <c r="N641" s="15">
        <f>'prov lvl hist forec Mt'!N641*'city lvl hist forec Mt'!$H641</f>
        <v>0.26292193996100383</v>
      </c>
      <c r="O641" s="15">
        <f>'prov lvl hist forec Mt'!O641*'city lvl hist forec Mt'!$H641</f>
        <v>0.27024465081858134</v>
      </c>
      <c r="P641" s="15">
        <f>'prov lvl hist forec Mt'!P641*'city lvl hist forec Mt'!$H641</f>
        <v>0.26893279214893473</v>
      </c>
      <c r="Q641" s="15">
        <f>'prov lvl hist forec Mt'!Q641*'city lvl hist forec Mt'!$H641</f>
        <v>0.2564994549348929</v>
      </c>
      <c r="R641" s="15">
        <f>'prov lvl hist forec Mt'!R641*'city lvl hist forec Mt'!$H641</f>
        <v>0.24431478446513194</v>
      </c>
      <c r="S641" s="15">
        <f>'prov lvl hist forec Mt'!S641*'city lvl hist forec Mt'!$H641</f>
        <v>0.23237380740476618</v>
      </c>
      <c r="T641" s="15">
        <f>'prov lvl hist forec Mt'!T641*'city lvl hist forec Mt'!$H641</f>
        <v>0.22067164988560772</v>
      </c>
      <c r="U641" s="15">
        <f>'prov lvl hist forec Mt'!U641*'city lvl hist forec Mt'!$H641</f>
        <v>0.20920353551683246</v>
      </c>
      <c r="V641" s="15">
        <f>'prov lvl hist forec Mt'!V641*'city lvl hist forec Mt'!$H641</f>
        <v>0.19796478343543267</v>
      </c>
      <c r="W641" s="15">
        <f>'prov lvl hist forec Mt'!W641*'city lvl hist forec Mt'!$H641</f>
        <v>0.18695080639566095</v>
      </c>
      <c r="X641" s="15">
        <f>'prov lvl hist forec Mt'!X641*'city lvl hist forec Mt'!$H641</f>
        <v>0.17615710889668454</v>
      </c>
    </row>
    <row r="642" spans="1:24">
      <c r="A642" s="14" t="s">
        <v>3342</v>
      </c>
      <c r="B642" s="14" t="s">
        <v>4937</v>
      </c>
      <c r="C642" s="14" t="s">
        <v>2787</v>
      </c>
      <c r="D642" s="14" t="s">
        <v>1517</v>
      </c>
      <c r="E642" s="14" t="s">
        <v>4043</v>
      </c>
      <c r="F642">
        <f>SUMIF(GID_GCED_CO2_Plant_2019_v1.0!$V$1:$V$797,'city lvl hist forec Mt'!A642,GID_GCED_CO2_Plant_2019_v1.0!$AB$1:$AB$797)</f>
        <v>1776.7</v>
      </c>
      <c r="G642" s="15">
        <f t="shared" si="18"/>
        <v>24846.129999999997</v>
      </c>
      <c r="H642" s="26">
        <f t="shared" si="19"/>
        <v>7.1508118165686169E-2</v>
      </c>
      <c r="I642" s="15">
        <f>'prov lvl hist forec Mt'!I642*'city lvl hist forec Mt'!$H642</f>
        <v>1.4113872337860103</v>
      </c>
      <c r="J642" s="15">
        <f>'prov lvl hist forec Mt'!J642*'city lvl hist forec Mt'!$H642</f>
        <v>1.4146297703706132</v>
      </c>
      <c r="K642" s="15">
        <f>'prov lvl hist forec Mt'!K642*'city lvl hist forec Mt'!$H642</f>
        <v>1.5312907964971507</v>
      </c>
      <c r="L642" s="15">
        <f>'prov lvl hist forec Mt'!L642*'city lvl hist forec Mt'!$H642</f>
        <v>1.5117294039095313</v>
      </c>
      <c r="M642" s="15">
        <f>'prov lvl hist forec Mt'!M642*'city lvl hist forec Mt'!$H642</f>
        <v>1.644338354424409</v>
      </c>
      <c r="N642" s="15">
        <f>'prov lvl hist forec Mt'!N642*'city lvl hist forec Mt'!$H642</f>
        <v>1.6559008957466346</v>
      </c>
      <c r="O642" s="15">
        <f>'prov lvl hist forec Mt'!O642*'city lvl hist forec Mt'!$H642</f>
        <v>1.668200919763694</v>
      </c>
      <c r="P642" s="15">
        <f>'prov lvl hist forec Mt'!P642*'city lvl hist forec Mt'!$H642</f>
        <v>1.6659973788268096</v>
      </c>
      <c r="Q642" s="15">
        <f>'prov lvl hist forec Mt'!Q642*'city lvl hist forec Mt'!$H642</f>
        <v>1.6451129892449565</v>
      </c>
      <c r="R642" s="15">
        <f>'prov lvl hist forec Mt'!R642*'city lvl hist forec Mt'!$H642</f>
        <v>1.6246462874547403</v>
      </c>
      <c r="S642" s="15">
        <f>'prov lvl hist forec Mt'!S642*'city lvl hist forec Mt'!$H642</f>
        <v>1.6045889197003285</v>
      </c>
      <c r="T642" s="15">
        <f>'prov lvl hist forec Mt'!T642*'city lvl hist forec Mt'!$H642</f>
        <v>1.5849326993010047</v>
      </c>
      <c r="U642" s="15">
        <f>'prov lvl hist forec Mt'!U642*'city lvl hist forec Mt'!$H642</f>
        <v>1.5656696033096675</v>
      </c>
      <c r="V642" s="15">
        <f>'prov lvl hist forec Mt'!V642*'city lvl hist forec Mt'!$H642</f>
        <v>1.546791769238157</v>
      </c>
      <c r="W642" s="15">
        <f>'prov lvl hist forec Mt'!W642*'city lvl hist forec Mt'!$H642</f>
        <v>1.528291491848077</v>
      </c>
      <c r="X642" s="15">
        <f>'prov lvl hist forec Mt'!X642*'city lvl hist forec Mt'!$H642</f>
        <v>1.5101612200057981</v>
      </c>
    </row>
    <row r="643" spans="1:24">
      <c r="A643" s="14" t="s">
        <v>3904</v>
      </c>
      <c r="B643" s="14" t="s">
        <v>4938</v>
      </c>
      <c r="C643" s="14" t="s">
        <v>4939</v>
      </c>
      <c r="D643" s="14" t="s">
        <v>2634</v>
      </c>
      <c r="E643" s="14" t="s">
        <v>3974</v>
      </c>
      <c r="F643">
        <f>SUMIF(GID_GCED_CO2_Plant_2019_v1.0!$V$1:$V$797,'city lvl hist forec Mt'!A643,GID_GCED_CO2_Plant_2019_v1.0!$AB$1:$AB$797)</f>
        <v>0</v>
      </c>
      <c r="G643" s="15">
        <f t="shared" ref="G643:G686" si="20">SUMIF($E$1:$E$686,E643,$F$1:$F$686)</f>
        <v>11280.41</v>
      </c>
      <c r="H643" s="26">
        <f t="shared" ref="H643:H686" si="21">F643/G643</f>
        <v>0</v>
      </c>
      <c r="I643" s="15">
        <f>'prov lvl hist forec Mt'!I643*'city lvl hist forec Mt'!$H643</f>
        <v>0</v>
      </c>
      <c r="J643" s="15">
        <f>'prov lvl hist forec Mt'!J643*'city lvl hist forec Mt'!$H643</f>
        <v>0</v>
      </c>
      <c r="K643" s="15">
        <f>'prov lvl hist forec Mt'!K643*'city lvl hist forec Mt'!$H643</f>
        <v>0</v>
      </c>
      <c r="L643" s="15">
        <f>'prov lvl hist forec Mt'!L643*'city lvl hist forec Mt'!$H643</f>
        <v>0</v>
      </c>
      <c r="M643" s="15">
        <f>'prov lvl hist forec Mt'!M643*'city lvl hist forec Mt'!$H643</f>
        <v>0</v>
      </c>
      <c r="N643" s="15">
        <f>'prov lvl hist forec Mt'!N643*'city lvl hist forec Mt'!$H643</f>
        <v>0</v>
      </c>
      <c r="O643" s="15">
        <f>'prov lvl hist forec Mt'!O643*'city lvl hist forec Mt'!$H643</f>
        <v>0</v>
      </c>
      <c r="P643" s="15">
        <f>'prov lvl hist forec Mt'!P643*'city lvl hist forec Mt'!$H643</f>
        <v>0</v>
      </c>
      <c r="Q643" s="15">
        <f>'prov lvl hist forec Mt'!Q643*'city lvl hist forec Mt'!$H643</f>
        <v>0</v>
      </c>
      <c r="R643" s="15">
        <f>'prov lvl hist forec Mt'!R643*'city lvl hist forec Mt'!$H643</f>
        <v>0</v>
      </c>
      <c r="S643" s="15">
        <f>'prov lvl hist forec Mt'!S643*'city lvl hist forec Mt'!$H643</f>
        <v>0</v>
      </c>
      <c r="T643" s="15">
        <f>'prov lvl hist forec Mt'!T643*'city lvl hist forec Mt'!$H643</f>
        <v>0</v>
      </c>
      <c r="U643" s="15">
        <f>'prov lvl hist forec Mt'!U643*'city lvl hist forec Mt'!$H643</f>
        <v>0</v>
      </c>
      <c r="V643" s="15">
        <f>'prov lvl hist forec Mt'!V643*'city lvl hist forec Mt'!$H643</f>
        <v>0</v>
      </c>
      <c r="W643" s="15">
        <f>'prov lvl hist forec Mt'!W643*'city lvl hist forec Mt'!$H643</f>
        <v>0</v>
      </c>
      <c r="X643" s="15">
        <f>'prov lvl hist forec Mt'!X643*'city lvl hist forec Mt'!$H643</f>
        <v>0</v>
      </c>
    </row>
    <row r="644" spans="1:24">
      <c r="A644" s="14" t="s">
        <v>3905</v>
      </c>
      <c r="B644" s="14" t="s">
        <v>4940</v>
      </c>
      <c r="C644" s="14" t="s">
        <v>4939</v>
      </c>
      <c r="D644" s="14" t="s">
        <v>2565</v>
      </c>
      <c r="E644" s="14" t="s">
        <v>4086</v>
      </c>
      <c r="F644">
        <f>SUMIF(GID_GCED_CO2_Plant_2019_v1.0!$V$1:$V$797,'city lvl hist forec Mt'!A644,GID_GCED_CO2_Plant_2019_v1.0!$AB$1:$AB$797)</f>
        <v>0</v>
      </c>
      <c r="G644" s="15">
        <f t="shared" si="20"/>
        <v>2111.92</v>
      </c>
      <c r="H644" s="26">
        <f t="shared" si="21"/>
        <v>0</v>
      </c>
      <c r="I644" s="15">
        <f>'prov lvl hist forec Mt'!I644*'city lvl hist forec Mt'!$H644</f>
        <v>0</v>
      </c>
      <c r="J644" s="15">
        <f>'prov lvl hist forec Mt'!J644*'city lvl hist forec Mt'!$H644</f>
        <v>0</v>
      </c>
      <c r="K644" s="15">
        <f>'prov lvl hist forec Mt'!K644*'city lvl hist forec Mt'!$H644</f>
        <v>0</v>
      </c>
      <c r="L644" s="15">
        <f>'prov lvl hist forec Mt'!L644*'city lvl hist forec Mt'!$H644</f>
        <v>0</v>
      </c>
      <c r="M644" s="15">
        <f>'prov lvl hist forec Mt'!M644*'city lvl hist forec Mt'!$H644</f>
        <v>0</v>
      </c>
      <c r="N644" s="15">
        <f>'prov lvl hist forec Mt'!N644*'city lvl hist forec Mt'!$H644</f>
        <v>0</v>
      </c>
      <c r="O644" s="15">
        <f>'prov lvl hist forec Mt'!O644*'city lvl hist forec Mt'!$H644</f>
        <v>0</v>
      </c>
      <c r="P644" s="15">
        <f>'prov lvl hist forec Mt'!P644*'city lvl hist forec Mt'!$H644</f>
        <v>0</v>
      </c>
      <c r="Q644" s="15">
        <f>'prov lvl hist forec Mt'!Q644*'city lvl hist forec Mt'!$H644</f>
        <v>0</v>
      </c>
      <c r="R644" s="15">
        <f>'prov lvl hist forec Mt'!R644*'city lvl hist forec Mt'!$H644</f>
        <v>0</v>
      </c>
      <c r="S644" s="15">
        <f>'prov lvl hist forec Mt'!S644*'city lvl hist forec Mt'!$H644</f>
        <v>0</v>
      </c>
      <c r="T644" s="15">
        <f>'prov lvl hist forec Mt'!T644*'city lvl hist forec Mt'!$H644</f>
        <v>0</v>
      </c>
      <c r="U644" s="15">
        <f>'prov lvl hist forec Mt'!U644*'city lvl hist forec Mt'!$H644</f>
        <v>0</v>
      </c>
      <c r="V644" s="15">
        <f>'prov lvl hist forec Mt'!V644*'city lvl hist forec Mt'!$H644</f>
        <v>0</v>
      </c>
      <c r="W644" s="15">
        <f>'prov lvl hist forec Mt'!W644*'city lvl hist forec Mt'!$H644</f>
        <v>0</v>
      </c>
      <c r="X644" s="15">
        <f>'prov lvl hist forec Mt'!X644*'city lvl hist forec Mt'!$H644</f>
        <v>0</v>
      </c>
    </row>
    <row r="645" spans="1:24">
      <c r="A645" s="14" t="s">
        <v>3349</v>
      </c>
      <c r="B645" s="14" t="s">
        <v>4941</v>
      </c>
      <c r="C645" s="14" t="s">
        <v>2832</v>
      </c>
      <c r="D645" s="14" t="s">
        <v>2545</v>
      </c>
      <c r="E645" s="14" t="s">
        <v>3953</v>
      </c>
      <c r="F645">
        <f>SUMIF(GID_GCED_CO2_Plant_2019_v1.0!$V$1:$V$797,'city lvl hist forec Mt'!A645,GID_GCED_CO2_Plant_2019_v1.0!$AB$1:$AB$797)</f>
        <v>975.51</v>
      </c>
      <c r="G645" s="15">
        <f t="shared" si="20"/>
        <v>9758.44</v>
      </c>
      <c r="H645" s="26">
        <f t="shared" si="21"/>
        <v>9.9965773217850384E-2</v>
      </c>
      <c r="I645" s="15">
        <f>'prov lvl hist forec Mt'!I645*'city lvl hist forec Mt'!$H645</f>
        <v>1.224569785232777</v>
      </c>
      <c r="J645" s="15">
        <f>'prov lvl hist forec Mt'!J645*'city lvl hist forec Mt'!$H645</f>
        <v>1.4378935066052814</v>
      </c>
      <c r="K645" s="15">
        <f>'prov lvl hist forec Mt'!K645*'city lvl hist forec Mt'!$H645</f>
        <v>1.531399771201073</v>
      </c>
      <c r="L645" s="15">
        <f>'prov lvl hist forec Mt'!L645*'city lvl hist forec Mt'!$H645</f>
        <v>1.5594648067000583</v>
      </c>
      <c r="M645" s="15">
        <f>'prov lvl hist forec Mt'!M645*'city lvl hist forec Mt'!$H645</f>
        <v>1.7668237749290694</v>
      </c>
      <c r="N645" s="15">
        <f>'prov lvl hist forec Mt'!N645*'city lvl hist forec Mt'!$H645</f>
        <v>1.7602965597882949</v>
      </c>
      <c r="O645" s="15">
        <f>'prov lvl hist forec Mt'!O645*'city lvl hist forec Mt'!$H645</f>
        <v>1.7851870756179822</v>
      </c>
      <c r="P645" s="15">
        <f>'prov lvl hist forec Mt'!P645*'city lvl hist forec Mt'!$H645</f>
        <v>1.7807279566361964</v>
      </c>
      <c r="Q645" s="15">
        <f>'prov lvl hist forec Mt'!Q645*'city lvl hist forec Mt'!$H645</f>
        <v>1.7384659879799154</v>
      </c>
      <c r="R645" s="15">
        <f>'prov lvl hist forec Mt'!R645*'city lvl hist forec Mt'!$H645</f>
        <v>1.69704925869676</v>
      </c>
      <c r="S645" s="15">
        <f>'prov lvl hist forec Mt'!S645*'city lvl hist forec Mt'!$H645</f>
        <v>1.6564608639992675</v>
      </c>
      <c r="T645" s="15">
        <f>'prov lvl hist forec Mt'!T645*'city lvl hist forec Mt'!$H645</f>
        <v>1.6166842371957251</v>
      </c>
      <c r="U645" s="15">
        <f>'prov lvl hist forec Mt'!U645*'city lvl hist forec Mt'!$H645</f>
        <v>1.5777031429282538</v>
      </c>
      <c r="V645" s="15">
        <f>'prov lvl hist forec Mt'!V645*'city lvl hist forec Mt'!$H645</f>
        <v>1.5395016705461313</v>
      </c>
      <c r="W645" s="15">
        <f>'prov lvl hist forec Mt'!W645*'city lvl hist forec Mt'!$H645</f>
        <v>1.5020642276116518</v>
      </c>
      <c r="X645" s="15">
        <f>'prov lvl hist forec Mt'!X645*'city lvl hist forec Mt'!$H645</f>
        <v>1.4653755335358614</v>
      </c>
    </row>
    <row r="646" spans="1:24">
      <c r="A646" s="14" t="s">
        <v>3476</v>
      </c>
      <c r="B646" s="14" t="s">
        <v>4942</v>
      </c>
      <c r="C646" s="14" t="s">
        <v>3081</v>
      </c>
      <c r="D646" s="14" t="s">
        <v>2357</v>
      </c>
      <c r="E646" s="14" t="s">
        <v>4062</v>
      </c>
      <c r="F646">
        <f>SUMIF(GID_GCED_CO2_Plant_2019_v1.0!$V$1:$V$797,'city lvl hist forec Mt'!A646,GID_GCED_CO2_Plant_2019_v1.0!$AB$1:$AB$797)</f>
        <v>402.27</v>
      </c>
      <c r="G646" s="15">
        <f t="shared" si="20"/>
        <v>32718.120000000006</v>
      </c>
      <c r="H646" s="26">
        <f t="shared" si="21"/>
        <v>1.2295021841108226E-2</v>
      </c>
      <c r="I646" s="15">
        <f>'prov lvl hist forec Mt'!I646*'city lvl hist forec Mt'!$H646</f>
        <v>0.18454062633377566</v>
      </c>
      <c r="J646" s="15">
        <f>'prov lvl hist forec Mt'!J646*'city lvl hist forec Mt'!$H646</f>
        <v>0.17415617844795908</v>
      </c>
      <c r="K646" s="15">
        <f>'prov lvl hist forec Mt'!K646*'city lvl hist forec Mt'!$H646</f>
        <v>0.18732116180740796</v>
      </c>
      <c r="L646" s="15">
        <f>'prov lvl hist forec Mt'!L646*'city lvl hist forec Mt'!$H646</f>
        <v>0.19911505493342199</v>
      </c>
      <c r="M646" s="15">
        <f>'prov lvl hist forec Mt'!M646*'city lvl hist forec Mt'!$H646</f>
        <v>0.22669661032886346</v>
      </c>
      <c r="N646" s="15">
        <f>'prov lvl hist forec Mt'!N646*'city lvl hist forec Mt'!$H646</f>
        <v>0.2206952127990324</v>
      </c>
      <c r="O646" s="15">
        <f>'prov lvl hist forec Mt'!O646*'city lvl hist forec Mt'!$H646</f>
        <v>0.22406446495621313</v>
      </c>
      <c r="P646" s="15">
        <f>'prov lvl hist forec Mt'!P646*'city lvl hist forec Mt'!$H646</f>
        <v>0.22346086572382648</v>
      </c>
      <c r="Q646" s="15">
        <f>'prov lvl hist forec Mt'!Q646*'city lvl hist forec Mt'!$H646</f>
        <v>0.21774016350792277</v>
      </c>
      <c r="R646" s="15">
        <f>'prov lvl hist forec Mt'!R646*'city lvl hist forec Mt'!$H646</f>
        <v>0.21213387533633715</v>
      </c>
      <c r="S646" s="15">
        <f>'prov lvl hist forec Mt'!S646*'city lvl hist forec Mt'!$H646</f>
        <v>0.20663971292818326</v>
      </c>
      <c r="T646" s="15">
        <f>'prov lvl hist forec Mt'!T646*'city lvl hist forec Mt'!$H646</f>
        <v>0.20125543376819244</v>
      </c>
      <c r="U646" s="15">
        <f>'prov lvl hist forec Mt'!U646*'city lvl hist forec Mt'!$H646</f>
        <v>0.19597884019140147</v>
      </c>
      <c r="V646" s="15">
        <f>'prov lvl hist forec Mt'!V646*'city lvl hist forec Mt'!$H646</f>
        <v>0.19080777848614625</v>
      </c>
      <c r="W646" s="15">
        <f>'prov lvl hist forec Mt'!W646*'city lvl hist forec Mt'!$H646</f>
        <v>0.1857401380149962</v>
      </c>
      <c r="X646" s="15">
        <f>'prov lvl hist forec Mt'!X646*'city lvl hist forec Mt'!$H646</f>
        <v>0.18077385035326909</v>
      </c>
    </row>
    <row r="647" spans="1:24">
      <c r="A647" s="14" t="s">
        <v>3906</v>
      </c>
      <c r="B647" s="14" t="s">
        <v>4943</v>
      </c>
      <c r="C647" s="14" t="s">
        <v>3156</v>
      </c>
      <c r="D647" s="14" t="s">
        <v>2362</v>
      </c>
      <c r="E647" s="14" t="s">
        <v>3963</v>
      </c>
      <c r="F647">
        <f>SUMIF(GID_GCED_CO2_Plant_2019_v1.0!$V$1:$V$797,'city lvl hist forec Mt'!A647,GID_GCED_CO2_Plant_2019_v1.0!$AB$1:$AB$797)</f>
        <v>0</v>
      </c>
      <c r="G647" s="15">
        <f t="shared" si="20"/>
        <v>26891.949999999997</v>
      </c>
      <c r="H647" s="26">
        <f t="shared" si="21"/>
        <v>0</v>
      </c>
      <c r="I647" s="15">
        <f>'prov lvl hist forec Mt'!I647*'city lvl hist forec Mt'!$H647</f>
        <v>0</v>
      </c>
      <c r="J647" s="15">
        <f>'prov lvl hist forec Mt'!J647*'city lvl hist forec Mt'!$H647</f>
        <v>0</v>
      </c>
      <c r="K647" s="15">
        <f>'prov lvl hist forec Mt'!K647*'city lvl hist forec Mt'!$H647</f>
        <v>0</v>
      </c>
      <c r="L647" s="15">
        <f>'prov lvl hist forec Mt'!L647*'city lvl hist forec Mt'!$H647</f>
        <v>0</v>
      </c>
      <c r="M647" s="15">
        <f>'prov lvl hist forec Mt'!M647*'city lvl hist forec Mt'!$H647</f>
        <v>0</v>
      </c>
      <c r="N647" s="15">
        <f>'prov lvl hist forec Mt'!N647*'city lvl hist forec Mt'!$H647</f>
        <v>0</v>
      </c>
      <c r="O647" s="15">
        <f>'prov lvl hist forec Mt'!O647*'city lvl hist forec Mt'!$H647</f>
        <v>0</v>
      </c>
      <c r="P647" s="15">
        <f>'prov lvl hist forec Mt'!P647*'city lvl hist forec Mt'!$H647</f>
        <v>0</v>
      </c>
      <c r="Q647" s="15">
        <f>'prov lvl hist forec Mt'!Q647*'city lvl hist forec Mt'!$H647</f>
        <v>0</v>
      </c>
      <c r="R647" s="15">
        <f>'prov lvl hist forec Mt'!R647*'city lvl hist forec Mt'!$H647</f>
        <v>0</v>
      </c>
      <c r="S647" s="15">
        <f>'prov lvl hist forec Mt'!S647*'city lvl hist forec Mt'!$H647</f>
        <v>0</v>
      </c>
      <c r="T647" s="15">
        <f>'prov lvl hist forec Mt'!T647*'city lvl hist forec Mt'!$H647</f>
        <v>0</v>
      </c>
      <c r="U647" s="15">
        <f>'prov lvl hist forec Mt'!U647*'city lvl hist forec Mt'!$H647</f>
        <v>0</v>
      </c>
      <c r="V647" s="15">
        <f>'prov lvl hist forec Mt'!V647*'city lvl hist forec Mt'!$H647</f>
        <v>0</v>
      </c>
      <c r="W647" s="15">
        <f>'prov lvl hist forec Mt'!W647*'city lvl hist forec Mt'!$H647</f>
        <v>0</v>
      </c>
      <c r="X647" s="15">
        <f>'prov lvl hist forec Mt'!X647*'city lvl hist forec Mt'!$H647</f>
        <v>0</v>
      </c>
    </row>
    <row r="648" spans="1:24">
      <c r="A648" s="14" t="s">
        <v>3907</v>
      </c>
      <c r="B648" s="14" t="s">
        <v>4944</v>
      </c>
      <c r="C648" s="14" t="s">
        <v>4945</v>
      </c>
      <c r="D648" s="14" t="s">
        <v>2446</v>
      </c>
      <c r="E648" s="14" t="s">
        <v>3951</v>
      </c>
      <c r="F648">
        <f>SUMIF(GID_GCED_CO2_Plant_2019_v1.0!$V$1:$V$797,'city lvl hist forec Mt'!A648,GID_GCED_CO2_Plant_2019_v1.0!$AB$1:$AB$797)</f>
        <v>0</v>
      </c>
      <c r="G648" s="15">
        <f t="shared" si="20"/>
        <v>15742.279999999997</v>
      </c>
      <c r="H648" s="26">
        <f t="shared" si="21"/>
        <v>0</v>
      </c>
      <c r="I648" s="15">
        <f>'prov lvl hist forec Mt'!I648*'city lvl hist forec Mt'!$H648</f>
        <v>0</v>
      </c>
      <c r="J648" s="15">
        <f>'prov lvl hist forec Mt'!J648*'city lvl hist forec Mt'!$H648</f>
        <v>0</v>
      </c>
      <c r="K648" s="15">
        <f>'prov lvl hist forec Mt'!K648*'city lvl hist forec Mt'!$H648</f>
        <v>0</v>
      </c>
      <c r="L648" s="15">
        <f>'prov lvl hist forec Mt'!L648*'city lvl hist forec Mt'!$H648</f>
        <v>0</v>
      </c>
      <c r="M648" s="15">
        <f>'prov lvl hist forec Mt'!M648*'city lvl hist forec Mt'!$H648</f>
        <v>0</v>
      </c>
      <c r="N648" s="15">
        <f>'prov lvl hist forec Mt'!N648*'city lvl hist forec Mt'!$H648</f>
        <v>0</v>
      </c>
      <c r="O648" s="15">
        <f>'prov lvl hist forec Mt'!O648*'city lvl hist forec Mt'!$H648</f>
        <v>0</v>
      </c>
      <c r="P648" s="15">
        <f>'prov lvl hist forec Mt'!P648*'city lvl hist forec Mt'!$H648</f>
        <v>0</v>
      </c>
      <c r="Q648" s="15">
        <f>'prov lvl hist forec Mt'!Q648*'city lvl hist forec Mt'!$H648</f>
        <v>0</v>
      </c>
      <c r="R648" s="15">
        <f>'prov lvl hist forec Mt'!R648*'city lvl hist forec Mt'!$H648</f>
        <v>0</v>
      </c>
      <c r="S648" s="15">
        <f>'prov lvl hist forec Mt'!S648*'city lvl hist forec Mt'!$H648</f>
        <v>0</v>
      </c>
      <c r="T648" s="15">
        <f>'prov lvl hist forec Mt'!T648*'city lvl hist forec Mt'!$H648</f>
        <v>0</v>
      </c>
      <c r="U648" s="15">
        <f>'prov lvl hist forec Mt'!U648*'city lvl hist forec Mt'!$H648</f>
        <v>0</v>
      </c>
      <c r="V648" s="15">
        <f>'prov lvl hist forec Mt'!V648*'city lvl hist forec Mt'!$H648</f>
        <v>0</v>
      </c>
      <c r="W648" s="15">
        <f>'prov lvl hist forec Mt'!W648*'city lvl hist forec Mt'!$H648</f>
        <v>0</v>
      </c>
      <c r="X648" s="15">
        <f>'prov lvl hist forec Mt'!X648*'city lvl hist forec Mt'!$H648</f>
        <v>0</v>
      </c>
    </row>
    <row r="649" spans="1:24">
      <c r="A649" s="14" t="s">
        <v>3273</v>
      </c>
      <c r="B649" s="14" t="s">
        <v>4946</v>
      </c>
      <c r="C649" s="14" t="s">
        <v>2461</v>
      </c>
      <c r="D649" s="14" t="s">
        <v>2458</v>
      </c>
      <c r="E649" s="14" t="s">
        <v>3957</v>
      </c>
      <c r="F649">
        <f>SUMIF(GID_GCED_CO2_Plant_2019_v1.0!$V$1:$V$797,'city lvl hist forec Mt'!A649,GID_GCED_CO2_Plant_2019_v1.0!$AB$1:$AB$797)</f>
        <v>5601.6399999999994</v>
      </c>
      <c r="G649" s="15">
        <f t="shared" si="20"/>
        <v>25846</v>
      </c>
      <c r="H649" s="26">
        <f t="shared" si="21"/>
        <v>0.21673140911553043</v>
      </c>
      <c r="I649" s="15">
        <f>'prov lvl hist forec Mt'!I649*'city lvl hist forec Mt'!$H649</f>
        <v>4.3692907023592351</v>
      </c>
      <c r="J649" s="15">
        <f>'prov lvl hist forec Mt'!J649*'city lvl hist forec Mt'!$H649</f>
        <v>4.5723887311091653</v>
      </c>
      <c r="K649" s="15">
        <f>'prov lvl hist forec Mt'!K649*'city lvl hist forec Mt'!$H649</f>
        <v>4.4982661937610171</v>
      </c>
      <c r="L649" s="15">
        <f>'prov lvl hist forec Mt'!L649*'city lvl hist forec Mt'!$H649</f>
        <v>3.5190797239915521</v>
      </c>
      <c r="M649" s="15">
        <f>'prov lvl hist forec Mt'!M649*'city lvl hist forec Mt'!$H649</f>
        <v>4.2815542192594869</v>
      </c>
      <c r="N649" s="15">
        <f>'prov lvl hist forec Mt'!N649*'city lvl hist forec Mt'!$H649</f>
        <v>4.6344915982694461</v>
      </c>
      <c r="O649" s="15">
        <f>'prov lvl hist forec Mt'!O649*'city lvl hist forec Mt'!$H649</f>
        <v>4.7415945554560448</v>
      </c>
      <c r="P649" s="15">
        <f>'prov lvl hist forec Mt'!P649*'city lvl hist forec Mt'!$H649</f>
        <v>4.7224071335213607</v>
      </c>
      <c r="Q649" s="15">
        <f>'prov lvl hist forec Mt'!Q649*'city lvl hist forec Mt'!$H649</f>
        <v>4.5405554655773663</v>
      </c>
      <c r="R649" s="15">
        <f>'prov lvl hist forec Mt'!R649*'city lvl hist forec Mt'!$H649</f>
        <v>4.3623408309922516</v>
      </c>
      <c r="S649" s="15">
        <f>'prov lvl hist forec Mt'!S649*'city lvl hist forec Mt'!$H649</f>
        <v>4.1876904890988387</v>
      </c>
      <c r="T649" s="15">
        <f>'prov lvl hist forec Mt'!T649*'city lvl hist forec Mt'!$H649</f>
        <v>4.0165331540432945</v>
      </c>
      <c r="U649" s="15">
        <f>'prov lvl hist forec Mt'!U649*'city lvl hist forec Mt'!$H649</f>
        <v>3.8487989656888613</v>
      </c>
      <c r="V649" s="15">
        <f>'prov lvl hist forec Mt'!V649*'city lvl hist forec Mt'!$H649</f>
        <v>3.6844194611015157</v>
      </c>
      <c r="W649" s="15">
        <f>'prov lvl hist forec Mt'!W649*'city lvl hist forec Mt'!$H649</f>
        <v>3.5233275466059193</v>
      </c>
      <c r="X649" s="15">
        <f>'prov lvl hist forec Mt'!X649*'city lvl hist forec Mt'!$H649</f>
        <v>3.3654574704002318</v>
      </c>
    </row>
    <row r="650" spans="1:24">
      <c r="A650" s="14" t="s">
        <v>3908</v>
      </c>
      <c r="B650" s="14" t="s">
        <v>4947</v>
      </c>
      <c r="C650" s="14" t="s">
        <v>4948</v>
      </c>
      <c r="D650" s="14" t="s">
        <v>3970</v>
      </c>
      <c r="E650" s="14" t="s">
        <v>3971</v>
      </c>
      <c r="F650">
        <f>SUMIF(GID_GCED_CO2_Plant_2019_v1.0!$V$1:$V$797,'city lvl hist forec Mt'!A650,GID_GCED_CO2_Plant_2019_v1.0!$AB$1:$AB$797)</f>
        <v>0</v>
      </c>
      <c r="G650" s="15">
        <f t="shared" si="20"/>
        <v>6506.7800000000007</v>
      </c>
      <c r="H650" s="26">
        <f t="shared" si="21"/>
        <v>0</v>
      </c>
      <c r="I650" s="15">
        <f>'prov lvl hist forec Mt'!I650*'city lvl hist forec Mt'!$H650</f>
        <v>0</v>
      </c>
      <c r="J650" s="15">
        <f>'prov lvl hist forec Mt'!J650*'city lvl hist forec Mt'!$H650</f>
        <v>0</v>
      </c>
      <c r="K650" s="15">
        <f>'prov lvl hist forec Mt'!K650*'city lvl hist forec Mt'!$H650</f>
        <v>0</v>
      </c>
      <c r="L650" s="15">
        <f>'prov lvl hist forec Mt'!L650*'city lvl hist forec Mt'!$H650</f>
        <v>0</v>
      </c>
      <c r="M650" s="15">
        <f>'prov lvl hist forec Mt'!M650*'city lvl hist forec Mt'!$H650</f>
        <v>0</v>
      </c>
      <c r="N650" s="15">
        <f>'prov lvl hist forec Mt'!N650*'city lvl hist forec Mt'!$H650</f>
        <v>0</v>
      </c>
      <c r="O650" s="15">
        <f>'prov lvl hist forec Mt'!O650*'city lvl hist forec Mt'!$H650</f>
        <v>0</v>
      </c>
      <c r="P650" s="15">
        <f>'prov lvl hist forec Mt'!P650*'city lvl hist forec Mt'!$H650</f>
        <v>0</v>
      </c>
      <c r="Q650" s="15">
        <f>'prov lvl hist forec Mt'!Q650*'city lvl hist forec Mt'!$H650</f>
        <v>0</v>
      </c>
      <c r="R650" s="15">
        <f>'prov lvl hist forec Mt'!R650*'city lvl hist forec Mt'!$H650</f>
        <v>0</v>
      </c>
      <c r="S650" s="15">
        <f>'prov lvl hist forec Mt'!S650*'city lvl hist forec Mt'!$H650</f>
        <v>0</v>
      </c>
      <c r="T650" s="15">
        <f>'prov lvl hist forec Mt'!T650*'city lvl hist forec Mt'!$H650</f>
        <v>0</v>
      </c>
      <c r="U650" s="15">
        <f>'prov lvl hist forec Mt'!U650*'city lvl hist forec Mt'!$H650</f>
        <v>0</v>
      </c>
      <c r="V650" s="15">
        <f>'prov lvl hist forec Mt'!V650*'city lvl hist forec Mt'!$H650</f>
        <v>0</v>
      </c>
      <c r="W650" s="15">
        <f>'prov lvl hist forec Mt'!W650*'city lvl hist forec Mt'!$H650</f>
        <v>0</v>
      </c>
      <c r="X650" s="15">
        <f>'prov lvl hist forec Mt'!X650*'city lvl hist forec Mt'!$H650</f>
        <v>0</v>
      </c>
    </row>
    <row r="651" spans="1:24">
      <c r="A651" s="14" t="s">
        <v>3909</v>
      </c>
      <c r="B651" s="14" t="s">
        <v>4949</v>
      </c>
      <c r="C651" s="14" t="s">
        <v>4950</v>
      </c>
      <c r="D651" s="14" t="s">
        <v>2453</v>
      </c>
      <c r="E651" s="14" t="s">
        <v>4031</v>
      </c>
      <c r="F651">
        <f>SUMIF(GID_GCED_CO2_Plant_2019_v1.0!$V$1:$V$797,'city lvl hist forec Mt'!A651,GID_GCED_CO2_Plant_2019_v1.0!$AB$1:$AB$797)</f>
        <v>0</v>
      </c>
      <c r="G651" s="15">
        <f t="shared" si="20"/>
        <v>24364.339999999997</v>
      </c>
      <c r="H651" s="26">
        <f t="shared" si="21"/>
        <v>0</v>
      </c>
      <c r="I651" s="15">
        <f>'prov lvl hist forec Mt'!I651*'city lvl hist forec Mt'!$H651</f>
        <v>0</v>
      </c>
      <c r="J651" s="15">
        <f>'prov lvl hist forec Mt'!J651*'city lvl hist forec Mt'!$H651</f>
        <v>0</v>
      </c>
      <c r="K651" s="15">
        <f>'prov lvl hist forec Mt'!K651*'city lvl hist forec Mt'!$H651</f>
        <v>0</v>
      </c>
      <c r="L651" s="15">
        <f>'prov lvl hist forec Mt'!L651*'city lvl hist forec Mt'!$H651</f>
        <v>0</v>
      </c>
      <c r="M651" s="15">
        <f>'prov lvl hist forec Mt'!M651*'city lvl hist forec Mt'!$H651</f>
        <v>0</v>
      </c>
      <c r="N651" s="15">
        <f>'prov lvl hist forec Mt'!N651*'city lvl hist forec Mt'!$H651</f>
        <v>0</v>
      </c>
      <c r="O651" s="15">
        <f>'prov lvl hist forec Mt'!O651*'city lvl hist forec Mt'!$H651</f>
        <v>0</v>
      </c>
      <c r="P651" s="15">
        <f>'prov lvl hist forec Mt'!P651*'city lvl hist forec Mt'!$H651</f>
        <v>0</v>
      </c>
      <c r="Q651" s="15">
        <f>'prov lvl hist forec Mt'!Q651*'city lvl hist forec Mt'!$H651</f>
        <v>0</v>
      </c>
      <c r="R651" s="15">
        <f>'prov lvl hist forec Mt'!R651*'city lvl hist forec Mt'!$H651</f>
        <v>0</v>
      </c>
      <c r="S651" s="15">
        <f>'prov lvl hist forec Mt'!S651*'city lvl hist forec Mt'!$H651</f>
        <v>0</v>
      </c>
      <c r="T651" s="15">
        <f>'prov lvl hist forec Mt'!T651*'city lvl hist forec Mt'!$H651</f>
        <v>0</v>
      </c>
      <c r="U651" s="15">
        <f>'prov lvl hist forec Mt'!U651*'city lvl hist forec Mt'!$H651</f>
        <v>0</v>
      </c>
      <c r="V651" s="15">
        <f>'prov lvl hist forec Mt'!V651*'city lvl hist forec Mt'!$H651</f>
        <v>0</v>
      </c>
      <c r="W651" s="15">
        <f>'prov lvl hist forec Mt'!W651*'city lvl hist forec Mt'!$H651</f>
        <v>0</v>
      </c>
      <c r="X651" s="15">
        <f>'prov lvl hist forec Mt'!X651*'city lvl hist forec Mt'!$H651</f>
        <v>0</v>
      </c>
    </row>
    <row r="652" spans="1:24">
      <c r="A652" s="14" t="s">
        <v>3910</v>
      </c>
      <c r="B652" s="14" t="s">
        <v>4951</v>
      </c>
      <c r="C652" s="14" t="s">
        <v>4952</v>
      </c>
      <c r="D652" s="14" t="s">
        <v>2400</v>
      </c>
      <c r="E652" s="14" t="s">
        <v>4023</v>
      </c>
      <c r="F652">
        <f>SUMIF(GID_GCED_CO2_Plant_2019_v1.0!$V$1:$V$797,'city lvl hist forec Mt'!A652,GID_GCED_CO2_Plant_2019_v1.0!$AB$1:$AB$797)</f>
        <v>0</v>
      </c>
      <c r="G652" s="15">
        <f t="shared" si="20"/>
        <v>18621.920000000002</v>
      </c>
      <c r="H652" s="26">
        <f t="shared" si="21"/>
        <v>0</v>
      </c>
      <c r="I652" s="15">
        <f>'prov lvl hist forec Mt'!I652*'city lvl hist forec Mt'!$H652</f>
        <v>0</v>
      </c>
      <c r="J652" s="15">
        <f>'prov lvl hist forec Mt'!J652*'city lvl hist forec Mt'!$H652</f>
        <v>0</v>
      </c>
      <c r="K652" s="15">
        <f>'prov lvl hist forec Mt'!K652*'city lvl hist forec Mt'!$H652</f>
        <v>0</v>
      </c>
      <c r="L652" s="15">
        <f>'prov lvl hist forec Mt'!L652*'city lvl hist forec Mt'!$H652</f>
        <v>0</v>
      </c>
      <c r="M652" s="15">
        <f>'prov lvl hist forec Mt'!M652*'city lvl hist forec Mt'!$H652</f>
        <v>0</v>
      </c>
      <c r="N652" s="15">
        <f>'prov lvl hist forec Mt'!N652*'city lvl hist forec Mt'!$H652</f>
        <v>0</v>
      </c>
      <c r="O652" s="15">
        <f>'prov lvl hist forec Mt'!O652*'city lvl hist forec Mt'!$H652</f>
        <v>0</v>
      </c>
      <c r="P652" s="15">
        <f>'prov lvl hist forec Mt'!P652*'city lvl hist forec Mt'!$H652</f>
        <v>0</v>
      </c>
      <c r="Q652" s="15">
        <f>'prov lvl hist forec Mt'!Q652*'city lvl hist forec Mt'!$H652</f>
        <v>0</v>
      </c>
      <c r="R652" s="15">
        <f>'prov lvl hist forec Mt'!R652*'city lvl hist forec Mt'!$H652</f>
        <v>0</v>
      </c>
      <c r="S652" s="15">
        <f>'prov lvl hist forec Mt'!S652*'city lvl hist forec Mt'!$H652</f>
        <v>0</v>
      </c>
      <c r="T652" s="15">
        <f>'prov lvl hist forec Mt'!T652*'city lvl hist forec Mt'!$H652</f>
        <v>0</v>
      </c>
      <c r="U652" s="15">
        <f>'prov lvl hist forec Mt'!U652*'city lvl hist forec Mt'!$H652</f>
        <v>0</v>
      </c>
      <c r="V652" s="15">
        <f>'prov lvl hist forec Mt'!V652*'city lvl hist forec Mt'!$H652</f>
        <v>0</v>
      </c>
      <c r="W652" s="15">
        <f>'prov lvl hist forec Mt'!W652*'city lvl hist forec Mt'!$H652</f>
        <v>0</v>
      </c>
      <c r="X652" s="15">
        <f>'prov lvl hist forec Mt'!X652*'city lvl hist forec Mt'!$H652</f>
        <v>0</v>
      </c>
    </row>
    <row r="653" spans="1:24">
      <c r="A653" s="14" t="s">
        <v>3362</v>
      </c>
      <c r="B653" s="14" t="s">
        <v>4953</v>
      </c>
      <c r="C653" s="14" t="s">
        <v>2887</v>
      </c>
      <c r="D653" s="14" t="s">
        <v>1445</v>
      </c>
      <c r="E653" s="14" t="s">
        <v>3947</v>
      </c>
      <c r="F653">
        <f>SUMIF(GID_GCED_CO2_Plant_2019_v1.0!$V$1:$V$797,'city lvl hist forec Mt'!A653,GID_GCED_CO2_Plant_2019_v1.0!$AB$1:$AB$797)</f>
        <v>734.15</v>
      </c>
      <c r="G653" s="15">
        <f t="shared" si="20"/>
        <v>19500.18</v>
      </c>
      <c r="H653" s="26">
        <f t="shared" si="21"/>
        <v>3.7648370425298637E-2</v>
      </c>
      <c r="I653" s="15">
        <f>'prov lvl hist forec Mt'!I653*'city lvl hist forec Mt'!$H653</f>
        <v>0.44752813409576508</v>
      </c>
      <c r="J653" s="15">
        <f>'prov lvl hist forec Mt'!J653*'city lvl hist forec Mt'!$H653</f>
        <v>0.48708170141573937</v>
      </c>
      <c r="K653" s="15">
        <f>'prov lvl hist forec Mt'!K653*'city lvl hist forec Mt'!$H653</f>
        <v>0.4577765414003106</v>
      </c>
      <c r="L653" s="15">
        <f>'prov lvl hist forec Mt'!L653*'city lvl hist forec Mt'!$H653</f>
        <v>0.44482705894817021</v>
      </c>
      <c r="M653" s="15">
        <f>'prov lvl hist forec Mt'!M653*'city lvl hist forec Mt'!$H653</f>
        <v>0.5300269287749132</v>
      </c>
      <c r="N653" s="15">
        <f>'prov lvl hist forec Mt'!N653*'city lvl hist forec Mt'!$H653</f>
        <v>0.59824840311859473</v>
      </c>
      <c r="O653" s="15">
        <f>'prov lvl hist forec Mt'!O653*'city lvl hist forec Mt'!$H653</f>
        <v>0.60985333448387147</v>
      </c>
      <c r="P653" s="15">
        <f>'prov lvl hist forec Mt'!P653*'city lvl hist forec Mt'!$H653</f>
        <v>0.60777431892279155</v>
      </c>
      <c r="Q653" s="15">
        <f>'prov lvl hist forec Mt'!Q653*'city lvl hist forec Mt'!$H653</f>
        <v>0.58807013725884016</v>
      </c>
      <c r="R653" s="15">
        <f>'prov lvl hist forec Mt'!R653*'city lvl hist forec Mt'!$H653</f>
        <v>0.56876003922816798</v>
      </c>
      <c r="S653" s="15">
        <f>'prov lvl hist forec Mt'!S653*'city lvl hist forec Mt'!$H653</f>
        <v>0.54983614315810903</v>
      </c>
      <c r="T653" s="15">
        <f>'prov lvl hist forec Mt'!T653*'city lvl hist forec Mt'!$H653</f>
        <v>0.5312907250094514</v>
      </c>
      <c r="U653" s="15">
        <f>'prov lvl hist forec Mt'!U653*'city lvl hist forec Mt'!$H653</f>
        <v>0.51311621522376694</v>
      </c>
      <c r="V653" s="15">
        <f>'prov lvl hist forec Mt'!V653*'city lvl hist forec Mt'!$H653</f>
        <v>0.49530519563379599</v>
      </c>
      <c r="W653" s="15">
        <f>'prov lvl hist forec Mt'!W653*'city lvl hist forec Mt'!$H653</f>
        <v>0.47785039643562466</v>
      </c>
      <c r="X653" s="15">
        <f>'prov lvl hist forec Mt'!X653*'city lvl hist forec Mt'!$H653</f>
        <v>0.46074469322141653</v>
      </c>
    </row>
    <row r="654" spans="1:24">
      <c r="A654" s="14" t="s">
        <v>3911</v>
      </c>
      <c r="B654" s="14" t="s">
        <v>4954</v>
      </c>
      <c r="C654" s="14" t="s">
        <v>2849</v>
      </c>
      <c r="D654" s="14" t="s">
        <v>2370</v>
      </c>
      <c r="E654" s="14" t="s">
        <v>4145</v>
      </c>
      <c r="F654">
        <f>SUMIF(GID_GCED_CO2_Plant_2019_v1.0!$V$1:$V$797,'city lvl hist forec Mt'!A654,GID_GCED_CO2_Plant_2019_v1.0!$AB$1:$AB$797)</f>
        <v>0</v>
      </c>
      <c r="G654" s="15">
        <f t="shared" si="20"/>
        <v>9185.25</v>
      </c>
      <c r="H654" s="26">
        <f t="shared" si="21"/>
        <v>0</v>
      </c>
      <c r="I654" s="15">
        <f>'prov lvl hist forec Mt'!I654*'city lvl hist forec Mt'!$H654</f>
        <v>0</v>
      </c>
      <c r="J654" s="15">
        <f>'prov lvl hist forec Mt'!J654*'city lvl hist forec Mt'!$H654</f>
        <v>0</v>
      </c>
      <c r="K654" s="15">
        <f>'prov lvl hist forec Mt'!K654*'city lvl hist forec Mt'!$H654</f>
        <v>0</v>
      </c>
      <c r="L654" s="15">
        <f>'prov lvl hist forec Mt'!L654*'city lvl hist forec Mt'!$H654</f>
        <v>0</v>
      </c>
      <c r="M654" s="15">
        <f>'prov lvl hist forec Mt'!M654*'city lvl hist forec Mt'!$H654</f>
        <v>0</v>
      </c>
      <c r="N654" s="15">
        <f>'prov lvl hist forec Mt'!N654*'city lvl hist forec Mt'!$H654</f>
        <v>0</v>
      </c>
      <c r="O654" s="15">
        <f>'prov lvl hist forec Mt'!O654*'city lvl hist forec Mt'!$H654</f>
        <v>0</v>
      </c>
      <c r="P654" s="15">
        <f>'prov lvl hist forec Mt'!P654*'city lvl hist forec Mt'!$H654</f>
        <v>0</v>
      </c>
      <c r="Q654" s="15">
        <f>'prov lvl hist forec Mt'!Q654*'city lvl hist forec Mt'!$H654</f>
        <v>0</v>
      </c>
      <c r="R654" s="15">
        <f>'prov lvl hist forec Mt'!R654*'city lvl hist forec Mt'!$H654</f>
        <v>0</v>
      </c>
      <c r="S654" s="15">
        <f>'prov lvl hist forec Mt'!S654*'city lvl hist forec Mt'!$H654</f>
        <v>0</v>
      </c>
      <c r="T654" s="15">
        <f>'prov lvl hist forec Mt'!T654*'city lvl hist forec Mt'!$H654</f>
        <v>0</v>
      </c>
      <c r="U654" s="15">
        <f>'prov lvl hist forec Mt'!U654*'city lvl hist forec Mt'!$H654</f>
        <v>0</v>
      </c>
      <c r="V654" s="15">
        <f>'prov lvl hist forec Mt'!V654*'city lvl hist forec Mt'!$H654</f>
        <v>0</v>
      </c>
      <c r="W654" s="15">
        <f>'prov lvl hist forec Mt'!W654*'city lvl hist forec Mt'!$H654</f>
        <v>0</v>
      </c>
      <c r="X654" s="15">
        <f>'prov lvl hist forec Mt'!X654*'city lvl hist forec Mt'!$H654</f>
        <v>0</v>
      </c>
    </row>
    <row r="655" spans="1:24">
      <c r="A655" s="14" t="s">
        <v>3912</v>
      </c>
      <c r="B655" s="14" t="s">
        <v>4955</v>
      </c>
      <c r="C655" s="14" t="s">
        <v>4956</v>
      </c>
      <c r="D655" s="14" t="s">
        <v>2396</v>
      </c>
      <c r="E655" s="14" t="s">
        <v>4093</v>
      </c>
      <c r="F655">
        <f>SUMIF(GID_GCED_CO2_Plant_2019_v1.0!$V$1:$V$797,'city lvl hist forec Mt'!A655,GID_GCED_CO2_Plant_2019_v1.0!$AB$1:$AB$797)</f>
        <v>0</v>
      </c>
      <c r="G655" s="15">
        <f t="shared" si="20"/>
        <v>18095.59</v>
      </c>
      <c r="H655" s="26">
        <f t="shared" si="21"/>
        <v>0</v>
      </c>
      <c r="I655" s="15">
        <f>'prov lvl hist forec Mt'!I655*'city lvl hist forec Mt'!$H655</f>
        <v>0</v>
      </c>
      <c r="J655" s="15">
        <f>'prov lvl hist forec Mt'!J655*'city lvl hist forec Mt'!$H655</f>
        <v>0</v>
      </c>
      <c r="K655" s="15">
        <f>'prov lvl hist forec Mt'!K655*'city lvl hist forec Mt'!$H655</f>
        <v>0</v>
      </c>
      <c r="L655" s="15">
        <f>'prov lvl hist forec Mt'!L655*'city lvl hist forec Mt'!$H655</f>
        <v>0</v>
      </c>
      <c r="M655" s="15">
        <f>'prov lvl hist forec Mt'!M655*'city lvl hist forec Mt'!$H655</f>
        <v>0</v>
      </c>
      <c r="N655" s="15">
        <f>'prov lvl hist forec Mt'!N655*'city lvl hist forec Mt'!$H655</f>
        <v>0</v>
      </c>
      <c r="O655" s="15">
        <f>'prov lvl hist forec Mt'!O655*'city lvl hist forec Mt'!$H655</f>
        <v>0</v>
      </c>
      <c r="P655" s="15">
        <f>'prov lvl hist forec Mt'!P655*'city lvl hist forec Mt'!$H655</f>
        <v>0</v>
      </c>
      <c r="Q655" s="15">
        <f>'prov lvl hist forec Mt'!Q655*'city lvl hist forec Mt'!$H655</f>
        <v>0</v>
      </c>
      <c r="R655" s="15">
        <f>'prov lvl hist forec Mt'!R655*'city lvl hist forec Mt'!$H655</f>
        <v>0</v>
      </c>
      <c r="S655" s="15">
        <f>'prov lvl hist forec Mt'!S655*'city lvl hist forec Mt'!$H655</f>
        <v>0</v>
      </c>
      <c r="T655" s="15">
        <f>'prov lvl hist forec Mt'!T655*'city lvl hist forec Mt'!$H655</f>
        <v>0</v>
      </c>
      <c r="U655" s="15">
        <f>'prov lvl hist forec Mt'!U655*'city lvl hist forec Mt'!$H655</f>
        <v>0</v>
      </c>
      <c r="V655" s="15">
        <f>'prov lvl hist forec Mt'!V655*'city lvl hist forec Mt'!$H655</f>
        <v>0</v>
      </c>
      <c r="W655" s="15">
        <f>'prov lvl hist forec Mt'!W655*'city lvl hist forec Mt'!$H655</f>
        <v>0</v>
      </c>
      <c r="X655" s="15">
        <f>'prov lvl hist forec Mt'!X655*'city lvl hist forec Mt'!$H655</f>
        <v>0</v>
      </c>
    </row>
    <row r="656" spans="1:24">
      <c r="A656" s="14" t="s">
        <v>3421</v>
      </c>
      <c r="B656" s="14" t="s">
        <v>4957</v>
      </c>
      <c r="C656" s="14" t="s">
        <v>3105</v>
      </c>
      <c r="D656" s="14" t="s">
        <v>2416</v>
      </c>
      <c r="E656" s="14" t="s">
        <v>3979</v>
      </c>
      <c r="F656">
        <f>SUMIF(GID_GCED_CO2_Plant_2019_v1.0!$V$1:$V$797,'city lvl hist forec Mt'!A656,GID_GCED_CO2_Plant_2019_v1.0!$AB$1:$AB$797)</f>
        <v>274.88</v>
      </c>
      <c r="G656" s="15">
        <f t="shared" si="20"/>
        <v>6251.97</v>
      </c>
      <c r="H656" s="26">
        <f t="shared" si="21"/>
        <v>4.3966941620001372E-2</v>
      </c>
      <c r="I656" s="15">
        <f>'prov lvl hist forec Mt'!I656*'city lvl hist forec Mt'!$H656</f>
        <v>0.2738689409507214</v>
      </c>
      <c r="J656" s="15">
        <f>'prov lvl hist forec Mt'!J656*'city lvl hist forec Mt'!$H656</f>
        <v>0.26724743191174721</v>
      </c>
      <c r="K656" s="15">
        <f>'prov lvl hist forec Mt'!K656*'city lvl hist forec Mt'!$H656</f>
        <v>0.23912966778543288</v>
      </c>
      <c r="L656" s="15">
        <f>'prov lvl hist forec Mt'!L656*'city lvl hist forec Mt'!$H656</f>
        <v>0.22364838843697676</v>
      </c>
      <c r="M656" s="15">
        <f>'prov lvl hist forec Mt'!M656*'city lvl hist forec Mt'!$H656</f>
        <v>0.26676355843363331</v>
      </c>
      <c r="N656" s="15">
        <f>'prov lvl hist forec Mt'!N656*'city lvl hist forec Mt'!$H656</f>
        <v>0.27732489591240622</v>
      </c>
      <c r="O656" s="15">
        <f>'prov lvl hist forec Mt'!O656*'city lvl hist forec Mt'!$H656</f>
        <v>0.283207774641209</v>
      </c>
      <c r="P656" s="15">
        <f>'prov lvl hist forec Mt'!P656*'city lvl hist forec Mt'!$H656</f>
        <v>0.28215386091814104</v>
      </c>
      <c r="Q656" s="15">
        <f>'prov lvl hist forec Mt'!Q656*'city lvl hist forec Mt'!$H656</f>
        <v>0.27216523560613243</v>
      </c>
      <c r="R656" s="15">
        <f>'prov lvl hist forec Mt'!R656*'city lvl hist forec Mt'!$H656</f>
        <v>0.26237638280036402</v>
      </c>
      <c r="S656" s="15">
        <f>'prov lvl hist forec Mt'!S656*'city lvl hist forec Mt'!$H656</f>
        <v>0.25278330705071095</v>
      </c>
      <c r="T656" s="15">
        <f>'prov lvl hist forec Mt'!T656*'city lvl hist forec Mt'!$H656</f>
        <v>0.24338209281605097</v>
      </c>
      <c r="U656" s="15">
        <f>'prov lvl hist forec Mt'!U656*'city lvl hist forec Mt'!$H656</f>
        <v>0.23416890286608422</v>
      </c>
      <c r="V656" s="15">
        <f>'prov lvl hist forec Mt'!V656*'city lvl hist forec Mt'!$H656</f>
        <v>0.22513997671511674</v>
      </c>
      <c r="W656" s="15">
        <f>'prov lvl hist forec Mt'!W656*'city lvl hist forec Mt'!$H656</f>
        <v>0.21629162908716873</v>
      </c>
      <c r="X656" s="15">
        <f>'prov lvl hist forec Mt'!X656*'city lvl hist forec Mt'!$H656</f>
        <v>0.20762024841177953</v>
      </c>
    </row>
    <row r="657" spans="1:24">
      <c r="A657" s="14" t="s">
        <v>3913</v>
      </c>
      <c r="B657" s="14" t="s">
        <v>4958</v>
      </c>
      <c r="C657" s="14" t="s">
        <v>4959</v>
      </c>
      <c r="D657" s="14" t="s">
        <v>2370</v>
      </c>
      <c r="E657" s="14" t="s">
        <v>4145</v>
      </c>
      <c r="F657">
        <f>SUMIF(GID_GCED_CO2_Plant_2019_v1.0!$V$1:$V$797,'city lvl hist forec Mt'!A657,GID_GCED_CO2_Plant_2019_v1.0!$AB$1:$AB$797)</f>
        <v>0</v>
      </c>
      <c r="G657" s="15">
        <f t="shared" si="20"/>
        <v>9185.25</v>
      </c>
      <c r="H657" s="26">
        <f t="shared" si="21"/>
        <v>0</v>
      </c>
      <c r="I657" s="15">
        <f>'prov lvl hist forec Mt'!I657*'city lvl hist forec Mt'!$H657</f>
        <v>0</v>
      </c>
      <c r="J657" s="15">
        <f>'prov lvl hist forec Mt'!J657*'city lvl hist forec Mt'!$H657</f>
        <v>0</v>
      </c>
      <c r="K657" s="15">
        <f>'prov lvl hist forec Mt'!K657*'city lvl hist forec Mt'!$H657</f>
        <v>0</v>
      </c>
      <c r="L657" s="15">
        <f>'prov lvl hist forec Mt'!L657*'city lvl hist forec Mt'!$H657</f>
        <v>0</v>
      </c>
      <c r="M657" s="15">
        <f>'prov lvl hist forec Mt'!M657*'city lvl hist forec Mt'!$H657</f>
        <v>0</v>
      </c>
      <c r="N657" s="15">
        <f>'prov lvl hist forec Mt'!N657*'city lvl hist forec Mt'!$H657</f>
        <v>0</v>
      </c>
      <c r="O657" s="15">
        <f>'prov lvl hist forec Mt'!O657*'city lvl hist forec Mt'!$H657</f>
        <v>0</v>
      </c>
      <c r="P657" s="15">
        <f>'prov lvl hist forec Mt'!P657*'city lvl hist forec Mt'!$H657</f>
        <v>0</v>
      </c>
      <c r="Q657" s="15">
        <f>'prov lvl hist forec Mt'!Q657*'city lvl hist forec Mt'!$H657</f>
        <v>0</v>
      </c>
      <c r="R657" s="15">
        <f>'prov lvl hist forec Mt'!R657*'city lvl hist forec Mt'!$H657</f>
        <v>0</v>
      </c>
      <c r="S657" s="15">
        <f>'prov lvl hist forec Mt'!S657*'city lvl hist forec Mt'!$H657</f>
        <v>0</v>
      </c>
      <c r="T657" s="15">
        <f>'prov lvl hist forec Mt'!T657*'city lvl hist forec Mt'!$H657</f>
        <v>0</v>
      </c>
      <c r="U657" s="15">
        <f>'prov lvl hist forec Mt'!U657*'city lvl hist forec Mt'!$H657</f>
        <v>0</v>
      </c>
      <c r="V657" s="15">
        <f>'prov lvl hist forec Mt'!V657*'city lvl hist forec Mt'!$H657</f>
        <v>0</v>
      </c>
      <c r="W657" s="15">
        <f>'prov lvl hist forec Mt'!W657*'city lvl hist forec Mt'!$H657</f>
        <v>0</v>
      </c>
      <c r="X657" s="15">
        <f>'prov lvl hist forec Mt'!X657*'city lvl hist forec Mt'!$H657</f>
        <v>0</v>
      </c>
    </row>
    <row r="658" spans="1:24">
      <c r="A658" s="14" t="s">
        <v>3384</v>
      </c>
      <c r="B658" s="14" t="s">
        <v>4960</v>
      </c>
      <c r="C658" s="14" t="s">
        <v>2973</v>
      </c>
      <c r="D658" s="14" t="s">
        <v>1517</v>
      </c>
      <c r="E658" s="14" t="s">
        <v>4043</v>
      </c>
      <c r="F658">
        <f>SUMIF(GID_GCED_CO2_Plant_2019_v1.0!$V$1:$V$797,'city lvl hist forec Mt'!A658,GID_GCED_CO2_Plant_2019_v1.0!$AB$1:$AB$797)</f>
        <v>103.91999999999999</v>
      </c>
      <c r="G658" s="15">
        <f t="shared" si="20"/>
        <v>24846.129999999997</v>
      </c>
      <c r="H658" s="26">
        <f t="shared" si="21"/>
        <v>4.1825427138954836E-3</v>
      </c>
      <c r="I658" s="15">
        <f>'prov lvl hist forec Mt'!I658*'city lvl hist forec Mt'!$H658</f>
        <v>8.2552688318254158E-2</v>
      </c>
      <c r="J658" s="15">
        <f>'prov lvl hist forec Mt'!J658*'city lvl hist forec Mt'!$H658</f>
        <v>8.2742345774139761E-2</v>
      </c>
      <c r="K658" s="15">
        <f>'prov lvl hist forec Mt'!K658*'city lvl hist forec Mt'!$H658</f>
        <v>8.9565902837836373E-2</v>
      </c>
      <c r="L658" s="15">
        <f>'prov lvl hist forec Mt'!L658*'city lvl hist forec Mt'!$H658</f>
        <v>8.8421747990250724E-2</v>
      </c>
      <c r="M658" s="15">
        <f>'prov lvl hist forec Mt'!M658*'city lvl hist forec Mt'!$H658</f>
        <v>9.6178106484935313E-2</v>
      </c>
      <c r="N658" s="15">
        <f>'prov lvl hist forec Mt'!N658*'city lvl hist forec Mt'!$H658</f>
        <v>9.6854404843806058E-2</v>
      </c>
      <c r="O658" s="15">
        <f>'prov lvl hist forec Mt'!O658*'city lvl hist forec Mt'!$H658</f>
        <v>9.7573838904622651E-2</v>
      </c>
      <c r="P658" s="15">
        <f>'prov lvl hist forec Mt'!P658*'city lvl hist forec Mt'!$H658</f>
        <v>9.7444952781945204E-2</v>
      </c>
      <c r="Q658" s="15">
        <f>'prov lvl hist forec Mt'!Q658*'city lvl hist forec Mt'!$H658</f>
        <v>9.6223415231798198E-2</v>
      </c>
      <c r="R658" s="15">
        <f>'prov lvl hist forec Mt'!R658*'city lvl hist forec Mt'!$H658</f>
        <v>9.5026308432654125E-2</v>
      </c>
      <c r="S658" s="15">
        <f>'prov lvl hist forec Mt'!S658*'city lvl hist forec Mt'!$H658</f>
        <v>9.3853143769492942E-2</v>
      </c>
      <c r="T658" s="15">
        <f>'prov lvl hist forec Mt'!T658*'city lvl hist forec Mt'!$H658</f>
        <v>9.2703442399594965E-2</v>
      </c>
      <c r="U658" s="15">
        <f>'prov lvl hist forec Mt'!U658*'city lvl hist forec Mt'!$H658</f>
        <v>9.1576735057094974E-2</v>
      </c>
      <c r="V658" s="15">
        <f>'prov lvl hist forec Mt'!V658*'city lvl hist forec Mt'!$H658</f>
        <v>9.0472561861444964E-2</v>
      </c>
      <c r="W658" s="15">
        <f>'prov lvl hist forec Mt'!W658*'city lvl hist forec Mt'!$H658</f>
        <v>8.9390472129707965E-2</v>
      </c>
      <c r="X658" s="15">
        <f>'prov lvl hist forec Mt'!X658*'city lvl hist forec Mt'!$H658</f>
        <v>8.8330024192605675E-2</v>
      </c>
    </row>
    <row r="659" spans="1:24">
      <c r="A659" s="14" t="s">
        <v>3914</v>
      </c>
      <c r="B659" s="14" t="s">
        <v>4961</v>
      </c>
      <c r="C659" s="14" t="s">
        <v>4962</v>
      </c>
      <c r="D659" s="14" t="s">
        <v>3943</v>
      </c>
      <c r="E659" s="14" t="s">
        <v>3944</v>
      </c>
      <c r="F659">
        <f>SUMIF(GID_GCED_CO2_Plant_2019_v1.0!$V$1:$V$797,'city lvl hist forec Mt'!A659,GID_GCED_CO2_Plant_2019_v1.0!$AB$1:$AB$797)</f>
        <v>0</v>
      </c>
      <c r="G659" s="15">
        <f t="shared" si="20"/>
        <v>4351.25</v>
      </c>
      <c r="H659" s="26">
        <f t="shared" si="21"/>
        <v>0</v>
      </c>
      <c r="I659" s="15">
        <f>'prov lvl hist forec Mt'!I659*'city lvl hist forec Mt'!$H659</f>
        <v>0</v>
      </c>
      <c r="J659" s="15">
        <f>'prov lvl hist forec Mt'!J659*'city lvl hist forec Mt'!$H659</f>
        <v>0</v>
      </c>
      <c r="K659" s="15">
        <f>'prov lvl hist forec Mt'!K659*'city lvl hist forec Mt'!$H659</f>
        <v>0</v>
      </c>
      <c r="L659" s="15">
        <f>'prov lvl hist forec Mt'!L659*'city lvl hist forec Mt'!$H659</f>
        <v>0</v>
      </c>
      <c r="M659" s="15">
        <f>'prov lvl hist forec Mt'!M659*'city lvl hist forec Mt'!$H659</f>
        <v>0</v>
      </c>
      <c r="N659" s="15">
        <f>'prov lvl hist forec Mt'!N659*'city lvl hist forec Mt'!$H659</f>
        <v>0</v>
      </c>
      <c r="O659" s="15">
        <f>'prov lvl hist forec Mt'!O659*'city lvl hist forec Mt'!$H659</f>
        <v>0</v>
      </c>
      <c r="P659" s="15">
        <f>'prov lvl hist forec Mt'!P659*'city lvl hist forec Mt'!$H659</f>
        <v>0</v>
      </c>
      <c r="Q659" s="15">
        <f>'prov lvl hist forec Mt'!Q659*'city lvl hist forec Mt'!$H659</f>
        <v>0</v>
      </c>
      <c r="R659" s="15">
        <f>'prov lvl hist forec Mt'!R659*'city lvl hist forec Mt'!$H659</f>
        <v>0</v>
      </c>
      <c r="S659" s="15">
        <f>'prov lvl hist forec Mt'!S659*'city lvl hist forec Mt'!$H659</f>
        <v>0</v>
      </c>
      <c r="T659" s="15">
        <f>'prov lvl hist forec Mt'!T659*'city lvl hist forec Mt'!$H659</f>
        <v>0</v>
      </c>
      <c r="U659" s="15">
        <f>'prov lvl hist forec Mt'!U659*'city lvl hist forec Mt'!$H659</f>
        <v>0</v>
      </c>
      <c r="V659" s="15">
        <f>'prov lvl hist forec Mt'!V659*'city lvl hist forec Mt'!$H659</f>
        <v>0</v>
      </c>
      <c r="W659" s="15">
        <f>'prov lvl hist forec Mt'!W659*'city lvl hist forec Mt'!$H659</f>
        <v>0</v>
      </c>
      <c r="X659" s="15">
        <f>'prov lvl hist forec Mt'!X659*'city lvl hist forec Mt'!$H659</f>
        <v>0</v>
      </c>
    </row>
    <row r="660" spans="1:24">
      <c r="A660" s="14" t="s">
        <v>3250</v>
      </c>
      <c r="B660" s="14" t="s">
        <v>4963</v>
      </c>
      <c r="C660" s="14" t="s">
        <v>2382</v>
      </c>
      <c r="D660" s="14" t="s">
        <v>1517</v>
      </c>
      <c r="E660" s="14" t="s">
        <v>4043</v>
      </c>
      <c r="F660">
        <f>SUMIF(GID_GCED_CO2_Plant_2019_v1.0!$V$1:$V$797,'city lvl hist forec Mt'!A660,GID_GCED_CO2_Plant_2019_v1.0!$AB$1:$AB$797)</f>
        <v>1307.3900000000001</v>
      </c>
      <c r="G660" s="15">
        <f t="shared" si="20"/>
        <v>24846.129999999997</v>
      </c>
      <c r="H660" s="26">
        <f t="shared" si="21"/>
        <v>5.2619462266356984E-2</v>
      </c>
      <c r="I660" s="15">
        <f>'prov lvl hist forec Mt'!I660*'city lvl hist forec Mt'!$H660</f>
        <v>1.0385735102040257</v>
      </c>
      <c r="J660" s="15">
        <f>'prov lvl hist forec Mt'!J660*'city lvl hist forec Mt'!$H660</f>
        <v>1.040959540431607</v>
      </c>
      <c r="K660" s="15">
        <f>'prov lvl hist forec Mt'!K660*'city lvl hist forec Mt'!$H660</f>
        <v>1.126804904841791</v>
      </c>
      <c r="L660" s="15">
        <f>'prov lvl hist forec Mt'!L660*'city lvl hist forec Mt'!$H660</f>
        <v>1.1124105956983634</v>
      </c>
      <c r="M660" s="15">
        <f>'prov lvl hist forec Mt'!M660*'city lvl hist forec Mt'!$H660</f>
        <v>1.2099912878881796</v>
      </c>
      <c r="N660" s="15">
        <f>'prov lvl hist forec Mt'!N660*'city lvl hist forec Mt'!$H660</f>
        <v>1.2184996184444152</v>
      </c>
      <c r="O660" s="15">
        <f>'prov lvl hist forec Mt'!O660*'city lvl hist forec Mt'!$H660</f>
        <v>1.2275506278436743</v>
      </c>
      <c r="P660" s="15">
        <f>'prov lvl hist forec Mt'!P660*'city lvl hist forec Mt'!$H660</f>
        <v>1.2259291456657753</v>
      </c>
      <c r="Q660" s="15">
        <f>'prov lvl hist forec Mt'!Q660*'city lvl hist forec Mt'!$H660</f>
        <v>1.2105613052338402</v>
      </c>
      <c r="R660" s="15">
        <f>'prov lvl hist forec Mt'!R660*'city lvl hist forec Mt'!$H660</f>
        <v>1.1955008216105438</v>
      </c>
      <c r="S660" s="15">
        <f>'prov lvl hist forec Mt'!S660*'city lvl hist forec Mt'!$H660</f>
        <v>1.1807415476597134</v>
      </c>
      <c r="T660" s="15">
        <f>'prov lvl hist forec Mt'!T660*'city lvl hist forec Mt'!$H660</f>
        <v>1.1662774591878993</v>
      </c>
      <c r="U660" s="15">
        <f>'prov lvl hist forec Mt'!U660*'city lvl hist forec Mt'!$H660</f>
        <v>1.1521026524855218</v>
      </c>
      <c r="V660" s="15">
        <f>'prov lvl hist forec Mt'!V660*'city lvl hist forec Mt'!$H660</f>
        <v>1.1382113419171918</v>
      </c>
      <c r="W660" s="15">
        <f>'prov lvl hist forec Mt'!W660*'city lvl hist forec Mt'!$H660</f>
        <v>1.1245978575602282</v>
      </c>
      <c r="X660" s="15">
        <f>'prov lvl hist forec Mt'!X660*'city lvl hist forec Mt'!$H660</f>
        <v>1.1112566428904038</v>
      </c>
    </row>
    <row r="661" spans="1:24">
      <c r="A661" s="14" t="s">
        <v>3399</v>
      </c>
      <c r="B661" s="14" t="s">
        <v>4964</v>
      </c>
      <c r="C661" s="14" t="s">
        <v>3017</v>
      </c>
      <c r="D661" s="14" t="s">
        <v>2545</v>
      </c>
      <c r="E661" s="14" t="s">
        <v>3953</v>
      </c>
      <c r="F661">
        <f>SUMIF(GID_GCED_CO2_Plant_2019_v1.0!$V$1:$V$797,'city lvl hist forec Mt'!A661,GID_GCED_CO2_Plant_2019_v1.0!$AB$1:$AB$797)</f>
        <v>710.68</v>
      </c>
      <c r="G661" s="15">
        <f t="shared" si="20"/>
        <v>9758.44</v>
      </c>
      <c r="H661" s="26">
        <f t="shared" si="21"/>
        <v>7.2827214185873956E-2</v>
      </c>
      <c r="I661" s="15">
        <f>'prov lvl hist forec Mt'!I661*'city lvl hist forec Mt'!$H661</f>
        <v>0.89212540616624114</v>
      </c>
      <c r="J661" s="15">
        <f>'prov lvl hist forec Mt'!J661*'city lvl hist forec Mt'!$H661</f>
        <v>1.0475363217950007</v>
      </c>
      <c r="K661" s="15">
        <f>'prov lvl hist forec Mt'!K661*'city lvl hist forec Mt'!$H661</f>
        <v>1.115657645126322</v>
      </c>
      <c r="L661" s="15">
        <f>'prov lvl hist forec Mt'!L661*'city lvl hist forec Mt'!$H661</f>
        <v>1.1361036266420612</v>
      </c>
      <c r="M661" s="15">
        <f>'prov lvl hist forec Mt'!M661*'city lvl hist forec Mt'!$H661</f>
        <v>1.2871690914153529</v>
      </c>
      <c r="N661" s="15">
        <f>'prov lvl hist forec Mt'!N661*'city lvl hist forec Mt'!$H661</f>
        <v>1.282413874906813</v>
      </c>
      <c r="O661" s="15">
        <f>'prov lvl hist forec Mt'!O661*'city lvl hist forec Mt'!$H661</f>
        <v>1.3005471506188429</v>
      </c>
      <c r="P661" s="15">
        <f>'prov lvl hist forec Mt'!P661*'city lvl hist forec Mt'!$H661</f>
        <v>1.2972985866082478</v>
      </c>
      <c r="Q661" s="15">
        <f>'prov lvl hist forec Mt'!Q661*'city lvl hist forec Mt'!$H661</f>
        <v>1.2665098341765499</v>
      </c>
      <c r="R661" s="15">
        <f>'prov lvl hist forec Mt'!R661*'city lvl hist forec Mt'!$H661</f>
        <v>1.2363368567934858</v>
      </c>
      <c r="S661" s="15">
        <f>'prov lvl hist forec Mt'!S661*'city lvl hist forec Mt'!$H661</f>
        <v>1.2067673389580829</v>
      </c>
      <c r="T661" s="15">
        <f>'prov lvl hist forec Mt'!T661*'city lvl hist forec Mt'!$H661</f>
        <v>1.177789211479388</v>
      </c>
      <c r="U661" s="15">
        <f>'prov lvl hist forec Mt'!U661*'city lvl hist forec Mt'!$H661</f>
        <v>1.1493906465502672</v>
      </c>
      <c r="V661" s="15">
        <f>'prov lvl hist forec Mt'!V661*'city lvl hist forec Mt'!$H661</f>
        <v>1.1215600529197287</v>
      </c>
      <c r="W661" s="15">
        <f>'prov lvl hist forec Mt'!W661*'city lvl hist forec Mt'!$H661</f>
        <v>1.0942860711618012</v>
      </c>
      <c r="X661" s="15">
        <f>'prov lvl hist forec Mt'!X661*'city lvl hist forec Mt'!$H661</f>
        <v>1.0675575690390318</v>
      </c>
    </row>
    <row r="662" spans="1:24">
      <c r="A662" s="14" t="s">
        <v>3915</v>
      </c>
      <c r="B662" s="14" t="s">
        <v>4965</v>
      </c>
      <c r="C662" s="14" t="s">
        <v>4966</v>
      </c>
      <c r="D662" s="14" t="s">
        <v>2458</v>
      </c>
      <c r="E662" s="14" t="s">
        <v>3957</v>
      </c>
      <c r="F662">
        <f>SUMIF(GID_GCED_CO2_Plant_2019_v1.0!$V$1:$V$797,'city lvl hist forec Mt'!A662,GID_GCED_CO2_Plant_2019_v1.0!$AB$1:$AB$797)</f>
        <v>0</v>
      </c>
      <c r="G662" s="15">
        <f t="shared" si="20"/>
        <v>25846</v>
      </c>
      <c r="H662" s="26">
        <f t="shared" si="21"/>
        <v>0</v>
      </c>
      <c r="I662" s="15">
        <f>'prov lvl hist forec Mt'!I662*'city lvl hist forec Mt'!$H662</f>
        <v>0</v>
      </c>
      <c r="J662" s="15">
        <f>'prov lvl hist forec Mt'!J662*'city lvl hist forec Mt'!$H662</f>
        <v>0</v>
      </c>
      <c r="K662" s="15">
        <f>'prov lvl hist forec Mt'!K662*'city lvl hist forec Mt'!$H662</f>
        <v>0</v>
      </c>
      <c r="L662" s="15">
        <f>'prov lvl hist forec Mt'!L662*'city lvl hist forec Mt'!$H662</f>
        <v>0</v>
      </c>
      <c r="M662" s="15">
        <f>'prov lvl hist forec Mt'!M662*'city lvl hist forec Mt'!$H662</f>
        <v>0</v>
      </c>
      <c r="N662" s="15">
        <f>'prov lvl hist forec Mt'!N662*'city lvl hist forec Mt'!$H662</f>
        <v>0</v>
      </c>
      <c r="O662" s="15">
        <f>'prov lvl hist forec Mt'!O662*'city lvl hist forec Mt'!$H662</f>
        <v>0</v>
      </c>
      <c r="P662" s="15">
        <f>'prov lvl hist forec Mt'!P662*'city lvl hist forec Mt'!$H662</f>
        <v>0</v>
      </c>
      <c r="Q662" s="15">
        <f>'prov lvl hist forec Mt'!Q662*'city lvl hist forec Mt'!$H662</f>
        <v>0</v>
      </c>
      <c r="R662" s="15">
        <f>'prov lvl hist forec Mt'!R662*'city lvl hist forec Mt'!$H662</f>
        <v>0</v>
      </c>
      <c r="S662" s="15">
        <f>'prov lvl hist forec Mt'!S662*'city lvl hist forec Mt'!$H662</f>
        <v>0</v>
      </c>
      <c r="T662" s="15">
        <f>'prov lvl hist forec Mt'!T662*'city lvl hist forec Mt'!$H662</f>
        <v>0</v>
      </c>
      <c r="U662" s="15">
        <f>'prov lvl hist forec Mt'!U662*'city lvl hist forec Mt'!$H662</f>
        <v>0</v>
      </c>
      <c r="V662" s="15">
        <f>'prov lvl hist forec Mt'!V662*'city lvl hist forec Mt'!$H662</f>
        <v>0</v>
      </c>
      <c r="W662" s="15">
        <f>'prov lvl hist forec Mt'!W662*'city lvl hist forec Mt'!$H662</f>
        <v>0</v>
      </c>
      <c r="X662" s="15">
        <f>'prov lvl hist forec Mt'!X662*'city lvl hist forec Mt'!$H662</f>
        <v>0</v>
      </c>
    </row>
    <row r="663" spans="1:24">
      <c r="A663" s="14" t="s">
        <v>3367</v>
      </c>
      <c r="B663" s="14" t="s">
        <v>4967</v>
      </c>
      <c r="C663" s="14" t="s">
        <v>2912</v>
      </c>
      <c r="D663" s="14" t="s">
        <v>2362</v>
      </c>
      <c r="E663" s="14" t="s">
        <v>3963</v>
      </c>
      <c r="F663">
        <f>SUMIF(GID_GCED_CO2_Plant_2019_v1.0!$V$1:$V$797,'city lvl hist forec Mt'!A663,GID_GCED_CO2_Plant_2019_v1.0!$AB$1:$AB$797)</f>
        <v>3962.39</v>
      </c>
      <c r="G663" s="15">
        <f t="shared" si="20"/>
        <v>26891.949999999997</v>
      </c>
      <c r="H663" s="26">
        <f t="shared" si="21"/>
        <v>0.14734483739557749</v>
      </c>
      <c r="I663" s="15">
        <f>'prov lvl hist forec Mt'!I663*'city lvl hist forec Mt'!$H663</f>
        <v>3.2408475379439077</v>
      </c>
      <c r="J663" s="15">
        <f>'prov lvl hist forec Mt'!J663*'city lvl hist forec Mt'!$H663</f>
        <v>3.0164886380535716</v>
      </c>
      <c r="K663" s="15">
        <f>'prov lvl hist forec Mt'!K663*'city lvl hist forec Mt'!$H663</f>
        <v>2.9859317732869921</v>
      </c>
      <c r="L663" s="15">
        <f>'prov lvl hist forec Mt'!L663*'city lvl hist forec Mt'!$H663</f>
        <v>2.1362042177938783</v>
      </c>
      <c r="M663" s="15">
        <f>'prov lvl hist forec Mt'!M663*'city lvl hist forec Mt'!$H663</f>
        <v>2.1218345106472736</v>
      </c>
      <c r="N663" s="15">
        <f>'prov lvl hist forec Mt'!N663*'city lvl hist forec Mt'!$H663</f>
        <v>2.3422524939429543</v>
      </c>
      <c r="O663" s="15">
        <f>'prov lvl hist forec Mt'!O663*'city lvl hist forec Mt'!$H663</f>
        <v>2.3247444166829148</v>
      </c>
      <c r="P663" s="15">
        <f>'prov lvl hist forec Mt'!P663*'city lvl hist forec Mt'!$H663</f>
        <v>2.32788097681606</v>
      </c>
      <c r="Q663" s="15">
        <f>'prov lvl hist forec Mt'!Q663*'city lvl hist forec Mt'!$H663</f>
        <v>2.3576081957077233</v>
      </c>
      <c r="R663" s="15">
        <f>'prov lvl hist forec Mt'!R663*'city lvl hist forec Mt'!$H663</f>
        <v>2.386740870221554</v>
      </c>
      <c r="S663" s="15">
        <f>'prov lvl hist forec Mt'!S663*'city lvl hist forec Mt'!$H663</f>
        <v>2.4152908912451081</v>
      </c>
      <c r="T663" s="15">
        <f>'prov lvl hist forec Mt'!T663*'city lvl hist forec Mt'!$H663</f>
        <v>2.4432699118481911</v>
      </c>
      <c r="U663" s="15">
        <f>'prov lvl hist forec Mt'!U663*'city lvl hist forec Mt'!$H663</f>
        <v>2.4706893520392126</v>
      </c>
      <c r="V663" s="15">
        <f>'prov lvl hist forec Mt'!V663*'city lvl hist forec Mt'!$H663</f>
        <v>2.4975604034264132</v>
      </c>
      <c r="W663" s="15">
        <f>'prov lvl hist forec Mt'!W663*'city lvl hist forec Mt'!$H663</f>
        <v>2.52389403378587</v>
      </c>
      <c r="X663" s="15">
        <f>'prov lvl hist forec Mt'!X663*'city lvl hist forec Mt'!$H663</f>
        <v>2.5497009915381375</v>
      </c>
    </row>
    <row r="664" spans="1:24">
      <c r="A664" s="14" t="s">
        <v>3366</v>
      </c>
      <c r="B664" s="14" t="s">
        <v>4968</v>
      </c>
      <c r="C664" s="14" t="s">
        <v>2906</v>
      </c>
      <c r="D664" s="14" t="s">
        <v>2453</v>
      </c>
      <c r="E664" s="14" t="s">
        <v>4031</v>
      </c>
      <c r="F664">
        <f>SUMIF(GID_GCED_CO2_Plant_2019_v1.0!$V$1:$V$797,'city lvl hist forec Mt'!A664,GID_GCED_CO2_Plant_2019_v1.0!$AB$1:$AB$797)</f>
        <v>4606.03</v>
      </c>
      <c r="G664" s="15">
        <f t="shared" si="20"/>
        <v>24364.339999999997</v>
      </c>
      <c r="H664" s="26">
        <f t="shared" si="21"/>
        <v>0.18904801032985094</v>
      </c>
      <c r="I664" s="15">
        <f>'prov lvl hist forec Mt'!I664*'city lvl hist forec Mt'!$H664</f>
        <v>4.5162232789488996</v>
      </c>
      <c r="J664" s="15">
        <f>'prov lvl hist forec Mt'!J664*'city lvl hist forec Mt'!$H664</f>
        <v>4.4619319951353926</v>
      </c>
      <c r="K664" s="15">
        <f>'prov lvl hist forec Mt'!K664*'city lvl hist forec Mt'!$H664</f>
        <v>4.4443457337184613</v>
      </c>
      <c r="L664" s="15">
        <f>'prov lvl hist forec Mt'!L664*'city lvl hist forec Mt'!$H664</f>
        <v>3.6724366591649904</v>
      </c>
      <c r="M664" s="15">
        <f>'prov lvl hist forec Mt'!M664*'city lvl hist forec Mt'!$H664</f>
        <v>4.1745579600199738</v>
      </c>
      <c r="N664" s="15">
        <f>'prov lvl hist forec Mt'!N664*'city lvl hist forec Mt'!$H664</f>
        <v>3.9258201100701995</v>
      </c>
      <c r="O664" s="15">
        <f>'prov lvl hist forec Mt'!O664*'city lvl hist forec Mt'!$H664</f>
        <v>3.9868228051395698</v>
      </c>
      <c r="P664" s="15">
        <f>'prov lvl hist forec Mt'!P664*'city lvl hist forec Mt'!$H664</f>
        <v>3.9758942138084308</v>
      </c>
      <c r="Q664" s="15">
        <f>'prov lvl hist forec Mt'!Q664*'city lvl hist forec Mt'!$H664</f>
        <v>3.8723168510646873</v>
      </c>
      <c r="R664" s="15">
        <f>'prov lvl hist forec Mt'!R664*'city lvl hist forec Mt'!$H664</f>
        <v>3.7708110355758189</v>
      </c>
      <c r="S664" s="15">
        <f>'prov lvl hist forec Mt'!S664*'city lvl hist forec Mt'!$H664</f>
        <v>3.6713353363967274</v>
      </c>
      <c r="T664" s="15">
        <f>'prov lvl hist forec Mt'!T664*'city lvl hist forec Mt'!$H664</f>
        <v>3.5738491512012183</v>
      </c>
      <c r="U664" s="15">
        <f>'prov lvl hist forec Mt'!U664*'city lvl hist forec Mt'!$H664</f>
        <v>3.478312689709619</v>
      </c>
      <c r="V664" s="15">
        <f>'prov lvl hist forec Mt'!V664*'city lvl hist forec Mt'!$H664</f>
        <v>3.3846869574478515</v>
      </c>
      <c r="W664" s="15">
        <f>'prov lvl hist forec Mt'!W664*'city lvl hist forec Mt'!$H664</f>
        <v>3.2929337398313199</v>
      </c>
      <c r="X664" s="15">
        <f>'prov lvl hist forec Mt'!X664*'city lvl hist forec Mt'!$H664</f>
        <v>3.2030155865671177</v>
      </c>
    </row>
    <row r="665" spans="1:24">
      <c r="A665" s="14" t="s">
        <v>3916</v>
      </c>
      <c r="B665" s="14" t="s">
        <v>4969</v>
      </c>
      <c r="C665" s="14" t="s">
        <v>4970</v>
      </c>
      <c r="D665" s="14" t="s">
        <v>2446</v>
      </c>
      <c r="E665" s="14" t="s">
        <v>3951</v>
      </c>
      <c r="F665">
        <f>SUMIF(GID_GCED_CO2_Plant_2019_v1.0!$V$1:$V$797,'city lvl hist forec Mt'!A665,GID_GCED_CO2_Plant_2019_v1.0!$AB$1:$AB$797)</f>
        <v>0</v>
      </c>
      <c r="G665" s="15">
        <f t="shared" si="20"/>
        <v>15742.279999999997</v>
      </c>
      <c r="H665" s="26">
        <f t="shared" si="21"/>
        <v>0</v>
      </c>
      <c r="I665" s="15">
        <f>'prov lvl hist forec Mt'!I665*'city lvl hist forec Mt'!$H665</f>
        <v>0</v>
      </c>
      <c r="J665" s="15">
        <f>'prov lvl hist forec Mt'!J665*'city lvl hist forec Mt'!$H665</f>
        <v>0</v>
      </c>
      <c r="K665" s="15">
        <f>'prov lvl hist forec Mt'!K665*'city lvl hist forec Mt'!$H665</f>
        <v>0</v>
      </c>
      <c r="L665" s="15">
        <f>'prov lvl hist forec Mt'!L665*'city lvl hist forec Mt'!$H665</f>
        <v>0</v>
      </c>
      <c r="M665" s="15">
        <f>'prov lvl hist forec Mt'!M665*'city lvl hist forec Mt'!$H665</f>
        <v>0</v>
      </c>
      <c r="N665" s="15">
        <f>'prov lvl hist forec Mt'!N665*'city lvl hist forec Mt'!$H665</f>
        <v>0</v>
      </c>
      <c r="O665" s="15">
        <f>'prov lvl hist forec Mt'!O665*'city lvl hist forec Mt'!$H665</f>
        <v>0</v>
      </c>
      <c r="P665" s="15">
        <f>'prov lvl hist forec Mt'!P665*'city lvl hist forec Mt'!$H665</f>
        <v>0</v>
      </c>
      <c r="Q665" s="15">
        <f>'prov lvl hist forec Mt'!Q665*'city lvl hist forec Mt'!$H665</f>
        <v>0</v>
      </c>
      <c r="R665" s="15">
        <f>'prov lvl hist forec Mt'!R665*'city lvl hist forec Mt'!$H665</f>
        <v>0</v>
      </c>
      <c r="S665" s="15">
        <f>'prov lvl hist forec Mt'!S665*'city lvl hist forec Mt'!$H665</f>
        <v>0</v>
      </c>
      <c r="T665" s="15">
        <f>'prov lvl hist forec Mt'!T665*'city lvl hist forec Mt'!$H665</f>
        <v>0</v>
      </c>
      <c r="U665" s="15">
        <f>'prov lvl hist forec Mt'!U665*'city lvl hist forec Mt'!$H665</f>
        <v>0</v>
      </c>
      <c r="V665" s="15">
        <f>'prov lvl hist forec Mt'!V665*'city lvl hist forec Mt'!$H665</f>
        <v>0</v>
      </c>
      <c r="W665" s="15">
        <f>'prov lvl hist forec Mt'!W665*'city lvl hist forec Mt'!$H665</f>
        <v>0</v>
      </c>
      <c r="X665" s="15">
        <f>'prov lvl hist forec Mt'!X665*'city lvl hist forec Mt'!$H665</f>
        <v>0</v>
      </c>
    </row>
    <row r="666" spans="1:24">
      <c r="A666" s="14" t="s">
        <v>3917</v>
      </c>
      <c r="B666" s="14" t="s">
        <v>4971</v>
      </c>
      <c r="C666" s="14" t="s">
        <v>2984</v>
      </c>
      <c r="D666" s="14" t="s">
        <v>1517</v>
      </c>
      <c r="E666" s="14" t="s">
        <v>4043</v>
      </c>
      <c r="F666">
        <f>SUMIF(GID_GCED_CO2_Plant_2019_v1.0!$V$1:$V$797,'city lvl hist forec Mt'!A666,GID_GCED_CO2_Plant_2019_v1.0!$AB$1:$AB$797)</f>
        <v>0</v>
      </c>
      <c r="G666" s="15">
        <f t="shared" si="20"/>
        <v>24846.129999999997</v>
      </c>
      <c r="H666" s="26">
        <f t="shared" si="21"/>
        <v>0</v>
      </c>
      <c r="I666" s="15">
        <f>'prov lvl hist forec Mt'!I666*'city lvl hist forec Mt'!$H666</f>
        <v>0</v>
      </c>
      <c r="J666" s="15">
        <f>'prov lvl hist forec Mt'!J666*'city lvl hist forec Mt'!$H666</f>
        <v>0</v>
      </c>
      <c r="K666" s="15">
        <f>'prov lvl hist forec Mt'!K666*'city lvl hist forec Mt'!$H666</f>
        <v>0</v>
      </c>
      <c r="L666" s="15">
        <f>'prov lvl hist forec Mt'!L666*'city lvl hist forec Mt'!$H666</f>
        <v>0</v>
      </c>
      <c r="M666" s="15">
        <f>'prov lvl hist forec Mt'!M666*'city lvl hist forec Mt'!$H666</f>
        <v>0</v>
      </c>
      <c r="N666" s="15">
        <f>'prov lvl hist forec Mt'!N666*'city lvl hist forec Mt'!$H666</f>
        <v>0</v>
      </c>
      <c r="O666" s="15">
        <f>'prov lvl hist forec Mt'!O666*'city lvl hist forec Mt'!$H666</f>
        <v>0</v>
      </c>
      <c r="P666" s="15">
        <f>'prov lvl hist forec Mt'!P666*'city lvl hist forec Mt'!$H666</f>
        <v>0</v>
      </c>
      <c r="Q666" s="15">
        <f>'prov lvl hist forec Mt'!Q666*'city lvl hist forec Mt'!$H666</f>
        <v>0</v>
      </c>
      <c r="R666" s="15">
        <f>'prov lvl hist forec Mt'!R666*'city lvl hist forec Mt'!$H666</f>
        <v>0</v>
      </c>
      <c r="S666" s="15">
        <f>'prov lvl hist forec Mt'!S666*'city lvl hist forec Mt'!$H666</f>
        <v>0</v>
      </c>
      <c r="T666" s="15">
        <f>'prov lvl hist forec Mt'!T666*'city lvl hist forec Mt'!$H666</f>
        <v>0</v>
      </c>
      <c r="U666" s="15">
        <f>'prov lvl hist forec Mt'!U666*'city lvl hist forec Mt'!$H666</f>
        <v>0</v>
      </c>
      <c r="V666" s="15">
        <f>'prov lvl hist forec Mt'!V666*'city lvl hist forec Mt'!$H666</f>
        <v>0</v>
      </c>
      <c r="W666" s="15">
        <f>'prov lvl hist forec Mt'!W666*'city lvl hist forec Mt'!$H666</f>
        <v>0</v>
      </c>
      <c r="X666" s="15">
        <f>'prov lvl hist forec Mt'!X666*'city lvl hist forec Mt'!$H666</f>
        <v>0</v>
      </c>
    </row>
    <row r="667" spans="1:24">
      <c r="A667" s="14" t="s">
        <v>3515</v>
      </c>
      <c r="B667" s="14" t="s">
        <v>4972</v>
      </c>
      <c r="C667" s="14" t="s">
        <v>2695</v>
      </c>
      <c r="D667" s="14" t="s">
        <v>2696</v>
      </c>
      <c r="E667" s="14" t="s">
        <v>4205</v>
      </c>
      <c r="F667">
        <f>SUMIF(GID_GCED_CO2_Plant_2019_v1.0!$V$1:$V$797,'city lvl hist forec Mt'!A667,GID_GCED_CO2_Plant_2019_v1.0!$AB$1:$AB$797)</f>
        <v>261.48</v>
      </c>
      <c r="G667" s="15">
        <f t="shared" si="20"/>
        <v>5718.9600000000009</v>
      </c>
      <c r="H667" s="26">
        <f t="shared" si="21"/>
        <v>4.5721599731419697E-2</v>
      </c>
      <c r="I667" s="15">
        <f>'prov lvl hist forec Mt'!I667*'city lvl hist forec Mt'!$H667</f>
        <v>0.10612218679789136</v>
      </c>
      <c r="J667" s="15">
        <f>'prov lvl hist forec Mt'!J667*'city lvl hist forec Mt'!$H667</f>
        <v>0.11672641595156492</v>
      </c>
      <c r="K667" s="15">
        <f>'prov lvl hist forec Mt'!K667*'city lvl hist forec Mt'!$H667</f>
        <v>0.13506773557274898</v>
      </c>
      <c r="L667" s="15">
        <f>'prov lvl hist forec Mt'!L667*'city lvl hist forec Mt'!$H667</f>
        <v>0.10436398724066688</v>
      </c>
      <c r="M667" s="15">
        <f>'prov lvl hist forec Mt'!M667*'city lvl hist forec Mt'!$H667</f>
        <v>0.11881267470459601</v>
      </c>
      <c r="N667" s="15">
        <f>'prov lvl hist forec Mt'!N667*'city lvl hist forec Mt'!$H667</f>
        <v>0.12261650985289181</v>
      </c>
      <c r="O667" s="15">
        <f>'prov lvl hist forec Mt'!O667*'city lvl hist forec Mt'!$H667</f>
        <v>0.12438110326191872</v>
      </c>
      <c r="P667" s="15">
        <f>'prov lvl hist forec Mt'!P667*'city lvl hist forec Mt'!$H667</f>
        <v>0.12406497755286691</v>
      </c>
      <c r="Q667" s="15">
        <f>'prov lvl hist forec Mt'!Q667*'city lvl hist forec Mt'!$H667</f>
        <v>0.12106884875209575</v>
      </c>
      <c r="R667" s="15">
        <f>'prov lvl hist forec Mt'!R667*'city lvl hist forec Mt'!$H667</f>
        <v>0.11813264252734003</v>
      </c>
      <c r="S667" s="15">
        <f>'prov lvl hist forec Mt'!S667*'city lvl hist forec Mt'!$H667</f>
        <v>0.11525516042707944</v>
      </c>
      <c r="T667" s="15">
        <f>'prov lvl hist forec Mt'!T667*'city lvl hist forec Mt'!$H667</f>
        <v>0.11243522796882403</v>
      </c>
      <c r="U667" s="15">
        <f>'prov lvl hist forec Mt'!U667*'city lvl hist forec Mt'!$H667</f>
        <v>0.10967169415973375</v>
      </c>
      <c r="V667" s="15">
        <f>'prov lvl hist forec Mt'!V667*'city lvl hist forec Mt'!$H667</f>
        <v>0.10696343102682528</v>
      </c>
      <c r="W667" s="15">
        <f>'prov lvl hist forec Mt'!W667*'city lvl hist forec Mt'!$H667</f>
        <v>0.10430933315657498</v>
      </c>
      <c r="X667" s="15">
        <f>'prov lvl hist forec Mt'!X667*'city lvl hist forec Mt'!$H667</f>
        <v>0.10170831724372965</v>
      </c>
    </row>
    <row r="668" spans="1:24">
      <c r="A668" s="14" t="s">
        <v>3918</v>
      </c>
      <c r="B668" s="14" t="s">
        <v>4973</v>
      </c>
      <c r="C668" s="14" t="s">
        <v>4974</v>
      </c>
      <c r="D668" s="14" t="s">
        <v>2446</v>
      </c>
      <c r="E668" s="14" t="s">
        <v>3951</v>
      </c>
      <c r="F668">
        <f>SUMIF(GID_GCED_CO2_Plant_2019_v1.0!$V$1:$V$797,'city lvl hist forec Mt'!A668,GID_GCED_CO2_Plant_2019_v1.0!$AB$1:$AB$797)</f>
        <v>0</v>
      </c>
      <c r="G668" s="15">
        <f t="shared" si="20"/>
        <v>15742.279999999997</v>
      </c>
      <c r="H668" s="26">
        <f t="shared" si="21"/>
        <v>0</v>
      </c>
      <c r="I668" s="15">
        <f>'prov lvl hist forec Mt'!I668*'city lvl hist forec Mt'!$H668</f>
        <v>0</v>
      </c>
      <c r="J668" s="15">
        <f>'prov lvl hist forec Mt'!J668*'city lvl hist forec Mt'!$H668</f>
        <v>0</v>
      </c>
      <c r="K668" s="15">
        <f>'prov lvl hist forec Mt'!K668*'city lvl hist forec Mt'!$H668</f>
        <v>0</v>
      </c>
      <c r="L668" s="15">
        <f>'prov lvl hist forec Mt'!L668*'city lvl hist forec Mt'!$H668</f>
        <v>0</v>
      </c>
      <c r="M668" s="15">
        <f>'prov lvl hist forec Mt'!M668*'city lvl hist forec Mt'!$H668</f>
        <v>0</v>
      </c>
      <c r="N668" s="15">
        <f>'prov lvl hist forec Mt'!N668*'city lvl hist forec Mt'!$H668</f>
        <v>0</v>
      </c>
      <c r="O668" s="15">
        <f>'prov lvl hist forec Mt'!O668*'city lvl hist forec Mt'!$H668</f>
        <v>0</v>
      </c>
      <c r="P668" s="15">
        <f>'prov lvl hist forec Mt'!P668*'city lvl hist forec Mt'!$H668</f>
        <v>0</v>
      </c>
      <c r="Q668" s="15">
        <f>'prov lvl hist forec Mt'!Q668*'city lvl hist forec Mt'!$H668</f>
        <v>0</v>
      </c>
      <c r="R668" s="15">
        <f>'prov lvl hist forec Mt'!R668*'city lvl hist forec Mt'!$H668</f>
        <v>0</v>
      </c>
      <c r="S668" s="15">
        <f>'prov lvl hist forec Mt'!S668*'city lvl hist forec Mt'!$H668</f>
        <v>0</v>
      </c>
      <c r="T668" s="15">
        <f>'prov lvl hist forec Mt'!T668*'city lvl hist forec Mt'!$H668</f>
        <v>0</v>
      </c>
      <c r="U668" s="15">
        <f>'prov lvl hist forec Mt'!U668*'city lvl hist forec Mt'!$H668</f>
        <v>0</v>
      </c>
      <c r="V668" s="15">
        <f>'prov lvl hist forec Mt'!V668*'city lvl hist forec Mt'!$H668</f>
        <v>0</v>
      </c>
      <c r="W668" s="15">
        <f>'prov lvl hist forec Mt'!W668*'city lvl hist forec Mt'!$H668</f>
        <v>0</v>
      </c>
      <c r="X668" s="15">
        <f>'prov lvl hist forec Mt'!X668*'city lvl hist forec Mt'!$H668</f>
        <v>0</v>
      </c>
    </row>
    <row r="669" spans="1:24">
      <c r="A669" s="14" t="s">
        <v>3919</v>
      </c>
      <c r="B669" s="14" t="s">
        <v>4975</v>
      </c>
      <c r="C669" s="14" t="s">
        <v>4976</v>
      </c>
      <c r="D669" s="14" t="s">
        <v>2362</v>
      </c>
      <c r="E669" s="14" t="s">
        <v>3963</v>
      </c>
      <c r="F669">
        <f>SUMIF(GID_GCED_CO2_Plant_2019_v1.0!$V$1:$V$797,'city lvl hist forec Mt'!A669,GID_GCED_CO2_Plant_2019_v1.0!$AB$1:$AB$797)</f>
        <v>0</v>
      </c>
      <c r="G669" s="15">
        <f t="shared" si="20"/>
        <v>26891.949999999997</v>
      </c>
      <c r="H669" s="26">
        <f t="shared" si="21"/>
        <v>0</v>
      </c>
      <c r="I669" s="15">
        <f>'prov lvl hist forec Mt'!I669*'city lvl hist forec Mt'!$H669</f>
        <v>0</v>
      </c>
      <c r="J669" s="15">
        <f>'prov lvl hist forec Mt'!J669*'city lvl hist forec Mt'!$H669</f>
        <v>0</v>
      </c>
      <c r="K669" s="15">
        <f>'prov lvl hist forec Mt'!K669*'city lvl hist forec Mt'!$H669</f>
        <v>0</v>
      </c>
      <c r="L669" s="15">
        <f>'prov lvl hist forec Mt'!L669*'city lvl hist forec Mt'!$H669</f>
        <v>0</v>
      </c>
      <c r="M669" s="15">
        <f>'prov lvl hist forec Mt'!M669*'city lvl hist forec Mt'!$H669</f>
        <v>0</v>
      </c>
      <c r="N669" s="15">
        <f>'prov lvl hist forec Mt'!N669*'city lvl hist forec Mt'!$H669</f>
        <v>0</v>
      </c>
      <c r="O669" s="15">
        <f>'prov lvl hist forec Mt'!O669*'city lvl hist forec Mt'!$H669</f>
        <v>0</v>
      </c>
      <c r="P669" s="15">
        <f>'prov lvl hist forec Mt'!P669*'city lvl hist forec Mt'!$H669</f>
        <v>0</v>
      </c>
      <c r="Q669" s="15">
        <f>'prov lvl hist forec Mt'!Q669*'city lvl hist forec Mt'!$H669</f>
        <v>0</v>
      </c>
      <c r="R669" s="15">
        <f>'prov lvl hist forec Mt'!R669*'city lvl hist forec Mt'!$H669</f>
        <v>0</v>
      </c>
      <c r="S669" s="15">
        <f>'prov lvl hist forec Mt'!S669*'city lvl hist forec Mt'!$H669</f>
        <v>0</v>
      </c>
      <c r="T669" s="15">
        <f>'prov lvl hist forec Mt'!T669*'city lvl hist forec Mt'!$H669</f>
        <v>0</v>
      </c>
      <c r="U669" s="15">
        <f>'prov lvl hist forec Mt'!U669*'city lvl hist forec Mt'!$H669</f>
        <v>0</v>
      </c>
      <c r="V669" s="15">
        <f>'prov lvl hist forec Mt'!V669*'city lvl hist forec Mt'!$H669</f>
        <v>0</v>
      </c>
      <c r="W669" s="15">
        <f>'prov lvl hist forec Mt'!W669*'city lvl hist forec Mt'!$H669</f>
        <v>0</v>
      </c>
      <c r="X669" s="15">
        <f>'prov lvl hist forec Mt'!X669*'city lvl hist forec Mt'!$H669</f>
        <v>0</v>
      </c>
    </row>
    <row r="670" spans="1:24">
      <c r="A670" s="14" t="s">
        <v>3920</v>
      </c>
      <c r="B670" s="14" t="s">
        <v>4977</v>
      </c>
      <c r="C670" s="14" t="s">
        <v>4978</v>
      </c>
      <c r="D670" s="14" t="s">
        <v>2357</v>
      </c>
      <c r="E670" s="14" t="s">
        <v>4062</v>
      </c>
      <c r="F670">
        <f>SUMIF(GID_GCED_CO2_Plant_2019_v1.0!$V$1:$V$797,'city lvl hist forec Mt'!A670,GID_GCED_CO2_Plant_2019_v1.0!$AB$1:$AB$797)</f>
        <v>0</v>
      </c>
      <c r="G670" s="15">
        <f t="shared" si="20"/>
        <v>32718.120000000006</v>
      </c>
      <c r="H670" s="26">
        <f t="shared" si="21"/>
        <v>0</v>
      </c>
      <c r="I670" s="15">
        <f>'prov lvl hist forec Mt'!I670*'city lvl hist forec Mt'!$H670</f>
        <v>0</v>
      </c>
      <c r="J670" s="15">
        <f>'prov lvl hist forec Mt'!J670*'city lvl hist forec Mt'!$H670</f>
        <v>0</v>
      </c>
      <c r="K670" s="15">
        <f>'prov lvl hist forec Mt'!K670*'city lvl hist forec Mt'!$H670</f>
        <v>0</v>
      </c>
      <c r="L670" s="15">
        <f>'prov lvl hist forec Mt'!L670*'city lvl hist forec Mt'!$H670</f>
        <v>0</v>
      </c>
      <c r="M670" s="15">
        <f>'prov lvl hist forec Mt'!M670*'city lvl hist forec Mt'!$H670</f>
        <v>0</v>
      </c>
      <c r="N670" s="15">
        <f>'prov lvl hist forec Mt'!N670*'city lvl hist forec Mt'!$H670</f>
        <v>0</v>
      </c>
      <c r="O670" s="15">
        <f>'prov lvl hist forec Mt'!O670*'city lvl hist forec Mt'!$H670</f>
        <v>0</v>
      </c>
      <c r="P670" s="15">
        <f>'prov lvl hist forec Mt'!P670*'city lvl hist forec Mt'!$H670</f>
        <v>0</v>
      </c>
      <c r="Q670" s="15">
        <f>'prov lvl hist forec Mt'!Q670*'city lvl hist forec Mt'!$H670</f>
        <v>0</v>
      </c>
      <c r="R670" s="15">
        <f>'prov lvl hist forec Mt'!R670*'city lvl hist forec Mt'!$H670</f>
        <v>0</v>
      </c>
      <c r="S670" s="15">
        <f>'prov lvl hist forec Mt'!S670*'city lvl hist forec Mt'!$H670</f>
        <v>0</v>
      </c>
      <c r="T670" s="15">
        <f>'prov lvl hist forec Mt'!T670*'city lvl hist forec Mt'!$H670</f>
        <v>0</v>
      </c>
      <c r="U670" s="15">
        <f>'prov lvl hist forec Mt'!U670*'city lvl hist forec Mt'!$H670</f>
        <v>0</v>
      </c>
      <c r="V670" s="15">
        <f>'prov lvl hist forec Mt'!V670*'city lvl hist forec Mt'!$H670</f>
        <v>0</v>
      </c>
      <c r="W670" s="15">
        <f>'prov lvl hist forec Mt'!W670*'city lvl hist forec Mt'!$H670</f>
        <v>0</v>
      </c>
      <c r="X670" s="15">
        <f>'prov lvl hist forec Mt'!X670*'city lvl hist forec Mt'!$H670</f>
        <v>0</v>
      </c>
    </row>
    <row r="671" spans="1:24">
      <c r="A671" s="14" t="s">
        <v>3921</v>
      </c>
      <c r="B671" s="14" t="s">
        <v>4979</v>
      </c>
      <c r="C671" s="14" t="s">
        <v>4980</v>
      </c>
      <c r="D671" s="14" t="s">
        <v>2438</v>
      </c>
      <c r="E671" s="14" t="s">
        <v>3959</v>
      </c>
      <c r="F671">
        <f>SUMIF(GID_GCED_CO2_Plant_2019_v1.0!$V$1:$V$797,'city lvl hist forec Mt'!A671,GID_GCED_CO2_Plant_2019_v1.0!$AB$1:$AB$797)</f>
        <v>0</v>
      </c>
      <c r="G671" s="15">
        <f t="shared" si="20"/>
        <v>15366.849999999997</v>
      </c>
      <c r="H671" s="26">
        <f t="shared" si="21"/>
        <v>0</v>
      </c>
      <c r="I671" s="15">
        <f>'prov lvl hist forec Mt'!I671*'city lvl hist forec Mt'!$H671</f>
        <v>0</v>
      </c>
      <c r="J671" s="15">
        <f>'prov lvl hist forec Mt'!J671*'city lvl hist forec Mt'!$H671</f>
        <v>0</v>
      </c>
      <c r="K671" s="15">
        <f>'prov lvl hist forec Mt'!K671*'city lvl hist forec Mt'!$H671</f>
        <v>0</v>
      </c>
      <c r="L671" s="15">
        <f>'prov lvl hist forec Mt'!L671*'city lvl hist forec Mt'!$H671</f>
        <v>0</v>
      </c>
      <c r="M671" s="15">
        <f>'prov lvl hist forec Mt'!M671*'city lvl hist forec Mt'!$H671</f>
        <v>0</v>
      </c>
      <c r="N671" s="15">
        <f>'prov lvl hist forec Mt'!N671*'city lvl hist forec Mt'!$H671</f>
        <v>0</v>
      </c>
      <c r="O671" s="15">
        <f>'prov lvl hist forec Mt'!O671*'city lvl hist forec Mt'!$H671</f>
        <v>0</v>
      </c>
      <c r="P671" s="15">
        <f>'prov lvl hist forec Mt'!P671*'city lvl hist forec Mt'!$H671</f>
        <v>0</v>
      </c>
      <c r="Q671" s="15">
        <f>'prov lvl hist forec Mt'!Q671*'city lvl hist forec Mt'!$H671</f>
        <v>0</v>
      </c>
      <c r="R671" s="15">
        <f>'prov lvl hist forec Mt'!R671*'city lvl hist forec Mt'!$H671</f>
        <v>0</v>
      </c>
      <c r="S671" s="15">
        <f>'prov lvl hist forec Mt'!S671*'city lvl hist forec Mt'!$H671</f>
        <v>0</v>
      </c>
      <c r="T671" s="15">
        <f>'prov lvl hist forec Mt'!T671*'city lvl hist forec Mt'!$H671</f>
        <v>0</v>
      </c>
      <c r="U671" s="15">
        <f>'prov lvl hist forec Mt'!U671*'city lvl hist forec Mt'!$H671</f>
        <v>0</v>
      </c>
      <c r="V671" s="15">
        <f>'prov lvl hist forec Mt'!V671*'city lvl hist forec Mt'!$H671</f>
        <v>0</v>
      </c>
      <c r="W671" s="15">
        <f>'prov lvl hist forec Mt'!W671*'city lvl hist forec Mt'!$H671</f>
        <v>0</v>
      </c>
      <c r="X671" s="15">
        <f>'prov lvl hist forec Mt'!X671*'city lvl hist forec Mt'!$H671</f>
        <v>0</v>
      </c>
    </row>
    <row r="672" spans="1:24">
      <c r="A672" s="14" t="s">
        <v>3922</v>
      </c>
      <c r="B672" s="14" t="s">
        <v>4981</v>
      </c>
      <c r="C672" s="14" t="s">
        <v>4982</v>
      </c>
      <c r="D672" s="14" t="s">
        <v>2458</v>
      </c>
      <c r="E672" s="14" t="s">
        <v>3957</v>
      </c>
      <c r="F672">
        <f>SUMIF(GID_GCED_CO2_Plant_2019_v1.0!$V$1:$V$797,'city lvl hist forec Mt'!A672,GID_GCED_CO2_Plant_2019_v1.0!$AB$1:$AB$797)</f>
        <v>0</v>
      </c>
      <c r="G672" s="15">
        <f t="shared" si="20"/>
        <v>25846</v>
      </c>
      <c r="H672" s="26">
        <f t="shared" si="21"/>
        <v>0</v>
      </c>
      <c r="I672" s="15">
        <f>'prov lvl hist forec Mt'!I672*'city lvl hist forec Mt'!$H672</f>
        <v>0</v>
      </c>
      <c r="J672" s="15">
        <f>'prov lvl hist forec Mt'!J672*'city lvl hist forec Mt'!$H672</f>
        <v>0</v>
      </c>
      <c r="K672" s="15">
        <f>'prov lvl hist forec Mt'!K672*'city lvl hist forec Mt'!$H672</f>
        <v>0</v>
      </c>
      <c r="L672" s="15">
        <f>'prov lvl hist forec Mt'!L672*'city lvl hist forec Mt'!$H672</f>
        <v>0</v>
      </c>
      <c r="M672" s="15">
        <f>'prov lvl hist forec Mt'!M672*'city lvl hist forec Mt'!$H672</f>
        <v>0</v>
      </c>
      <c r="N672" s="15">
        <f>'prov lvl hist forec Mt'!N672*'city lvl hist forec Mt'!$H672</f>
        <v>0</v>
      </c>
      <c r="O672" s="15">
        <f>'prov lvl hist forec Mt'!O672*'city lvl hist forec Mt'!$H672</f>
        <v>0</v>
      </c>
      <c r="P672" s="15">
        <f>'prov lvl hist forec Mt'!P672*'city lvl hist forec Mt'!$H672</f>
        <v>0</v>
      </c>
      <c r="Q672" s="15">
        <f>'prov lvl hist forec Mt'!Q672*'city lvl hist forec Mt'!$H672</f>
        <v>0</v>
      </c>
      <c r="R672" s="15">
        <f>'prov lvl hist forec Mt'!R672*'city lvl hist forec Mt'!$H672</f>
        <v>0</v>
      </c>
      <c r="S672" s="15">
        <f>'prov lvl hist forec Mt'!S672*'city lvl hist forec Mt'!$H672</f>
        <v>0</v>
      </c>
      <c r="T672" s="15">
        <f>'prov lvl hist forec Mt'!T672*'city lvl hist forec Mt'!$H672</f>
        <v>0</v>
      </c>
      <c r="U672" s="15">
        <f>'prov lvl hist forec Mt'!U672*'city lvl hist forec Mt'!$H672</f>
        <v>0</v>
      </c>
      <c r="V672" s="15">
        <f>'prov lvl hist forec Mt'!V672*'city lvl hist forec Mt'!$H672</f>
        <v>0</v>
      </c>
      <c r="W672" s="15">
        <f>'prov lvl hist forec Mt'!W672*'city lvl hist forec Mt'!$H672</f>
        <v>0</v>
      </c>
      <c r="X672" s="15">
        <f>'prov lvl hist forec Mt'!X672*'city lvl hist forec Mt'!$H672</f>
        <v>0</v>
      </c>
    </row>
    <row r="673" spans="1:24">
      <c r="A673" s="14" t="s">
        <v>3923</v>
      </c>
      <c r="B673" s="14" t="s">
        <v>4983</v>
      </c>
      <c r="C673" s="14" t="s">
        <v>4984</v>
      </c>
      <c r="D673" s="14" t="s">
        <v>1517</v>
      </c>
      <c r="E673" s="14" t="s">
        <v>4043</v>
      </c>
      <c r="F673">
        <f>SUMIF(GID_GCED_CO2_Plant_2019_v1.0!$V$1:$V$797,'city lvl hist forec Mt'!A673,GID_GCED_CO2_Plant_2019_v1.0!$AB$1:$AB$797)</f>
        <v>0</v>
      </c>
      <c r="G673" s="15">
        <f t="shared" si="20"/>
        <v>24846.129999999997</v>
      </c>
      <c r="H673" s="26">
        <f t="shared" si="21"/>
        <v>0</v>
      </c>
      <c r="I673" s="15">
        <f>'prov lvl hist forec Mt'!I673*'city lvl hist forec Mt'!$H673</f>
        <v>0</v>
      </c>
      <c r="J673" s="15">
        <f>'prov lvl hist forec Mt'!J673*'city lvl hist forec Mt'!$H673</f>
        <v>0</v>
      </c>
      <c r="K673" s="15">
        <f>'prov lvl hist forec Mt'!K673*'city lvl hist forec Mt'!$H673</f>
        <v>0</v>
      </c>
      <c r="L673" s="15">
        <f>'prov lvl hist forec Mt'!L673*'city lvl hist forec Mt'!$H673</f>
        <v>0</v>
      </c>
      <c r="M673" s="15">
        <f>'prov lvl hist forec Mt'!M673*'city lvl hist forec Mt'!$H673</f>
        <v>0</v>
      </c>
      <c r="N673" s="15">
        <f>'prov lvl hist forec Mt'!N673*'city lvl hist forec Mt'!$H673</f>
        <v>0</v>
      </c>
      <c r="O673" s="15">
        <f>'prov lvl hist forec Mt'!O673*'city lvl hist forec Mt'!$H673</f>
        <v>0</v>
      </c>
      <c r="P673" s="15">
        <f>'prov lvl hist forec Mt'!P673*'city lvl hist forec Mt'!$H673</f>
        <v>0</v>
      </c>
      <c r="Q673" s="15">
        <f>'prov lvl hist forec Mt'!Q673*'city lvl hist forec Mt'!$H673</f>
        <v>0</v>
      </c>
      <c r="R673" s="15">
        <f>'prov lvl hist forec Mt'!R673*'city lvl hist forec Mt'!$H673</f>
        <v>0</v>
      </c>
      <c r="S673" s="15">
        <f>'prov lvl hist forec Mt'!S673*'city lvl hist forec Mt'!$H673</f>
        <v>0</v>
      </c>
      <c r="T673" s="15">
        <f>'prov lvl hist forec Mt'!T673*'city lvl hist forec Mt'!$H673</f>
        <v>0</v>
      </c>
      <c r="U673" s="15">
        <f>'prov lvl hist forec Mt'!U673*'city lvl hist forec Mt'!$H673</f>
        <v>0</v>
      </c>
      <c r="V673" s="15">
        <f>'prov lvl hist forec Mt'!V673*'city lvl hist forec Mt'!$H673</f>
        <v>0</v>
      </c>
      <c r="W673" s="15">
        <f>'prov lvl hist forec Mt'!W673*'city lvl hist forec Mt'!$H673</f>
        <v>0</v>
      </c>
      <c r="X673" s="15">
        <f>'prov lvl hist forec Mt'!X673*'city lvl hist forec Mt'!$H673</f>
        <v>0</v>
      </c>
    </row>
    <row r="674" spans="1:24">
      <c r="A674" s="14" t="s">
        <v>3440</v>
      </c>
      <c r="B674" s="14" t="s">
        <v>4985</v>
      </c>
      <c r="C674" s="14" t="s">
        <v>2840</v>
      </c>
      <c r="D674" s="14" t="s">
        <v>2357</v>
      </c>
      <c r="E674" s="14" t="s">
        <v>4062</v>
      </c>
      <c r="F674">
        <f>SUMIF(GID_GCED_CO2_Plant_2019_v1.0!$V$1:$V$797,'city lvl hist forec Mt'!A674,GID_GCED_CO2_Plant_2019_v1.0!$AB$1:$AB$797)</f>
        <v>419.03999999999996</v>
      </c>
      <c r="G674" s="15">
        <f t="shared" si="20"/>
        <v>32718.120000000006</v>
      </c>
      <c r="H674" s="26">
        <f t="shared" si="21"/>
        <v>1.2807581853725089E-2</v>
      </c>
      <c r="I674" s="15">
        <f>'prov lvl hist forec Mt'!I674*'city lvl hist forec Mt'!$H674</f>
        <v>0.19223383314417022</v>
      </c>
      <c r="J674" s="15">
        <f>'prov lvl hist forec Mt'!J674*'city lvl hist forec Mt'!$H674</f>
        <v>0.18141647405183778</v>
      </c>
      <c r="K674" s="15">
        <f>'prov lvl hist forec Mt'!K674*'city lvl hist forec Mt'!$H674</f>
        <v>0.19513028474352112</v>
      </c>
      <c r="L674" s="15">
        <f>'prov lvl hist forec Mt'!L674*'city lvl hist forec Mt'!$H674</f>
        <v>0.20741584661869181</v>
      </c>
      <c r="M674" s="15">
        <f>'prov lvl hist forec Mt'!M674*'city lvl hist forec Mt'!$H674</f>
        <v>0.2361472334307976</v>
      </c>
      <c r="N674" s="15">
        <f>'prov lvl hist forec Mt'!N674*'city lvl hist forec Mt'!$H674</f>
        <v>0.22989564713079907</v>
      </c>
      <c r="O674" s="15">
        <f>'prov lvl hist forec Mt'!O674*'city lvl hist forec Mt'!$H674</f>
        <v>0.23340535808101912</v>
      </c>
      <c r="P674" s="15">
        <f>'prov lvl hist forec Mt'!P674*'city lvl hist forec Mt'!$H674</f>
        <v>0.23277659575139151</v>
      </c>
      <c r="Q674" s="15">
        <f>'prov lvl hist forec Mt'!Q674*'city lvl hist forec Mt'!$H674</f>
        <v>0.22681740650896157</v>
      </c>
      <c r="R674" s="15">
        <f>'prov lvl hist forec Mt'!R674*'city lvl hist forec Mt'!$H674</f>
        <v>0.22097740105138025</v>
      </c>
      <c r="S674" s="15">
        <f>'prov lvl hist forec Mt'!S674*'city lvl hist forec Mt'!$H674</f>
        <v>0.21525419570295057</v>
      </c>
      <c r="T674" s="15">
        <f>'prov lvl hist forec Mt'!T674*'city lvl hist forec Mt'!$H674</f>
        <v>0.20964545446148947</v>
      </c>
      <c r="U674" s="15">
        <f>'prov lvl hist forec Mt'!U674*'city lvl hist forec Mt'!$H674</f>
        <v>0.20414888804485762</v>
      </c>
      <c r="V674" s="15">
        <f>'prov lvl hist forec Mt'!V674*'city lvl hist forec Mt'!$H674</f>
        <v>0.19876225295655836</v>
      </c>
      <c r="W674" s="15">
        <f>'prov lvl hist forec Mt'!W674*'city lvl hist forec Mt'!$H674</f>
        <v>0.19348335057002514</v>
      </c>
      <c r="X674" s="15">
        <f>'prov lvl hist forec Mt'!X674*'city lvl hist forec Mt'!$H674</f>
        <v>0.18831002623122253</v>
      </c>
    </row>
    <row r="675" spans="1:24">
      <c r="A675" s="14" t="s">
        <v>3391</v>
      </c>
      <c r="B675" s="14" t="s">
        <v>4986</v>
      </c>
      <c r="C675" s="14" t="s">
        <v>2997</v>
      </c>
      <c r="D675" s="14" t="s">
        <v>2362</v>
      </c>
      <c r="E675" s="14" t="s">
        <v>3963</v>
      </c>
      <c r="F675">
        <f>SUMIF(GID_GCED_CO2_Plant_2019_v1.0!$V$1:$V$797,'city lvl hist forec Mt'!A675,GID_GCED_CO2_Plant_2019_v1.0!$AB$1:$AB$797)</f>
        <v>784.43000000000006</v>
      </c>
      <c r="G675" s="15">
        <f t="shared" si="20"/>
        <v>26891.949999999997</v>
      </c>
      <c r="H675" s="26">
        <f t="shared" si="21"/>
        <v>2.9169695763973984E-2</v>
      </c>
      <c r="I675" s="15">
        <f>'prov lvl hist forec Mt'!I675*'city lvl hist forec Mt'!$H675</f>
        <v>0.64158703060257571</v>
      </c>
      <c r="J675" s="15">
        <f>'prov lvl hist forec Mt'!J675*'city lvl hist forec Mt'!$H675</f>
        <v>0.59717094540122595</v>
      </c>
      <c r="K675" s="15">
        <f>'prov lvl hist forec Mt'!K675*'city lvl hist forec Mt'!$H675</f>
        <v>0.59112163641628301</v>
      </c>
      <c r="L675" s="15">
        <f>'prov lvl hist forec Mt'!L675*'city lvl hist forec Mt'!$H675</f>
        <v>0.42290200474058648</v>
      </c>
      <c r="M675" s="15">
        <f>'prov lvl hist forec Mt'!M675*'city lvl hist forec Mt'!$H675</f>
        <v>0.42005724958599261</v>
      </c>
      <c r="N675" s="15">
        <f>'prov lvl hist forec Mt'!N675*'city lvl hist forec Mt'!$H675</f>
        <v>0.46369315585383364</v>
      </c>
      <c r="O675" s="15">
        <f>'prov lvl hist forec Mt'!O675*'city lvl hist forec Mt'!$H675</f>
        <v>0.46022710101190928</v>
      </c>
      <c r="P675" s="15">
        <f>'prov lvl hist forec Mt'!P675*'city lvl hist forec Mt'!$H675</f>
        <v>0.46084804237942811</v>
      </c>
      <c r="Q675" s="15">
        <f>'prov lvl hist forec Mt'!Q675*'city lvl hist forec Mt'!$H675</f>
        <v>0.46673310728096168</v>
      </c>
      <c r="R675" s="15">
        <f>'prov lvl hist forec Mt'!R675*'city lvl hist forec Mt'!$H675</f>
        <v>0.47250047088446467</v>
      </c>
      <c r="S675" s="15">
        <f>'prov lvl hist forec Mt'!S675*'city lvl hist forec Mt'!$H675</f>
        <v>0.47815248721589759</v>
      </c>
      <c r="T675" s="15">
        <f>'prov lvl hist forec Mt'!T675*'city lvl hist forec Mt'!$H675</f>
        <v>0.48369146322070189</v>
      </c>
      <c r="U675" s="15">
        <f>'prov lvl hist forec Mt'!U675*'city lvl hist forec Mt'!$H675</f>
        <v>0.48911965970541005</v>
      </c>
      <c r="V675" s="15">
        <f>'prov lvl hist forec Mt'!V675*'city lvl hist forec Mt'!$H675</f>
        <v>0.49443929226042399</v>
      </c>
      <c r="W675" s="15">
        <f>'prov lvl hist forec Mt'!W675*'city lvl hist forec Mt'!$H675</f>
        <v>0.49965253216433775</v>
      </c>
      <c r="X675" s="15">
        <f>'prov lvl hist forec Mt'!X675*'city lvl hist forec Mt'!$H675</f>
        <v>0.50476150727017322</v>
      </c>
    </row>
    <row r="676" spans="1:24">
      <c r="A676" s="14" t="s">
        <v>3924</v>
      </c>
      <c r="B676" s="14" t="s">
        <v>4987</v>
      </c>
      <c r="C676" s="14" t="s">
        <v>4988</v>
      </c>
      <c r="D676" s="14" t="s">
        <v>1445</v>
      </c>
      <c r="E676" s="14" t="s">
        <v>3947</v>
      </c>
      <c r="F676">
        <f>SUMIF(GID_GCED_CO2_Plant_2019_v1.0!$V$1:$V$797,'city lvl hist forec Mt'!A676,GID_GCED_CO2_Plant_2019_v1.0!$AB$1:$AB$797)</f>
        <v>0</v>
      </c>
      <c r="G676" s="15">
        <f t="shared" si="20"/>
        <v>19500.18</v>
      </c>
      <c r="H676" s="26">
        <f t="shared" si="21"/>
        <v>0</v>
      </c>
      <c r="I676" s="15">
        <f>'prov lvl hist forec Mt'!I676*'city lvl hist forec Mt'!$H676</f>
        <v>0</v>
      </c>
      <c r="J676" s="15">
        <f>'prov lvl hist forec Mt'!J676*'city lvl hist forec Mt'!$H676</f>
        <v>0</v>
      </c>
      <c r="K676" s="15">
        <f>'prov lvl hist forec Mt'!K676*'city lvl hist forec Mt'!$H676</f>
        <v>0</v>
      </c>
      <c r="L676" s="15">
        <f>'prov lvl hist forec Mt'!L676*'city lvl hist forec Mt'!$H676</f>
        <v>0</v>
      </c>
      <c r="M676" s="15">
        <f>'prov lvl hist forec Mt'!M676*'city lvl hist forec Mt'!$H676</f>
        <v>0</v>
      </c>
      <c r="N676" s="15">
        <f>'prov lvl hist forec Mt'!N676*'city lvl hist forec Mt'!$H676</f>
        <v>0</v>
      </c>
      <c r="O676" s="15">
        <f>'prov lvl hist forec Mt'!O676*'city lvl hist forec Mt'!$H676</f>
        <v>0</v>
      </c>
      <c r="P676" s="15">
        <f>'prov lvl hist forec Mt'!P676*'city lvl hist forec Mt'!$H676</f>
        <v>0</v>
      </c>
      <c r="Q676" s="15">
        <f>'prov lvl hist forec Mt'!Q676*'city lvl hist forec Mt'!$H676</f>
        <v>0</v>
      </c>
      <c r="R676" s="15">
        <f>'prov lvl hist forec Mt'!R676*'city lvl hist forec Mt'!$H676</f>
        <v>0</v>
      </c>
      <c r="S676" s="15">
        <f>'prov lvl hist forec Mt'!S676*'city lvl hist forec Mt'!$H676</f>
        <v>0</v>
      </c>
      <c r="T676" s="15">
        <f>'prov lvl hist forec Mt'!T676*'city lvl hist forec Mt'!$H676</f>
        <v>0</v>
      </c>
      <c r="U676" s="15">
        <f>'prov lvl hist forec Mt'!U676*'city lvl hist forec Mt'!$H676</f>
        <v>0</v>
      </c>
      <c r="V676" s="15">
        <f>'prov lvl hist forec Mt'!V676*'city lvl hist forec Mt'!$H676</f>
        <v>0</v>
      </c>
      <c r="W676" s="15">
        <f>'prov lvl hist forec Mt'!W676*'city lvl hist forec Mt'!$H676</f>
        <v>0</v>
      </c>
      <c r="X676" s="15">
        <f>'prov lvl hist forec Mt'!X676*'city lvl hist forec Mt'!$H676</f>
        <v>0</v>
      </c>
    </row>
    <row r="677" spans="1:24">
      <c r="A677" s="14" t="s">
        <v>3340</v>
      </c>
      <c r="B677" s="14" t="s">
        <v>4989</v>
      </c>
      <c r="C677" s="14" t="s">
        <v>2782</v>
      </c>
      <c r="D677" s="14" t="s">
        <v>2400</v>
      </c>
      <c r="E677" s="14" t="s">
        <v>4023</v>
      </c>
      <c r="F677">
        <f>SUMIF(GID_GCED_CO2_Plant_2019_v1.0!$V$1:$V$797,'city lvl hist forec Mt'!A677,GID_GCED_CO2_Plant_2019_v1.0!$AB$1:$AB$797)</f>
        <v>522.95000000000005</v>
      </c>
      <c r="G677" s="15">
        <f t="shared" si="20"/>
        <v>18621.920000000002</v>
      </c>
      <c r="H677" s="26">
        <f t="shared" si="21"/>
        <v>2.8082496326909363E-2</v>
      </c>
      <c r="I677" s="15">
        <f>'prov lvl hist forec Mt'!I677*'city lvl hist forec Mt'!$H677</f>
        <v>0.43435788840378753</v>
      </c>
      <c r="J677" s="15">
        <f>'prov lvl hist forec Mt'!J677*'city lvl hist forec Mt'!$H677</f>
        <v>0.44866705612015112</v>
      </c>
      <c r="K677" s="15">
        <f>'prov lvl hist forec Mt'!K677*'city lvl hist forec Mt'!$H677</f>
        <v>0.45410751600839139</v>
      </c>
      <c r="L677" s="15">
        <f>'prov lvl hist forec Mt'!L677*'city lvl hist forec Mt'!$H677</f>
        <v>0.40549229598499026</v>
      </c>
      <c r="M677" s="15">
        <f>'prov lvl hist forec Mt'!M677*'city lvl hist forec Mt'!$H677</f>
        <v>0.43258196534732368</v>
      </c>
      <c r="N677" s="15">
        <f>'prov lvl hist forec Mt'!N677*'city lvl hist forec Mt'!$H677</f>
        <v>0.42024221619691471</v>
      </c>
      <c r="O677" s="15">
        <f>'prov lvl hist forec Mt'!O677*'city lvl hist forec Mt'!$H677</f>
        <v>0.42207502883478798</v>
      </c>
      <c r="P677" s="15">
        <f>'prov lvl hist forec Mt'!P677*'city lvl hist forec Mt'!$H677</f>
        <v>0.42174668169728713</v>
      </c>
      <c r="Q677" s="15">
        <f>'prov lvl hist forec Mt'!Q677*'city lvl hist forec Mt'!$H677</f>
        <v>0.41863472247616679</v>
      </c>
      <c r="R677" s="15">
        <f>'prov lvl hist forec Mt'!R677*'city lvl hist forec Mt'!$H677</f>
        <v>0.41558500243946883</v>
      </c>
      <c r="S677" s="15">
        <f>'prov lvl hist forec Mt'!S677*'city lvl hist forec Mt'!$H677</f>
        <v>0.4125962768035048</v>
      </c>
      <c r="T677" s="15">
        <f>'prov lvl hist forec Mt'!T677*'city lvl hist forec Mt'!$H677</f>
        <v>0.4096673256802601</v>
      </c>
      <c r="U677" s="15">
        <f>'prov lvl hist forec Mt'!U677*'city lvl hist forec Mt'!$H677</f>
        <v>0.4067969535794802</v>
      </c>
      <c r="V677" s="15">
        <f>'prov lvl hist forec Mt'!V677*'city lvl hist forec Mt'!$H677</f>
        <v>0.40398398892071602</v>
      </c>
      <c r="W677" s="15">
        <f>'prov lvl hist forec Mt'!W677*'city lvl hist forec Mt'!$H677</f>
        <v>0.40122728355512705</v>
      </c>
      <c r="X677" s="15">
        <f>'prov lvl hist forec Mt'!X677*'city lvl hist forec Mt'!$H677</f>
        <v>0.39852571229684985</v>
      </c>
    </row>
    <row r="678" spans="1:24">
      <c r="A678" s="14" t="s">
        <v>3331</v>
      </c>
      <c r="B678" s="14" t="s">
        <v>4990</v>
      </c>
      <c r="C678" s="14" t="s">
        <v>2734</v>
      </c>
      <c r="D678" s="14" t="s">
        <v>2458</v>
      </c>
      <c r="E678" s="14" t="s">
        <v>3957</v>
      </c>
      <c r="F678">
        <f>SUMIF(GID_GCED_CO2_Plant_2019_v1.0!$V$1:$V$797,'city lvl hist forec Mt'!A678,GID_GCED_CO2_Plant_2019_v1.0!$AB$1:$AB$797)</f>
        <v>4153.47</v>
      </c>
      <c r="G678" s="15">
        <f t="shared" si="20"/>
        <v>25846</v>
      </c>
      <c r="H678" s="26">
        <f t="shared" si="21"/>
        <v>0.16070068869457557</v>
      </c>
      <c r="I678" s="15">
        <f>'prov lvl hist forec Mt'!I678*'city lvl hist forec Mt'!$H678</f>
        <v>3.239715128699455</v>
      </c>
      <c r="J678" s="15">
        <f>'prov lvl hist forec Mt'!J678*'city lvl hist forec Mt'!$H678</f>
        <v>3.3903070213366062</v>
      </c>
      <c r="K678" s="15">
        <f>'prov lvl hist forec Mt'!K678*'city lvl hist forec Mt'!$H678</f>
        <v>3.3353470926015549</v>
      </c>
      <c r="L678" s="15">
        <f>'prov lvl hist forec Mt'!L678*'city lvl hist forec Mt'!$H678</f>
        <v>2.6093058570717136</v>
      </c>
      <c r="M678" s="15">
        <f>'prov lvl hist forec Mt'!M678*'city lvl hist forec Mt'!$H678</f>
        <v>3.1746608141665127</v>
      </c>
      <c r="N678" s="15">
        <f>'prov lvl hist forec Mt'!N678*'city lvl hist forec Mt'!$H678</f>
        <v>3.4363546780343253</v>
      </c>
      <c r="O678" s="15">
        <f>'prov lvl hist forec Mt'!O678*'city lvl hist forec Mt'!$H678</f>
        <v>3.5157687281314081</v>
      </c>
      <c r="P678" s="15">
        <f>'prov lvl hist forec Mt'!P678*'city lvl hist forec Mt'!$H678</f>
        <v>3.501541755069403</v>
      </c>
      <c r="Q678" s="15">
        <f>'prov lvl hist forec Mt'!Q678*'city lvl hist forec Mt'!$H678</f>
        <v>3.3667034849814743</v>
      </c>
      <c r="R678" s="15">
        <f>'prov lvl hist forec Mt'!R678*'city lvl hist forec Mt'!$H678</f>
        <v>3.2345619802953043</v>
      </c>
      <c r="S678" s="15">
        <f>'prov lvl hist forec Mt'!S678*'city lvl hist forec Mt'!$H678</f>
        <v>3.105063305702858</v>
      </c>
      <c r="T678" s="15">
        <f>'prov lvl hist forec Mt'!T678*'city lvl hist forec Mt'!$H678</f>
        <v>2.9781546046022602</v>
      </c>
      <c r="U678" s="15">
        <f>'prov lvl hist forec Mt'!U678*'city lvl hist forec Mt'!$H678</f>
        <v>2.8537840775236747</v>
      </c>
      <c r="V678" s="15">
        <f>'prov lvl hist forec Mt'!V678*'city lvl hist forec Mt'!$H678</f>
        <v>2.73190096098666</v>
      </c>
      <c r="W678" s="15">
        <f>'prov lvl hist forec Mt'!W678*'city lvl hist forec Mt'!$H678</f>
        <v>2.6124555067803872</v>
      </c>
      <c r="X678" s="15">
        <f>'prov lvl hist forec Mt'!X678*'city lvl hist forec Mt'!$H678</f>
        <v>2.4953989616582382</v>
      </c>
    </row>
    <row r="679" spans="1:24">
      <c r="A679" s="14" t="s">
        <v>3925</v>
      </c>
      <c r="B679" s="14" t="s">
        <v>4991</v>
      </c>
      <c r="C679" s="14" t="s">
        <v>4992</v>
      </c>
      <c r="D679" s="14" t="s">
        <v>2412</v>
      </c>
      <c r="E679" s="14" t="s">
        <v>3949</v>
      </c>
      <c r="F679">
        <f>SUMIF(GID_GCED_CO2_Plant_2019_v1.0!$V$1:$V$797,'city lvl hist forec Mt'!A679,GID_GCED_CO2_Plant_2019_v1.0!$AB$1:$AB$797)</f>
        <v>0</v>
      </c>
      <c r="G679" s="15">
        <f t="shared" si="20"/>
        <v>15785.860000000004</v>
      </c>
      <c r="H679" s="26">
        <f t="shared" si="21"/>
        <v>0</v>
      </c>
      <c r="I679" s="15">
        <f>'prov lvl hist forec Mt'!I679*'city lvl hist forec Mt'!$H679</f>
        <v>0</v>
      </c>
      <c r="J679" s="15">
        <f>'prov lvl hist forec Mt'!J679*'city lvl hist forec Mt'!$H679</f>
        <v>0</v>
      </c>
      <c r="K679" s="15">
        <f>'prov lvl hist forec Mt'!K679*'city lvl hist forec Mt'!$H679</f>
        <v>0</v>
      </c>
      <c r="L679" s="15">
        <f>'prov lvl hist forec Mt'!L679*'city lvl hist forec Mt'!$H679</f>
        <v>0</v>
      </c>
      <c r="M679" s="15">
        <f>'prov lvl hist forec Mt'!M679*'city lvl hist forec Mt'!$H679</f>
        <v>0</v>
      </c>
      <c r="N679" s="15">
        <f>'prov lvl hist forec Mt'!N679*'city lvl hist forec Mt'!$H679</f>
        <v>0</v>
      </c>
      <c r="O679" s="15">
        <f>'prov lvl hist forec Mt'!O679*'city lvl hist forec Mt'!$H679</f>
        <v>0</v>
      </c>
      <c r="P679" s="15">
        <f>'prov lvl hist forec Mt'!P679*'city lvl hist forec Mt'!$H679</f>
        <v>0</v>
      </c>
      <c r="Q679" s="15">
        <f>'prov lvl hist forec Mt'!Q679*'city lvl hist forec Mt'!$H679</f>
        <v>0</v>
      </c>
      <c r="R679" s="15">
        <f>'prov lvl hist forec Mt'!R679*'city lvl hist forec Mt'!$H679</f>
        <v>0</v>
      </c>
      <c r="S679" s="15">
        <f>'prov lvl hist forec Mt'!S679*'city lvl hist forec Mt'!$H679</f>
        <v>0</v>
      </c>
      <c r="T679" s="15">
        <f>'prov lvl hist forec Mt'!T679*'city lvl hist forec Mt'!$H679</f>
        <v>0</v>
      </c>
      <c r="U679" s="15">
        <f>'prov lvl hist forec Mt'!U679*'city lvl hist forec Mt'!$H679</f>
        <v>0</v>
      </c>
      <c r="V679" s="15">
        <f>'prov lvl hist forec Mt'!V679*'city lvl hist forec Mt'!$H679</f>
        <v>0</v>
      </c>
      <c r="W679" s="15">
        <f>'prov lvl hist forec Mt'!W679*'city lvl hist forec Mt'!$H679</f>
        <v>0</v>
      </c>
      <c r="X679" s="15">
        <f>'prov lvl hist forec Mt'!X679*'city lvl hist forec Mt'!$H679</f>
        <v>0</v>
      </c>
    </row>
    <row r="680" spans="1:24">
      <c r="A680" s="14" t="s">
        <v>3352</v>
      </c>
      <c r="B680" s="14" t="s">
        <v>4993</v>
      </c>
      <c r="C680" s="14" t="s">
        <v>2862</v>
      </c>
      <c r="D680" s="14" t="s">
        <v>2366</v>
      </c>
      <c r="E680" s="14" t="s">
        <v>3987</v>
      </c>
      <c r="F680">
        <f>SUMIF(GID_GCED_CO2_Plant_2019_v1.0!$V$1:$V$797,'city lvl hist forec Mt'!A680,GID_GCED_CO2_Plant_2019_v1.0!$AB$1:$AB$797)</f>
        <v>442.51000000000005</v>
      </c>
      <c r="G680" s="15">
        <f t="shared" si="20"/>
        <v>30951.659999999996</v>
      </c>
      <c r="H680" s="26">
        <f t="shared" si="21"/>
        <v>1.4296809928772806E-2</v>
      </c>
      <c r="I680" s="15">
        <f>'prov lvl hist forec Mt'!I680*'city lvl hist forec Mt'!$H680</f>
        <v>0.26696963130855156</v>
      </c>
      <c r="J680" s="15">
        <f>'prov lvl hist forec Mt'!J680*'city lvl hist forec Mt'!$H680</f>
        <v>0.27355593581488258</v>
      </c>
      <c r="K680" s="15">
        <f>'prov lvl hist forec Mt'!K680*'city lvl hist forec Mt'!$H680</f>
        <v>0.2678333528373335</v>
      </c>
      <c r="L680" s="15">
        <f>'prov lvl hist forec Mt'!L680*'city lvl hist forec Mt'!$H680</f>
        <v>0.25989618953466248</v>
      </c>
      <c r="M680" s="15">
        <f>'prov lvl hist forec Mt'!M680*'city lvl hist forec Mt'!$H680</f>
        <v>0.27879579530394699</v>
      </c>
      <c r="N680" s="15">
        <f>'prov lvl hist forec Mt'!N680*'city lvl hist forec Mt'!$H680</f>
        <v>0.28104941724070798</v>
      </c>
      <c r="O680" s="15">
        <f>'prov lvl hist forec Mt'!O680*'city lvl hist forec Mt'!$H680</f>
        <v>0.2824898845610686</v>
      </c>
      <c r="P680" s="15">
        <f>'prov lvl hist forec Mt'!P680*'city lvl hist forec Mt'!$H680</f>
        <v>0.28223182582034934</v>
      </c>
      <c r="Q680" s="15">
        <f>'prov lvl hist forec Mt'!Q680*'city lvl hist forec Mt'!$H680</f>
        <v>0.27978603541728869</v>
      </c>
      <c r="R680" s="15">
        <f>'prov lvl hist forec Mt'!R680*'city lvl hist forec Mt'!$H680</f>
        <v>0.27738916082228926</v>
      </c>
      <c r="S680" s="15">
        <f>'prov lvl hist forec Mt'!S680*'city lvl hist forec Mt'!$H680</f>
        <v>0.27504022371918979</v>
      </c>
      <c r="T680" s="15">
        <f>'prov lvl hist forec Mt'!T680*'city lvl hist forec Mt'!$H680</f>
        <v>0.27273826535815238</v>
      </c>
      <c r="U680" s="15">
        <f>'prov lvl hist forec Mt'!U680*'city lvl hist forec Mt'!$H680</f>
        <v>0.2704823461643357</v>
      </c>
      <c r="V680" s="15">
        <f>'prov lvl hist forec Mt'!V680*'city lvl hist forec Mt'!$H680</f>
        <v>0.26827154535439535</v>
      </c>
      <c r="W680" s="15">
        <f>'prov lvl hist forec Mt'!W680*'city lvl hist forec Mt'!$H680</f>
        <v>0.26610496056065386</v>
      </c>
      <c r="X680" s="15">
        <f>'prov lvl hist forec Mt'!X680*'city lvl hist forec Mt'!$H680</f>
        <v>0.2639817074627871</v>
      </c>
    </row>
    <row r="681" spans="1:24">
      <c r="A681" s="14" t="s">
        <v>3926</v>
      </c>
      <c r="B681" s="14" t="s">
        <v>4994</v>
      </c>
      <c r="C681" s="14" t="s">
        <v>2489</v>
      </c>
      <c r="D681" s="14" t="s">
        <v>2400</v>
      </c>
      <c r="E681" s="14" t="s">
        <v>4023</v>
      </c>
      <c r="F681">
        <f>SUMIF(GID_GCED_CO2_Plant_2019_v1.0!$V$1:$V$797,'city lvl hist forec Mt'!A681,GID_GCED_CO2_Plant_2019_v1.0!$AB$1:$AB$797)</f>
        <v>0</v>
      </c>
      <c r="G681" s="15">
        <f t="shared" si="20"/>
        <v>18621.920000000002</v>
      </c>
      <c r="H681" s="26">
        <f t="shared" si="21"/>
        <v>0</v>
      </c>
      <c r="I681" s="15">
        <f>'prov lvl hist forec Mt'!I681*'city lvl hist forec Mt'!$H681</f>
        <v>0</v>
      </c>
      <c r="J681" s="15">
        <f>'prov lvl hist forec Mt'!J681*'city lvl hist forec Mt'!$H681</f>
        <v>0</v>
      </c>
      <c r="K681" s="15">
        <f>'prov lvl hist forec Mt'!K681*'city lvl hist forec Mt'!$H681</f>
        <v>0</v>
      </c>
      <c r="L681" s="15">
        <f>'prov lvl hist forec Mt'!L681*'city lvl hist forec Mt'!$H681</f>
        <v>0</v>
      </c>
      <c r="M681" s="15">
        <f>'prov lvl hist forec Mt'!M681*'city lvl hist forec Mt'!$H681</f>
        <v>0</v>
      </c>
      <c r="N681" s="15">
        <f>'prov lvl hist forec Mt'!N681*'city lvl hist forec Mt'!$H681</f>
        <v>0</v>
      </c>
      <c r="O681" s="15">
        <f>'prov lvl hist forec Mt'!O681*'city lvl hist forec Mt'!$H681</f>
        <v>0</v>
      </c>
      <c r="P681" s="15">
        <f>'prov lvl hist forec Mt'!P681*'city lvl hist forec Mt'!$H681</f>
        <v>0</v>
      </c>
      <c r="Q681" s="15">
        <f>'prov lvl hist forec Mt'!Q681*'city lvl hist forec Mt'!$H681</f>
        <v>0</v>
      </c>
      <c r="R681" s="15">
        <f>'prov lvl hist forec Mt'!R681*'city lvl hist forec Mt'!$H681</f>
        <v>0</v>
      </c>
      <c r="S681" s="15">
        <f>'prov lvl hist forec Mt'!S681*'city lvl hist forec Mt'!$H681</f>
        <v>0</v>
      </c>
      <c r="T681" s="15">
        <f>'prov lvl hist forec Mt'!T681*'city lvl hist forec Mt'!$H681</f>
        <v>0</v>
      </c>
      <c r="U681" s="15">
        <f>'prov lvl hist forec Mt'!U681*'city lvl hist forec Mt'!$H681</f>
        <v>0</v>
      </c>
      <c r="V681" s="15">
        <f>'prov lvl hist forec Mt'!V681*'city lvl hist forec Mt'!$H681</f>
        <v>0</v>
      </c>
      <c r="W681" s="15">
        <f>'prov lvl hist forec Mt'!W681*'city lvl hist forec Mt'!$H681</f>
        <v>0</v>
      </c>
      <c r="X681" s="15">
        <f>'prov lvl hist forec Mt'!X681*'city lvl hist forec Mt'!$H681</f>
        <v>0</v>
      </c>
    </row>
    <row r="682" spans="1:24">
      <c r="A682" s="14" t="s">
        <v>3339</v>
      </c>
      <c r="B682" s="14" t="s">
        <v>4995</v>
      </c>
      <c r="C682" s="14" t="s">
        <v>2780</v>
      </c>
      <c r="D682" s="14" t="s">
        <v>2366</v>
      </c>
      <c r="E682" s="14" t="s">
        <v>3987</v>
      </c>
      <c r="F682">
        <f>SUMIF(GID_GCED_CO2_Plant_2019_v1.0!$V$1:$V$797,'city lvl hist forec Mt'!A682,GID_GCED_CO2_Plant_2019_v1.0!$AB$1:$AB$797)</f>
        <v>305.06</v>
      </c>
      <c r="G682" s="15">
        <f t="shared" si="20"/>
        <v>30951.659999999996</v>
      </c>
      <c r="H682" s="26">
        <f t="shared" si="21"/>
        <v>9.8560141846996269E-3</v>
      </c>
      <c r="I682" s="15">
        <f>'prov lvl hist forec Mt'!I682*'city lvl hist forec Mt'!$H682</f>
        <v>0.18404500627553438</v>
      </c>
      <c r="J682" s="15">
        <f>'prov lvl hist forec Mt'!J682*'city lvl hist forec Mt'!$H682</f>
        <v>0.18858550943411012</v>
      </c>
      <c r="K682" s="15">
        <f>'prov lvl hist forec Mt'!K682*'city lvl hist forec Mt'!$H682</f>
        <v>0.18464044341722663</v>
      </c>
      <c r="L682" s="15">
        <f>'prov lvl hist forec Mt'!L682*'city lvl hist forec Mt'!$H682</f>
        <v>0.17916867772354103</v>
      </c>
      <c r="M682" s="15">
        <f>'prov lvl hist forec Mt'!M682*'city lvl hist forec Mt'!$H682</f>
        <v>0.19219779285309271</v>
      </c>
      <c r="N682" s="15">
        <f>'prov lvl hist forec Mt'!N682*'city lvl hist forec Mt'!$H682</f>
        <v>0.19375140725283127</v>
      </c>
      <c r="O682" s="15">
        <f>'prov lvl hist forec Mt'!O682*'city lvl hist forec Mt'!$H682</f>
        <v>0.1947444446096124</v>
      </c>
      <c r="P682" s="15">
        <f>'prov lvl hist forec Mt'!P682*'city lvl hist forec Mt'!$H682</f>
        <v>0.19456654264255219</v>
      </c>
      <c r="Q682" s="15">
        <f>'prov lvl hist forec Mt'!Q682*'city lvl hist forec Mt'!$H682</f>
        <v>0.19288045007886395</v>
      </c>
      <c r="R682" s="15">
        <f>'prov lvl hist forec Mt'!R682*'city lvl hist forec Mt'!$H682</f>
        <v>0.19122807936644948</v>
      </c>
      <c r="S682" s="15">
        <f>'prov lvl hist forec Mt'!S682*'city lvl hist forec Mt'!$H682</f>
        <v>0.18960875606828329</v>
      </c>
      <c r="T682" s="15">
        <f>'prov lvl hist forec Mt'!T682*'city lvl hist forec Mt'!$H682</f>
        <v>0.18802181923608044</v>
      </c>
      <c r="U682" s="15">
        <f>'prov lvl hist forec Mt'!U682*'city lvl hist forec Mt'!$H682</f>
        <v>0.18646662114052168</v>
      </c>
      <c r="V682" s="15">
        <f>'prov lvl hist forec Mt'!V682*'city lvl hist forec Mt'!$H682</f>
        <v>0.18494252700687405</v>
      </c>
      <c r="W682" s="15">
        <f>'prov lvl hist forec Mt'!W682*'city lvl hist forec Mt'!$H682</f>
        <v>0.18344891475589942</v>
      </c>
      <c r="X682" s="15">
        <f>'prov lvl hist forec Mt'!X682*'city lvl hist forec Mt'!$H682</f>
        <v>0.18198517474994425</v>
      </c>
    </row>
    <row r="683" spans="1:24">
      <c r="A683" s="14" t="s">
        <v>3927</v>
      </c>
      <c r="B683" s="14" t="s">
        <v>4996</v>
      </c>
      <c r="C683" s="14" t="s">
        <v>4997</v>
      </c>
      <c r="D683" s="14" t="s">
        <v>2458</v>
      </c>
      <c r="E683" s="14" t="s">
        <v>3957</v>
      </c>
      <c r="F683">
        <f>SUMIF(GID_GCED_CO2_Plant_2019_v1.0!$V$1:$V$797,'city lvl hist forec Mt'!A683,GID_GCED_CO2_Plant_2019_v1.0!$AB$1:$AB$797)</f>
        <v>0</v>
      </c>
      <c r="G683" s="15">
        <f t="shared" si="20"/>
        <v>25846</v>
      </c>
      <c r="H683" s="26">
        <f t="shared" si="21"/>
        <v>0</v>
      </c>
      <c r="I683" s="15">
        <f>'prov lvl hist forec Mt'!I683*'city lvl hist forec Mt'!$H683</f>
        <v>0</v>
      </c>
      <c r="J683" s="15">
        <f>'prov lvl hist forec Mt'!J683*'city lvl hist forec Mt'!$H683</f>
        <v>0</v>
      </c>
      <c r="K683" s="15">
        <f>'prov lvl hist forec Mt'!K683*'city lvl hist forec Mt'!$H683</f>
        <v>0</v>
      </c>
      <c r="L683" s="15">
        <f>'prov lvl hist forec Mt'!L683*'city lvl hist forec Mt'!$H683</f>
        <v>0</v>
      </c>
      <c r="M683" s="15">
        <f>'prov lvl hist forec Mt'!M683*'city lvl hist forec Mt'!$H683</f>
        <v>0</v>
      </c>
      <c r="N683" s="15">
        <f>'prov lvl hist forec Mt'!N683*'city lvl hist forec Mt'!$H683</f>
        <v>0</v>
      </c>
      <c r="O683" s="15">
        <f>'prov lvl hist forec Mt'!O683*'city lvl hist forec Mt'!$H683</f>
        <v>0</v>
      </c>
      <c r="P683" s="15">
        <f>'prov lvl hist forec Mt'!P683*'city lvl hist forec Mt'!$H683</f>
        <v>0</v>
      </c>
      <c r="Q683" s="15">
        <f>'prov lvl hist forec Mt'!Q683*'city lvl hist forec Mt'!$H683</f>
        <v>0</v>
      </c>
      <c r="R683" s="15">
        <f>'prov lvl hist forec Mt'!R683*'city lvl hist forec Mt'!$H683</f>
        <v>0</v>
      </c>
      <c r="S683" s="15">
        <f>'prov lvl hist forec Mt'!S683*'city lvl hist forec Mt'!$H683</f>
        <v>0</v>
      </c>
      <c r="T683" s="15">
        <f>'prov lvl hist forec Mt'!T683*'city lvl hist forec Mt'!$H683</f>
        <v>0</v>
      </c>
      <c r="U683" s="15">
        <f>'prov lvl hist forec Mt'!U683*'city lvl hist forec Mt'!$H683</f>
        <v>0</v>
      </c>
      <c r="V683" s="15">
        <f>'prov lvl hist forec Mt'!V683*'city lvl hist forec Mt'!$H683</f>
        <v>0</v>
      </c>
      <c r="W683" s="15">
        <f>'prov lvl hist forec Mt'!W683*'city lvl hist forec Mt'!$H683</f>
        <v>0</v>
      </c>
      <c r="X683" s="15">
        <f>'prov lvl hist forec Mt'!X683*'city lvl hist forec Mt'!$H683</f>
        <v>0</v>
      </c>
    </row>
    <row r="684" spans="1:24">
      <c r="A684" s="14" t="s">
        <v>3928</v>
      </c>
      <c r="B684" s="14" t="s">
        <v>4998</v>
      </c>
      <c r="C684" s="14" t="s">
        <v>4999</v>
      </c>
      <c r="D684" s="14" t="s">
        <v>2458</v>
      </c>
      <c r="E684" s="14" t="s">
        <v>3957</v>
      </c>
      <c r="F684">
        <f>SUMIF(GID_GCED_CO2_Plant_2019_v1.0!$V$1:$V$797,'city lvl hist forec Mt'!A684,GID_GCED_CO2_Plant_2019_v1.0!$AB$1:$AB$797)</f>
        <v>0</v>
      </c>
      <c r="G684" s="15">
        <f t="shared" si="20"/>
        <v>25846</v>
      </c>
      <c r="H684" s="26">
        <f t="shared" si="21"/>
        <v>0</v>
      </c>
      <c r="I684" s="15">
        <f>'prov lvl hist forec Mt'!I684*'city lvl hist forec Mt'!$H684</f>
        <v>0</v>
      </c>
      <c r="J684" s="15">
        <f>'prov lvl hist forec Mt'!J684*'city lvl hist forec Mt'!$H684</f>
        <v>0</v>
      </c>
      <c r="K684" s="15">
        <f>'prov lvl hist forec Mt'!K684*'city lvl hist forec Mt'!$H684</f>
        <v>0</v>
      </c>
      <c r="L684" s="15">
        <f>'prov lvl hist forec Mt'!L684*'city lvl hist forec Mt'!$H684</f>
        <v>0</v>
      </c>
      <c r="M684" s="15">
        <f>'prov lvl hist forec Mt'!M684*'city lvl hist forec Mt'!$H684</f>
        <v>0</v>
      </c>
      <c r="N684" s="15">
        <f>'prov lvl hist forec Mt'!N684*'city lvl hist forec Mt'!$H684</f>
        <v>0</v>
      </c>
      <c r="O684" s="15">
        <f>'prov lvl hist forec Mt'!O684*'city lvl hist forec Mt'!$H684</f>
        <v>0</v>
      </c>
      <c r="P684" s="15">
        <f>'prov lvl hist forec Mt'!P684*'city lvl hist forec Mt'!$H684</f>
        <v>0</v>
      </c>
      <c r="Q684" s="15">
        <f>'prov lvl hist forec Mt'!Q684*'city lvl hist forec Mt'!$H684</f>
        <v>0</v>
      </c>
      <c r="R684" s="15">
        <f>'prov lvl hist forec Mt'!R684*'city lvl hist forec Mt'!$H684</f>
        <v>0</v>
      </c>
      <c r="S684" s="15">
        <f>'prov lvl hist forec Mt'!S684*'city lvl hist forec Mt'!$H684</f>
        <v>0</v>
      </c>
      <c r="T684" s="15">
        <f>'prov lvl hist forec Mt'!T684*'city lvl hist forec Mt'!$H684</f>
        <v>0</v>
      </c>
      <c r="U684" s="15">
        <f>'prov lvl hist forec Mt'!U684*'city lvl hist forec Mt'!$H684</f>
        <v>0</v>
      </c>
      <c r="V684" s="15">
        <f>'prov lvl hist forec Mt'!V684*'city lvl hist forec Mt'!$H684</f>
        <v>0</v>
      </c>
      <c r="W684" s="15">
        <f>'prov lvl hist forec Mt'!W684*'city lvl hist forec Mt'!$H684</f>
        <v>0</v>
      </c>
      <c r="X684" s="15">
        <f>'prov lvl hist forec Mt'!X684*'city lvl hist forec Mt'!$H684</f>
        <v>0</v>
      </c>
    </row>
    <row r="685" spans="1:24">
      <c r="A685" s="14" t="s">
        <v>3929</v>
      </c>
      <c r="B685" s="14" t="s">
        <v>5000</v>
      </c>
      <c r="C685" s="14" t="s">
        <v>5001</v>
      </c>
      <c r="D685" s="14" t="s">
        <v>1445</v>
      </c>
      <c r="E685" s="14" t="s">
        <v>3947</v>
      </c>
      <c r="F685">
        <f>SUMIF(GID_GCED_CO2_Plant_2019_v1.0!$V$1:$V$797,'city lvl hist forec Mt'!A685,GID_GCED_CO2_Plant_2019_v1.0!$AB$1:$AB$797)</f>
        <v>0</v>
      </c>
      <c r="G685" s="15">
        <f t="shared" si="20"/>
        <v>19500.18</v>
      </c>
      <c r="H685" s="26">
        <f t="shared" si="21"/>
        <v>0</v>
      </c>
      <c r="I685" s="15">
        <f>'prov lvl hist forec Mt'!I685*'city lvl hist forec Mt'!$H685</f>
        <v>0</v>
      </c>
      <c r="J685" s="15">
        <f>'prov lvl hist forec Mt'!J685*'city lvl hist forec Mt'!$H685</f>
        <v>0</v>
      </c>
      <c r="K685" s="15">
        <f>'prov lvl hist forec Mt'!K685*'city lvl hist forec Mt'!$H685</f>
        <v>0</v>
      </c>
      <c r="L685" s="15">
        <f>'prov lvl hist forec Mt'!L685*'city lvl hist forec Mt'!$H685</f>
        <v>0</v>
      </c>
      <c r="M685" s="15">
        <f>'prov lvl hist forec Mt'!M685*'city lvl hist forec Mt'!$H685</f>
        <v>0</v>
      </c>
      <c r="N685" s="15">
        <f>'prov lvl hist forec Mt'!N685*'city lvl hist forec Mt'!$H685</f>
        <v>0</v>
      </c>
      <c r="O685" s="15">
        <f>'prov lvl hist forec Mt'!O685*'city lvl hist forec Mt'!$H685</f>
        <v>0</v>
      </c>
      <c r="P685" s="15">
        <f>'prov lvl hist forec Mt'!P685*'city lvl hist forec Mt'!$H685</f>
        <v>0</v>
      </c>
      <c r="Q685" s="15">
        <f>'prov lvl hist forec Mt'!Q685*'city lvl hist forec Mt'!$H685</f>
        <v>0</v>
      </c>
      <c r="R685" s="15">
        <f>'prov lvl hist forec Mt'!R685*'city lvl hist forec Mt'!$H685</f>
        <v>0</v>
      </c>
      <c r="S685" s="15">
        <f>'prov lvl hist forec Mt'!S685*'city lvl hist forec Mt'!$H685</f>
        <v>0</v>
      </c>
      <c r="T685" s="15">
        <f>'prov lvl hist forec Mt'!T685*'city lvl hist forec Mt'!$H685</f>
        <v>0</v>
      </c>
      <c r="U685" s="15">
        <f>'prov lvl hist forec Mt'!U685*'city lvl hist forec Mt'!$H685</f>
        <v>0</v>
      </c>
      <c r="V685" s="15">
        <f>'prov lvl hist forec Mt'!V685*'city lvl hist forec Mt'!$H685</f>
        <v>0</v>
      </c>
      <c r="W685" s="15">
        <f>'prov lvl hist forec Mt'!W685*'city lvl hist forec Mt'!$H685</f>
        <v>0</v>
      </c>
      <c r="X685" s="15">
        <f>'prov lvl hist forec Mt'!X685*'city lvl hist forec Mt'!$H685</f>
        <v>0</v>
      </c>
    </row>
    <row r="686" spans="1:24">
      <c r="A686" s="14" t="s">
        <v>3291</v>
      </c>
      <c r="B686" s="14" t="s">
        <v>5002</v>
      </c>
      <c r="C686" s="14" t="s">
        <v>2535</v>
      </c>
      <c r="D686" s="14" t="s">
        <v>2409</v>
      </c>
      <c r="E686" s="14" t="s">
        <v>3961</v>
      </c>
      <c r="F686">
        <f>SUMIF(GID_GCED_CO2_Plant_2019_v1.0!$V$1:$V$797,'city lvl hist forec Mt'!A686,GID_GCED_CO2_Plant_2019_v1.0!$AB$1:$AB$797)</f>
        <v>1733.13</v>
      </c>
      <c r="G686" s="15">
        <f t="shared" si="20"/>
        <v>6828.59</v>
      </c>
      <c r="H686" s="26">
        <f t="shared" si="21"/>
        <v>0.253804958271034</v>
      </c>
      <c r="I686" s="15">
        <f>'prov lvl hist forec Mt'!I686*'city lvl hist forec Mt'!$H686</f>
        <v>3.3143386931123673</v>
      </c>
      <c r="J686" s="15">
        <f>'prov lvl hist forec Mt'!J686*'city lvl hist forec Mt'!$H686</f>
        <v>3.5791792728161127</v>
      </c>
      <c r="K686" s="15">
        <f>'prov lvl hist forec Mt'!K686*'city lvl hist forec Mt'!$H686</f>
        <v>3.9100034469572651</v>
      </c>
      <c r="L686" s="15">
        <f>'prov lvl hist forec Mt'!L686*'city lvl hist forec Mt'!$H686</f>
        <v>3.7020724190395011</v>
      </c>
      <c r="M686" s="15">
        <f>'prov lvl hist forec Mt'!M686*'city lvl hist forec Mt'!$H686</f>
        <v>3.8384239816237162</v>
      </c>
      <c r="N686" s="15">
        <f>'prov lvl hist forec Mt'!N686*'city lvl hist forec Mt'!$H686</f>
        <v>3.7163785081048863</v>
      </c>
      <c r="O686" s="15">
        <f>'prov lvl hist forec Mt'!O686*'city lvl hist forec Mt'!$H686</f>
        <v>3.7139218007166308</v>
      </c>
      <c r="P686" s="15">
        <f>'prov lvl hist forec Mt'!P686*'city lvl hist forec Mt'!$H686</f>
        <v>3.7143619181743248</v>
      </c>
      <c r="Q686" s="15">
        <f>'prov lvl hist forec Mt'!Q686*'city lvl hist forec Mt'!$H686</f>
        <v>3.7185331973615678</v>
      </c>
      <c r="R686" s="15">
        <f>'prov lvl hist forec Mt'!R686*'city lvl hist forec Mt'!$H686</f>
        <v>3.7226210509650657</v>
      </c>
      <c r="S686" s="15">
        <f>'prov lvl hist forec Mt'!S686*'city lvl hist forec Mt'!$H686</f>
        <v>3.7266271474964938</v>
      </c>
      <c r="T686" s="15">
        <f>'prov lvl hist forec Mt'!T686*'city lvl hist forec Mt'!$H686</f>
        <v>3.7305531220972936</v>
      </c>
      <c r="U686" s="15">
        <f>'prov lvl hist forec Mt'!U686*'city lvl hist forec Mt'!$H686</f>
        <v>3.7344005772060767</v>
      </c>
      <c r="V686" s="15">
        <f>'prov lvl hist forec Mt'!V686*'city lvl hist forec Mt'!$H686</f>
        <v>3.7381710832126851</v>
      </c>
      <c r="W686" s="15">
        <f>'prov lvl hist forec Mt'!W686*'city lvl hist forec Mt'!$H686</f>
        <v>3.7418661790991607</v>
      </c>
      <c r="X686" s="15">
        <f>'prov lvl hist forec Mt'!X686*'city lvl hist forec Mt'!$H686</f>
        <v>3.745487373067907</v>
      </c>
    </row>
    <row r="687" spans="1:24">
      <c r="I687" s="15">
        <f>SUM(I2:I686)</f>
        <v>311.46890000000025</v>
      </c>
      <c r="J687" s="15">
        <f t="shared" ref="J687:X687" si="22">SUM(J2:J686)</f>
        <v>315.26109999999994</v>
      </c>
      <c r="K687" s="15">
        <f t="shared" si="22"/>
        <v>314.20810000000034</v>
      </c>
      <c r="L687" s="15">
        <f t="shared" si="22"/>
        <v>287.80110000000019</v>
      </c>
      <c r="M687" s="15">
        <f t="shared" si="22"/>
        <v>320.65300000000013</v>
      </c>
      <c r="N687" s="15">
        <f t="shared" si="22"/>
        <v>322.34090000000003</v>
      </c>
      <c r="O687" s="15">
        <f t="shared" si="22"/>
        <v>325.99783184051182</v>
      </c>
      <c r="P687" s="15">
        <f t="shared" si="22"/>
        <v>325.34269498851955</v>
      </c>
      <c r="Q687" s="15">
        <f t="shared" si="22"/>
        <v>319.13353725633937</v>
      </c>
      <c r="R687" s="15">
        <f t="shared" si="22"/>
        <v>313.0485626788024</v>
      </c>
      <c r="S687" s="15">
        <f t="shared" si="22"/>
        <v>307.08528759281643</v>
      </c>
      <c r="T687" s="15">
        <f t="shared" si="22"/>
        <v>301.24127800855024</v>
      </c>
      <c r="U687" s="15">
        <f t="shared" si="22"/>
        <v>295.51414861596936</v>
      </c>
      <c r="V687" s="15">
        <f t="shared" si="22"/>
        <v>289.90156181124024</v>
      </c>
      <c r="W687" s="15">
        <f t="shared" si="22"/>
        <v>284.40122674260539</v>
      </c>
      <c r="X687" s="15">
        <f t="shared" si="22"/>
        <v>279.01089837534334</v>
      </c>
    </row>
  </sheetData>
  <autoFilter ref="A1:X687" xr:uid="{3540879A-04B2-451F-9817-53AB02239C9E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49AE-393E-4AB9-BA1F-2F91D953093A}">
  <dimension ref="A1:X686"/>
  <sheetViews>
    <sheetView workbookViewId="0">
      <selection activeCell="D687" sqref="D687"/>
    </sheetView>
  </sheetViews>
  <sheetFormatPr defaultRowHeight="15"/>
  <cols>
    <col min="1" max="1" width="27.5703125" customWidth="1"/>
    <col min="2" max="2" width="16.140625" bestFit="1" customWidth="1"/>
    <col min="3" max="3" width="14.85546875" bestFit="1" customWidth="1"/>
    <col min="4" max="4" width="14.5703125" bestFit="1" customWidth="1"/>
    <col min="5" max="5" width="19.140625" bestFit="1" customWidth="1"/>
    <col min="6" max="6" width="14.42578125" bestFit="1" customWidth="1"/>
    <col min="7" max="8" width="13" customWidth="1"/>
    <col min="9" max="24" width="13.7109375" customWidth="1"/>
  </cols>
  <sheetData>
    <row r="1" spans="1:24" s="25" customFormat="1" ht="34.5" customHeight="1">
      <c r="A1" s="25" t="s">
        <v>3243</v>
      </c>
      <c r="B1" s="25" t="s">
        <v>3930</v>
      </c>
      <c r="C1" s="25" t="s">
        <v>3931</v>
      </c>
      <c r="D1" s="25" t="s">
        <v>3932</v>
      </c>
      <c r="E1" s="25" t="s">
        <v>3933</v>
      </c>
      <c r="F1" s="25" t="s">
        <v>5055</v>
      </c>
      <c r="G1" s="25" t="s">
        <v>5056</v>
      </c>
      <c r="H1" s="25" t="s">
        <v>5057</v>
      </c>
      <c r="I1" s="25" t="s">
        <v>5058</v>
      </c>
      <c r="J1" s="25" t="s">
        <v>5059</v>
      </c>
      <c r="K1" s="25" t="s">
        <v>5060</v>
      </c>
      <c r="L1" s="25" t="s">
        <v>5061</v>
      </c>
      <c r="M1" s="25" t="s">
        <v>5062</v>
      </c>
      <c r="N1" s="25" t="s">
        <v>5063</v>
      </c>
      <c r="O1" s="25" t="s">
        <v>5064</v>
      </c>
      <c r="P1" s="25" t="s">
        <v>5065</v>
      </c>
      <c r="Q1" s="25" t="s">
        <v>5066</v>
      </c>
      <c r="R1" s="25" t="s">
        <v>5067</v>
      </c>
      <c r="S1" s="25" t="s">
        <v>5068</v>
      </c>
      <c r="T1" s="25" t="s">
        <v>5069</v>
      </c>
      <c r="U1" s="25" t="s">
        <v>5070</v>
      </c>
      <c r="V1" s="25" t="s">
        <v>5071</v>
      </c>
      <c r="W1" s="25" t="s">
        <v>5072</v>
      </c>
      <c r="X1" s="25" t="s">
        <v>5073</v>
      </c>
    </row>
    <row r="2" spans="1:24">
      <c r="A2" s="14" t="s">
        <v>3516</v>
      </c>
      <c r="B2" s="14" t="s">
        <v>3934</v>
      </c>
      <c r="C2" s="14" t="s">
        <v>3935</v>
      </c>
      <c r="D2" s="14" t="s">
        <v>2610</v>
      </c>
      <c r="E2" s="14" t="s">
        <v>3936</v>
      </c>
      <c r="F2">
        <f>SUMIF(GID_GCED_CO2_Plant_2019_v1.0!$V$1:$V$797,'prov lvl hist forec Mt'!A2,GID_GCED_CO2_Plant_2019_v1.0!$AB$1:$AB$797)</f>
        <v>0</v>
      </c>
      <c r="G2" s="15">
        <f>SUMIF($E$1:$E$686,E2,$F$1:$F$686)</f>
        <v>3885.2700000000004</v>
      </c>
      <c r="H2" s="26">
        <f>F2/G2</f>
        <v>0</v>
      </c>
      <c r="I2" s="15">
        <f>VLOOKUP($D2,'cement hist forecast'!$A$1:$AJ$34,21,0)</f>
        <v>5.4885493850326226</v>
      </c>
      <c r="J2" s="15">
        <f>VLOOKUP($D2,'cement hist forecast'!$A$1:$AJ$34,22,0)</f>
        <v>5.2019214979298178</v>
      </c>
      <c r="K2" s="15">
        <f>VLOOKUP($D2,'cement hist forecast'!$A$1:$AJ$34,23,0)</f>
        <v>6.0988889447589179</v>
      </c>
      <c r="L2" s="15">
        <f>VLOOKUP($D2,'cement hist forecast'!$A$1:$AJ$34,24,0)</f>
        <v>4.6829764932748335</v>
      </c>
      <c r="M2" s="15">
        <f>VLOOKUP($D2,'cement hist forecast'!$A$1:$AJ$34,25,0)</f>
        <v>5.2793141011147258</v>
      </c>
      <c r="N2" s="15">
        <f>VLOOKUP($D2,'cement hist forecast'!$A$1:$AJ$34,26,0)</f>
        <v>5.3831017892624811</v>
      </c>
      <c r="O2" s="15">
        <f>VLOOKUP($D2,'cement hist forecast'!$A$1:$AJ$34,27,0)</f>
        <v>5.4532901269453253</v>
      </c>
      <c r="P2" s="15">
        <f>VLOOKUP($D2,'cement hist forecast'!$A$1:$AJ$34,28,0)</f>
        <v>5.44071593398753</v>
      </c>
      <c r="Q2" s="15">
        <f>VLOOKUP($D2,'cement hist forecast'!$A$1:$AJ$34,29,0)</f>
        <v>5.3215421351202972</v>
      </c>
      <c r="R2" s="15">
        <f>VLOOKUP($D2,'cement hist forecast'!$A$1:$AJ$34,30,0)</f>
        <v>5.2047518122304091</v>
      </c>
      <c r="S2" s="15">
        <f>VLOOKUP($D2,'cement hist forecast'!$A$1:$AJ$34,31,0)</f>
        <v>5.0902972957983188</v>
      </c>
      <c r="T2" s="15">
        <f>VLOOKUP($D2,'cement hist forecast'!$A$1:$AJ$34,32,0)</f>
        <v>4.9781318696948702</v>
      </c>
      <c r="U2" s="15">
        <f>VLOOKUP($D2,'cement hist forecast'!$A$1:$AJ$34,33,0)</f>
        <v>4.8682097521134908</v>
      </c>
      <c r="V2" s="15">
        <f>VLOOKUP($D2,'cement hist forecast'!$A$1:$AJ$34,34,0)</f>
        <v>4.7604860768837378</v>
      </c>
      <c r="W2" s="15">
        <f>VLOOKUP($D2,'cement hist forecast'!$A$1:$AJ$34,35,0)</f>
        <v>4.6549168751585821</v>
      </c>
      <c r="X2" s="15">
        <f>VLOOKUP($D2,'cement hist forecast'!$A$1:$AJ$34,36,0)</f>
        <v>4.5514590574679268</v>
      </c>
    </row>
    <row r="3" spans="1:24">
      <c r="A3" s="14" t="s">
        <v>3517</v>
      </c>
      <c r="B3" s="14" t="s">
        <v>3937</v>
      </c>
      <c r="C3" s="14" t="s">
        <v>3938</v>
      </c>
      <c r="D3" s="14" t="s">
        <v>2610</v>
      </c>
      <c r="E3" s="14" t="s">
        <v>3936</v>
      </c>
      <c r="F3">
        <f>SUMIF(GID_GCED_CO2_Plant_2019_v1.0!$V$1:$V$797,'prov lvl hist forec Mt'!A3,GID_GCED_CO2_Plant_2019_v1.0!$AB$1:$AB$797)</f>
        <v>0</v>
      </c>
      <c r="G3" s="15">
        <f t="shared" ref="G3:G66" si="0">SUMIF($E$1:$E$686,E3,$F$1:$F$686)</f>
        <v>3885.2700000000004</v>
      </c>
      <c r="H3" s="26">
        <f t="shared" ref="H3:H66" si="1">F3/G3</f>
        <v>0</v>
      </c>
      <c r="I3" s="15">
        <f>VLOOKUP($D3,'cement hist forecast'!$A$1:$AJ$34,21,0)</f>
        <v>5.4885493850326226</v>
      </c>
      <c r="J3" s="15">
        <f>VLOOKUP($D3,'cement hist forecast'!$A$1:$AJ$34,22,0)</f>
        <v>5.2019214979298178</v>
      </c>
      <c r="K3" s="15">
        <f>VLOOKUP($D3,'cement hist forecast'!$A$1:$AJ$34,23,0)</f>
        <v>6.0988889447589179</v>
      </c>
      <c r="L3" s="15">
        <f>VLOOKUP($D3,'cement hist forecast'!$A$1:$AJ$34,24,0)</f>
        <v>4.6829764932748335</v>
      </c>
      <c r="M3" s="15">
        <f>VLOOKUP($D3,'cement hist forecast'!$A$1:$AJ$34,25,0)</f>
        <v>5.2793141011147258</v>
      </c>
      <c r="N3" s="15">
        <f>VLOOKUP($D3,'cement hist forecast'!$A$1:$AJ$34,26,0)</f>
        <v>5.3831017892624811</v>
      </c>
      <c r="O3" s="15">
        <f>VLOOKUP($D3,'cement hist forecast'!$A$1:$AJ$34,27,0)</f>
        <v>5.4532901269453253</v>
      </c>
      <c r="P3" s="15">
        <f>VLOOKUP($D3,'cement hist forecast'!$A$1:$AJ$34,28,0)</f>
        <v>5.44071593398753</v>
      </c>
      <c r="Q3" s="15">
        <f>VLOOKUP($D3,'cement hist forecast'!$A$1:$AJ$34,29,0)</f>
        <v>5.3215421351202972</v>
      </c>
      <c r="R3" s="15">
        <f>VLOOKUP($D3,'cement hist forecast'!$A$1:$AJ$34,30,0)</f>
        <v>5.2047518122304091</v>
      </c>
      <c r="S3" s="15">
        <f>VLOOKUP($D3,'cement hist forecast'!$A$1:$AJ$34,31,0)</f>
        <v>5.0902972957983188</v>
      </c>
      <c r="T3" s="15">
        <f>VLOOKUP($D3,'cement hist forecast'!$A$1:$AJ$34,32,0)</f>
        <v>4.9781318696948702</v>
      </c>
      <c r="U3" s="15">
        <f>VLOOKUP($D3,'cement hist forecast'!$A$1:$AJ$34,33,0)</f>
        <v>4.8682097521134908</v>
      </c>
      <c r="V3" s="15">
        <f>VLOOKUP($D3,'cement hist forecast'!$A$1:$AJ$34,34,0)</f>
        <v>4.7604860768837378</v>
      </c>
      <c r="W3" s="15">
        <f>VLOOKUP($D3,'cement hist forecast'!$A$1:$AJ$34,35,0)</f>
        <v>4.6549168751585821</v>
      </c>
      <c r="X3" s="15">
        <f>VLOOKUP($D3,'cement hist forecast'!$A$1:$AJ$34,36,0)</f>
        <v>4.5514590574679268</v>
      </c>
    </row>
    <row r="4" spans="1:24">
      <c r="A4" s="14" t="s">
        <v>3512</v>
      </c>
      <c r="B4" s="14" t="s">
        <v>3939</v>
      </c>
      <c r="C4" s="14" t="s">
        <v>3940</v>
      </c>
      <c r="D4" s="14" t="s">
        <v>2610</v>
      </c>
      <c r="E4" s="14" t="s">
        <v>3936</v>
      </c>
      <c r="F4">
        <f>SUMIF(GID_GCED_CO2_Plant_2019_v1.0!$V$1:$V$797,'prov lvl hist forec Mt'!A4,GID_GCED_CO2_Plant_2019_v1.0!$AB$1:$AB$797)</f>
        <v>16.759999999999998</v>
      </c>
      <c r="G4" s="15">
        <f t="shared" si="0"/>
        <v>3885.2700000000004</v>
      </c>
      <c r="H4" s="26">
        <f t="shared" si="1"/>
        <v>4.3137285182239579E-3</v>
      </c>
      <c r="I4" s="15">
        <f>VLOOKUP($D4,'cement hist forecast'!$A$1:$AJ$34,21,0)</f>
        <v>5.4885493850326226</v>
      </c>
      <c r="J4" s="15">
        <f>VLOOKUP($D4,'cement hist forecast'!$A$1:$AJ$34,22,0)</f>
        <v>5.2019214979298178</v>
      </c>
      <c r="K4" s="15">
        <f>VLOOKUP($D4,'cement hist forecast'!$A$1:$AJ$34,23,0)</f>
        <v>6.0988889447589179</v>
      </c>
      <c r="L4" s="15">
        <f>VLOOKUP($D4,'cement hist forecast'!$A$1:$AJ$34,24,0)</f>
        <v>4.6829764932748335</v>
      </c>
      <c r="M4" s="15">
        <f>VLOOKUP($D4,'cement hist forecast'!$A$1:$AJ$34,25,0)</f>
        <v>5.2793141011147258</v>
      </c>
      <c r="N4" s="15">
        <f>VLOOKUP($D4,'cement hist forecast'!$A$1:$AJ$34,26,0)</f>
        <v>5.3831017892624811</v>
      </c>
      <c r="O4" s="15">
        <f>VLOOKUP($D4,'cement hist forecast'!$A$1:$AJ$34,27,0)</f>
        <v>5.4532901269453253</v>
      </c>
      <c r="P4" s="15">
        <f>VLOOKUP($D4,'cement hist forecast'!$A$1:$AJ$34,28,0)</f>
        <v>5.44071593398753</v>
      </c>
      <c r="Q4" s="15">
        <f>VLOOKUP($D4,'cement hist forecast'!$A$1:$AJ$34,29,0)</f>
        <v>5.3215421351202972</v>
      </c>
      <c r="R4" s="15">
        <f>VLOOKUP($D4,'cement hist forecast'!$A$1:$AJ$34,30,0)</f>
        <v>5.2047518122304091</v>
      </c>
      <c r="S4" s="15">
        <f>VLOOKUP($D4,'cement hist forecast'!$A$1:$AJ$34,31,0)</f>
        <v>5.0902972957983188</v>
      </c>
      <c r="T4" s="15">
        <f>VLOOKUP($D4,'cement hist forecast'!$A$1:$AJ$34,32,0)</f>
        <v>4.9781318696948702</v>
      </c>
      <c r="U4" s="15">
        <f>VLOOKUP($D4,'cement hist forecast'!$A$1:$AJ$34,33,0)</f>
        <v>4.8682097521134908</v>
      </c>
      <c r="V4" s="15">
        <f>VLOOKUP($D4,'cement hist forecast'!$A$1:$AJ$34,34,0)</f>
        <v>4.7604860768837378</v>
      </c>
      <c r="W4" s="15">
        <f>VLOOKUP($D4,'cement hist forecast'!$A$1:$AJ$34,35,0)</f>
        <v>4.6549168751585821</v>
      </c>
      <c r="X4" s="15">
        <f>VLOOKUP($D4,'cement hist forecast'!$A$1:$AJ$34,36,0)</f>
        <v>4.5514590574679268</v>
      </c>
    </row>
    <row r="5" spans="1:24">
      <c r="A5" s="14" t="s">
        <v>3518</v>
      </c>
      <c r="B5" s="14" t="s">
        <v>3941</v>
      </c>
      <c r="C5" s="14" t="s">
        <v>3942</v>
      </c>
      <c r="D5" s="14" t="s">
        <v>3943</v>
      </c>
      <c r="E5" s="14" t="s">
        <v>3944</v>
      </c>
      <c r="F5">
        <f>SUMIF(GID_GCED_CO2_Plant_2019_v1.0!$V$1:$V$797,'prov lvl hist forec Mt'!A5,GID_GCED_CO2_Plant_2019_v1.0!$AB$1:$AB$797)</f>
        <v>0</v>
      </c>
      <c r="G5" s="15">
        <f t="shared" si="0"/>
        <v>4351.25</v>
      </c>
      <c r="H5" s="26">
        <f t="shared" si="1"/>
        <v>0</v>
      </c>
      <c r="I5" s="15">
        <f>VLOOKUP($D5,'cement hist forecast'!$A$1:$AJ$34,21,0)</f>
        <v>4.0193915554063553</v>
      </c>
      <c r="J5" s="15">
        <f>VLOOKUP($D5,'cement hist forecast'!$A$1:$AJ$34,22,0)</f>
        <v>4.3366620130675004</v>
      </c>
      <c r="K5" s="15">
        <f>VLOOKUP($D5,'cement hist forecast'!$A$1:$AJ$34,23,0)</f>
        <v>3.2033980361307468</v>
      </c>
      <c r="L5" s="15">
        <f>VLOOKUP($D5,'cement hist forecast'!$A$1:$AJ$34,24,0)</f>
        <v>2.4965702429489336</v>
      </c>
      <c r="M5" s="15">
        <f>VLOOKUP($D5,'cement hist forecast'!$A$1:$AJ$34,25,0)</f>
        <v>2.719656665294488</v>
      </c>
      <c r="N5" s="15">
        <f>VLOOKUP($D5,'cement hist forecast'!$A$1:$AJ$34,26,0)</f>
        <v>2.895330206718187</v>
      </c>
      <c r="O5" s="15">
        <f>VLOOKUP($D5,'cement hist forecast'!$A$1:$AJ$34,27,0)</f>
        <v>2.9163500648472214</v>
      </c>
      <c r="P5" s="15">
        <f>VLOOKUP($D5,'cement hist forecast'!$A$1:$AJ$34,28,0)</f>
        <v>2.912584371559908</v>
      </c>
      <c r="Q5" s="15">
        <f>VLOOKUP($D5,'cement hist forecast'!$A$1:$AJ$34,29,0)</f>
        <v>2.8768944488806367</v>
      </c>
      <c r="R5" s="15">
        <f>VLOOKUP($D5,'cement hist forecast'!$A$1:$AJ$34,30,0)</f>
        <v>2.8419183246549511</v>
      </c>
      <c r="S5" s="15">
        <f>VLOOKUP($D5,'cement hist forecast'!$A$1:$AJ$34,31,0)</f>
        <v>2.8076417229137793</v>
      </c>
      <c r="T5" s="15">
        <f>VLOOKUP($D5,'cement hist forecast'!$A$1:$AJ$34,32,0)</f>
        <v>2.7740506532074307</v>
      </c>
      <c r="U5" s="15">
        <f>VLOOKUP($D5,'cement hist forecast'!$A$1:$AJ$34,33,0)</f>
        <v>2.7411314048952091</v>
      </c>
      <c r="V5" s="15">
        <f>VLOOKUP($D5,'cement hist forecast'!$A$1:$AJ$34,34,0)</f>
        <v>2.7088705415492318</v>
      </c>
      <c r="W5" s="15">
        <f>VLOOKUP($D5,'cement hist forecast'!$A$1:$AJ$34,35,0)</f>
        <v>2.6772548954701749</v>
      </c>
      <c r="X5" s="15">
        <f>VLOOKUP($D5,'cement hist forecast'!$A$1:$AJ$34,36,0)</f>
        <v>2.6462715623126982</v>
      </c>
    </row>
    <row r="6" spans="1:24">
      <c r="A6" s="14" t="s">
        <v>3519</v>
      </c>
      <c r="B6" s="14" t="s">
        <v>3945</v>
      </c>
      <c r="C6" s="14" t="s">
        <v>3946</v>
      </c>
      <c r="D6" s="14" t="s">
        <v>1445</v>
      </c>
      <c r="E6" s="14" t="s">
        <v>3947</v>
      </c>
      <c r="F6">
        <f>SUMIF(GID_GCED_CO2_Plant_2019_v1.0!$V$1:$V$797,'prov lvl hist forec Mt'!A6,GID_GCED_CO2_Plant_2019_v1.0!$AB$1:$AB$797)</f>
        <v>0</v>
      </c>
      <c r="G6" s="15">
        <f t="shared" si="0"/>
        <v>19500.18</v>
      </c>
      <c r="H6" s="26">
        <f t="shared" si="1"/>
        <v>0</v>
      </c>
      <c r="I6" s="15">
        <f>VLOOKUP($D6,'cement hist forecast'!$A$1:$AJ$34,21,0)</f>
        <v>11.887051923900506</v>
      </c>
      <c r="J6" s="15">
        <f>VLOOKUP($D6,'cement hist forecast'!$A$1:$AJ$34,22,0)</f>
        <v>12.937656953365352</v>
      </c>
      <c r="K6" s="15">
        <f>VLOOKUP($D6,'cement hist forecast'!$A$1:$AJ$34,23,0)</f>
        <v>12.159265759154817</v>
      </c>
      <c r="L6" s="15">
        <f>VLOOKUP($D6,'cement hist forecast'!$A$1:$AJ$34,24,0)</f>
        <v>11.815307114840197</v>
      </c>
      <c r="M6" s="15">
        <f>VLOOKUP($D6,'cement hist forecast'!$A$1:$AJ$34,25,0)</f>
        <v>14.078349814013468</v>
      </c>
      <c r="N6" s="15">
        <f>VLOOKUP($D6,'cement hist forecast'!$A$1:$AJ$34,26,0)</f>
        <v>15.890419594803729</v>
      </c>
      <c r="O6" s="15">
        <f>VLOOKUP($D6,'cement hist forecast'!$A$1:$AJ$34,27,0)</f>
        <v>16.19866484510754</v>
      </c>
      <c r="P6" s="15">
        <f>VLOOKUP($D6,'cement hist forecast'!$A$1:$AJ$34,28,0)</f>
        <v>16.143442918166372</v>
      </c>
      <c r="Q6" s="15">
        <f>VLOOKUP($D6,'cement hist forecast'!$A$1:$AJ$34,29,0)</f>
        <v>15.620068826768495</v>
      </c>
      <c r="R6" s="15">
        <f>VLOOKUP($D6,'cement hist forecast'!$A$1:$AJ$34,30,0)</f>
        <v>15.107162217198578</v>
      </c>
      <c r="S6" s="15">
        <f>VLOOKUP($D6,'cement hist forecast'!$A$1:$AJ$34,31,0)</f>
        <v>14.604513739820057</v>
      </c>
      <c r="T6" s="15">
        <f>VLOOKUP($D6,'cement hist forecast'!$A$1:$AJ$34,32,0)</f>
        <v>14.111918231989108</v>
      </c>
      <c r="U6" s="15">
        <f>VLOOKUP($D6,'cement hist forecast'!$A$1:$AJ$34,33,0)</f>
        <v>13.629174634314779</v>
      </c>
      <c r="V6" s="15">
        <f>VLOOKUP($D6,'cement hist forecast'!$A$1:$AJ$34,34,0)</f>
        <v>13.156085908593933</v>
      </c>
      <c r="W6" s="15">
        <f>VLOOKUP($D6,'cement hist forecast'!$A$1:$AJ$34,35,0)</f>
        <v>12.692458957387508</v>
      </c>
      <c r="X6" s="15">
        <f>VLOOKUP($D6,'cement hist forecast'!$A$1:$AJ$34,36,0)</f>
        <v>12.238104545205207</v>
      </c>
    </row>
    <row r="7" spans="1:24">
      <c r="A7" s="14" t="s">
        <v>3300</v>
      </c>
      <c r="B7" s="14" t="s">
        <v>3948</v>
      </c>
      <c r="C7" s="14" t="s">
        <v>2571</v>
      </c>
      <c r="D7" s="14" t="s">
        <v>2412</v>
      </c>
      <c r="E7" s="14" t="s">
        <v>3949</v>
      </c>
      <c r="F7">
        <f>SUMIF(GID_GCED_CO2_Plant_2019_v1.0!$V$1:$V$797,'prov lvl hist forec Mt'!A7,GID_GCED_CO2_Plant_2019_v1.0!$AB$1:$AB$797)</f>
        <v>1317.44</v>
      </c>
      <c r="G7" s="15">
        <f t="shared" si="0"/>
        <v>15785.860000000004</v>
      </c>
      <c r="H7" s="26">
        <f t="shared" si="1"/>
        <v>8.345696718455628E-2</v>
      </c>
      <c r="I7" s="15">
        <f>VLOOKUP($D7,'cement hist forecast'!$A$1:$AJ$34,21,0)</f>
        <v>11.343923220019859</v>
      </c>
      <c r="J7" s="15">
        <f>VLOOKUP($D7,'cement hist forecast'!$A$1:$AJ$34,22,0)</f>
        <v>9.9130862781334503</v>
      </c>
      <c r="K7" s="15">
        <f>VLOOKUP($D7,'cement hist forecast'!$A$1:$AJ$34,23,0)</f>
        <v>10.141604532781432</v>
      </c>
      <c r="L7" s="15">
        <f>VLOOKUP($D7,'cement hist forecast'!$A$1:$AJ$34,24,0)</f>
        <v>8.291353354336696</v>
      </c>
      <c r="M7" s="15">
        <f>VLOOKUP($D7,'cement hist forecast'!$A$1:$AJ$34,25,0)</f>
        <v>9.1106957187115842</v>
      </c>
      <c r="N7" s="15">
        <f>VLOOKUP($D7,'cement hist forecast'!$A$1:$AJ$34,26,0)</f>
        <v>9.2201849356915702</v>
      </c>
      <c r="O7" s="15">
        <f>VLOOKUP($D7,'cement hist forecast'!$A$1:$AJ$34,27,0)</f>
        <v>9.3035600578153357</v>
      </c>
      <c r="P7" s="15">
        <f>VLOOKUP($D7,'cement hist forecast'!$A$1:$AJ$34,28,0)</f>
        <v>9.2886234613938434</v>
      </c>
      <c r="Q7" s="15">
        <f>VLOOKUP($D7,'cement hist forecast'!$A$1:$AJ$34,29,0)</f>
        <v>9.1470596295304016</v>
      </c>
      <c r="R7" s="15">
        <f>VLOOKUP($D7,'cement hist forecast'!$A$1:$AJ$34,30,0)</f>
        <v>9.0083270743042263</v>
      </c>
      <c r="S7" s="15">
        <f>VLOOKUP($D7,'cement hist forecast'!$A$1:$AJ$34,31,0)</f>
        <v>8.8723691701825764</v>
      </c>
      <c r="T7" s="15">
        <f>VLOOKUP($D7,'cement hist forecast'!$A$1:$AJ$34,32,0)</f>
        <v>8.7391304241433581</v>
      </c>
      <c r="U7" s="15">
        <f>VLOOKUP($D7,'cement hist forecast'!$A$1:$AJ$34,33,0)</f>
        <v>8.6085564530249243</v>
      </c>
      <c r="V7" s="15">
        <f>VLOOKUP($D7,'cement hist forecast'!$A$1:$AJ$34,34,0)</f>
        <v>8.480593961328859</v>
      </c>
      <c r="W7" s="15">
        <f>VLOOKUP($D7,'cement hist forecast'!$A$1:$AJ$34,35,0)</f>
        <v>8.3551907194667159</v>
      </c>
      <c r="X7" s="15">
        <f>VLOOKUP($D7,'cement hist forecast'!$A$1:$AJ$34,36,0)</f>
        <v>8.2322955424418147</v>
      </c>
    </row>
    <row r="8" spans="1:24">
      <c r="A8" s="14" t="s">
        <v>3400</v>
      </c>
      <c r="B8" s="14" t="s">
        <v>3950</v>
      </c>
      <c r="C8" s="14" t="s">
        <v>3020</v>
      </c>
      <c r="D8" s="14" t="s">
        <v>2446</v>
      </c>
      <c r="E8" s="14" t="s">
        <v>3951</v>
      </c>
      <c r="F8">
        <f>SUMIF(GID_GCED_CO2_Plant_2019_v1.0!$V$1:$V$797,'prov lvl hist forec Mt'!A8,GID_GCED_CO2_Plant_2019_v1.0!$AB$1:$AB$797)</f>
        <v>596.70000000000005</v>
      </c>
      <c r="G8" s="15">
        <f t="shared" si="0"/>
        <v>15742.279999999997</v>
      </c>
      <c r="H8" s="26">
        <f t="shared" si="1"/>
        <v>3.7904293406037765E-2</v>
      </c>
      <c r="I8" s="15">
        <f>VLOOKUP($D8,'cement hist forecast'!$A$1:$AJ$34,21,0)</f>
        <v>14.855393778621981</v>
      </c>
      <c r="J8" s="15">
        <f>VLOOKUP($D8,'cement hist forecast'!$A$1:$AJ$34,22,0)</f>
        <v>15.201388095517611</v>
      </c>
      <c r="K8" s="15">
        <f>VLOOKUP($D8,'cement hist forecast'!$A$1:$AJ$34,23,0)</f>
        <v>15.067019776570652</v>
      </c>
      <c r="L8" s="15">
        <f>VLOOKUP($D8,'cement hist forecast'!$A$1:$AJ$34,24,0)</f>
        <v>14.134727678653508</v>
      </c>
      <c r="M8" s="15">
        <f>VLOOKUP($D8,'cement hist forecast'!$A$1:$AJ$34,25,0)</f>
        <v>15.992822878418323</v>
      </c>
      <c r="N8" s="15">
        <f>VLOOKUP($D8,'cement hist forecast'!$A$1:$AJ$34,26,0)</f>
        <v>13.708727210595866</v>
      </c>
      <c r="O8" s="15">
        <f>VLOOKUP($D8,'cement hist forecast'!$A$1:$AJ$34,27,0)</f>
        <v>13.930634952159352</v>
      </c>
      <c r="P8" s="15">
        <f>VLOOKUP($D8,'cement hist forecast'!$A$1:$AJ$34,28,0)</f>
        <v>13.890880331187187</v>
      </c>
      <c r="Q8" s="15">
        <f>VLOOKUP($D8,'cement hist forecast'!$A$1:$AJ$34,29,0)</f>
        <v>13.514099950952696</v>
      </c>
      <c r="R8" s="15">
        <f>VLOOKUP($D8,'cement hist forecast'!$A$1:$AJ$34,30,0)</f>
        <v>13.144855178322894</v>
      </c>
      <c r="S8" s="15">
        <f>VLOOKUP($D8,'cement hist forecast'!$A$1:$AJ$34,31,0)</f>
        <v>12.782995301145689</v>
      </c>
      <c r="T8" s="15">
        <f>VLOOKUP($D8,'cement hist forecast'!$A$1:$AJ$34,32,0)</f>
        <v>12.428372621512029</v>
      </c>
      <c r="U8" s="15">
        <f>VLOOKUP($D8,'cement hist forecast'!$A$1:$AJ$34,33,0)</f>
        <v>12.080842395471043</v>
      </c>
      <c r="V8" s="15">
        <f>VLOOKUP($D8,'cement hist forecast'!$A$1:$AJ$34,34,0)</f>
        <v>11.740262773950873</v>
      </c>
      <c r="W8" s="15">
        <f>VLOOKUP($D8,'cement hist forecast'!$A$1:$AJ$34,35,0)</f>
        <v>11.406494744861112</v>
      </c>
      <c r="X8" s="15">
        <f>VLOOKUP($D8,'cement hist forecast'!$A$1:$AJ$34,36,0)</f>
        <v>11.079402076353139</v>
      </c>
    </row>
    <row r="9" spans="1:24">
      <c r="A9" s="14" t="s">
        <v>3520</v>
      </c>
      <c r="B9" s="14" t="s">
        <v>3952</v>
      </c>
      <c r="C9" s="14" t="s">
        <v>2650</v>
      </c>
      <c r="D9" s="14" t="s">
        <v>2545</v>
      </c>
      <c r="E9" s="14" t="s">
        <v>3953</v>
      </c>
      <c r="F9">
        <f>SUMIF(GID_GCED_CO2_Plant_2019_v1.0!$V$1:$V$797,'prov lvl hist forec Mt'!A9,GID_GCED_CO2_Plant_2019_v1.0!$AB$1:$AB$797)</f>
        <v>0</v>
      </c>
      <c r="G9" s="15">
        <f t="shared" si="0"/>
        <v>9758.44</v>
      </c>
      <c r="H9" s="26">
        <f t="shared" si="1"/>
        <v>0</v>
      </c>
      <c r="I9" s="15">
        <f>VLOOKUP($D9,'cement hist forecast'!$A$1:$AJ$34,21,0)</f>
        <v>12.249890595695526</v>
      </c>
      <c r="J9" s="15">
        <f>VLOOKUP($D9,'cement hist forecast'!$A$1:$AJ$34,22,0)</f>
        <v>14.383858197862905</v>
      </c>
      <c r="K9" s="15">
        <f>VLOOKUP($D9,'cement hist forecast'!$A$1:$AJ$34,23,0)</f>
        <v>15.31924099525315</v>
      </c>
      <c r="L9" s="15">
        <f>VLOOKUP($D9,'cement hist forecast'!$A$1:$AJ$34,24,0)</f>
        <v>15.599987440717284</v>
      </c>
      <c r="M9" s="15">
        <f>VLOOKUP($D9,'cement hist forecast'!$A$1:$AJ$34,25,0)</f>
        <v>17.674287089029153</v>
      </c>
      <c r="N9" s="15">
        <f>VLOOKUP($D9,'cement hist forecast'!$A$1:$AJ$34,26,0)</f>
        <v>17.608992589415269</v>
      </c>
      <c r="O9" s="15">
        <f>VLOOKUP($D9,'cement hist forecast'!$A$1:$AJ$34,27,0)</f>
        <v>17.857982969106974</v>
      </c>
      <c r="P9" s="15">
        <f>VLOOKUP($D9,'cement hist forecast'!$A$1:$AJ$34,28,0)</f>
        <v>17.813376511934194</v>
      </c>
      <c r="Q9" s="15">
        <f>VLOOKUP($D9,'cement hist forecast'!$A$1:$AJ$34,29,0)</f>
        <v>17.390612126726253</v>
      </c>
      <c r="R9" s="15">
        <f>VLOOKUP($D9,'cement hist forecast'!$A$1:$AJ$34,30,0)</f>
        <v>16.976303029222471</v>
      </c>
      <c r="S9" s="15">
        <f>VLOOKUP($D9,'cement hist forecast'!$A$1:$AJ$34,31,0)</f>
        <v>16.570280113668762</v>
      </c>
      <c r="T9" s="15">
        <f>VLOOKUP($D9,'cement hist forecast'!$A$1:$AJ$34,32,0)</f>
        <v>16.172377656426129</v>
      </c>
      <c r="U9" s="15">
        <f>VLOOKUP($D9,'cement hist forecast'!$A$1:$AJ$34,33,0)</f>
        <v>15.782433248328351</v>
      </c>
      <c r="V9" s="15">
        <f>VLOOKUP($D9,'cement hist forecast'!$A$1:$AJ$34,34,0)</f>
        <v>15.400287728392524</v>
      </c>
      <c r="W9" s="15">
        <f>VLOOKUP($D9,'cement hist forecast'!$A$1:$AJ$34,35,0)</f>
        <v>15.025785118855419</v>
      </c>
      <c r="X9" s="15">
        <f>VLOOKUP($D9,'cement hist forecast'!$A$1:$AJ$34,36,0)</f>
        <v>14.65877256150905</v>
      </c>
    </row>
    <row r="10" spans="1:24">
      <c r="A10" s="14" t="s">
        <v>3253</v>
      </c>
      <c r="B10" s="14" t="s">
        <v>3954</v>
      </c>
      <c r="C10" s="14" t="s">
        <v>2392</v>
      </c>
      <c r="D10" s="14" t="s">
        <v>2386</v>
      </c>
      <c r="E10" s="14" t="s">
        <v>3955</v>
      </c>
      <c r="F10">
        <f>SUMIF(GID_GCED_CO2_Plant_2019_v1.0!$V$1:$V$797,'prov lvl hist forec Mt'!A10,GID_GCED_CO2_Plant_2019_v1.0!$AB$1:$AB$797)</f>
        <v>5149.09</v>
      </c>
      <c r="G10" s="15">
        <f t="shared" si="0"/>
        <v>64497.73</v>
      </c>
      <c r="H10" s="26">
        <f t="shared" si="1"/>
        <v>7.983366236300099E-2</v>
      </c>
      <c r="I10" s="15">
        <f>VLOOKUP($D10,'cement hist forecast'!$A$1:$AJ$34,21,0)</f>
        <v>17.343715083656377</v>
      </c>
      <c r="J10" s="15">
        <f>VLOOKUP($D10,'cement hist forecast'!$A$1:$AJ$34,22,0)</f>
        <v>17.568384652983536</v>
      </c>
      <c r="K10" s="15">
        <f>VLOOKUP($D10,'cement hist forecast'!$A$1:$AJ$34,23,0)</f>
        <v>18.169803346022103</v>
      </c>
      <c r="L10" s="15">
        <f>VLOOKUP($D10,'cement hist forecast'!$A$1:$AJ$34,24,0)</f>
        <v>17.225551928101279</v>
      </c>
      <c r="M10" s="15">
        <f>VLOOKUP($D10,'cement hist forecast'!$A$1:$AJ$34,25,0)</f>
        <v>19.247337649052817</v>
      </c>
      <c r="N10" s="15">
        <f>VLOOKUP($D10,'cement hist forecast'!$A$1:$AJ$34,26,0)</f>
        <v>19.224865638568154</v>
      </c>
      <c r="O10" s="15">
        <f>VLOOKUP($D10,'cement hist forecast'!$A$1:$AJ$34,27,0)</f>
        <v>19.453342978082087</v>
      </c>
      <c r="P10" s="15">
        <f>VLOOKUP($D10,'cement hist forecast'!$A$1:$AJ$34,28,0)</f>
        <v>19.412411418105361</v>
      </c>
      <c r="Q10" s="15">
        <f>VLOOKUP($D10,'cement hist forecast'!$A$1:$AJ$34,29,0)</f>
        <v>19.024476422009712</v>
      </c>
      <c r="R10" s="15">
        <f>VLOOKUP($D10,'cement hist forecast'!$A$1:$AJ$34,30,0)</f>
        <v>18.644300125835979</v>
      </c>
      <c r="S10" s="15">
        <f>VLOOKUP($D10,'cement hist forecast'!$A$1:$AJ$34,31,0)</f>
        <v>18.271727355585714</v>
      </c>
      <c r="T10" s="15">
        <f>VLOOKUP($D10,'cement hist forecast'!$A$1:$AJ$34,32,0)</f>
        <v>17.906606040740456</v>
      </c>
      <c r="U10" s="15">
        <f>VLOOKUP($D10,'cement hist forecast'!$A$1:$AJ$34,33,0)</f>
        <v>17.548787152192105</v>
      </c>
      <c r="V10" s="15">
        <f>VLOOKUP($D10,'cement hist forecast'!$A$1:$AJ$34,34,0)</f>
        <v>17.198124641414719</v>
      </c>
      <c r="W10" s="15">
        <f>VLOOKUP($D10,'cement hist forecast'!$A$1:$AJ$34,35,0)</f>
        <v>16.854475380852886</v>
      </c>
      <c r="X10" s="15">
        <f>VLOOKUP($D10,'cement hist forecast'!$A$1:$AJ$34,36,0)</f>
        <v>16.517699105502285</v>
      </c>
    </row>
    <row r="11" spans="1:24">
      <c r="A11" s="14" t="s">
        <v>3521</v>
      </c>
      <c r="B11" s="14" t="s">
        <v>3956</v>
      </c>
      <c r="C11" s="14" t="s">
        <v>2799</v>
      </c>
      <c r="D11" s="14" t="s">
        <v>2458</v>
      </c>
      <c r="E11" s="14" t="s">
        <v>3957</v>
      </c>
      <c r="F11">
        <f>SUMIF(GID_GCED_CO2_Plant_2019_v1.0!$V$1:$V$797,'prov lvl hist forec Mt'!A11,GID_GCED_CO2_Plant_2019_v1.0!$AB$1:$AB$797)</f>
        <v>0</v>
      </c>
      <c r="G11" s="15">
        <f t="shared" si="0"/>
        <v>25846</v>
      </c>
      <c r="H11" s="26">
        <f t="shared" si="1"/>
        <v>0</v>
      </c>
      <c r="I11" s="15">
        <f>VLOOKUP($D11,'cement hist forecast'!$A$1:$AJ$34,21,0)</f>
        <v>20.159933071953358</v>
      </c>
      <c r="J11" s="15">
        <f>VLOOKUP($D11,'cement hist forecast'!$A$1:$AJ$34,22,0)</f>
        <v>21.097028574533081</v>
      </c>
      <c r="K11" s="15">
        <f>VLOOKUP($D11,'cement hist forecast'!$A$1:$AJ$34,23,0)</f>
        <v>20.755026750013791</v>
      </c>
      <c r="L11" s="15">
        <f>VLOOKUP($D11,'cement hist forecast'!$A$1:$AJ$34,24,0)</f>
        <v>16.237054602988707</v>
      </c>
      <c r="M11" s="15">
        <f>VLOOKUP($D11,'cement hist forecast'!$A$1:$AJ$34,25,0)</f>
        <v>19.755116421437421</v>
      </c>
      <c r="N11" s="15">
        <f>VLOOKUP($D11,'cement hist forecast'!$A$1:$AJ$34,26,0)</f>
        <v>21.383571569910259</v>
      </c>
      <c r="O11" s="15">
        <f>VLOOKUP($D11,'cement hist forecast'!$A$1:$AJ$34,27,0)</f>
        <v>21.877745246091671</v>
      </c>
      <c r="P11" s="15">
        <f>VLOOKUP($D11,'cement hist forecast'!$A$1:$AJ$34,28,0)</f>
        <v>21.789214368112393</v>
      </c>
      <c r="Q11" s="15">
        <f>VLOOKUP($D11,'cement hist forecast'!$A$1:$AJ$34,29,0)</f>
        <v>20.950149699608083</v>
      </c>
      <c r="R11" s="15">
        <f>VLOOKUP($D11,'cement hist forecast'!$A$1:$AJ$34,30,0)</f>
        <v>20.127866324473857</v>
      </c>
      <c r="S11" s="15">
        <f>VLOOKUP($D11,'cement hist forecast'!$A$1:$AJ$34,31,0)</f>
        <v>19.322028616842317</v>
      </c>
      <c r="T11" s="15">
        <f>VLOOKUP($D11,'cement hist forecast'!$A$1:$AJ$34,32,0)</f>
        <v>18.532307663363408</v>
      </c>
      <c r="U11" s="15">
        <f>VLOOKUP($D11,'cement hist forecast'!$A$1:$AJ$34,33,0)</f>
        <v>17.758381128954078</v>
      </c>
      <c r="V11" s="15">
        <f>VLOOKUP($D11,'cement hist forecast'!$A$1:$AJ$34,34,0)</f>
        <v>16.999933125232928</v>
      </c>
      <c r="W11" s="15">
        <f>VLOOKUP($D11,'cement hist forecast'!$A$1:$AJ$34,35,0)</f>
        <v>16.256654081586213</v>
      </c>
      <c r="X11" s="15">
        <f>VLOOKUP($D11,'cement hist forecast'!$A$1:$AJ$34,36,0)</f>
        <v>15.528240618812418</v>
      </c>
    </row>
    <row r="12" spans="1:24">
      <c r="A12" s="14" t="s">
        <v>3357</v>
      </c>
      <c r="B12" s="14" t="s">
        <v>3958</v>
      </c>
      <c r="C12" s="14" t="s">
        <v>2878</v>
      </c>
      <c r="D12" s="14" t="s">
        <v>2438</v>
      </c>
      <c r="E12" s="14" t="s">
        <v>3959</v>
      </c>
      <c r="F12">
        <f>SUMIF(GID_GCED_CO2_Plant_2019_v1.0!$V$1:$V$797,'prov lvl hist forec Mt'!A12,GID_GCED_CO2_Plant_2019_v1.0!$AB$1:$AB$797)</f>
        <v>626.87</v>
      </c>
      <c r="G12" s="15">
        <f t="shared" si="0"/>
        <v>15366.849999999997</v>
      </c>
      <c r="H12" s="26">
        <f t="shared" si="1"/>
        <v>4.0793656474814304E-2</v>
      </c>
      <c r="I12" s="15">
        <f>VLOOKUP($D12,'cement hist forecast'!$A$1:$AJ$34,21,0)</f>
        <v>5.9878345291577375</v>
      </c>
      <c r="J12" s="15">
        <f>VLOOKUP($D12,'cement hist forecast'!$A$1:$AJ$34,22,0)</f>
        <v>5.1578523161182837</v>
      </c>
      <c r="K12" s="15">
        <f>VLOOKUP($D12,'cement hist forecast'!$A$1:$AJ$34,23,0)</f>
        <v>5.0033483853656673</v>
      </c>
      <c r="L12" s="15">
        <f>VLOOKUP($D12,'cement hist forecast'!$A$1:$AJ$34,24,0)</f>
        <v>5.2750356313801383</v>
      </c>
      <c r="M12" s="15">
        <f>VLOOKUP($D12,'cement hist forecast'!$A$1:$AJ$34,25,0)</f>
        <v>6.3407056184827324</v>
      </c>
      <c r="N12" s="15">
        <f>VLOOKUP($D12,'cement hist forecast'!$A$1:$AJ$34,26,0)</f>
        <v>7.2350911397993114</v>
      </c>
      <c r="O12" s="15">
        <f>VLOOKUP($D12,'cement hist forecast'!$A$1:$AJ$34,27,0)</f>
        <v>7.3822753558155743</v>
      </c>
      <c r="P12" s="15">
        <f>VLOOKUP($D12,'cement hist forecast'!$A$1:$AJ$34,28,0)</f>
        <v>7.3559074036225329</v>
      </c>
      <c r="Q12" s="15">
        <f>VLOOKUP($D12,'cement hist forecast'!$A$1:$AJ$34,29,0)</f>
        <v>7.106001183657435</v>
      </c>
      <c r="R12" s="15">
        <f>VLOOKUP($D12,'cement hist forecast'!$A$1:$AJ$34,30,0)</f>
        <v>6.8610930880916392</v>
      </c>
      <c r="S12" s="15">
        <f>VLOOKUP($D12,'cement hist forecast'!$A$1:$AJ$34,31,0)</f>
        <v>6.6210831544371596</v>
      </c>
      <c r="T12" s="15">
        <f>VLOOKUP($D12,'cement hist forecast'!$A$1:$AJ$34,32,0)</f>
        <v>6.3858734194557698</v>
      </c>
      <c r="U12" s="15">
        <f>VLOOKUP($D12,'cement hist forecast'!$A$1:$AJ$34,33,0)</f>
        <v>6.1553678791740083</v>
      </c>
      <c r="V12" s="15">
        <f>VLOOKUP($D12,'cement hist forecast'!$A$1:$AJ$34,34,0)</f>
        <v>5.9294724496978795</v>
      </c>
      <c r="W12" s="15">
        <f>VLOOKUP($D12,'cement hist forecast'!$A$1:$AJ$34,35,0)</f>
        <v>5.7080949288112768</v>
      </c>
      <c r="X12" s="15">
        <f>VLOOKUP($D12,'cement hist forecast'!$A$1:$AJ$34,36,0)</f>
        <v>5.491144958342403</v>
      </c>
    </row>
    <row r="13" spans="1:24">
      <c r="A13" s="14" t="s">
        <v>3326</v>
      </c>
      <c r="B13" s="14" t="s">
        <v>3960</v>
      </c>
      <c r="C13" s="14" t="s">
        <v>2705</v>
      </c>
      <c r="D13" s="14" t="s">
        <v>2409</v>
      </c>
      <c r="E13" s="14" t="s">
        <v>3961</v>
      </c>
      <c r="F13">
        <f>SUMIF(GID_GCED_CO2_Plant_2019_v1.0!$V$1:$V$797,'prov lvl hist forec Mt'!A13,GID_GCED_CO2_Plant_2019_v1.0!$AB$1:$AB$797)</f>
        <v>838.06999999999994</v>
      </c>
      <c r="G13" s="15">
        <f t="shared" si="0"/>
        <v>6828.59</v>
      </c>
      <c r="H13" s="26">
        <f t="shared" si="1"/>
        <v>0.12272958253460815</v>
      </c>
      <c r="I13" s="15">
        <f>VLOOKUP($D13,'cement hist forecast'!$A$1:$AJ$34,21,0)</f>
        <v>13.058604984277105</v>
      </c>
      <c r="J13" s="15">
        <f>VLOOKUP($D13,'cement hist forecast'!$A$1:$AJ$34,22,0)</f>
        <v>14.102085700760693</v>
      </c>
      <c r="K13" s="15">
        <f>VLOOKUP($D13,'cement hist forecast'!$A$1:$AJ$34,23,0)</f>
        <v>15.405543979884897</v>
      </c>
      <c r="L13" s="15">
        <f>VLOOKUP($D13,'cement hist forecast'!$A$1:$AJ$34,24,0)</f>
        <v>14.586288795375388</v>
      </c>
      <c r="M13" s="15">
        <f>VLOOKUP($D13,'cement hist forecast'!$A$1:$AJ$34,25,0)</f>
        <v>15.123518499290816</v>
      </c>
      <c r="N13" s="15">
        <f>VLOOKUP($D13,'cement hist forecast'!$A$1:$AJ$34,26,0)</f>
        <v>14.642655263402022</v>
      </c>
      <c r="O13" s="15">
        <f>VLOOKUP($D13,'cement hist forecast'!$A$1:$AJ$34,27,0)</f>
        <v>14.63297575436094</v>
      </c>
      <c r="P13" s="15">
        <f>VLOOKUP($D13,'cement hist forecast'!$A$1:$AJ$34,28,0)</f>
        <v>14.634709831822201</v>
      </c>
      <c r="Q13" s="15">
        <f>VLOOKUP($D13,'cement hist forecast'!$A$1:$AJ$34,29,0)</f>
        <v>14.651144810932376</v>
      </c>
      <c r="R13" s="15">
        <f>VLOOKUP($D13,'cement hist forecast'!$A$1:$AJ$34,30,0)</f>
        <v>14.667251090460345</v>
      </c>
      <c r="S13" s="15">
        <f>VLOOKUP($D13,'cement hist forecast'!$A$1:$AJ$34,31,0)</f>
        <v>14.683035244397756</v>
      </c>
      <c r="T13" s="15">
        <f>VLOOKUP($D13,'cement hist forecast'!$A$1:$AJ$34,32,0)</f>
        <v>14.698503715256418</v>
      </c>
      <c r="U13" s="15">
        <f>VLOOKUP($D13,'cement hist forecast'!$A$1:$AJ$34,33,0)</f>
        <v>14.713662816697907</v>
      </c>
      <c r="V13" s="15">
        <f>VLOOKUP($D13,'cement hist forecast'!$A$1:$AJ$34,34,0)</f>
        <v>14.728518736110567</v>
      </c>
      <c r="W13" s="15">
        <f>VLOOKUP($D13,'cement hist forecast'!$A$1:$AJ$34,35,0)</f>
        <v>14.743077537134974</v>
      </c>
      <c r="X13" s="15">
        <f>VLOOKUP($D13,'cement hist forecast'!$A$1:$AJ$34,36,0)</f>
        <v>14.757345162138892</v>
      </c>
    </row>
    <row r="14" spans="1:24">
      <c r="A14" s="14" t="s">
        <v>3262</v>
      </c>
      <c r="B14" s="14" t="s">
        <v>3962</v>
      </c>
      <c r="C14" s="14" t="s">
        <v>2421</v>
      </c>
      <c r="D14" s="14" t="s">
        <v>2362</v>
      </c>
      <c r="E14" s="14" t="s">
        <v>3963</v>
      </c>
      <c r="F14">
        <f>SUMIF(GID_GCED_CO2_Plant_2019_v1.0!$V$1:$V$797,'prov lvl hist forec Mt'!A14,GID_GCED_CO2_Plant_2019_v1.0!$AB$1:$AB$797)</f>
        <v>1143.1199999999999</v>
      </c>
      <c r="G14" s="15">
        <f t="shared" si="0"/>
        <v>26891.949999999997</v>
      </c>
      <c r="H14" s="26">
        <f t="shared" si="1"/>
        <v>4.2507888048282108E-2</v>
      </c>
      <c r="I14" s="15">
        <f>VLOOKUP($D14,'cement hist forecast'!$A$1:$AJ$34,21,0)</f>
        <v>21.994985336630332</v>
      </c>
      <c r="J14" s="15">
        <f>VLOOKUP($D14,'cement hist forecast'!$A$1:$AJ$34,22,0)</f>
        <v>20.472306267203567</v>
      </c>
      <c r="K14" s="15">
        <f>VLOOKUP($D14,'cement hist forecast'!$A$1:$AJ$34,23,0)</f>
        <v>20.264922925467992</v>
      </c>
      <c r="L14" s="15">
        <f>VLOOKUP($D14,'cement hist forecast'!$A$1:$AJ$34,24,0)</f>
        <v>14.497991619881457</v>
      </c>
      <c r="M14" s="15">
        <f>VLOOKUP($D14,'cement hist forecast'!$A$1:$AJ$34,25,0)</f>
        <v>14.40046728580502</v>
      </c>
      <c r="N14" s="15">
        <f>VLOOKUP($D14,'cement hist forecast'!$A$1:$AJ$34,26,0)</f>
        <v>15.896400140947566</v>
      </c>
      <c r="O14" s="15">
        <f>VLOOKUP($D14,'cement hist forecast'!$A$1:$AJ$34,27,0)</f>
        <v>15.777576315359193</v>
      </c>
      <c r="P14" s="15">
        <f>VLOOKUP($D14,'cement hist forecast'!$A$1:$AJ$34,28,0)</f>
        <v>15.798863522896191</v>
      </c>
      <c r="Q14" s="15">
        <f>VLOOKUP($D14,'cement hist forecast'!$A$1:$AJ$34,29,0)</f>
        <v>16.000616223683764</v>
      </c>
      <c r="R14" s="15">
        <f>VLOOKUP($D14,'cement hist forecast'!$A$1:$AJ$34,30,0)</f>
        <v>16.198333870455588</v>
      </c>
      <c r="S14" s="15">
        <f>VLOOKUP($D14,'cement hist forecast'!$A$1:$AJ$34,31,0)</f>
        <v>16.392097164291975</v>
      </c>
      <c r="T14" s="15">
        <f>VLOOKUP($D14,'cement hist forecast'!$A$1:$AJ$34,32,0)</f>
        <v>16.581985192251636</v>
      </c>
      <c r="U14" s="15">
        <f>VLOOKUP($D14,'cement hist forecast'!$A$1:$AJ$34,33,0)</f>
        <v>16.768075459652103</v>
      </c>
      <c r="V14" s="15">
        <f>VLOOKUP($D14,'cement hist forecast'!$A$1:$AJ$34,34,0)</f>
        <v>16.950443921704558</v>
      </c>
      <c r="W14" s="15">
        <f>VLOOKUP($D14,'cement hist forecast'!$A$1:$AJ$34,35,0)</f>
        <v>17.129165014515966</v>
      </c>
      <c r="X14" s="15">
        <f>VLOOKUP($D14,'cement hist forecast'!$A$1:$AJ$34,36,0)</f>
        <v>17.304311685471145</v>
      </c>
    </row>
    <row r="15" spans="1:24">
      <c r="A15" s="14" t="s">
        <v>3522</v>
      </c>
      <c r="B15" s="14" t="s">
        <v>3964</v>
      </c>
      <c r="C15" s="14" t="s">
        <v>3965</v>
      </c>
      <c r="D15" s="14" t="s">
        <v>2610</v>
      </c>
      <c r="E15" s="14" t="s">
        <v>3936</v>
      </c>
      <c r="F15">
        <f>SUMIF(GID_GCED_CO2_Plant_2019_v1.0!$V$1:$V$797,'prov lvl hist forec Mt'!A15,GID_GCED_CO2_Plant_2019_v1.0!$AB$1:$AB$797)</f>
        <v>0</v>
      </c>
      <c r="G15" s="15">
        <f t="shared" si="0"/>
        <v>3885.2700000000004</v>
      </c>
      <c r="H15" s="26">
        <f t="shared" si="1"/>
        <v>0</v>
      </c>
      <c r="I15" s="15">
        <f>VLOOKUP($D15,'cement hist forecast'!$A$1:$AJ$34,21,0)</f>
        <v>5.4885493850326226</v>
      </c>
      <c r="J15" s="15">
        <f>VLOOKUP($D15,'cement hist forecast'!$A$1:$AJ$34,22,0)</f>
        <v>5.2019214979298178</v>
      </c>
      <c r="K15" s="15">
        <f>VLOOKUP($D15,'cement hist forecast'!$A$1:$AJ$34,23,0)</f>
        <v>6.0988889447589179</v>
      </c>
      <c r="L15" s="15">
        <f>VLOOKUP($D15,'cement hist forecast'!$A$1:$AJ$34,24,0)</f>
        <v>4.6829764932748335</v>
      </c>
      <c r="M15" s="15">
        <f>VLOOKUP($D15,'cement hist forecast'!$A$1:$AJ$34,25,0)</f>
        <v>5.2793141011147258</v>
      </c>
      <c r="N15" s="15">
        <f>VLOOKUP($D15,'cement hist forecast'!$A$1:$AJ$34,26,0)</f>
        <v>5.3831017892624811</v>
      </c>
      <c r="O15" s="15">
        <f>VLOOKUP($D15,'cement hist forecast'!$A$1:$AJ$34,27,0)</f>
        <v>5.4532901269453253</v>
      </c>
      <c r="P15" s="15">
        <f>VLOOKUP($D15,'cement hist forecast'!$A$1:$AJ$34,28,0)</f>
        <v>5.44071593398753</v>
      </c>
      <c r="Q15" s="15">
        <f>VLOOKUP($D15,'cement hist forecast'!$A$1:$AJ$34,29,0)</f>
        <v>5.3215421351202972</v>
      </c>
      <c r="R15" s="15">
        <f>VLOOKUP($D15,'cement hist forecast'!$A$1:$AJ$34,30,0)</f>
        <v>5.2047518122304091</v>
      </c>
      <c r="S15" s="15">
        <f>VLOOKUP($D15,'cement hist forecast'!$A$1:$AJ$34,31,0)</f>
        <v>5.0902972957983188</v>
      </c>
      <c r="T15" s="15">
        <f>VLOOKUP($D15,'cement hist forecast'!$A$1:$AJ$34,32,0)</f>
        <v>4.9781318696948702</v>
      </c>
      <c r="U15" s="15">
        <f>VLOOKUP($D15,'cement hist forecast'!$A$1:$AJ$34,33,0)</f>
        <v>4.8682097521134908</v>
      </c>
      <c r="V15" s="15">
        <f>VLOOKUP($D15,'cement hist forecast'!$A$1:$AJ$34,34,0)</f>
        <v>4.7604860768837378</v>
      </c>
      <c r="W15" s="15">
        <f>VLOOKUP($D15,'cement hist forecast'!$A$1:$AJ$34,35,0)</f>
        <v>4.6549168751585821</v>
      </c>
      <c r="X15" s="15">
        <f>VLOOKUP($D15,'cement hist forecast'!$A$1:$AJ$34,36,0)</f>
        <v>4.5514590574679268</v>
      </c>
    </row>
    <row r="16" spans="1:24">
      <c r="A16" s="14" t="s">
        <v>3523</v>
      </c>
      <c r="B16" s="14" t="s">
        <v>3966</v>
      </c>
      <c r="C16" s="14" t="s">
        <v>3967</v>
      </c>
      <c r="D16" s="14" t="s">
        <v>2610</v>
      </c>
      <c r="E16" s="14" t="s">
        <v>3936</v>
      </c>
      <c r="F16">
        <f>SUMIF(GID_GCED_CO2_Plant_2019_v1.0!$V$1:$V$797,'prov lvl hist forec Mt'!A16,GID_GCED_CO2_Plant_2019_v1.0!$AB$1:$AB$797)</f>
        <v>0</v>
      </c>
      <c r="G16" s="15">
        <f t="shared" si="0"/>
        <v>3885.2700000000004</v>
      </c>
      <c r="H16" s="26">
        <f t="shared" si="1"/>
        <v>0</v>
      </c>
      <c r="I16" s="15">
        <f>VLOOKUP($D16,'cement hist forecast'!$A$1:$AJ$34,21,0)</f>
        <v>5.4885493850326226</v>
      </c>
      <c r="J16" s="15">
        <f>VLOOKUP($D16,'cement hist forecast'!$A$1:$AJ$34,22,0)</f>
        <v>5.2019214979298178</v>
      </c>
      <c r="K16" s="15">
        <f>VLOOKUP($D16,'cement hist forecast'!$A$1:$AJ$34,23,0)</f>
        <v>6.0988889447589179</v>
      </c>
      <c r="L16" s="15">
        <f>VLOOKUP($D16,'cement hist forecast'!$A$1:$AJ$34,24,0)</f>
        <v>4.6829764932748335</v>
      </c>
      <c r="M16" s="15">
        <f>VLOOKUP($D16,'cement hist forecast'!$A$1:$AJ$34,25,0)</f>
        <v>5.2793141011147258</v>
      </c>
      <c r="N16" s="15">
        <f>VLOOKUP($D16,'cement hist forecast'!$A$1:$AJ$34,26,0)</f>
        <v>5.3831017892624811</v>
      </c>
      <c r="O16" s="15">
        <f>VLOOKUP($D16,'cement hist forecast'!$A$1:$AJ$34,27,0)</f>
        <v>5.4532901269453253</v>
      </c>
      <c r="P16" s="15">
        <f>VLOOKUP($D16,'cement hist forecast'!$A$1:$AJ$34,28,0)</f>
        <v>5.44071593398753</v>
      </c>
      <c r="Q16" s="15">
        <f>VLOOKUP($D16,'cement hist forecast'!$A$1:$AJ$34,29,0)</f>
        <v>5.3215421351202972</v>
      </c>
      <c r="R16" s="15">
        <f>VLOOKUP($D16,'cement hist forecast'!$A$1:$AJ$34,30,0)</f>
        <v>5.2047518122304091</v>
      </c>
      <c r="S16" s="15">
        <f>VLOOKUP($D16,'cement hist forecast'!$A$1:$AJ$34,31,0)</f>
        <v>5.0902972957983188</v>
      </c>
      <c r="T16" s="15">
        <f>VLOOKUP($D16,'cement hist forecast'!$A$1:$AJ$34,32,0)</f>
        <v>4.9781318696948702</v>
      </c>
      <c r="U16" s="15">
        <f>VLOOKUP($D16,'cement hist forecast'!$A$1:$AJ$34,33,0)</f>
        <v>4.8682097521134908</v>
      </c>
      <c r="V16" s="15">
        <f>VLOOKUP($D16,'cement hist forecast'!$A$1:$AJ$34,34,0)</f>
        <v>4.7604860768837378</v>
      </c>
      <c r="W16" s="15">
        <f>VLOOKUP($D16,'cement hist forecast'!$A$1:$AJ$34,35,0)</f>
        <v>4.6549168751585821</v>
      </c>
      <c r="X16" s="15">
        <f>VLOOKUP($D16,'cement hist forecast'!$A$1:$AJ$34,36,0)</f>
        <v>4.5514590574679268</v>
      </c>
    </row>
    <row r="17" spans="1:24">
      <c r="A17" s="14" t="s">
        <v>3524</v>
      </c>
      <c r="B17" s="14" t="s">
        <v>3968</v>
      </c>
      <c r="C17" s="14" t="s">
        <v>3969</v>
      </c>
      <c r="D17" s="14" t="s">
        <v>3970</v>
      </c>
      <c r="E17" s="14" t="s">
        <v>3971</v>
      </c>
      <c r="F17">
        <f>SUMIF(GID_GCED_CO2_Plant_2019_v1.0!$V$1:$V$797,'prov lvl hist forec Mt'!A17,GID_GCED_CO2_Plant_2019_v1.0!$AB$1:$AB$797)</f>
        <v>0</v>
      </c>
      <c r="G17" s="15">
        <f t="shared" si="0"/>
        <v>6506.7800000000007</v>
      </c>
      <c r="H17" s="26">
        <f t="shared" si="1"/>
        <v>0</v>
      </c>
      <c r="I17" s="15">
        <f>VLOOKUP($D17,'cement hist forecast'!$A$1:$AJ$34,21,0)</f>
        <v>7.7519399425939444</v>
      </c>
      <c r="J17" s="15">
        <f>VLOOKUP($D17,'cement hist forecast'!$A$1:$AJ$34,22,0)</f>
        <v>8.2611807461625233</v>
      </c>
      <c r="K17" s="15">
        <f>VLOOKUP($D17,'cement hist forecast'!$A$1:$AJ$34,23,0)</f>
        <v>4.1310126843708384</v>
      </c>
      <c r="L17" s="15">
        <f>VLOOKUP($D17,'cement hist forecast'!$A$1:$AJ$34,24,0)</f>
        <v>3.8413634632449338</v>
      </c>
      <c r="M17" s="15">
        <f>VLOOKUP($D17,'cement hist forecast'!$A$1:$AJ$34,25,0)</f>
        <v>4.4937795284061428</v>
      </c>
      <c r="N17" s="15">
        <f>VLOOKUP($D17,'cement hist forecast'!$A$1:$AJ$34,26,0)</f>
        <v>4.7903496545665574</v>
      </c>
      <c r="O17" s="15">
        <f>VLOOKUP($D17,'cement hist forecast'!$A$1:$AJ$34,27,0)</f>
        <v>4.876154171658599</v>
      </c>
      <c r="P17" s="15">
        <f>VLOOKUP($D17,'cement hist forecast'!$A$1:$AJ$34,28,0)</f>
        <v>4.8607823507808767</v>
      </c>
      <c r="Q17" s="15">
        <f>VLOOKUP($D17,'cement hist forecast'!$A$1:$AJ$34,29,0)</f>
        <v>4.7150936138851112</v>
      </c>
      <c r="R17" s="15">
        <f>VLOOKUP($D17,'cement hist forecast'!$A$1:$AJ$34,30,0)</f>
        <v>4.5723186517272607</v>
      </c>
      <c r="S17" s="15">
        <f>VLOOKUP($D17,'cement hist forecast'!$A$1:$AJ$34,31,0)</f>
        <v>4.4323991888125676</v>
      </c>
      <c r="T17" s="15">
        <f>VLOOKUP($D17,'cement hist forecast'!$A$1:$AJ$34,32,0)</f>
        <v>4.2952781151561679</v>
      </c>
      <c r="U17" s="15">
        <f>VLOOKUP($D17,'cement hist forecast'!$A$1:$AJ$34,33,0)</f>
        <v>4.1608994629728961</v>
      </c>
      <c r="V17" s="15">
        <f>VLOOKUP($D17,'cement hist forecast'!$A$1:$AJ$34,34,0)</f>
        <v>4.0292083838332902</v>
      </c>
      <c r="W17" s="15">
        <f>VLOOKUP($D17,'cement hist forecast'!$A$1:$AJ$34,35,0)</f>
        <v>3.9001511262764765</v>
      </c>
      <c r="X17" s="15">
        <f>VLOOKUP($D17,'cement hist forecast'!$A$1:$AJ$34,36,0)</f>
        <v>3.7736750138707977</v>
      </c>
    </row>
    <row r="18" spans="1:24">
      <c r="A18" s="14" t="s">
        <v>3525</v>
      </c>
      <c r="B18" s="14" t="s">
        <v>3972</v>
      </c>
      <c r="C18" s="14" t="s">
        <v>3973</v>
      </c>
      <c r="D18" s="14" t="s">
        <v>2634</v>
      </c>
      <c r="E18" s="14" t="s">
        <v>3974</v>
      </c>
      <c r="F18">
        <f>SUMIF(GID_GCED_CO2_Plant_2019_v1.0!$V$1:$V$797,'prov lvl hist forec Mt'!A18,GID_GCED_CO2_Plant_2019_v1.0!$AB$1:$AB$797)</f>
        <v>0</v>
      </c>
      <c r="G18" s="15">
        <f t="shared" si="0"/>
        <v>11280.41</v>
      </c>
      <c r="H18" s="26">
        <f t="shared" si="1"/>
        <v>0</v>
      </c>
      <c r="I18" s="15">
        <f>VLOOKUP($D18,'cement hist forecast'!$A$1:$AJ$34,21,0)</f>
        <v>4.7547676258514073</v>
      </c>
      <c r="J18" s="15">
        <f>VLOOKUP($D18,'cement hist forecast'!$A$1:$AJ$34,22,0)</f>
        <v>4.4743011277995075</v>
      </c>
      <c r="K18" s="15">
        <f>VLOOKUP($D18,'cement hist forecast'!$A$1:$AJ$34,23,0)</f>
        <v>4.0588312663850603</v>
      </c>
      <c r="L18" s="15">
        <f>VLOOKUP($D18,'cement hist forecast'!$A$1:$AJ$34,24,0)</f>
        <v>1.7632197575348332</v>
      </c>
      <c r="M18" s="15">
        <f>VLOOKUP($D18,'cement hist forecast'!$A$1:$AJ$34,25,0)</f>
        <v>2.4793000656680531</v>
      </c>
      <c r="N18" s="15">
        <f>VLOOKUP($D18,'cement hist forecast'!$A$1:$AJ$34,26,0)</f>
        <v>2.7002504872645074</v>
      </c>
      <c r="O18" s="15">
        <f>VLOOKUP($D18,'cement hist forecast'!$A$1:$AJ$34,27,0)</f>
        <v>2.8116790537330001</v>
      </c>
      <c r="P18" s="15">
        <f>VLOOKUP($D18,'cement hist forecast'!$A$1:$AJ$34,28,0)</f>
        <v>2.7917167018374971</v>
      </c>
      <c r="Q18" s="15">
        <f>VLOOKUP($D18,'cement hist forecast'!$A$1:$AJ$34,29,0)</f>
        <v>2.6025205190131522</v>
      </c>
      <c r="R18" s="15">
        <f>VLOOKUP($D18,'cement hist forecast'!$A$1:$AJ$34,30,0)</f>
        <v>2.4171082598452944</v>
      </c>
      <c r="S18" s="15">
        <f>VLOOKUP($D18,'cement hist forecast'!$A$1:$AJ$34,31,0)</f>
        <v>2.2354042458607934</v>
      </c>
      <c r="T18" s="15">
        <f>VLOOKUP($D18,'cement hist forecast'!$A$1:$AJ$34,32,0)</f>
        <v>2.0573343121559824</v>
      </c>
      <c r="U18" s="15">
        <f>VLOOKUP($D18,'cement hist forecast'!$A$1:$AJ$34,33,0)</f>
        <v>1.8828257771252686</v>
      </c>
      <c r="V18" s="15">
        <f>VLOOKUP($D18,'cement hist forecast'!$A$1:$AJ$34,34,0)</f>
        <v>1.7118074127951675</v>
      </c>
      <c r="W18" s="15">
        <f>VLOOKUP($D18,'cement hist forecast'!$A$1:$AJ$34,35,0)</f>
        <v>1.5442094157516706</v>
      </c>
      <c r="X18" s="15">
        <f>VLOOKUP($D18,'cement hist forecast'!$A$1:$AJ$34,36,0)</f>
        <v>1.3799633786490411</v>
      </c>
    </row>
    <row r="19" spans="1:24">
      <c r="A19" s="14" t="s">
        <v>3284</v>
      </c>
      <c r="B19" s="14" t="s">
        <v>3975</v>
      </c>
      <c r="C19" s="14" t="s">
        <v>2509</v>
      </c>
      <c r="D19" s="14" t="s">
        <v>2496</v>
      </c>
      <c r="E19" s="14" t="s">
        <v>3976</v>
      </c>
      <c r="F19">
        <f>SUMIF(GID_GCED_CO2_Plant_2019_v1.0!$V$1:$V$797,'prov lvl hist forec Mt'!A19,GID_GCED_CO2_Plant_2019_v1.0!$AB$1:$AB$797)</f>
        <v>1464.94</v>
      </c>
      <c r="G19" s="15">
        <f t="shared" si="0"/>
        <v>33858.01</v>
      </c>
      <c r="H19" s="26">
        <f t="shared" si="1"/>
        <v>4.3267161891676446E-2</v>
      </c>
      <c r="I19" s="15">
        <f>VLOOKUP($D19,'cement hist forecast'!$A$1:$AJ$34,21,0)</f>
        <v>14.536797244398452</v>
      </c>
      <c r="J19" s="15">
        <f>VLOOKUP($D19,'cement hist forecast'!$A$1:$AJ$34,22,0)</f>
        <v>15.705172707718006</v>
      </c>
      <c r="K19" s="15">
        <f>VLOOKUP($D19,'cement hist forecast'!$A$1:$AJ$34,23,0)</f>
        <v>16.521798883436066</v>
      </c>
      <c r="L19" s="15">
        <f>VLOOKUP($D19,'cement hist forecast'!$A$1:$AJ$34,24,0)</f>
        <v>15.528204666569852</v>
      </c>
      <c r="M19" s="15">
        <f>VLOOKUP($D19,'cement hist forecast'!$A$1:$AJ$34,25,0)</f>
        <v>16.4013795624181</v>
      </c>
      <c r="N19" s="15">
        <f>VLOOKUP($D19,'cement hist forecast'!$A$1:$AJ$34,26,0)</f>
        <v>16.459466526190305</v>
      </c>
      <c r="O19" s="15">
        <f>VLOOKUP($D19,'cement hist forecast'!$A$1:$AJ$34,27,0)</f>
        <v>16.50125640261324</v>
      </c>
      <c r="P19" s="15">
        <f>VLOOKUP($D19,'cement hist forecast'!$A$1:$AJ$34,28,0)</f>
        <v>16.493769774675151</v>
      </c>
      <c r="Q19" s="15">
        <f>VLOOKUP($D19,'cement hist forecast'!$A$1:$AJ$34,29,0)</f>
        <v>16.422814136004554</v>
      </c>
      <c r="R19" s="15">
        <f>VLOOKUP($D19,'cement hist forecast'!$A$1:$AJ$34,30,0)</f>
        <v>16.353277610107373</v>
      </c>
      <c r="S19" s="15">
        <f>VLOOKUP($D19,'cement hist forecast'!$A$1:$AJ$34,31,0)</f>
        <v>16.285131814728132</v>
      </c>
      <c r="T19" s="15">
        <f>VLOOKUP($D19,'cement hist forecast'!$A$1:$AJ$34,32,0)</f>
        <v>16.218348935256476</v>
      </c>
      <c r="U19" s="15">
        <f>VLOOKUP($D19,'cement hist forecast'!$A$1:$AJ$34,33,0)</f>
        <v>16.152901713374256</v>
      </c>
      <c r="V19" s="15">
        <f>VLOOKUP($D19,'cement hist forecast'!$A$1:$AJ$34,34,0)</f>
        <v>16.088763435929675</v>
      </c>
      <c r="W19" s="15">
        <f>VLOOKUP($D19,'cement hist forecast'!$A$1:$AJ$34,35,0)</f>
        <v>16.025907924033991</v>
      </c>
      <c r="X19" s="15">
        <f>VLOOKUP($D19,'cement hist forecast'!$A$1:$AJ$34,36,0)</f>
        <v>15.964309522376219</v>
      </c>
    </row>
    <row r="20" spans="1:24">
      <c r="A20" s="14" t="s">
        <v>3320</v>
      </c>
      <c r="B20" s="14" t="s">
        <v>3977</v>
      </c>
      <c r="C20" s="14" t="s">
        <v>2671</v>
      </c>
      <c r="D20" s="14" t="s">
        <v>2634</v>
      </c>
      <c r="E20" s="14" t="s">
        <v>3974</v>
      </c>
      <c r="F20">
        <f>SUMIF(GID_GCED_CO2_Plant_2019_v1.0!$V$1:$V$797,'prov lvl hist forec Mt'!A20,GID_GCED_CO2_Plant_2019_v1.0!$AB$1:$AB$797)</f>
        <v>103.91999999999999</v>
      </c>
      <c r="G20" s="15">
        <f t="shared" si="0"/>
        <v>11280.41</v>
      </c>
      <c r="H20" s="26">
        <f t="shared" si="1"/>
        <v>9.2124311084437523E-3</v>
      </c>
      <c r="I20" s="15">
        <f>VLOOKUP($D20,'cement hist forecast'!$A$1:$AJ$34,21,0)</f>
        <v>4.7547676258514073</v>
      </c>
      <c r="J20" s="15">
        <f>VLOOKUP($D20,'cement hist forecast'!$A$1:$AJ$34,22,0)</f>
        <v>4.4743011277995075</v>
      </c>
      <c r="K20" s="15">
        <f>VLOOKUP($D20,'cement hist forecast'!$A$1:$AJ$34,23,0)</f>
        <v>4.0588312663850603</v>
      </c>
      <c r="L20" s="15">
        <f>VLOOKUP($D20,'cement hist forecast'!$A$1:$AJ$34,24,0)</f>
        <v>1.7632197575348332</v>
      </c>
      <c r="M20" s="15">
        <f>VLOOKUP($D20,'cement hist forecast'!$A$1:$AJ$34,25,0)</f>
        <v>2.4793000656680531</v>
      </c>
      <c r="N20" s="15">
        <f>VLOOKUP($D20,'cement hist forecast'!$A$1:$AJ$34,26,0)</f>
        <v>2.7002504872645074</v>
      </c>
      <c r="O20" s="15">
        <f>VLOOKUP($D20,'cement hist forecast'!$A$1:$AJ$34,27,0)</f>
        <v>2.8116790537330001</v>
      </c>
      <c r="P20" s="15">
        <f>VLOOKUP($D20,'cement hist forecast'!$A$1:$AJ$34,28,0)</f>
        <v>2.7917167018374971</v>
      </c>
      <c r="Q20" s="15">
        <f>VLOOKUP($D20,'cement hist forecast'!$A$1:$AJ$34,29,0)</f>
        <v>2.6025205190131522</v>
      </c>
      <c r="R20" s="15">
        <f>VLOOKUP($D20,'cement hist forecast'!$A$1:$AJ$34,30,0)</f>
        <v>2.4171082598452944</v>
      </c>
      <c r="S20" s="15">
        <f>VLOOKUP($D20,'cement hist forecast'!$A$1:$AJ$34,31,0)</f>
        <v>2.2354042458607934</v>
      </c>
      <c r="T20" s="15">
        <f>VLOOKUP($D20,'cement hist forecast'!$A$1:$AJ$34,32,0)</f>
        <v>2.0573343121559824</v>
      </c>
      <c r="U20" s="15">
        <f>VLOOKUP($D20,'cement hist forecast'!$A$1:$AJ$34,33,0)</f>
        <v>1.8828257771252686</v>
      </c>
      <c r="V20" s="15">
        <f>VLOOKUP($D20,'cement hist forecast'!$A$1:$AJ$34,34,0)</f>
        <v>1.7118074127951675</v>
      </c>
      <c r="W20" s="15">
        <f>VLOOKUP($D20,'cement hist forecast'!$A$1:$AJ$34,35,0)</f>
        <v>1.5442094157516706</v>
      </c>
      <c r="X20" s="15">
        <f>VLOOKUP($D20,'cement hist forecast'!$A$1:$AJ$34,36,0)</f>
        <v>1.3799633786490411</v>
      </c>
    </row>
    <row r="21" spans="1:24">
      <c r="A21" s="14" t="s">
        <v>3315</v>
      </c>
      <c r="B21" s="14" t="s">
        <v>3978</v>
      </c>
      <c r="C21" s="14" t="s">
        <v>2639</v>
      </c>
      <c r="D21" s="14" t="s">
        <v>2416</v>
      </c>
      <c r="E21" s="14" t="s">
        <v>3979</v>
      </c>
      <c r="F21">
        <f>SUMIF(GID_GCED_CO2_Plant_2019_v1.0!$V$1:$V$797,'prov lvl hist forec Mt'!A21,GID_GCED_CO2_Plant_2019_v1.0!$AB$1:$AB$797)</f>
        <v>640.29</v>
      </c>
      <c r="G21" s="15">
        <f t="shared" si="0"/>
        <v>6251.97</v>
      </c>
      <c r="H21" s="26">
        <f t="shared" si="1"/>
        <v>0.10241411906966923</v>
      </c>
      <c r="I21" s="15">
        <f>VLOOKUP($D21,'cement hist forecast'!$A$1:$AJ$34,21,0)</f>
        <v>6.2289741078131611</v>
      </c>
      <c r="J21" s="15">
        <f>VLOOKUP($D21,'cement hist forecast'!$A$1:$AJ$34,22,0)</f>
        <v>6.0783721147020016</v>
      </c>
      <c r="K21" s="15">
        <f>VLOOKUP($D21,'cement hist forecast'!$A$1:$AJ$34,23,0)</f>
        <v>5.4388515319575559</v>
      </c>
      <c r="L21" s="15">
        <f>VLOOKUP($D21,'cement hist forecast'!$A$1:$AJ$34,24,0)</f>
        <v>5.0867397229930358</v>
      </c>
      <c r="M21" s="15">
        <f>VLOOKUP($D21,'cement hist forecast'!$A$1:$AJ$34,25,0)</f>
        <v>6.0673667215523954</v>
      </c>
      <c r="N21" s="15">
        <f>VLOOKUP($D21,'cement hist forecast'!$A$1:$AJ$34,26,0)</f>
        <v>6.3075775956689695</v>
      </c>
      <c r="O21" s="15">
        <f>VLOOKUP($D21,'cement hist forecast'!$A$1:$AJ$34,27,0)</f>
        <v>6.4413799142302075</v>
      </c>
      <c r="P21" s="15">
        <f>VLOOKUP($D21,'cement hist forecast'!$A$1:$AJ$34,28,0)</f>
        <v>6.4174093198646327</v>
      </c>
      <c r="Q21" s="15">
        <f>VLOOKUP($D21,'cement hist forecast'!$A$1:$AJ$34,29,0)</f>
        <v>6.1902244181187136</v>
      </c>
      <c r="R21" s="15">
        <f>VLOOKUP($D21,'cement hist forecast'!$A$1:$AJ$34,30,0)</f>
        <v>5.9675832144077123</v>
      </c>
      <c r="S21" s="15">
        <f>VLOOKUP($D21,'cement hist forecast'!$A$1:$AJ$34,31,0)</f>
        <v>5.7493948347709312</v>
      </c>
      <c r="T21" s="15">
        <f>VLOOKUP($D21,'cement hist forecast'!$A$1:$AJ$34,32,0)</f>
        <v>5.5355702227268857</v>
      </c>
      <c r="U21" s="15">
        <f>VLOOKUP($D21,'cement hist forecast'!$A$1:$AJ$34,33,0)</f>
        <v>5.326022102923722</v>
      </c>
      <c r="V21" s="15">
        <f>VLOOKUP($D21,'cement hist forecast'!$A$1:$AJ$34,34,0)</f>
        <v>5.1206649455166202</v>
      </c>
      <c r="W21" s="15">
        <f>VLOOKUP($D21,'cement hist forecast'!$A$1:$AJ$34,35,0)</f>
        <v>4.9194149312576627</v>
      </c>
      <c r="X21" s="15">
        <f>VLOOKUP($D21,'cement hist forecast'!$A$1:$AJ$34,36,0)</f>
        <v>4.7221899172838819</v>
      </c>
    </row>
    <row r="22" spans="1:24">
      <c r="A22" s="14" t="s">
        <v>3263</v>
      </c>
      <c r="B22" s="14" t="s">
        <v>3980</v>
      </c>
      <c r="C22" s="14" t="s">
        <v>2427</v>
      </c>
      <c r="D22" s="14" t="s">
        <v>1445</v>
      </c>
      <c r="E22" s="14" t="s">
        <v>3947</v>
      </c>
      <c r="F22">
        <f>SUMIF(GID_GCED_CO2_Plant_2019_v1.0!$V$1:$V$797,'prov lvl hist forec Mt'!A22,GID_GCED_CO2_Plant_2019_v1.0!$AB$1:$AB$797)</f>
        <v>734.15</v>
      </c>
      <c r="G22" s="15">
        <f t="shared" si="0"/>
        <v>19500.18</v>
      </c>
      <c r="H22" s="26">
        <f t="shared" si="1"/>
        <v>3.7648370425298637E-2</v>
      </c>
      <c r="I22" s="15">
        <f>VLOOKUP($D22,'cement hist forecast'!$A$1:$AJ$34,21,0)</f>
        <v>11.887051923900506</v>
      </c>
      <c r="J22" s="15">
        <f>VLOOKUP($D22,'cement hist forecast'!$A$1:$AJ$34,22,0)</f>
        <v>12.937656953365352</v>
      </c>
      <c r="K22" s="15">
        <f>VLOOKUP($D22,'cement hist forecast'!$A$1:$AJ$34,23,0)</f>
        <v>12.159265759154817</v>
      </c>
      <c r="L22" s="15">
        <f>VLOOKUP($D22,'cement hist forecast'!$A$1:$AJ$34,24,0)</f>
        <v>11.815307114840197</v>
      </c>
      <c r="M22" s="15">
        <f>VLOOKUP($D22,'cement hist forecast'!$A$1:$AJ$34,25,0)</f>
        <v>14.078349814013468</v>
      </c>
      <c r="N22" s="15">
        <f>VLOOKUP($D22,'cement hist forecast'!$A$1:$AJ$34,26,0)</f>
        <v>15.890419594803729</v>
      </c>
      <c r="O22" s="15">
        <f>VLOOKUP($D22,'cement hist forecast'!$A$1:$AJ$34,27,0)</f>
        <v>16.19866484510754</v>
      </c>
      <c r="P22" s="15">
        <f>VLOOKUP($D22,'cement hist forecast'!$A$1:$AJ$34,28,0)</f>
        <v>16.143442918166372</v>
      </c>
      <c r="Q22" s="15">
        <f>VLOOKUP($D22,'cement hist forecast'!$A$1:$AJ$34,29,0)</f>
        <v>15.620068826768495</v>
      </c>
      <c r="R22" s="15">
        <f>VLOOKUP($D22,'cement hist forecast'!$A$1:$AJ$34,30,0)</f>
        <v>15.107162217198578</v>
      </c>
      <c r="S22" s="15">
        <f>VLOOKUP($D22,'cement hist forecast'!$A$1:$AJ$34,31,0)</f>
        <v>14.604513739820057</v>
      </c>
      <c r="T22" s="15">
        <f>VLOOKUP($D22,'cement hist forecast'!$A$1:$AJ$34,32,0)</f>
        <v>14.111918231989108</v>
      </c>
      <c r="U22" s="15">
        <f>VLOOKUP($D22,'cement hist forecast'!$A$1:$AJ$34,33,0)</f>
        <v>13.629174634314779</v>
      </c>
      <c r="V22" s="15">
        <f>VLOOKUP($D22,'cement hist forecast'!$A$1:$AJ$34,34,0)</f>
        <v>13.156085908593933</v>
      </c>
      <c r="W22" s="15">
        <f>VLOOKUP($D22,'cement hist forecast'!$A$1:$AJ$34,35,0)</f>
        <v>12.692458957387508</v>
      </c>
      <c r="X22" s="15">
        <f>VLOOKUP($D22,'cement hist forecast'!$A$1:$AJ$34,36,0)</f>
        <v>12.238104545205207</v>
      </c>
    </row>
    <row r="23" spans="1:24">
      <c r="A23" s="14" t="s">
        <v>3259</v>
      </c>
      <c r="B23" s="14" t="s">
        <v>3981</v>
      </c>
      <c r="C23" s="14" t="s">
        <v>2411</v>
      </c>
      <c r="D23" s="14" t="s">
        <v>2412</v>
      </c>
      <c r="E23" s="14" t="s">
        <v>3949</v>
      </c>
      <c r="F23">
        <f>SUMIF(GID_GCED_CO2_Plant_2019_v1.0!$V$1:$V$797,'prov lvl hist forec Mt'!A23,GID_GCED_CO2_Plant_2019_v1.0!$AB$1:$AB$797)</f>
        <v>3610.4</v>
      </c>
      <c r="G23" s="15">
        <f t="shared" si="0"/>
        <v>15785.860000000004</v>
      </c>
      <c r="H23" s="26">
        <f t="shared" si="1"/>
        <v>0.22871101099338262</v>
      </c>
      <c r="I23" s="15">
        <f>VLOOKUP($D23,'cement hist forecast'!$A$1:$AJ$34,21,0)</f>
        <v>11.343923220019859</v>
      </c>
      <c r="J23" s="15">
        <f>VLOOKUP($D23,'cement hist forecast'!$A$1:$AJ$34,22,0)</f>
        <v>9.9130862781334503</v>
      </c>
      <c r="K23" s="15">
        <f>VLOOKUP($D23,'cement hist forecast'!$A$1:$AJ$34,23,0)</f>
        <v>10.141604532781432</v>
      </c>
      <c r="L23" s="15">
        <f>VLOOKUP($D23,'cement hist forecast'!$A$1:$AJ$34,24,0)</f>
        <v>8.291353354336696</v>
      </c>
      <c r="M23" s="15">
        <f>VLOOKUP($D23,'cement hist forecast'!$A$1:$AJ$34,25,0)</f>
        <v>9.1106957187115842</v>
      </c>
      <c r="N23" s="15">
        <f>VLOOKUP($D23,'cement hist forecast'!$A$1:$AJ$34,26,0)</f>
        <v>9.2201849356915702</v>
      </c>
      <c r="O23" s="15">
        <f>VLOOKUP($D23,'cement hist forecast'!$A$1:$AJ$34,27,0)</f>
        <v>9.3035600578153357</v>
      </c>
      <c r="P23" s="15">
        <f>VLOOKUP($D23,'cement hist forecast'!$A$1:$AJ$34,28,0)</f>
        <v>9.2886234613938434</v>
      </c>
      <c r="Q23" s="15">
        <f>VLOOKUP($D23,'cement hist forecast'!$A$1:$AJ$34,29,0)</f>
        <v>9.1470596295304016</v>
      </c>
      <c r="R23" s="15">
        <f>VLOOKUP($D23,'cement hist forecast'!$A$1:$AJ$34,30,0)</f>
        <v>9.0083270743042263</v>
      </c>
      <c r="S23" s="15">
        <f>VLOOKUP($D23,'cement hist forecast'!$A$1:$AJ$34,31,0)</f>
        <v>8.8723691701825764</v>
      </c>
      <c r="T23" s="15">
        <f>VLOOKUP($D23,'cement hist forecast'!$A$1:$AJ$34,32,0)</f>
        <v>8.7391304241433581</v>
      </c>
      <c r="U23" s="15">
        <f>VLOOKUP($D23,'cement hist forecast'!$A$1:$AJ$34,33,0)</f>
        <v>8.6085564530249243</v>
      </c>
      <c r="V23" s="15">
        <f>VLOOKUP($D23,'cement hist forecast'!$A$1:$AJ$34,34,0)</f>
        <v>8.480593961328859</v>
      </c>
      <c r="W23" s="15">
        <f>VLOOKUP($D23,'cement hist forecast'!$A$1:$AJ$34,35,0)</f>
        <v>8.3551907194667159</v>
      </c>
      <c r="X23" s="15">
        <f>VLOOKUP($D23,'cement hist forecast'!$A$1:$AJ$34,36,0)</f>
        <v>8.2322955424418147</v>
      </c>
    </row>
    <row r="24" spans="1:24">
      <c r="A24" s="14" t="s">
        <v>3514</v>
      </c>
      <c r="B24" s="14" t="s">
        <v>3982</v>
      </c>
      <c r="C24" s="14" t="s">
        <v>3055</v>
      </c>
      <c r="D24" s="14" t="s">
        <v>2545</v>
      </c>
      <c r="E24" s="14" t="s">
        <v>3953</v>
      </c>
      <c r="F24">
        <f>SUMIF(GID_GCED_CO2_Plant_2019_v1.0!$V$1:$V$797,'prov lvl hist forec Mt'!A24,GID_GCED_CO2_Plant_2019_v1.0!$AB$1:$AB$797)</f>
        <v>207.84</v>
      </c>
      <c r="G24" s="15">
        <f t="shared" si="0"/>
        <v>9758.44</v>
      </c>
      <c r="H24" s="26">
        <f t="shared" si="1"/>
        <v>2.1298486233455347E-2</v>
      </c>
      <c r="I24" s="15">
        <f>VLOOKUP($D24,'cement hist forecast'!$A$1:$AJ$34,21,0)</f>
        <v>12.249890595695526</v>
      </c>
      <c r="J24" s="15">
        <f>VLOOKUP($D24,'cement hist forecast'!$A$1:$AJ$34,22,0)</f>
        <v>14.383858197862905</v>
      </c>
      <c r="K24" s="15">
        <f>VLOOKUP($D24,'cement hist forecast'!$A$1:$AJ$34,23,0)</f>
        <v>15.31924099525315</v>
      </c>
      <c r="L24" s="15">
        <f>VLOOKUP($D24,'cement hist forecast'!$A$1:$AJ$34,24,0)</f>
        <v>15.599987440717284</v>
      </c>
      <c r="M24" s="15">
        <f>VLOOKUP($D24,'cement hist forecast'!$A$1:$AJ$34,25,0)</f>
        <v>17.674287089029153</v>
      </c>
      <c r="N24" s="15">
        <f>VLOOKUP($D24,'cement hist forecast'!$A$1:$AJ$34,26,0)</f>
        <v>17.608992589415269</v>
      </c>
      <c r="O24" s="15">
        <f>VLOOKUP($D24,'cement hist forecast'!$A$1:$AJ$34,27,0)</f>
        <v>17.857982969106974</v>
      </c>
      <c r="P24" s="15">
        <f>VLOOKUP($D24,'cement hist forecast'!$A$1:$AJ$34,28,0)</f>
        <v>17.813376511934194</v>
      </c>
      <c r="Q24" s="15">
        <f>VLOOKUP($D24,'cement hist forecast'!$A$1:$AJ$34,29,0)</f>
        <v>17.390612126726253</v>
      </c>
      <c r="R24" s="15">
        <f>VLOOKUP($D24,'cement hist forecast'!$A$1:$AJ$34,30,0)</f>
        <v>16.976303029222471</v>
      </c>
      <c r="S24" s="15">
        <f>VLOOKUP($D24,'cement hist forecast'!$A$1:$AJ$34,31,0)</f>
        <v>16.570280113668762</v>
      </c>
      <c r="T24" s="15">
        <f>VLOOKUP($D24,'cement hist forecast'!$A$1:$AJ$34,32,0)</f>
        <v>16.172377656426129</v>
      </c>
      <c r="U24" s="15">
        <f>VLOOKUP($D24,'cement hist forecast'!$A$1:$AJ$34,33,0)</f>
        <v>15.782433248328351</v>
      </c>
      <c r="V24" s="15">
        <f>VLOOKUP($D24,'cement hist forecast'!$A$1:$AJ$34,34,0)</f>
        <v>15.400287728392524</v>
      </c>
      <c r="W24" s="15">
        <f>VLOOKUP($D24,'cement hist forecast'!$A$1:$AJ$34,35,0)</f>
        <v>15.025785118855419</v>
      </c>
      <c r="X24" s="15">
        <f>VLOOKUP($D24,'cement hist forecast'!$A$1:$AJ$34,36,0)</f>
        <v>14.65877256150905</v>
      </c>
    </row>
    <row r="25" spans="1:24">
      <c r="A25" s="14" t="s">
        <v>3526</v>
      </c>
      <c r="B25" s="14" t="s">
        <v>3983</v>
      </c>
      <c r="C25" s="14" t="s">
        <v>3984</v>
      </c>
      <c r="D25" s="14" t="s">
        <v>3970</v>
      </c>
      <c r="E25" s="14" t="s">
        <v>3971</v>
      </c>
      <c r="F25">
        <f>SUMIF(GID_GCED_CO2_Plant_2019_v1.0!$V$1:$V$797,'prov lvl hist forec Mt'!A25,GID_GCED_CO2_Plant_2019_v1.0!$AB$1:$AB$797)</f>
        <v>0</v>
      </c>
      <c r="G25" s="15">
        <f t="shared" si="0"/>
        <v>6506.7800000000007</v>
      </c>
      <c r="H25" s="26">
        <f t="shared" si="1"/>
        <v>0</v>
      </c>
      <c r="I25" s="15">
        <f>VLOOKUP($D25,'cement hist forecast'!$A$1:$AJ$34,21,0)</f>
        <v>7.7519399425939444</v>
      </c>
      <c r="J25" s="15">
        <f>VLOOKUP($D25,'cement hist forecast'!$A$1:$AJ$34,22,0)</f>
        <v>8.2611807461625233</v>
      </c>
      <c r="K25" s="15">
        <f>VLOOKUP($D25,'cement hist forecast'!$A$1:$AJ$34,23,0)</f>
        <v>4.1310126843708384</v>
      </c>
      <c r="L25" s="15">
        <f>VLOOKUP($D25,'cement hist forecast'!$A$1:$AJ$34,24,0)</f>
        <v>3.8413634632449338</v>
      </c>
      <c r="M25" s="15">
        <f>VLOOKUP($D25,'cement hist forecast'!$A$1:$AJ$34,25,0)</f>
        <v>4.4937795284061428</v>
      </c>
      <c r="N25" s="15">
        <f>VLOOKUP($D25,'cement hist forecast'!$A$1:$AJ$34,26,0)</f>
        <v>4.7903496545665574</v>
      </c>
      <c r="O25" s="15">
        <f>VLOOKUP($D25,'cement hist forecast'!$A$1:$AJ$34,27,0)</f>
        <v>4.876154171658599</v>
      </c>
      <c r="P25" s="15">
        <f>VLOOKUP($D25,'cement hist forecast'!$A$1:$AJ$34,28,0)</f>
        <v>4.8607823507808767</v>
      </c>
      <c r="Q25" s="15">
        <f>VLOOKUP($D25,'cement hist forecast'!$A$1:$AJ$34,29,0)</f>
        <v>4.7150936138851112</v>
      </c>
      <c r="R25" s="15">
        <f>VLOOKUP($D25,'cement hist forecast'!$A$1:$AJ$34,30,0)</f>
        <v>4.5723186517272607</v>
      </c>
      <c r="S25" s="15">
        <f>VLOOKUP($D25,'cement hist forecast'!$A$1:$AJ$34,31,0)</f>
        <v>4.4323991888125676</v>
      </c>
      <c r="T25" s="15">
        <f>VLOOKUP($D25,'cement hist forecast'!$A$1:$AJ$34,32,0)</f>
        <v>4.2952781151561679</v>
      </c>
      <c r="U25" s="15">
        <f>VLOOKUP($D25,'cement hist forecast'!$A$1:$AJ$34,33,0)</f>
        <v>4.1608994629728961</v>
      </c>
      <c r="V25" s="15">
        <f>VLOOKUP($D25,'cement hist forecast'!$A$1:$AJ$34,34,0)</f>
        <v>4.0292083838332902</v>
      </c>
      <c r="W25" s="15">
        <f>VLOOKUP($D25,'cement hist forecast'!$A$1:$AJ$34,35,0)</f>
        <v>3.9001511262764765</v>
      </c>
      <c r="X25" s="15">
        <f>VLOOKUP($D25,'cement hist forecast'!$A$1:$AJ$34,36,0)</f>
        <v>3.7736750138707977</v>
      </c>
    </row>
    <row r="26" spans="1:24">
      <c r="A26" s="14" t="s">
        <v>3480</v>
      </c>
      <c r="B26" s="14" t="s">
        <v>3985</v>
      </c>
      <c r="C26" s="14" t="s">
        <v>3986</v>
      </c>
      <c r="D26" s="14" t="s">
        <v>2366</v>
      </c>
      <c r="E26" s="14" t="s">
        <v>3987</v>
      </c>
      <c r="F26">
        <f>SUMIF(GID_GCED_CO2_Plant_2019_v1.0!$V$1:$V$797,'prov lvl hist forec Mt'!A26,GID_GCED_CO2_Plant_2019_v1.0!$AB$1:$AB$797)</f>
        <v>50.28</v>
      </c>
      <c r="G26" s="15">
        <f t="shared" si="0"/>
        <v>30951.659999999996</v>
      </c>
      <c r="H26" s="26">
        <f t="shared" si="1"/>
        <v>1.6244686068533967E-3</v>
      </c>
      <c r="I26" s="15">
        <f>VLOOKUP($D26,'cement hist forecast'!$A$1:$AJ$34,21,0)</f>
        <v>18.673370677696866</v>
      </c>
      <c r="J26" s="15">
        <f>VLOOKUP($D26,'cement hist forecast'!$A$1:$AJ$34,22,0)</f>
        <v>19.134054182558735</v>
      </c>
      <c r="K26" s="15">
        <f>VLOOKUP($D26,'cement hist forecast'!$A$1:$AJ$34,23,0)</f>
        <v>18.733784261782063</v>
      </c>
      <c r="L26" s="15">
        <f>VLOOKUP($D26,'cement hist forecast'!$A$1:$AJ$34,24,0)</f>
        <v>18.178614028547219</v>
      </c>
      <c r="M26" s="15">
        <f>VLOOKUP($D26,'cement hist forecast'!$A$1:$AJ$34,25,0)</f>
        <v>19.500559683797793</v>
      </c>
      <c r="N26" s="15">
        <f>VLOOKUP($D26,'cement hist forecast'!$A$1:$AJ$34,26,0)</f>
        <v>19.658190788078301</v>
      </c>
      <c r="O26" s="15">
        <f>VLOOKUP($D26,'cement hist forecast'!$A$1:$AJ$34,27,0)</f>
        <v>19.758945245019191</v>
      </c>
      <c r="P26" s="15">
        <f>VLOOKUP($D26,'cement hist forecast'!$A$1:$AJ$34,28,0)</f>
        <v>19.74089515258564</v>
      </c>
      <c r="Q26" s="15">
        <f>VLOOKUP($D26,'cement hist forecast'!$A$1:$AJ$34,29,0)</f>
        <v>19.569822695495866</v>
      </c>
      <c r="R26" s="15">
        <f>VLOOKUP($D26,'cement hist forecast'!$A$1:$AJ$34,30,0)</f>
        <v>19.402171687547888</v>
      </c>
      <c r="S26" s="15">
        <f>VLOOKUP($D26,'cement hist forecast'!$A$1:$AJ$34,31,0)</f>
        <v>19.237873699758868</v>
      </c>
      <c r="T26" s="15">
        <f>VLOOKUP($D26,'cement hist forecast'!$A$1:$AJ$34,32,0)</f>
        <v>19.076861671725631</v>
      </c>
      <c r="U26" s="15">
        <f>VLOOKUP($D26,'cement hist forecast'!$A$1:$AJ$34,33,0)</f>
        <v>18.919069884253059</v>
      </c>
      <c r="V26" s="15">
        <f>VLOOKUP($D26,'cement hist forecast'!$A$1:$AJ$34,34,0)</f>
        <v>18.764433932529936</v>
      </c>
      <c r="W26" s="15">
        <f>VLOOKUP($D26,'cement hist forecast'!$A$1:$AJ$34,35,0)</f>
        <v>18.61289069984128</v>
      </c>
      <c r="X26" s="15">
        <f>VLOOKUP($D26,'cement hist forecast'!$A$1:$AJ$34,36,0)</f>
        <v>18.464378331806394</v>
      </c>
    </row>
    <row r="27" spans="1:24">
      <c r="A27" s="14" t="s">
        <v>3527</v>
      </c>
      <c r="B27" s="14" t="s">
        <v>3988</v>
      </c>
      <c r="C27" s="14" t="s">
        <v>3989</v>
      </c>
      <c r="D27" s="14" t="s">
        <v>3970</v>
      </c>
      <c r="E27" s="14" t="s">
        <v>3971</v>
      </c>
      <c r="F27">
        <f>SUMIF(GID_GCED_CO2_Plant_2019_v1.0!$V$1:$V$797,'prov lvl hist forec Mt'!A27,GID_GCED_CO2_Plant_2019_v1.0!$AB$1:$AB$797)</f>
        <v>0</v>
      </c>
      <c r="G27" s="15">
        <f t="shared" si="0"/>
        <v>6506.7800000000007</v>
      </c>
      <c r="H27" s="26">
        <f t="shared" si="1"/>
        <v>0</v>
      </c>
      <c r="I27" s="15">
        <f>VLOOKUP($D27,'cement hist forecast'!$A$1:$AJ$34,21,0)</f>
        <v>7.7519399425939444</v>
      </c>
      <c r="J27" s="15">
        <f>VLOOKUP($D27,'cement hist forecast'!$A$1:$AJ$34,22,0)</f>
        <v>8.2611807461625233</v>
      </c>
      <c r="K27" s="15">
        <f>VLOOKUP($D27,'cement hist forecast'!$A$1:$AJ$34,23,0)</f>
        <v>4.1310126843708384</v>
      </c>
      <c r="L27" s="15">
        <f>VLOOKUP($D27,'cement hist forecast'!$A$1:$AJ$34,24,0)</f>
        <v>3.8413634632449338</v>
      </c>
      <c r="M27" s="15">
        <f>VLOOKUP($D27,'cement hist forecast'!$A$1:$AJ$34,25,0)</f>
        <v>4.4937795284061428</v>
      </c>
      <c r="N27" s="15">
        <f>VLOOKUP($D27,'cement hist forecast'!$A$1:$AJ$34,26,0)</f>
        <v>4.7903496545665574</v>
      </c>
      <c r="O27" s="15">
        <f>VLOOKUP($D27,'cement hist forecast'!$A$1:$AJ$34,27,0)</f>
        <v>4.876154171658599</v>
      </c>
      <c r="P27" s="15">
        <f>VLOOKUP($D27,'cement hist forecast'!$A$1:$AJ$34,28,0)</f>
        <v>4.8607823507808767</v>
      </c>
      <c r="Q27" s="15">
        <f>VLOOKUP($D27,'cement hist forecast'!$A$1:$AJ$34,29,0)</f>
        <v>4.7150936138851112</v>
      </c>
      <c r="R27" s="15">
        <f>VLOOKUP($D27,'cement hist forecast'!$A$1:$AJ$34,30,0)</f>
        <v>4.5723186517272607</v>
      </c>
      <c r="S27" s="15">
        <f>VLOOKUP($D27,'cement hist forecast'!$A$1:$AJ$34,31,0)</f>
        <v>4.4323991888125676</v>
      </c>
      <c r="T27" s="15">
        <f>VLOOKUP($D27,'cement hist forecast'!$A$1:$AJ$34,32,0)</f>
        <v>4.2952781151561679</v>
      </c>
      <c r="U27" s="15">
        <f>VLOOKUP($D27,'cement hist forecast'!$A$1:$AJ$34,33,0)</f>
        <v>4.1608994629728961</v>
      </c>
      <c r="V27" s="15">
        <f>VLOOKUP($D27,'cement hist forecast'!$A$1:$AJ$34,34,0)</f>
        <v>4.0292083838332902</v>
      </c>
      <c r="W27" s="15">
        <f>VLOOKUP($D27,'cement hist forecast'!$A$1:$AJ$34,35,0)</f>
        <v>3.9001511262764765</v>
      </c>
      <c r="X27" s="15">
        <f>VLOOKUP($D27,'cement hist forecast'!$A$1:$AJ$34,36,0)</f>
        <v>3.7736750138707977</v>
      </c>
    </row>
    <row r="28" spans="1:24">
      <c r="A28" s="14" t="s">
        <v>3322</v>
      </c>
      <c r="B28" s="14" t="s">
        <v>3990</v>
      </c>
      <c r="C28" s="14" t="s">
        <v>2692</v>
      </c>
      <c r="D28" s="14" t="s">
        <v>2366</v>
      </c>
      <c r="E28" s="14" t="s">
        <v>3987</v>
      </c>
      <c r="F28">
        <f>SUMIF(GID_GCED_CO2_Plant_2019_v1.0!$V$1:$V$797,'prov lvl hist forec Mt'!A28,GID_GCED_CO2_Plant_2019_v1.0!$AB$1:$AB$797)</f>
        <v>301.70000000000005</v>
      </c>
      <c r="G28" s="15">
        <f t="shared" si="0"/>
        <v>30951.659999999996</v>
      </c>
      <c r="H28" s="26">
        <f t="shared" si="1"/>
        <v>9.7474578100173008E-3</v>
      </c>
      <c r="I28" s="15">
        <f>VLOOKUP($D28,'cement hist forecast'!$A$1:$AJ$34,21,0)</f>
        <v>18.673370677696866</v>
      </c>
      <c r="J28" s="15">
        <f>VLOOKUP($D28,'cement hist forecast'!$A$1:$AJ$34,22,0)</f>
        <v>19.134054182558735</v>
      </c>
      <c r="K28" s="15">
        <f>VLOOKUP($D28,'cement hist forecast'!$A$1:$AJ$34,23,0)</f>
        <v>18.733784261782063</v>
      </c>
      <c r="L28" s="15">
        <f>VLOOKUP($D28,'cement hist forecast'!$A$1:$AJ$34,24,0)</f>
        <v>18.178614028547219</v>
      </c>
      <c r="M28" s="15">
        <f>VLOOKUP($D28,'cement hist forecast'!$A$1:$AJ$34,25,0)</f>
        <v>19.500559683797793</v>
      </c>
      <c r="N28" s="15">
        <f>VLOOKUP($D28,'cement hist forecast'!$A$1:$AJ$34,26,0)</f>
        <v>19.658190788078301</v>
      </c>
      <c r="O28" s="15">
        <f>VLOOKUP($D28,'cement hist forecast'!$A$1:$AJ$34,27,0)</f>
        <v>19.758945245019191</v>
      </c>
      <c r="P28" s="15">
        <f>VLOOKUP($D28,'cement hist forecast'!$A$1:$AJ$34,28,0)</f>
        <v>19.74089515258564</v>
      </c>
      <c r="Q28" s="15">
        <f>VLOOKUP($D28,'cement hist forecast'!$A$1:$AJ$34,29,0)</f>
        <v>19.569822695495866</v>
      </c>
      <c r="R28" s="15">
        <f>VLOOKUP($D28,'cement hist forecast'!$A$1:$AJ$34,30,0)</f>
        <v>19.402171687547888</v>
      </c>
      <c r="S28" s="15">
        <f>VLOOKUP($D28,'cement hist forecast'!$A$1:$AJ$34,31,0)</f>
        <v>19.237873699758868</v>
      </c>
      <c r="T28" s="15">
        <f>VLOOKUP($D28,'cement hist forecast'!$A$1:$AJ$34,32,0)</f>
        <v>19.076861671725631</v>
      </c>
      <c r="U28" s="15">
        <f>VLOOKUP($D28,'cement hist forecast'!$A$1:$AJ$34,33,0)</f>
        <v>18.919069884253059</v>
      </c>
      <c r="V28" s="15">
        <f>VLOOKUP($D28,'cement hist forecast'!$A$1:$AJ$34,34,0)</f>
        <v>18.764433932529936</v>
      </c>
      <c r="W28" s="15">
        <f>VLOOKUP($D28,'cement hist forecast'!$A$1:$AJ$34,35,0)</f>
        <v>18.61289069984128</v>
      </c>
      <c r="X28" s="15">
        <f>VLOOKUP($D28,'cement hist forecast'!$A$1:$AJ$34,36,0)</f>
        <v>18.464378331806394</v>
      </c>
    </row>
    <row r="29" spans="1:24">
      <c r="A29" s="14" t="s">
        <v>3475</v>
      </c>
      <c r="B29" s="14" t="s">
        <v>3991</v>
      </c>
      <c r="C29" s="14" t="s">
        <v>3237</v>
      </c>
      <c r="D29" s="14" t="s">
        <v>1445</v>
      </c>
      <c r="E29" s="14" t="s">
        <v>3947</v>
      </c>
      <c r="F29">
        <f>SUMIF(GID_GCED_CO2_Plant_2019_v1.0!$V$1:$V$797,'prov lvl hist forec Mt'!A29,GID_GCED_CO2_Plant_2019_v1.0!$AB$1:$AB$797)</f>
        <v>103.91999999999999</v>
      </c>
      <c r="G29" s="15">
        <f t="shared" si="0"/>
        <v>19500.18</v>
      </c>
      <c r="H29" s="26">
        <f t="shared" si="1"/>
        <v>5.3291815767854446E-3</v>
      </c>
      <c r="I29" s="15">
        <f>VLOOKUP($D29,'cement hist forecast'!$A$1:$AJ$34,21,0)</f>
        <v>11.887051923900506</v>
      </c>
      <c r="J29" s="15">
        <f>VLOOKUP($D29,'cement hist forecast'!$A$1:$AJ$34,22,0)</f>
        <v>12.937656953365352</v>
      </c>
      <c r="K29" s="15">
        <f>VLOOKUP($D29,'cement hist forecast'!$A$1:$AJ$34,23,0)</f>
        <v>12.159265759154817</v>
      </c>
      <c r="L29" s="15">
        <f>VLOOKUP($D29,'cement hist forecast'!$A$1:$AJ$34,24,0)</f>
        <v>11.815307114840197</v>
      </c>
      <c r="M29" s="15">
        <f>VLOOKUP($D29,'cement hist forecast'!$A$1:$AJ$34,25,0)</f>
        <v>14.078349814013468</v>
      </c>
      <c r="N29" s="15">
        <f>VLOOKUP($D29,'cement hist forecast'!$A$1:$AJ$34,26,0)</f>
        <v>15.890419594803729</v>
      </c>
      <c r="O29" s="15">
        <f>VLOOKUP($D29,'cement hist forecast'!$A$1:$AJ$34,27,0)</f>
        <v>16.19866484510754</v>
      </c>
      <c r="P29" s="15">
        <f>VLOOKUP($D29,'cement hist forecast'!$A$1:$AJ$34,28,0)</f>
        <v>16.143442918166372</v>
      </c>
      <c r="Q29" s="15">
        <f>VLOOKUP($D29,'cement hist forecast'!$A$1:$AJ$34,29,0)</f>
        <v>15.620068826768495</v>
      </c>
      <c r="R29" s="15">
        <f>VLOOKUP($D29,'cement hist forecast'!$A$1:$AJ$34,30,0)</f>
        <v>15.107162217198578</v>
      </c>
      <c r="S29" s="15">
        <f>VLOOKUP($D29,'cement hist forecast'!$A$1:$AJ$34,31,0)</f>
        <v>14.604513739820057</v>
      </c>
      <c r="T29" s="15">
        <f>VLOOKUP($D29,'cement hist forecast'!$A$1:$AJ$34,32,0)</f>
        <v>14.111918231989108</v>
      </c>
      <c r="U29" s="15">
        <f>VLOOKUP($D29,'cement hist forecast'!$A$1:$AJ$34,33,0)</f>
        <v>13.629174634314779</v>
      </c>
      <c r="V29" s="15">
        <f>VLOOKUP($D29,'cement hist forecast'!$A$1:$AJ$34,34,0)</f>
        <v>13.156085908593933</v>
      </c>
      <c r="W29" s="15">
        <f>VLOOKUP($D29,'cement hist forecast'!$A$1:$AJ$34,35,0)</f>
        <v>12.692458957387508</v>
      </c>
      <c r="X29" s="15">
        <f>VLOOKUP($D29,'cement hist forecast'!$A$1:$AJ$34,36,0)</f>
        <v>12.238104545205207</v>
      </c>
    </row>
    <row r="30" spans="1:24">
      <c r="A30" s="14" t="s">
        <v>3528</v>
      </c>
      <c r="B30" s="14" t="s">
        <v>3992</v>
      </c>
      <c r="C30" s="14" t="s">
        <v>3993</v>
      </c>
      <c r="D30" s="14" t="s">
        <v>3943</v>
      </c>
      <c r="E30" s="14" t="s">
        <v>3944</v>
      </c>
      <c r="F30">
        <f>SUMIF(GID_GCED_CO2_Plant_2019_v1.0!$V$1:$V$797,'prov lvl hist forec Mt'!A30,GID_GCED_CO2_Plant_2019_v1.0!$AB$1:$AB$797)</f>
        <v>0</v>
      </c>
      <c r="G30" s="15">
        <f t="shared" si="0"/>
        <v>4351.25</v>
      </c>
      <c r="H30" s="26">
        <f t="shared" si="1"/>
        <v>0</v>
      </c>
      <c r="I30" s="15">
        <f>VLOOKUP($D30,'cement hist forecast'!$A$1:$AJ$34,21,0)</f>
        <v>4.0193915554063553</v>
      </c>
      <c r="J30" s="15">
        <f>VLOOKUP($D30,'cement hist forecast'!$A$1:$AJ$34,22,0)</f>
        <v>4.3366620130675004</v>
      </c>
      <c r="K30" s="15">
        <f>VLOOKUP($D30,'cement hist forecast'!$A$1:$AJ$34,23,0)</f>
        <v>3.2033980361307468</v>
      </c>
      <c r="L30" s="15">
        <f>VLOOKUP($D30,'cement hist forecast'!$A$1:$AJ$34,24,0)</f>
        <v>2.4965702429489336</v>
      </c>
      <c r="M30" s="15">
        <f>VLOOKUP($D30,'cement hist forecast'!$A$1:$AJ$34,25,0)</f>
        <v>2.719656665294488</v>
      </c>
      <c r="N30" s="15">
        <f>VLOOKUP($D30,'cement hist forecast'!$A$1:$AJ$34,26,0)</f>
        <v>2.895330206718187</v>
      </c>
      <c r="O30" s="15">
        <f>VLOOKUP($D30,'cement hist forecast'!$A$1:$AJ$34,27,0)</f>
        <v>2.9163500648472214</v>
      </c>
      <c r="P30" s="15">
        <f>VLOOKUP($D30,'cement hist forecast'!$A$1:$AJ$34,28,0)</f>
        <v>2.912584371559908</v>
      </c>
      <c r="Q30" s="15">
        <f>VLOOKUP($D30,'cement hist forecast'!$A$1:$AJ$34,29,0)</f>
        <v>2.8768944488806367</v>
      </c>
      <c r="R30" s="15">
        <f>VLOOKUP($D30,'cement hist forecast'!$A$1:$AJ$34,30,0)</f>
        <v>2.8419183246549511</v>
      </c>
      <c r="S30" s="15">
        <f>VLOOKUP($D30,'cement hist forecast'!$A$1:$AJ$34,31,0)</f>
        <v>2.8076417229137793</v>
      </c>
      <c r="T30" s="15">
        <f>VLOOKUP($D30,'cement hist forecast'!$A$1:$AJ$34,32,0)</f>
        <v>2.7740506532074307</v>
      </c>
      <c r="U30" s="15">
        <f>VLOOKUP($D30,'cement hist forecast'!$A$1:$AJ$34,33,0)</f>
        <v>2.7411314048952091</v>
      </c>
      <c r="V30" s="15">
        <f>VLOOKUP($D30,'cement hist forecast'!$A$1:$AJ$34,34,0)</f>
        <v>2.7088705415492318</v>
      </c>
      <c r="W30" s="15">
        <f>VLOOKUP($D30,'cement hist forecast'!$A$1:$AJ$34,35,0)</f>
        <v>2.6772548954701749</v>
      </c>
      <c r="X30" s="15">
        <f>VLOOKUP($D30,'cement hist forecast'!$A$1:$AJ$34,36,0)</f>
        <v>2.6462715623126982</v>
      </c>
    </row>
    <row r="31" spans="1:24">
      <c r="A31" s="14" t="s">
        <v>3285</v>
      </c>
      <c r="B31" s="14" t="s">
        <v>3994</v>
      </c>
      <c r="C31" s="14" t="s">
        <v>2512</v>
      </c>
      <c r="D31" s="14" t="s">
        <v>2496</v>
      </c>
      <c r="E31" s="14" t="s">
        <v>3976</v>
      </c>
      <c r="F31">
        <f>SUMIF(GID_GCED_CO2_Plant_2019_v1.0!$V$1:$V$797,'prov lvl hist forec Mt'!A31,GID_GCED_CO2_Plant_2019_v1.0!$AB$1:$AB$797)</f>
        <v>941.99</v>
      </c>
      <c r="G31" s="15">
        <f t="shared" si="0"/>
        <v>33858.01</v>
      </c>
      <c r="H31" s="26">
        <f t="shared" si="1"/>
        <v>2.7821776885292429E-2</v>
      </c>
      <c r="I31" s="15">
        <f>VLOOKUP($D31,'cement hist forecast'!$A$1:$AJ$34,21,0)</f>
        <v>14.536797244398452</v>
      </c>
      <c r="J31" s="15">
        <f>VLOOKUP($D31,'cement hist forecast'!$A$1:$AJ$34,22,0)</f>
        <v>15.705172707718006</v>
      </c>
      <c r="K31" s="15">
        <f>VLOOKUP($D31,'cement hist forecast'!$A$1:$AJ$34,23,0)</f>
        <v>16.521798883436066</v>
      </c>
      <c r="L31" s="15">
        <f>VLOOKUP($D31,'cement hist forecast'!$A$1:$AJ$34,24,0)</f>
        <v>15.528204666569852</v>
      </c>
      <c r="M31" s="15">
        <f>VLOOKUP($D31,'cement hist forecast'!$A$1:$AJ$34,25,0)</f>
        <v>16.4013795624181</v>
      </c>
      <c r="N31" s="15">
        <f>VLOOKUP($D31,'cement hist forecast'!$A$1:$AJ$34,26,0)</f>
        <v>16.459466526190305</v>
      </c>
      <c r="O31" s="15">
        <f>VLOOKUP($D31,'cement hist forecast'!$A$1:$AJ$34,27,0)</f>
        <v>16.50125640261324</v>
      </c>
      <c r="P31" s="15">
        <f>VLOOKUP($D31,'cement hist forecast'!$A$1:$AJ$34,28,0)</f>
        <v>16.493769774675151</v>
      </c>
      <c r="Q31" s="15">
        <f>VLOOKUP($D31,'cement hist forecast'!$A$1:$AJ$34,29,0)</f>
        <v>16.422814136004554</v>
      </c>
      <c r="R31" s="15">
        <f>VLOOKUP($D31,'cement hist forecast'!$A$1:$AJ$34,30,0)</f>
        <v>16.353277610107373</v>
      </c>
      <c r="S31" s="15">
        <f>VLOOKUP($D31,'cement hist forecast'!$A$1:$AJ$34,31,0)</f>
        <v>16.285131814728132</v>
      </c>
      <c r="T31" s="15">
        <f>VLOOKUP($D31,'cement hist forecast'!$A$1:$AJ$34,32,0)</f>
        <v>16.218348935256476</v>
      </c>
      <c r="U31" s="15">
        <f>VLOOKUP($D31,'cement hist forecast'!$A$1:$AJ$34,33,0)</f>
        <v>16.152901713374256</v>
      </c>
      <c r="V31" s="15">
        <f>VLOOKUP($D31,'cement hist forecast'!$A$1:$AJ$34,34,0)</f>
        <v>16.088763435929675</v>
      </c>
      <c r="W31" s="15">
        <f>VLOOKUP($D31,'cement hist forecast'!$A$1:$AJ$34,35,0)</f>
        <v>16.025907924033991</v>
      </c>
      <c r="X31" s="15">
        <f>VLOOKUP($D31,'cement hist forecast'!$A$1:$AJ$34,36,0)</f>
        <v>15.964309522376219</v>
      </c>
    </row>
    <row r="32" spans="1:24">
      <c r="A32" s="14" t="s">
        <v>3482</v>
      </c>
      <c r="B32" s="14" t="s">
        <v>3995</v>
      </c>
      <c r="C32" s="14" t="s">
        <v>2890</v>
      </c>
      <c r="D32" s="14" t="s">
        <v>2890</v>
      </c>
      <c r="E32" s="14" t="s">
        <v>3996</v>
      </c>
      <c r="F32">
        <f>SUMIF(GID_GCED_CO2_Plant_2019_v1.0!$V$1:$V$797,'prov lvl hist forec Mt'!A32,GID_GCED_CO2_Plant_2019_v1.0!$AB$1:$AB$797)</f>
        <v>1361.0100000000002</v>
      </c>
      <c r="G32" s="15">
        <f t="shared" si="0"/>
        <v>1361.0100000000002</v>
      </c>
      <c r="H32" s="26">
        <f t="shared" si="1"/>
        <v>1</v>
      </c>
      <c r="I32" s="15">
        <f>VLOOKUP($D32,'cement hist forecast'!$A$1:$AJ$34,21,0)</f>
        <v>0.73564178898902544</v>
      </c>
      <c r="J32" s="15">
        <f>VLOOKUP($D32,'cement hist forecast'!$A$1:$AJ$34,22,0)</f>
        <v>0.66947371523637766</v>
      </c>
      <c r="K32" s="15">
        <f>VLOOKUP($D32,'cement hist forecast'!$A$1:$AJ$34,23,0)</f>
        <v>0.50786091459341887</v>
      </c>
      <c r="L32" s="15">
        <f>VLOOKUP($D32,'cement hist forecast'!$A$1:$AJ$34,24,0)</f>
        <v>0.52489087642378784</v>
      </c>
      <c r="M32" s="15">
        <f>VLOOKUP($D32,'cement hist forecast'!$A$1:$AJ$34,25,0)</f>
        <v>0.43851182009931616</v>
      </c>
      <c r="N32" s="15">
        <f>VLOOKUP($D32,'cement hist forecast'!$A$1:$AJ$34,26,0)</f>
        <v>0.38907453257741154</v>
      </c>
      <c r="O32" s="15">
        <f>VLOOKUP($D32,'cement hist forecast'!$A$1:$AJ$34,27,0)</f>
        <v>0.37044599858463273</v>
      </c>
      <c r="P32" s="15">
        <f>VLOOKUP($D32,'cement hist forecast'!$A$1:$AJ$34,28,0)</f>
        <v>0.37378328777937736</v>
      </c>
      <c r="Q32" s="15">
        <f>VLOOKUP($D32,'cement hist forecast'!$A$1:$AJ$34,29,0)</f>
        <v>0.40541294644544179</v>
      </c>
      <c r="R32" s="15">
        <f>VLOOKUP($D32,'cement hist forecast'!$A$1:$AJ$34,30,0)</f>
        <v>0.43641001193818485</v>
      </c>
      <c r="S32" s="15">
        <f>VLOOKUP($D32,'cement hist forecast'!$A$1:$AJ$34,31,0)</f>
        <v>0.46678713612107314</v>
      </c>
      <c r="T32" s="15">
        <f>VLOOKUP($D32,'cement hist forecast'!$A$1:$AJ$34,32,0)</f>
        <v>0.49655671782030358</v>
      </c>
      <c r="U32" s="15">
        <f>VLOOKUP($D32,'cement hist forecast'!$A$1:$AJ$34,33,0)</f>
        <v>0.52573090788554933</v>
      </c>
      <c r="V32" s="15">
        <f>VLOOKUP($D32,'cement hist forecast'!$A$1:$AJ$34,34,0)</f>
        <v>0.55432161414949044</v>
      </c>
      <c r="W32" s="15">
        <f>VLOOKUP($D32,'cement hist forecast'!$A$1:$AJ$34,35,0)</f>
        <v>0.58234050628815237</v>
      </c>
      <c r="X32" s="15">
        <f>VLOOKUP($D32,'cement hist forecast'!$A$1:$AJ$34,36,0)</f>
        <v>0.60979902058404145</v>
      </c>
    </row>
    <row r="33" spans="1:24">
      <c r="A33" s="14" t="s">
        <v>3529</v>
      </c>
      <c r="B33" s="14" t="s">
        <v>3997</v>
      </c>
      <c r="C33" s="14" t="s">
        <v>2828</v>
      </c>
      <c r="D33" s="14" t="s">
        <v>2496</v>
      </c>
      <c r="E33" s="14" t="s">
        <v>3976</v>
      </c>
      <c r="F33">
        <f>SUMIF(GID_GCED_CO2_Plant_2019_v1.0!$V$1:$V$797,'prov lvl hist forec Mt'!A33,GID_GCED_CO2_Plant_2019_v1.0!$AB$1:$AB$797)</f>
        <v>0</v>
      </c>
      <c r="G33" s="15">
        <f t="shared" si="0"/>
        <v>33858.01</v>
      </c>
      <c r="H33" s="26">
        <f t="shared" si="1"/>
        <v>0</v>
      </c>
      <c r="I33" s="15">
        <f>VLOOKUP($D33,'cement hist forecast'!$A$1:$AJ$34,21,0)</f>
        <v>14.536797244398452</v>
      </c>
      <c r="J33" s="15">
        <f>VLOOKUP($D33,'cement hist forecast'!$A$1:$AJ$34,22,0)</f>
        <v>15.705172707718006</v>
      </c>
      <c r="K33" s="15">
        <f>VLOOKUP($D33,'cement hist forecast'!$A$1:$AJ$34,23,0)</f>
        <v>16.521798883436066</v>
      </c>
      <c r="L33" s="15">
        <f>VLOOKUP($D33,'cement hist forecast'!$A$1:$AJ$34,24,0)</f>
        <v>15.528204666569852</v>
      </c>
      <c r="M33" s="15">
        <f>VLOOKUP($D33,'cement hist forecast'!$A$1:$AJ$34,25,0)</f>
        <v>16.4013795624181</v>
      </c>
      <c r="N33" s="15">
        <f>VLOOKUP($D33,'cement hist forecast'!$A$1:$AJ$34,26,0)</f>
        <v>16.459466526190305</v>
      </c>
      <c r="O33" s="15">
        <f>VLOOKUP($D33,'cement hist forecast'!$A$1:$AJ$34,27,0)</f>
        <v>16.50125640261324</v>
      </c>
      <c r="P33" s="15">
        <f>VLOOKUP($D33,'cement hist forecast'!$A$1:$AJ$34,28,0)</f>
        <v>16.493769774675151</v>
      </c>
      <c r="Q33" s="15">
        <f>VLOOKUP($D33,'cement hist forecast'!$A$1:$AJ$34,29,0)</f>
        <v>16.422814136004554</v>
      </c>
      <c r="R33" s="15">
        <f>VLOOKUP($D33,'cement hist forecast'!$A$1:$AJ$34,30,0)</f>
        <v>16.353277610107373</v>
      </c>
      <c r="S33" s="15">
        <f>VLOOKUP($D33,'cement hist forecast'!$A$1:$AJ$34,31,0)</f>
        <v>16.285131814728132</v>
      </c>
      <c r="T33" s="15">
        <f>VLOOKUP($D33,'cement hist forecast'!$A$1:$AJ$34,32,0)</f>
        <v>16.218348935256476</v>
      </c>
      <c r="U33" s="15">
        <f>VLOOKUP($D33,'cement hist forecast'!$A$1:$AJ$34,33,0)</f>
        <v>16.152901713374256</v>
      </c>
      <c r="V33" s="15">
        <f>VLOOKUP($D33,'cement hist forecast'!$A$1:$AJ$34,34,0)</f>
        <v>16.088763435929675</v>
      </c>
      <c r="W33" s="15">
        <f>VLOOKUP($D33,'cement hist forecast'!$A$1:$AJ$34,35,0)</f>
        <v>16.025907924033991</v>
      </c>
      <c r="X33" s="15">
        <f>VLOOKUP($D33,'cement hist forecast'!$A$1:$AJ$34,36,0)</f>
        <v>15.964309522376219</v>
      </c>
    </row>
    <row r="34" spans="1:24">
      <c r="A34" s="14" t="s">
        <v>3530</v>
      </c>
      <c r="B34" s="14" t="s">
        <v>3998</v>
      </c>
      <c r="C34" s="14" t="s">
        <v>3999</v>
      </c>
      <c r="D34" s="14" t="s">
        <v>2438</v>
      </c>
      <c r="E34" s="14" t="s">
        <v>3959</v>
      </c>
      <c r="F34">
        <f>SUMIF(GID_GCED_CO2_Plant_2019_v1.0!$V$1:$V$797,'prov lvl hist forec Mt'!A34,GID_GCED_CO2_Plant_2019_v1.0!$AB$1:$AB$797)</f>
        <v>0</v>
      </c>
      <c r="G34" s="15">
        <f t="shared" si="0"/>
        <v>15366.849999999997</v>
      </c>
      <c r="H34" s="26">
        <f t="shared" si="1"/>
        <v>0</v>
      </c>
      <c r="I34" s="15">
        <f>VLOOKUP($D34,'cement hist forecast'!$A$1:$AJ$34,21,0)</f>
        <v>5.9878345291577375</v>
      </c>
      <c r="J34" s="15">
        <f>VLOOKUP($D34,'cement hist forecast'!$A$1:$AJ$34,22,0)</f>
        <v>5.1578523161182837</v>
      </c>
      <c r="K34" s="15">
        <f>VLOOKUP($D34,'cement hist forecast'!$A$1:$AJ$34,23,0)</f>
        <v>5.0033483853656673</v>
      </c>
      <c r="L34" s="15">
        <f>VLOOKUP($D34,'cement hist forecast'!$A$1:$AJ$34,24,0)</f>
        <v>5.2750356313801383</v>
      </c>
      <c r="M34" s="15">
        <f>VLOOKUP($D34,'cement hist forecast'!$A$1:$AJ$34,25,0)</f>
        <v>6.3407056184827324</v>
      </c>
      <c r="N34" s="15">
        <f>VLOOKUP($D34,'cement hist forecast'!$A$1:$AJ$34,26,0)</f>
        <v>7.2350911397993114</v>
      </c>
      <c r="O34" s="15">
        <f>VLOOKUP($D34,'cement hist forecast'!$A$1:$AJ$34,27,0)</f>
        <v>7.3822753558155743</v>
      </c>
      <c r="P34" s="15">
        <f>VLOOKUP($D34,'cement hist forecast'!$A$1:$AJ$34,28,0)</f>
        <v>7.3559074036225329</v>
      </c>
      <c r="Q34" s="15">
        <f>VLOOKUP($D34,'cement hist forecast'!$A$1:$AJ$34,29,0)</f>
        <v>7.106001183657435</v>
      </c>
      <c r="R34" s="15">
        <f>VLOOKUP($D34,'cement hist forecast'!$A$1:$AJ$34,30,0)</f>
        <v>6.8610930880916392</v>
      </c>
      <c r="S34" s="15">
        <f>VLOOKUP($D34,'cement hist forecast'!$A$1:$AJ$34,31,0)</f>
        <v>6.6210831544371596</v>
      </c>
      <c r="T34" s="15">
        <f>VLOOKUP($D34,'cement hist forecast'!$A$1:$AJ$34,32,0)</f>
        <v>6.3858734194557698</v>
      </c>
      <c r="U34" s="15">
        <f>VLOOKUP($D34,'cement hist forecast'!$A$1:$AJ$34,33,0)</f>
        <v>6.1553678791740083</v>
      </c>
      <c r="V34" s="15">
        <f>VLOOKUP($D34,'cement hist forecast'!$A$1:$AJ$34,34,0)</f>
        <v>5.9294724496978795</v>
      </c>
      <c r="W34" s="15">
        <f>VLOOKUP($D34,'cement hist forecast'!$A$1:$AJ$34,35,0)</f>
        <v>5.7080949288112768</v>
      </c>
      <c r="X34" s="15">
        <f>VLOOKUP($D34,'cement hist forecast'!$A$1:$AJ$34,36,0)</f>
        <v>5.491144958342403</v>
      </c>
    </row>
    <row r="35" spans="1:24">
      <c r="A35" s="14" t="s">
        <v>3531</v>
      </c>
      <c r="B35" s="14" t="s">
        <v>4000</v>
      </c>
      <c r="C35" s="14" t="s">
        <v>4001</v>
      </c>
      <c r="D35" s="14" t="s">
        <v>2610</v>
      </c>
      <c r="E35" s="14" t="s">
        <v>3936</v>
      </c>
      <c r="F35">
        <f>SUMIF(GID_GCED_CO2_Plant_2019_v1.0!$V$1:$V$797,'prov lvl hist forec Mt'!A35,GID_GCED_CO2_Plant_2019_v1.0!$AB$1:$AB$797)</f>
        <v>0</v>
      </c>
      <c r="G35" s="15">
        <f t="shared" si="0"/>
        <v>3885.2700000000004</v>
      </c>
      <c r="H35" s="26">
        <f t="shared" si="1"/>
        <v>0</v>
      </c>
      <c r="I35" s="15">
        <f>VLOOKUP($D35,'cement hist forecast'!$A$1:$AJ$34,21,0)</f>
        <v>5.4885493850326226</v>
      </c>
      <c r="J35" s="15">
        <f>VLOOKUP($D35,'cement hist forecast'!$A$1:$AJ$34,22,0)</f>
        <v>5.2019214979298178</v>
      </c>
      <c r="K35" s="15">
        <f>VLOOKUP($D35,'cement hist forecast'!$A$1:$AJ$34,23,0)</f>
        <v>6.0988889447589179</v>
      </c>
      <c r="L35" s="15">
        <f>VLOOKUP($D35,'cement hist forecast'!$A$1:$AJ$34,24,0)</f>
        <v>4.6829764932748335</v>
      </c>
      <c r="M35" s="15">
        <f>VLOOKUP($D35,'cement hist forecast'!$A$1:$AJ$34,25,0)</f>
        <v>5.2793141011147258</v>
      </c>
      <c r="N35" s="15">
        <f>VLOOKUP($D35,'cement hist forecast'!$A$1:$AJ$34,26,0)</f>
        <v>5.3831017892624811</v>
      </c>
      <c r="O35" s="15">
        <f>VLOOKUP($D35,'cement hist forecast'!$A$1:$AJ$34,27,0)</f>
        <v>5.4532901269453253</v>
      </c>
      <c r="P35" s="15">
        <f>VLOOKUP($D35,'cement hist forecast'!$A$1:$AJ$34,28,0)</f>
        <v>5.44071593398753</v>
      </c>
      <c r="Q35" s="15">
        <f>VLOOKUP($D35,'cement hist forecast'!$A$1:$AJ$34,29,0)</f>
        <v>5.3215421351202972</v>
      </c>
      <c r="R35" s="15">
        <f>VLOOKUP($D35,'cement hist forecast'!$A$1:$AJ$34,30,0)</f>
        <v>5.2047518122304091</v>
      </c>
      <c r="S35" s="15">
        <f>VLOOKUP($D35,'cement hist forecast'!$A$1:$AJ$34,31,0)</f>
        <v>5.0902972957983188</v>
      </c>
      <c r="T35" s="15">
        <f>VLOOKUP($D35,'cement hist forecast'!$A$1:$AJ$34,32,0)</f>
        <v>4.9781318696948702</v>
      </c>
      <c r="U35" s="15">
        <f>VLOOKUP($D35,'cement hist forecast'!$A$1:$AJ$34,33,0)</f>
        <v>4.8682097521134908</v>
      </c>
      <c r="V35" s="15">
        <f>VLOOKUP($D35,'cement hist forecast'!$A$1:$AJ$34,34,0)</f>
        <v>4.7604860768837378</v>
      </c>
      <c r="W35" s="15">
        <f>VLOOKUP($D35,'cement hist forecast'!$A$1:$AJ$34,35,0)</f>
        <v>4.6549168751585821</v>
      </c>
      <c r="X35" s="15">
        <f>VLOOKUP($D35,'cement hist forecast'!$A$1:$AJ$34,36,0)</f>
        <v>4.5514590574679268</v>
      </c>
    </row>
    <row r="36" spans="1:24">
      <c r="A36" s="14" t="s">
        <v>3532</v>
      </c>
      <c r="B36" s="14" t="s">
        <v>4002</v>
      </c>
      <c r="C36" s="14" t="s">
        <v>4003</v>
      </c>
      <c r="D36" s="14" t="s">
        <v>2438</v>
      </c>
      <c r="E36" s="14" t="s">
        <v>3959</v>
      </c>
      <c r="F36">
        <f>SUMIF(GID_GCED_CO2_Plant_2019_v1.0!$V$1:$V$797,'prov lvl hist forec Mt'!A36,GID_GCED_CO2_Plant_2019_v1.0!$AB$1:$AB$797)</f>
        <v>0</v>
      </c>
      <c r="G36" s="15">
        <f t="shared" si="0"/>
        <v>15366.849999999997</v>
      </c>
      <c r="H36" s="26">
        <f t="shared" si="1"/>
        <v>0</v>
      </c>
      <c r="I36" s="15">
        <f>VLOOKUP($D36,'cement hist forecast'!$A$1:$AJ$34,21,0)</f>
        <v>5.9878345291577375</v>
      </c>
      <c r="J36" s="15">
        <f>VLOOKUP($D36,'cement hist forecast'!$A$1:$AJ$34,22,0)</f>
        <v>5.1578523161182837</v>
      </c>
      <c r="K36" s="15">
        <f>VLOOKUP($D36,'cement hist forecast'!$A$1:$AJ$34,23,0)</f>
        <v>5.0033483853656673</v>
      </c>
      <c r="L36" s="15">
        <f>VLOOKUP($D36,'cement hist forecast'!$A$1:$AJ$34,24,0)</f>
        <v>5.2750356313801383</v>
      </c>
      <c r="M36" s="15">
        <f>VLOOKUP($D36,'cement hist forecast'!$A$1:$AJ$34,25,0)</f>
        <v>6.3407056184827324</v>
      </c>
      <c r="N36" s="15">
        <f>VLOOKUP($D36,'cement hist forecast'!$A$1:$AJ$34,26,0)</f>
        <v>7.2350911397993114</v>
      </c>
      <c r="O36" s="15">
        <f>VLOOKUP($D36,'cement hist forecast'!$A$1:$AJ$34,27,0)</f>
        <v>7.3822753558155743</v>
      </c>
      <c r="P36" s="15">
        <f>VLOOKUP($D36,'cement hist forecast'!$A$1:$AJ$34,28,0)</f>
        <v>7.3559074036225329</v>
      </c>
      <c r="Q36" s="15">
        <f>VLOOKUP($D36,'cement hist forecast'!$A$1:$AJ$34,29,0)</f>
        <v>7.106001183657435</v>
      </c>
      <c r="R36" s="15">
        <f>VLOOKUP($D36,'cement hist forecast'!$A$1:$AJ$34,30,0)</f>
        <v>6.8610930880916392</v>
      </c>
      <c r="S36" s="15">
        <f>VLOOKUP($D36,'cement hist forecast'!$A$1:$AJ$34,31,0)</f>
        <v>6.6210831544371596</v>
      </c>
      <c r="T36" s="15">
        <f>VLOOKUP($D36,'cement hist forecast'!$A$1:$AJ$34,32,0)</f>
        <v>6.3858734194557698</v>
      </c>
      <c r="U36" s="15">
        <f>VLOOKUP($D36,'cement hist forecast'!$A$1:$AJ$34,33,0)</f>
        <v>6.1553678791740083</v>
      </c>
      <c r="V36" s="15">
        <f>VLOOKUP($D36,'cement hist forecast'!$A$1:$AJ$34,34,0)</f>
        <v>5.9294724496978795</v>
      </c>
      <c r="W36" s="15">
        <f>VLOOKUP($D36,'cement hist forecast'!$A$1:$AJ$34,35,0)</f>
        <v>5.7080949288112768</v>
      </c>
      <c r="X36" s="15">
        <f>VLOOKUP($D36,'cement hist forecast'!$A$1:$AJ$34,36,0)</f>
        <v>5.491144958342403</v>
      </c>
    </row>
    <row r="37" spans="1:24">
      <c r="A37" s="14" t="s">
        <v>3533</v>
      </c>
      <c r="B37" s="14" t="s">
        <v>4004</v>
      </c>
      <c r="C37" s="14" t="s">
        <v>4005</v>
      </c>
      <c r="D37" s="14" t="s">
        <v>2386</v>
      </c>
      <c r="E37" s="14" t="s">
        <v>3955</v>
      </c>
      <c r="F37">
        <f>SUMIF(GID_GCED_CO2_Plant_2019_v1.0!$V$1:$V$797,'prov lvl hist forec Mt'!A37,GID_GCED_CO2_Plant_2019_v1.0!$AB$1:$AB$797)</f>
        <v>0</v>
      </c>
      <c r="G37" s="15">
        <f t="shared" si="0"/>
        <v>64497.73</v>
      </c>
      <c r="H37" s="26">
        <f t="shared" si="1"/>
        <v>0</v>
      </c>
      <c r="I37" s="15">
        <f>VLOOKUP($D37,'cement hist forecast'!$A$1:$AJ$34,21,0)</f>
        <v>17.343715083656377</v>
      </c>
      <c r="J37" s="15">
        <f>VLOOKUP($D37,'cement hist forecast'!$A$1:$AJ$34,22,0)</f>
        <v>17.568384652983536</v>
      </c>
      <c r="K37" s="15">
        <f>VLOOKUP($D37,'cement hist forecast'!$A$1:$AJ$34,23,0)</f>
        <v>18.169803346022103</v>
      </c>
      <c r="L37" s="15">
        <f>VLOOKUP($D37,'cement hist forecast'!$A$1:$AJ$34,24,0)</f>
        <v>17.225551928101279</v>
      </c>
      <c r="M37" s="15">
        <f>VLOOKUP($D37,'cement hist forecast'!$A$1:$AJ$34,25,0)</f>
        <v>19.247337649052817</v>
      </c>
      <c r="N37" s="15">
        <f>VLOOKUP($D37,'cement hist forecast'!$A$1:$AJ$34,26,0)</f>
        <v>19.224865638568154</v>
      </c>
      <c r="O37" s="15">
        <f>VLOOKUP($D37,'cement hist forecast'!$A$1:$AJ$34,27,0)</f>
        <v>19.453342978082087</v>
      </c>
      <c r="P37" s="15">
        <f>VLOOKUP($D37,'cement hist forecast'!$A$1:$AJ$34,28,0)</f>
        <v>19.412411418105361</v>
      </c>
      <c r="Q37" s="15">
        <f>VLOOKUP($D37,'cement hist forecast'!$A$1:$AJ$34,29,0)</f>
        <v>19.024476422009712</v>
      </c>
      <c r="R37" s="15">
        <f>VLOOKUP($D37,'cement hist forecast'!$A$1:$AJ$34,30,0)</f>
        <v>18.644300125835979</v>
      </c>
      <c r="S37" s="15">
        <f>VLOOKUP($D37,'cement hist forecast'!$A$1:$AJ$34,31,0)</f>
        <v>18.271727355585714</v>
      </c>
      <c r="T37" s="15">
        <f>VLOOKUP($D37,'cement hist forecast'!$A$1:$AJ$34,32,0)</f>
        <v>17.906606040740456</v>
      </c>
      <c r="U37" s="15">
        <f>VLOOKUP($D37,'cement hist forecast'!$A$1:$AJ$34,33,0)</f>
        <v>17.548787152192105</v>
      </c>
      <c r="V37" s="15">
        <f>VLOOKUP($D37,'cement hist forecast'!$A$1:$AJ$34,34,0)</f>
        <v>17.198124641414719</v>
      </c>
      <c r="W37" s="15">
        <f>VLOOKUP($D37,'cement hist forecast'!$A$1:$AJ$34,35,0)</f>
        <v>16.854475380852886</v>
      </c>
      <c r="X37" s="15">
        <f>VLOOKUP($D37,'cement hist forecast'!$A$1:$AJ$34,36,0)</f>
        <v>16.517699105502285</v>
      </c>
    </row>
    <row r="38" spans="1:24">
      <c r="A38" s="14" t="s">
        <v>3319</v>
      </c>
      <c r="B38" s="14" t="s">
        <v>4006</v>
      </c>
      <c r="C38" s="14" t="s">
        <v>2668</v>
      </c>
      <c r="D38" s="14" t="s">
        <v>2438</v>
      </c>
      <c r="E38" s="14" t="s">
        <v>3959</v>
      </c>
      <c r="F38">
        <f>SUMIF(GID_GCED_CO2_Plant_2019_v1.0!$V$1:$V$797,'prov lvl hist forec Mt'!A38,GID_GCED_CO2_Plant_2019_v1.0!$AB$1:$AB$797)</f>
        <v>2614.7700000000004</v>
      </c>
      <c r="G38" s="15">
        <f t="shared" si="0"/>
        <v>15366.849999999997</v>
      </c>
      <c r="H38" s="26">
        <f t="shared" si="1"/>
        <v>0.17015653826255875</v>
      </c>
      <c r="I38" s="15">
        <f>VLOOKUP($D38,'cement hist forecast'!$A$1:$AJ$34,21,0)</f>
        <v>5.9878345291577375</v>
      </c>
      <c r="J38" s="15">
        <f>VLOOKUP($D38,'cement hist forecast'!$A$1:$AJ$34,22,0)</f>
        <v>5.1578523161182837</v>
      </c>
      <c r="K38" s="15">
        <f>VLOOKUP($D38,'cement hist forecast'!$A$1:$AJ$34,23,0)</f>
        <v>5.0033483853656673</v>
      </c>
      <c r="L38" s="15">
        <f>VLOOKUP($D38,'cement hist forecast'!$A$1:$AJ$34,24,0)</f>
        <v>5.2750356313801383</v>
      </c>
      <c r="M38" s="15">
        <f>VLOOKUP($D38,'cement hist forecast'!$A$1:$AJ$34,25,0)</f>
        <v>6.3407056184827324</v>
      </c>
      <c r="N38" s="15">
        <f>VLOOKUP($D38,'cement hist forecast'!$A$1:$AJ$34,26,0)</f>
        <v>7.2350911397993114</v>
      </c>
      <c r="O38" s="15">
        <f>VLOOKUP($D38,'cement hist forecast'!$A$1:$AJ$34,27,0)</f>
        <v>7.3822753558155743</v>
      </c>
      <c r="P38" s="15">
        <f>VLOOKUP($D38,'cement hist forecast'!$A$1:$AJ$34,28,0)</f>
        <v>7.3559074036225329</v>
      </c>
      <c r="Q38" s="15">
        <f>VLOOKUP($D38,'cement hist forecast'!$A$1:$AJ$34,29,0)</f>
        <v>7.106001183657435</v>
      </c>
      <c r="R38" s="15">
        <f>VLOOKUP($D38,'cement hist forecast'!$A$1:$AJ$34,30,0)</f>
        <v>6.8610930880916392</v>
      </c>
      <c r="S38" s="15">
        <f>VLOOKUP($D38,'cement hist forecast'!$A$1:$AJ$34,31,0)</f>
        <v>6.6210831544371596</v>
      </c>
      <c r="T38" s="15">
        <f>VLOOKUP($D38,'cement hist forecast'!$A$1:$AJ$34,32,0)</f>
        <v>6.3858734194557698</v>
      </c>
      <c r="U38" s="15">
        <f>VLOOKUP($D38,'cement hist forecast'!$A$1:$AJ$34,33,0)</f>
        <v>6.1553678791740083</v>
      </c>
      <c r="V38" s="15">
        <f>VLOOKUP($D38,'cement hist forecast'!$A$1:$AJ$34,34,0)</f>
        <v>5.9294724496978795</v>
      </c>
      <c r="W38" s="15">
        <f>VLOOKUP($D38,'cement hist forecast'!$A$1:$AJ$34,35,0)</f>
        <v>5.7080949288112768</v>
      </c>
      <c r="X38" s="15">
        <f>VLOOKUP($D38,'cement hist forecast'!$A$1:$AJ$34,36,0)</f>
        <v>5.491144958342403</v>
      </c>
    </row>
    <row r="39" spans="1:24">
      <c r="A39" s="14" t="s">
        <v>3420</v>
      </c>
      <c r="B39" s="14" t="s">
        <v>4007</v>
      </c>
      <c r="C39" s="14" t="s">
        <v>3100</v>
      </c>
      <c r="D39" s="14" t="s">
        <v>2409</v>
      </c>
      <c r="E39" s="14" t="s">
        <v>3961</v>
      </c>
      <c r="F39">
        <f>SUMIF(GID_GCED_CO2_Plant_2019_v1.0!$V$1:$V$797,'prov lvl hist forec Mt'!A39,GID_GCED_CO2_Plant_2019_v1.0!$AB$1:$AB$797)</f>
        <v>261.48</v>
      </c>
      <c r="G39" s="15">
        <f t="shared" si="0"/>
        <v>6828.59</v>
      </c>
      <c r="H39" s="26">
        <f t="shared" si="1"/>
        <v>3.8291946067929107E-2</v>
      </c>
      <c r="I39" s="15">
        <f>VLOOKUP($D39,'cement hist forecast'!$A$1:$AJ$34,21,0)</f>
        <v>13.058604984277105</v>
      </c>
      <c r="J39" s="15">
        <f>VLOOKUP($D39,'cement hist forecast'!$A$1:$AJ$34,22,0)</f>
        <v>14.102085700760693</v>
      </c>
      <c r="K39" s="15">
        <f>VLOOKUP($D39,'cement hist forecast'!$A$1:$AJ$34,23,0)</f>
        <v>15.405543979884897</v>
      </c>
      <c r="L39" s="15">
        <f>VLOOKUP($D39,'cement hist forecast'!$A$1:$AJ$34,24,0)</f>
        <v>14.586288795375388</v>
      </c>
      <c r="M39" s="15">
        <f>VLOOKUP($D39,'cement hist forecast'!$A$1:$AJ$34,25,0)</f>
        <v>15.123518499290816</v>
      </c>
      <c r="N39" s="15">
        <f>VLOOKUP($D39,'cement hist forecast'!$A$1:$AJ$34,26,0)</f>
        <v>14.642655263402022</v>
      </c>
      <c r="O39" s="15">
        <f>VLOOKUP($D39,'cement hist forecast'!$A$1:$AJ$34,27,0)</f>
        <v>14.63297575436094</v>
      </c>
      <c r="P39" s="15">
        <f>VLOOKUP($D39,'cement hist forecast'!$A$1:$AJ$34,28,0)</f>
        <v>14.634709831822201</v>
      </c>
      <c r="Q39" s="15">
        <f>VLOOKUP($D39,'cement hist forecast'!$A$1:$AJ$34,29,0)</f>
        <v>14.651144810932376</v>
      </c>
      <c r="R39" s="15">
        <f>VLOOKUP($D39,'cement hist forecast'!$A$1:$AJ$34,30,0)</f>
        <v>14.667251090460345</v>
      </c>
      <c r="S39" s="15">
        <f>VLOOKUP($D39,'cement hist forecast'!$A$1:$AJ$34,31,0)</f>
        <v>14.683035244397756</v>
      </c>
      <c r="T39" s="15">
        <f>VLOOKUP($D39,'cement hist forecast'!$A$1:$AJ$34,32,0)</f>
        <v>14.698503715256418</v>
      </c>
      <c r="U39" s="15">
        <f>VLOOKUP($D39,'cement hist forecast'!$A$1:$AJ$34,33,0)</f>
        <v>14.713662816697907</v>
      </c>
      <c r="V39" s="15">
        <f>VLOOKUP($D39,'cement hist forecast'!$A$1:$AJ$34,34,0)</f>
        <v>14.728518736110567</v>
      </c>
      <c r="W39" s="15">
        <f>VLOOKUP($D39,'cement hist forecast'!$A$1:$AJ$34,35,0)</f>
        <v>14.743077537134974</v>
      </c>
      <c r="X39" s="15">
        <f>VLOOKUP($D39,'cement hist forecast'!$A$1:$AJ$34,36,0)</f>
        <v>14.757345162138892</v>
      </c>
    </row>
    <row r="40" spans="1:24">
      <c r="A40" s="14" t="s">
        <v>3534</v>
      </c>
      <c r="B40" s="14" t="s">
        <v>4008</v>
      </c>
      <c r="C40" s="14" t="s">
        <v>4009</v>
      </c>
      <c r="D40" s="14" t="s">
        <v>2412</v>
      </c>
      <c r="E40" s="14" t="s">
        <v>3949</v>
      </c>
      <c r="F40">
        <f>SUMIF(GID_GCED_CO2_Plant_2019_v1.0!$V$1:$V$797,'prov lvl hist forec Mt'!A40,GID_GCED_CO2_Plant_2019_v1.0!$AB$1:$AB$797)</f>
        <v>0</v>
      </c>
      <c r="G40" s="15">
        <f t="shared" si="0"/>
        <v>15785.860000000004</v>
      </c>
      <c r="H40" s="26">
        <f t="shared" si="1"/>
        <v>0</v>
      </c>
      <c r="I40" s="15">
        <f>VLOOKUP($D40,'cement hist forecast'!$A$1:$AJ$34,21,0)</f>
        <v>11.343923220019859</v>
      </c>
      <c r="J40" s="15">
        <f>VLOOKUP($D40,'cement hist forecast'!$A$1:$AJ$34,22,0)</f>
        <v>9.9130862781334503</v>
      </c>
      <c r="K40" s="15">
        <f>VLOOKUP($D40,'cement hist forecast'!$A$1:$AJ$34,23,0)</f>
        <v>10.141604532781432</v>
      </c>
      <c r="L40" s="15">
        <f>VLOOKUP($D40,'cement hist forecast'!$A$1:$AJ$34,24,0)</f>
        <v>8.291353354336696</v>
      </c>
      <c r="M40" s="15">
        <f>VLOOKUP($D40,'cement hist forecast'!$A$1:$AJ$34,25,0)</f>
        <v>9.1106957187115842</v>
      </c>
      <c r="N40" s="15">
        <f>VLOOKUP($D40,'cement hist forecast'!$A$1:$AJ$34,26,0)</f>
        <v>9.2201849356915702</v>
      </c>
      <c r="O40" s="15">
        <f>VLOOKUP($D40,'cement hist forecast'!$A$1:$AJ$34,27,0)</f>
        <v>9.3035600578153357</v>
      </c>
      <c r="P40" s="15">
        <f>VLOOKUP($D40,'cement hist forecast'!$A$1:$AJ$34,28,0)</f>
        <v>9.2886234613938434</v>
      </c>
      <c r="Q40" s="15">
        <f>VLOOKUP($D40,'cement hist forecast'!$A$1:$AJ$34,29,0)</f>
        <v>9.1470596295304016</v>
      </c>
      <c r="R40" s="15">
        <f>VLOOKUP($D40,'cement hist forecast'!$A$1:$AJ$34,30,0)</f>
        <v>9.0083270743042263</v>
      </c>
      <c r="S40" s="15">
        <f>VLOOKUP($D40,'cement hist forecast'!$A$1:$AJ$34,31,0)</f>
        <v>8.8723691701825764</v>
      </c>
      <c r="T40" s="15">
        <f>VLOOKUP($D40,'cement hist forecast'!$A$1:$AJ$34,32,0)</f>
        <v>8.7391304241433581</v>
      </c>
      <c r="U40" s="15">
        <f>VLOOKUP($D40,'cement hist forecast'!$A$1:$AJ$34,33,0)</f>
        <v>8.6085564530249243</v>
      </c>
      <c r="V40" s="15">
        <f>VLOOKUP($D40,'cement hist forecast'!$A$1:$AJ$34,34,0)</f>
        <v>8.480593961328859</v>
      </c>
      <c r="W40" s="15">
        <f>VLOOKUP($D40,'cement hist forecast'!$A$1:$AJ$34,35,0)</f>
        <v>8.3551907194667159</v>
      </c>
      <c r="X40" s="15">
        <f>VLOOKUP($D40,'cement hist forecast'!$A$1:$AJ$34,36,0)</f>
        <v>8.2322955424418147</v>
      </c>
    </row>
    <row r="41" spans="1:24">
      <c r="A41" s="14" t="s">
        <v>3535</v>
      </c>
      <c r="B41" s="14" t="s">
        <v>4010</v>
      </c>
      <c r="C41" s="14" t="s">
        <v>4009</v>
      </c>
      <c r="D41" s="14" t="s">
        <v>2458</v>
      </c>
      <c r="E41" s="14" t="s">
        <v>3957</v>
      </c>
      <c r="F41">
        <f>SUMIF(GID_GCED_CO2_Plant_2019_v1.0!$V$1:$V$797,'prov lvl hist forec Mt'!A41,GID_GCED_CO2_Plant_2019_v1.0!$AB$1:$AB$797)</f>
        <v>0</v>
      </c>
      <c r="G41" s="15">
        <f t="shared" si="0"/>
        <v>25846</v>
      </c>
      <c r="H41" s="26">
        <f t="shared" si="1"/>
        <v>0</v>
      </c>
      <c r="I41" s="15">
        <f>VLOOKUP($D41,'cement hist forecast'!$A$1:$AJ$34,21,0)</f>
        <v>20.159933071953358</v>
      </c>
      <c r="J41" s="15">
        <f>VLOOKUP($D41,'cement hist forecast'!$A$1:$AJ$34,22,0)</f>
        <v>21.097028574533081</v>
      </c>
      <c r="K41" s="15">
        <f>VLOOKUP($D41,'cement hist forecast'!$A$1:$AJ$34,23,0)</f>
        <v>20.755026750013791</v>
      </c>
      <c r="L41" s="15">
        <f>VLOOKUP($D41,'cement hist forecast'!$A$1:$AJ$34,24,0)</f>
        <v>16.237054602988707</v>
      </c>
      <c r="M41" s="15">
        <f>VLOOKUP($D41,'cement hist forecast'!$A$1:$AJ$34,25,0)</f>
        <v>19.755116421437421</v>
      </c>
      <c r="N41" s="15">
        <f>VLOOKUP($D41,'cement hist forecast'!$A$1:$AJ$34,26,0)</f>
        <v>21.383571569910259</v>
      </c>
      <c r="O41" s="15">
        <f>VLOOKUP($D41,'cement hist forecast'!$A$1:$AJ$34,27,0)</f>
        <v>21.877745246091671</v>
      </c>
      <c r="P41" s="15">
        <f>VLOOKUP($D41,'cement hist forecast'!$A$1:$AJ$34,28,0)</f>
        <v>21.789214368112393</v>
      </c>
      <c r="Q41" s="15">
        <f>VLOOKUP($D41,'cement hist forecast'!$A$1:$AJ$34,29,0)</f>
        <v>20.950149699608083</v>
      </c>
      <c r="R41" s="15">
        <f>VLOOKUP($D41,'cement hist forecast'!$A$1:$AJ$34,30,0)</f>
        <v>20.127866324473857</v>
      </c>
      <c r="S41" s="15">
        <f>VLOOKUP($D41,'cement hist forecast'!$A$1:$AJ$34,31,0)</f>
        <v>19.322028616842317</v>
      </c>
      <c r="T41" s="15">
        <f>VLOOKUP($D41,'cement hist forecast'!$A$1:$AJ$34,32,0)</f>
        <v>18.532307663363408</v>
      </c>
      <c r="U41" s="15">
        <f>VLOOKUP($D41,'cement hist forecast'!$A$1:$AJ$34,33,0)</f>
        <v>17.758381128954078</v>
      </c>
      <c r="V41" s="15">
        <f>VLOOKUP($D41,'cement hist forecast'!$A$1:$AJ$34,34,0)</f>
        <v>16.999933125232928</v>
      </c>
      <c r="W41" s="15">
        <f>VLOOKUP($D41,'cement hist forecast'!$A$1:$AJ$34,35,0)</f>
        <v>16.256654081586213</v>
      </c>
      <c r="X41" s="15">
        <f>VLOOKUP($D41,'cement hist forecast'!$A$1:$AJ$34,36,0)</f>
        <v>15.528240618812418</v>
      </c>
    </row>
    <row r="42" spans="1:24">
      <c r="A42" s="14" t="s">
        <v>3447</v>
      </c>
      <c r="B42" s="14" t="s">
        <v>4011</v>
      </c>
      <c r="C42" s="14" t="s">
        <v>3200</v>
      </c>
      <c r="D42" s="14" t="s">
        <v>2610</v>
      </c>
      <c r="E42" s="14" t="s">
        <v>3936</v>
      </c>
      <c r="F42">
        <f>SUMIF(GID_GCED_CO2_Plant_2019_v1.0!$V$1:$V$797,'prov lvl hist forec Mt'!A42,GID_GCED_CO2_Plant_2019_v1.0!$AB$1:$AB$797)</f>
        <v>261.48</v>
      </c>
      <c r="G42" s="15">
        <f t="shared" si="0"/>
        <v>3885.2700000000004</v>
      </c>
      <c r="H42" s="26">
        <f t="shared" si="1"/>
        <v>6.7300342061169485E-2</v>
      </c>
      <c r="I42" s="15">
        <f>VLOOKUP($D42,'cement hist forecast'!$A$1:$AJ$34,21,0)</f>
        <v>5.4885493850326226</v>
      </c>
      <c r="J42" s="15">
        <f>VLOOKUP($D42,'cement hist forecast'!$A$1:$AJ$34,22,0)</f>
        <v>5.2019214979298178</v>
      </c>
      <c r="K42" s="15">
        <f>VLOOKUP($D42,'cement hist forecast'!$A$1:$AJ$34,23,0)</f>
        <v>6.0988889447589179</v>
      </c>
      <c r="L42" s="15">
        <f>VLOOKUP($D42,'cement hist forecast'!$A$1:$AJ$34,24,0)</f>
        <v>4.6829764932748335</v>
      </c>
      <c r="M42" s="15">
        <f>VLOOKUP($D42,'cement hist forecast'!$A$1:$AJ$34,25,0)</f>
        <v>5.2793141011147258</v>
      </c>
      <c r="N42" s="15">
        <f>VLOOKUP($D42,'cement hist forecast'!$A$1:$AJ$34,26,0)</f>
        <v>5.3831017892624811</v>
      </c>
      <c r="O42" s="15">
        <f>VLOOKUP($D42,'cement hist forecast'!$A$1:$AJ$34,27,0)</f>
        <v>5.4532901269453253</v>
      </c>
      <c r="P42" s="15">
        <f>VLOOKUP($D42,'cement hist forecast'!$A$1:$AJ$34,28,0)</f>
        <v>5.44071593398753</v>
      </c>
      <c r="Q42" s="15">
        <f>VLOOKUP($D42,'cement hist forecast'!$A$1:$AJ$34,29,0)</f>
        <v>5.3215421351202972</v>
      </c>
      <c r="R42" s="15">
        <f>VLOOKUP($D42,'cement hist forecast'!$A$1:$AJ$34,30,0)</f>
        <v>5.2047518122304091</v>
      </c>
      <c r="S42" s="15">
        <f>VLOOKUP($D42,'cement hist forecast'!$A$1:$AJ$34,31,0)</f>
        <v>5.0902972957983188</v>
      </c>
      <c r="T42" s="15">
        <f>VLOOKUP($D42,'cement hist forecast'!$A$1:$AJ$34,32,0)</f>
        <v>4.9781318696948702</v>
      </c>
      <c r="U42" s="15">
        <f>VLOOKUP($D42,'cement hist forecast'!$A$1:$AJ$34,33,0)</f>
        <v>4.8682097521134908</v>
      </c>
      <c r="V42" s="15">
        <f>VLOOKUP($D42,'cement hist forecast'!$A$1:$AJ$34,34,0)</f>
        <v>4.7604860768837378</v>
      </c>
      <c r="W42" s="15">
        <f>VLOOKUP($D42,'cement hist forecast'!$A$1:$AJ$34,35,0)</f>
        <v>4.6549168751585821</v>
      </c>
      <c r="X42" s="15">
        <f>VLOOKUP($D42,'cement hist forecast'!$A$1:$AJ$34,36,0)</f>
        <v>4.5514590574679268</v>
      </c>
    </row>
    <row r="43" spans="1:24">
      <c r="A43" s="14" t="s">
        <v>3536</v>
      </c>
      <c r="B43" s="14" t="s">
        <v>4012</v>
      </c>
      <c r="C43" s="14" t="s">
        <v>4013</v>
      </c>
      <c r="D43" s="14" t="s">
        <v>1445</v>
      </c>
      <c r="E43" s="14" t="s">
        <v>3947</v>
      </c>
      <c r="F43">
        <f>SUMIF(GID_GCED_CO2_Plant_2019_v1.0!$V$1:$V$797,'prov lvl hist forec Mt'!A43,GID_GCED_CO2_Plant_2019_v1.0!$AB$1:$AB$797)</f>
        <v>0</v>
      </c>
      <c r="G43" s="15">
        <f t="shared" si="0"/>
        <v>19500.18</v>
      </c>
      <c r="H43" s="26">
        <f t="shared" si="1"/>
        <v>0</v>
      </c>
      <c r="I43" s="15">
        <f>VLOOKUP($D43,'cement hist forecast'!$A$1:$AJ$34,21,0)</f>
        <v>11.887051923900506</v>
      </c>
      <c r="J43" s="15">
        <f>VLOOKUP($D43,'cement hist forecast'!$A$1:$AJ$34,22,0)</f>
        <v>12.937656953365352</v>
      </c>
      <c r="K43" s="15">
        <f>VLOOKUP($D43,'cement hist forecast'!$A$1:$AJ$34,23,0)</f>
        <v>12.159265759154817</v>
      </c>
      <c r="L43" s="15">
        <f>VLOOKUP($D43,'cement hist forecast'!$A$1:$AJ$34,24,0)</f>
        <v>11.815307114840197</v>
      </c>
      <c r="M43" s="15">
        <f>VLOOKUP($D43,'cement hist forecast'!$A$1:$AJ$34,25,0)</f>
        <v>14.078349814013468</v>
      </c>
      <c r="N43" s="15">
        <f>VLOOKUP($D43,'cement hist forecast'!$A$1:$AJ$34,26,0)</f>
        <v>15.890419594803729</v>
      </c>
      <c r="O43" s="15">
        <f>VLOOKUP($D43,'cement hist forecast'!$A$1:$AJ$34,27,0)</f>
        <v>16.19866484510754</v>
      </c>
      <c r="P43" s="15">
        <f>VLOOKUP($D43,'cement hist forecast'!$A$1:$AJ$34,28,0)</f>
        <v>16.143442918166372</v>
      </c>
      <c r="Q43" s="15">
        <f>VLOOKUP($D43,'cement hist forecast'!$A$1:$AJ$34,29,0)</f>
        <v>15.620068826768495</v>
      </c>
      <c r="R43" s="15">
        <f>VLOOKUP($D43,'cement hist forecast'!$A$1:$AJ$34,30,0)</f>
        <v>15.107162217198578</v>
      </c>
      <c r="S43" s="15">
        <f>VLOOKUP($D43,'cement hist forecast'!$A$1:$AJ$34,31,0)</f>
        <v>14.604513739820057</v>
      </c>
      <c r="T43" s="15">
        <f>VLOOKUP($D43,'cement hist forecast'!$A$1:$AJ$34,32,0)</f>
        <v>14.111918231989108</v>
      </c>
      <c r="U43" s="15">
        <f>VLOOKUP($D43,'cement hist forecast'!$A$1:$AJ$34,33,0)</f>
        <v>13.629174634314779</v>
      </c>
      <c r="V43" s="15">
        <f>VLOOKUP($D43,'cement hist forecast'!$A$1:$AJ$34,34,0)</f>
        <v>13.156085908593933</v>
      </c>
      <c r="W43" s="15">
        <f>VLOOKUP($D43,'cement hist forecast'!$A$1:$AJ$34,35,0)</f>
        <v>12.692458957387508</v>
      </c>
      <c r="X43" s="15">
        <f>VLOOKUP($D43,'cement hist forecast'!$A$1:$AJ$34,36,0)</f>
        <v>12.238104545205207</v>
      </c>
    </row>
    <row r="44" spans="1:24">
      <c r="A44" s="14" t="s">
        <v>3537</v>
      </c>
      <c r="B44" s="14" t="s">
        <v>4014</v>
      </c>
      <c r="C44" s="14" t="s">
        <v>4015</v>
      </c>
      <c r="D44" s="14" t="s">
        <v>2386</v>
      </c>
      <c r="E44" s="14" t="s">
        <v>3955</v>
      </c>
      <c r="F44">
        <f>SUMIF(GID_GCED_CO2_Plant_2019_v1.0!$V$1:$V$797,'prov lvl hist forec Mt'!A44,GID_GCED_CO2_Plant_2019_v1.0!$AB$1:$AB$797)</f>
        <v>0</v>
      </c>
      <c r="G44" s="15">
        <f t="shared" si="0"/>
        <v>64497.73</v>
      </c>
      <c r="H44" s="26">
        <f t="shared" si="1"/>
        <v>0</v>
      </c>
      <c r="I44" s="15">
        <f>VLOOKUP($D44,'cement hist forecast'!$A$1:$AJ$34,21,0)</f>
        <v>17.343715083656377</v>
      </c>
      <c r="J44" s="15">
        <f>VLOOKUP($D44,'cement hist forecast'!$A$1:$AJ$34,22,0)</f>
        <v>17.568384652983536</v>
      </c>
      <c r="K44" s="15">
        <f>VLOOKUP($D44,'cement hist forecast'!$A$1:$AJ$34,23,0)</f>
        <v>18.169803346022103</v>
      </c>
      <c r="L44" s="15">
        <f>VLOOKUP($D44,'cement hist forecast'!$A$1:$AJ$34,24,0)</f>
        <v>17.225551928101279</v>
      </c>
      <c r="M44" s="15">
        <f>VLOOKUP($D44,'cement hist forecast'!$A$1:$AJ$34,25,0)</f>
        <v>19.247337649052817</v>
      </c>
      <c r="N44" s="15">
        <f>VLOOKUP($D44,'cement hist forecast'!$A$1:$AJ$34,26,0)</f>
        <v>19.224865638568154</v>
      </c>
      <c r="O44" s="15">
        <f>VLOOKUP($D44,'cement hist forecast'!$A$1:$AJ$34,27,0)</f>
        <v>19.453342978082087</v>
      </c>
      <c r="P44" s="15">
        <f>VLOOKUP($D44,'cement hist forecast'!$A$1:$AJ$34,28,0)</f>
        <v>19.412411418105361</v>
      </c>
      <c r="Q44" s="15">
        <f>VLOOKUP($D44,'cement hist forecast'!$A$1:$AJ$34,29,0)</f>
        <v>19.024476422009712</v>
      </c>
      <c r="R44" s="15">
        <f>VLOOKUP($D44,'cement hist forecast'!$A$1:$AJ$34,30,0)</f>
        <v>18.644300125835979</v>
      </c>
      <c r="S44" s="15">
        <f>VLOOKUP($D44,'cement hist forecast'!$A$1:$AJ$34,31,0)</f>
        <v>18.271727355585714</v>
      </c>
      <c r="T44" s="15">
        <f>VLOOKUP($D44,'cement hist forecast'!$A$1:$AJ$34,32,0)</f>
        <v>17.906606040740456</v>
      </c>
      <c r="U44" s="15">
        <f>VLOOKUP($D44,'cement hist forecast'!$A$1:$AJ$34,33,0)</f>
        <v>17.548787152192105</v>
      </c>
      <c r="V44" s="15">
        <f>VLOOKUP($D44,'cement hist forecast'!$A$1:$AJ$34,34,0)</f>
        <v>17.198124641414719</v>
      </c>
      <c r="W44" s="15">
        <f>VLOOKUP($D44,'cement hist forecast'!$A$1:$AJ$34,35,0)</f>
        <v>16.854475380852886</v>
      </c>
      <c r="X44" s="15">
        <f>VLOOKUP($D44,'cement hist forecast'!$A$1:$AJ$34,36,0)</f>
        <v>16.517699105502285</v>
      </c>
    </row>
    <row r="45" spans="1:24">
      <c r="A45" s="14" t="s">
        <v>3538</v>
      </c>
      <c r="B45" s="14" t="s">
        <v>4016</v>
      </c>
      <c r="C45" s="14" t="s">
        <v>4017</v>
      </c>
      <c r="D45" s="14" t="s">
        <v>1445</v>
      </c>
      <c r="E45" s="14" t="s">
        <v>3947</v>
      </c>
      <c r="F45">
        <f>SUMIF(GID_GCED_CO2_Plant_2019_v1.0!$V$1:$V$797,'prov lvl hist forec Mt'!A45,GID_GCED_CO2_Plant_2019_v1.0!$AB$1:$AB$797)</f>
        <v>0</v>
      </c>
      <c r="G45" s="15">
        <f t="shared" si="0"/>
        <v>19500.18</v>
      </c>
      <c r="H45" s="26">
        <f t="shared" si="1"/>
        <v>0</v>
      </c>
      <c r="I45" s="15">
        <f>VLOOKUP($D45,'cement hist forecast'!$A$1:$AJ$34,21,0)</f>
        <v>11.887051923900506</v>
      </c>
      <c r="J45" s="15">
        <f>VLOOKUP($D45,'cement hist forecast'!$A$1:$AJ$34,22,0)</f>
        <v>12.937656953365352</v>
      </c>
      <c r="K45" s="15">
        <f>VLOOKUP($D45,'cement hist forecast'!$A$1:$AJ$34,23,0)</f>
        <v>12.159265759154817</v>
      </c>
      <c r="L45" s="15">
        <f>VLOOKUP($D45,'cement hist forecast'!$A$1:$AJ$34,24,0)</f>
        <v>11.815307114840197</v>
      </c>
      <c r="M45" s="15">
        <f>VLOOKUP($D45,'cement hist forecast'!$A$1:$AJ$34,25,0)</f>
        <v>14.078349814013468</v>
      </c>
      <c r="N45" s="15">
        <f>VLOOKUP($D45,'cement hist forecast'!$A$1:$AJ$34,26,0)</f>
        <v>15.890419594803729</v>
      </c>
      <c r="O45" s="15">
        <f>VLOOKUP($D45,'cement hist forecast'!$A$1:$AJ$34,27,0)</f>
        <v>16.19866484510754</v>
      </c>
      <c r="P45" s="15">
        <f>VLOOKUP($D45,'cement hist forecast'!$A$1:$AJ$34,28,0)</f>
        <v>16.143442918166372</v>
      </c>
      <c r="Q45" s="15">
        <f>VLOOKUP($D45,'cement hist forecast'!$A$1:$AJ$34,29,0)</f>
        <v>15.620068826768495</v>
      </c>
      <c r="R45" s="15">
        <f>VLOOKUP($D45,'cement hist forecast'!$A$1:$AJ$34,30,0)</f>
        <v>15.107162217198578</v>
      </c>
      <c r="S45" s="15">
        <f>VLOOKUP($D45,'cement hist forecast'!$A$1:$AJ$34,31,0)</f>
        <v>14.604513739820057</v>
      </c>
      <c r="T45" s="15">
        <f>VLOOKUP($D45,'cement hist forecast'!$A$1:$AJ$34,32,0)</f>
        <v>14.111918231989108</v>
      </c>
      <c r="U45" s="15">
        <f>VLOOKUP($D45,'cement hist forecast'!$A$1:$AJ$34,33,0)</f>
        <v>13.629174634314779</v>
      </c>
      <c r="V45" s="15">
        <f>VLOOKUP($D45,'cement hist forecast'!$A$1:$AJ$34,34,0)</f>
        <v>13.156085908593933</v>
      </c>
      <c r="W45" s="15">
        <f>VLOOKUP($D45,'cement hist forecast'!$A$1:$AJ$34,35,0)</f>
        <v>12.692458957387508</v>
      </c>
      <c r="X45" s="15">
        <f>VLOOKUP($D45,'cement hist forecast'!$A$1:$AJ$34,36,0)</f>
        <v>12.238104545205207</v>
      </c>
    </row>
    <row r="46" spans="1:24">
      <c r="A46" s="14" t="s">
        <v>3539</v>
      </c>
      <c r="B46" s="14" t="s">
        <v>4018</v>
      </c>
      <c r="C46" s="14" t="s">
        <v>4019</v>
      </c>
      <c r="D46" s="14" t="s">
        <v>2496</v>
      </c>
      <c r="E46" s="14" t="s">
        <v>3976</v>
      </c>
      <c r="F46">
        <f>SUMIF(GID_GCED_CO2_Plant_2019_v1.0!$V$1:$V$797,'prov lvl hist forec Mt'!A46,GID_GCED_CO2_Plant_2019_v1.0!$AB$1:$AB$797)</f>
        <v>0</v>
      </c>
      <c r="G46" s="15">
        <f t="shared" si="0"/>
        <v>33858.01</v>
      </c>
      <c r="H46" s="26">
        <f t="shared" si="1"/>
        <v>0</v>
      </c>
      <c r="I46" s="15">
        <f>VLOOKUP($D46,'cement hist forecast'!$A$1:$AJ$34,21,0)</f>
        <v>14.536797244398452</v>
      </c>
      <c r="J46" s="15">
        <f>VLOOKUP($D46,'cement hist forecast'!$A$1:$AJ$34,22,0)</f>
        <v>15.705172707718006</v>
      </c>
      <c r="K46" s="15">
        <f>VLOOKUP($D46,'cement hist forecast'!$A$1:$AJ$34,23,0)</f>
        <v>16.521798883436066</v>
      </c>
      <c r="L46" s="15">
        <f>VLOOKUP($D46,'cement hist forecast'!$A$1:$AJ$34,24,0)</f>
        <v>15.528204666569852</v>
      </c>
      <c r="M46" s="15">
        <f>VLOOKUP($D46,'cement hist forecast'!$A$1:$AJ$34,25,0)</f>
        <v>16.4013795624181</v>
      </c>
      <c r="N46" s="15">
        <f>VLOOKUP($D46,'cement hist forecast'!$A$1:$AJ$34,26,0)</f>
        <v>16.459466526190305</v>
      </c>
      <c r="O46" s="15">
        <f>VLOOKUP($D46,'cement hist forecast'!$A$1:$AJ$34,27,0)</f>
        <v>16.50125640261324</v>
      </c>
      <c r="P46" s="15">
        <f>VLOOKUP($D46,'cement hist forecast'!$A$1:$AJ$34,28,0)</f>
        <v>16.493769774675151</v>
      </c>
      <c r="Q46" s="15">
        <f>VLOOKUP($D46,'cement hist forecast'!$A$1:$AJ$34,29,0)</f>
        <v>16.422814136004554</v>
      </c>
      <c r="R46" s="15">
        <f>VLOOKUP($D46,'cement hist forecast'!$A$1:$AJ$34,30,0)</f>
        <v>16.353277610107373</v>
      </c>
      <c r="S46" s="15">
        <f>VLOOKUP($D46,'cement hist forecast'!$A$1:$AJ$34,31,0)</f>
        <v>16.285131814728132</v>
      </c>
      <c r="T46" s="15">
        <f>VLOOKUP($D46,'cement hist forecast'!$A$1:$AJ$34,32,0)</f>
        <v>16.218348935256476</v>
      </c>
      <c r="U46" s="15">
        <f>VLOOKUP($D46,'cement hist forecast'!$A$1:$AJ$34,33,0)</f>
        <v>16.152901713374256</v>
      </c>
      <c r="V46" s="15">
        <f>VLOOKUP($D46,'cement hist forecast'!$A$1:$AJ$34,34,0)</f>
        <v>16.088763435929675</v>
      </c>
      <c r="W46" s="15">
        <f>VLOOKUP($D46,'cement hist forecast'!$A$1:$AJ$34,35,0)</f>
        <v>16.025907924033991</v>
      </c>
      <c r="X46" s="15">
        <f>VLOOKUP($D46,'cement hist forecast'!$A$1:$AJ$34,36,0)</f>
        <v>15.964309522376219</v>
      </c>
    </row>
    <row r="47" spans="1:24">
      <c r="A47" s="14" t="s">
        <v>3540</v>
      </c>
      <c r="B47" s="14" t="s">
        <v>4020</v>
      </c>
      <c r="C47" s="14" t="s">
        <v>4021</v>
      </c>
      <c r="D47" s="14" t="s">
        <v>2634</v>
      </c>
      <c r="E47" s="14" t="s">
        <v>3974</v>
      </c>
      <c r="F47">
        <f>SUMIF(GID_GCED_CO2_Plant_2019_v1.0!$V$1:$V$797,'prov lvl hist forec Mt'!A47,GID_GCED_CO2_Plant_2019_v1.0!$AB$1:$AB$797)</f>
        <v>0</v>
      </c>
      <c r="G47" s="15">
        <f t="shared" si="0"/>
        <v>11280.41</v>
      </c>
      <c r="H47" s="26">
        <f t="shared" si="1"/>
        <v>0</v>
      </c>
      <c r="I47" s="15">
        <f>VLOOKUP($D47,'cement hist forecast'!$A$1:$AJ$34,21,0)</f>
        <v>4.7547676258514073</v>
      </c>
      <c r="J47" s="15">
        <f>VLOOKUP($D47,'cement hist forecast'!$A$1:$AJ$34,22,0)</f>
        <v>4.4743011277995075</v>
      </c>
      <c r="K47" s="15">
        <f>VLOOKUP($D47,'cement hist forecast'!$A$1:$AJ$34,23,0)</f>
        <v>4.0588312663850603</v>
      </c>
      <c r="L47" s="15">
        <f>VLOOKUP($D47,'cement hist forecast'!$A$1:$AJ$34,24,0)</f>
        <v>1.7632197575348332</v>
      </c>
      <c r="M47" s="15">
        <f>VLOOKUP($D47,'cement hist forecast'!$A$1:$AJ$34,25,0)</f>
        <v>2.4793000656680531</v>
      </c>
      <c r="N47" s="15">
        <f>VLOOKUP($D47,'cement hist forecast'!$A$1:$AJ$34,26,0)</f>
        <v>2.7002504872645074</v>
      </c>
      <c r="O47" s="15">
        <f>VLOOKUP($D47,'cement hist forecast'!$A$1:$AJ$34,27,0)</f>
        <v>2.8116790537330001</v>
      </c>
      <c r="P47" s="15">
        <f>VLOOKUP($D47,'cement hist forecast'!$A$1:$AJ$34,28,0)</f>
        <v>2.7917167018374971</v>
      </c>
      <c r="Q47" s="15">
        <f>VLOOKUP($D47,'cement hist forecast'!$A$1:$AJ$34,29,0)</f>
        <v>2.6025205190131522</v>
      </c>
      <c r="R47" s="15">
        <f>VLOOKUP($D47,'cement hist forecast'!$A$1:$AJ$34,30,0)</f>
        <v>2.4171082598452944</v>
      </c>
      <c r="S47" s="15">
        <f>VLOOKUP($D47,'cement hist forecast'!$A$1:$AJ$34,31,0)</f>
        <v>2.2354042458607934</v>
      </c>
      <c r="T47" s="15">
        <f>VLOOKUP($D47,'cement hist forecast'!$A$1:$AJ$34,32,0)</f>
        <v>2.0573343121559824</v>
      </c>
      <c r="U47" s="15">
        <f>VLOOKUP($D47,'cement hist forecast'!$A$1:$AJ$34,33,0)</f>
        <v>1.8828257771252686</v>
      </c>
      <c r="V47" s="15">
        <f>VLOOKUP($D47,'cement hist forecast'!$A$1:$AJ$34,34,0)</f>
        <v>1.7118074127951675</v>
      </c>
      <c r="W47" s="15">
        <f>VLOOKUP($D47,'cement hist forecast'!$A$1:$AJ$34,35,0)</f>
        <v>1.5442094157516706</v>
      </c>
      <c r="X47" s="15">
        <f>VLOOKUP($D47,'cement hist forecast'!$A$1:$AJ$34,36,0)</f>
        <v>1.3799633786490411</v>
      </c>
    </row>
    <row r="48" spans="1:24">
      <c r="A48" s="14" t="s">
        <v>3341</v>
      </c>
      <c r="B48" s="14" t="s">
        <v>4022</v>
      </c>
      <c r="C48" s="14" t="s">
        <v>1407</v>
      </c>
      <c r="D48" s="14" t="s">
        <v>2400</v>
      </c>
      <c r="E48" s="14" t="s">
        <v>4023</v>
      </c>
      <c r="F48">
        <f>SUMIF(GID_GCED_CO2_Plant_2019_v1.0!$V$1:$V$797,'prov lvl hist forec Mt'!A48,GID_GCED_CO2_Plant_2019_v1.0!$AB$1:$AB$797)</f>
        <v>2212.5100000000002</v>
      </c>
      <c r="G48" s="15">
        <f t="shared" si="0"/>
        <v>18621.920000000002</v>
      </c>
      <c r="H48" s="26">
        <f t="shared" si="1"/>
        <v>0.1188121310799316</v>
      </c>
      <c r="I48" s="15">
        <f>VLOOKUP($D48,'cement hist forecast'!$A$1:$AJ$34,21,0)</f>
        <v>15.467210726119626</v>
      </c>
      <c r="J48" s="15">
        <f>VLOOKUP($D48,'cement hist forecast'!$A$1:$AJ$34,22,0)</f>
        <v>15.976751172588134</v>
      </c>
      <c r="K48" s="15">
        <f>VLOOKUP($D48,'cement hist forecast'!$A$1:$AJ$34,23,0)</f>
        <v>16.1704825212869</v>
      </c>
      <c r="L48" s="15">
        <f>VLOOKUP($D48,'cement hist forecast'!$A$1:$AJ$34,24,0)</f>
        <v>14.439325167700181</v>
      </c>
      <c r="M48" s="15">
        <f>VLOOKUP($D48,'cement hist forecast'!$A$1:$AJ$34,25,0)</f>
        <v>15.403971225051407</v>
      </c>
      <c r="N48" s="15">
        <f>VLOOKUP($D48,'cement hist forecast'!$A$1:$AJ$34,26,0)</f>
        <v>14.96456053282656</v>
      </c>
      <c r="O48" s="15">
        <f>VLOOKUP($D48,'cement hist forecast'!$A$1:$AJ$34,27,0)</f>
        <v>15.02982583604382</v>
      </c>
      <c r="P48" s="15">
        <f>VLOOKUP($D48,'cement hist forecast'!$A$1:$AJ$34,28,0)</f>
        <v>15.018133601362166</v>
      </c>
      <c r="Q48" s="15">
        <f>VLOOKUP($D48,'cement hist forecast'!$A$1:$AJ$34,29,0)</f>
        <v>14.907318694279338</v>
      </c>
      <c r="R48" s="15">
        <f>VLOOKUP($D48,'cement hist forecast'!$A$1:$AJ$34,30,0)</f>
        <v>14.798720085338164</v>
      </c>
      <c r="S48" s="15">
        <f>VLOOKUP($D48,'cement hist forecast'!$A$1:$AJ$34,31,0)</f>
        <v>14.692293448575814</v>
      </c>
      <c r="T48" s="15">
        <f>VLOOKUP($D48,'cement hist forecast'!$A$1:$AJ$34,32,0)</f>
        <v>14.587995344548712</v>
      </c>
      <c r="U48" s="15">
        <f>VLOOKUP($D48,'cement hist forecast'!$A$1:$AJ$34,33,0)</f>
        <v>14.48578320260215</v>
      </c>
      <c r="V48" s="15">
        <f>VLOOKUP($D48,'cement hist forecast'!$A$1:$AJ$34,34,0)</f>
        <v>14.385615303494522</v>
      </c>
      <c r="W48" s="15">
        <f>VLOOKUP($D48,'cement hist forecast'!$A$1:$AJ$34,35,0)</f>
        <v>14.287450762369044</v>
      </c>
      <c r="X48" s="15">
        <f>VLOOKUP($D48,'cement hist forecast'!$A$1:$AJ$34,36,0)</f>
        <v>14.191249512066076</v>
      </c>
    </row>
    <row r="49" spans="1:24">
      <c r="A49" s="14" t="s">
        <v>3541</v>
      </c>
      <c r="B49" s="14" t="s">
        <v>4024</v>
      </c>
      <c r="C49" s="14" t="s">
        <v>4025</v>
      </c>
      <c r="D49" s="14" t="s">
        <v>2362</v>
      </c>
      <c r="E49" s="14" t="s">
        <v>3963</v>
      </c>
      <c r="F49">
        <f>SUMIF(GID_GCED_CO2_Plant_2019_v1.0!$V$1:$V$797,'prov lvl hist forec Mt'!A49,GID_GCED_CO2_Plant_2019_v1.0!$AB$1:$AB$797)</f>
        <v>0</v>
      </c>
      <c r="G49" s="15">
        <f t="shared" si="0"/>
        <v>26891.949999999997</v>
      </c>
      <c r="H49" s="26">
        <f t="shared" si="1"/>
        <v>0</v>
      </c>
      <c r="I49" s="15">
        <f>VLOOKUP($D49,'cement hist forecast'!$A$1:$AJ$34,21,0)</f>
        <v>21.994985336630332</v>
      </c>
      <c r="J49" s="15">
        <f>VLOOKUP($D49,'cement hist forecast'!$A$1:$AJ$34,22,0)</f>
        <v>20.472306267203567</v>
      </c>
      <c r="K49" s="15">
        <f>VLOOKUP($D49,'cement hist forecast'!$A$1:$AJ$34,23,0)</f>
        <v>20.264922925467992</v>
      </c>
      <c r="L49" s="15">
        <f>VLOOKUP($D49,'cement hist forecast'!$A$1:$AJ$34,24,0)</f>
        <v>14.497991619881457</v>
      </c>
      <c r="M49" s="15">
        <f>VLOOKUP($D49,'cement hist forecast'!$A$1:$AJ$34,25,0)</f>
        <v>14.40046728580502</v>
      </c>
      <c r="N49" s="15">
        <f>VLOOKUP($D49,'cement hist forecast'!$A$1:$AJ$34,26,0)</f>
        <v>15.896400140947566</v>
      </c>
      <c r="O49" s="15">
        <f>VLOOKUP($D49,'cement hist forecast'!$A$1:$AJ$34,27,0)</f>
        <v>15.777576315359193</v>
      </c>
      <c r="P49" s="15">
        <f>VLOOKUP($D49,'cement hist forecast'!$A$1:$AJ$34,28,0)</f>
        <v>15.798863522896191</v>
      </c>
      <c r="Q49" s="15">
        <f>VLOOKUP($D49,'cement hist forecast'!$A$1:$AJ$34,29,0)</f>
        <v>16.000616223683764</v>
      </c>
      <c r="R49" s="15">
        <f>VLOOKUP($D49,'cement hist forecast'!$A$1:$AJ$34,30,0)</f>
        <v>16.198333870455588</v>
      </c>
      <c r="S49" s="15">
        <f>VLOOKUP($D49,'cement hist forecast'!$A$1:$AJ$34,31,0)</f>
        <v>16.392097164291975</v>
      </c>
      <c r="T49" s="15">
        <f>VLOOKUP($D49,'cement hist forecast'!$A$1:$AJ$34,32,0)</f>
        <v>16.581985192251636</v>
      </c>
      <c r="U49" s="15">
        <f>VLOOKUP($D49,'cement hist forecast'!$A$1:$AJ$34,33,0)</f>
        <v>16.768075459652103</v>
      </c>
      <c r="V49" s="15">
        <f>VLOOKUP($D49,'cement hist forecast'!$A$1:$AJ$34,34,0)</f>
        <v>16.950443921704558</v>
      </c>
      <c r="W49" s="15">
        <f>VLOOKUP($D49,'cement hist forecast'!$A$1:$AJ$34,35,0)</f>
        <v>17.129165014515966</v>
      </c>
      <c r="X49" s="15">
        <f>VLOOKUP($D49,'cement hist forecast'!$A$1:$AJ$34,36,0)</f>
        <v>17.304311685471145</v>
      </c>
    </row>
    <row r="50" spans="1:24">
      <c r="A50" s="14" t="s">
        <v>3438</v>
      </c>
      <c r="B50" s="14" t="s">
        <v>4026</v>
      </c>
      <c r="C50" s="14" t="s">
        <v>3141</v>
      </c>
      <c r="D50" s="14" t="s">
        <v>2610</v>
      </c>
      <c r="E50" s="14" t="s">
        <v>3936</v>
      </c>
      <c r="F50">
        <f>SUMIF(GID_GCED_CO2_Plant_2019_v1.0!$V$1:$V$797,'prov lvl hist forec Mt'!A50,GID_GCED_CO2_Plant_2019_v1.0!$AB$1:$AB$797)</f>
        <v>234.65</v>
      </c>
      <c r="G50" s="15">
        <f t="shared" si="0"/>
        <v>3885.2700000000004</v>
      </c>
      <c r="H50" s="26">
        <f t="shared" si="1"/>
        <v>6.039477307883364E-2</v>
      </c>
      <c r="I50" s="15">
        <f>VLOOKUP($D50,'cement hist forecast'!$A$1:$AJ$34,21,0)</f>
        <v>5.4885493850326226</v>
      </c>
      <c r="J50" s="15">
        <f>VLOOKUP($D50,'cement hist forecast'!$A$1:$AJ$34,22,0)</f>
        <v>5.2019214979298178</v>
      </c>
      <c r="K50" s="15">
        <f>VLOOKUP($D50,'cement hist forecast'!$A$1:$AJ$34,23,0)</f>
        <v>6.0988889447589179</v>
      </c>
      <c r="L50" s="15">
        <f>VLOOKUP($D50,'cement hist forecast'!$A$1:$AJ$34,24,0)</f>
        <v>4.6829764932748335</v>
      </c>
      <c r="M50" s="15">
        <f>VLOOKUP($D50,'cement hist forecast'!$A$1:$AJ$34,25,0)</f>
        <v>5.2793141011147258</v>
      </c>
      <c r="N50" s="15">
        <f>VLOOKUP($D50,'cement hist forecast'!$A$1:$AJ$34,26,0)</f>
        <v>5.3831017892624811</v>
      </c>
      <c r="O50" s="15">
        <f>VLOOKUP($D50,'cement hist forecast'!$A$1:$AJ$34,27,0)</f>
        <v>5.4532901269453253</v>
      </c>
      <c r="P50" s="15">
        <f>VLOOKUP($D50,'cement hist forecast'!$A$1:$AJ$34,28,0)</f>
        <v>5.44071593398753</v>
      </c>
      <c r="Q50" s="15">
        <f>VLOOKUP($D50,'cement hist forecast'!$A$1:$AJ$34,29,0)</f>
        <v>5.3215421351202972</v>
      </c>
      <c r="R50" s="15">
        <f>VLOOKUP($D50,'cement hist forecast'!$A$1:$AJ$34,30,0)</f>
        <v>5.2047518122304091</v>
      </c>
      <c r="S50" s="15">
        <f>VLOOKUP($D50,'cement hist forecast'!$A$1:$AJ$34,31,0)</f>
        <v>5.0902972957983188</v>
      </c>
      <c r="T50" s="15">
        <f>VLOOKUP($D50,'cement hist forecast'!$A$1:$AJ$34,32,0)</f>
        <v>4.9781318696948702</v>
      </c>
      <c r="U50" s="15">
        <f>VLOOKUP($D50,'cement hist forecast'!$A$1:$AJ$34,33,0)</f>
        <v>4.8682097521134908</v>
      </c>
      <c r="V50" s="15">
        <f>VLOOKUP($D50,'cement hist forecast'!$A$1:$AJ$34,34,0)</f>
        <v>4.7604860768837378</v>
      </c>
      <c r="W50" s="15">
        <f>VLOOKUP($D50,'cement hist forecast'!$A$1:$AJ$34,35,0)</f>
        <v>4.6549168751585821</v>
      </c>
      <c r="X50" s="15">
        <f>VLOOKUP($D50,'cement hist forecast'!$A$1:$AJ$34,36,0)</f>
        <v>4.5514590574679268</v>
      </c>
    </row>
    <row r="51" spans="1:24">
      <c r="A51" s="14" t="s">
        <v>3542</v>
      </c>
      <c r="B51" s="14" t="s">
        <v>4027</v>
      </c>
      <c r="C51" s="14" t="s">
        <v>2777</v>
      </c>
      <c r="D51" s="14" t="s">
        <v>2400</v>
      </c>
      <c r="E51" s="14" t="s">
        <v>4023</v>
      </c>
      <c r="F51">
        <f>SUMIF(GID_GCED_CO2_Plant_2019_v1.0!$V$1:$V$797,'prov lvl hist forec Mt'!A51,GID_GCED_CO2_Plant_2019_v1.0!$AB$1:$AB$797)</f>
        <v>0</v>
      </c>
      <c r="G51" s="15">
        <f t="shared" si="0"/>
        <v>18621.920000000002</v>
      </c>
      <c r="H51" s="26">
        <f t="shared" si="1"/>
        <v>0</v>
      </c>
      <c r="I51" s="15">
        <f>VLOOKUP($D51,'cement hist forecast'!$A$1:$AJ$34,21,0)</f>
        <v>15.467210726119626</v>
      </c>
      <c r="J51" s="15">
        <f>VLOOKUP($D51,'cement hist forecast'!$A$1:$AJ$34,22,0)</f>
        <v>15.976751172588134</v>
      </c>
      <c r="K51" s="15">
        <f>VLOOKUP($D51,'cement hist forecast'!$A$1:$AJ$34,23,0)</f>
        <v>16.1704825212869</v>
      </c>
      <c r="L51" s="15">
        <f>VLOOKUP($D51,'cement hist forecast'!$A$1:$AJ$34,24,0)</f>
        <v>14.439325167700181</v>
      </c>
      <c r="M51" s="15">
        <f>VLOOKUP($D51,'cement hist forecast'!$A$1:$AJ$34,25,0)</f>
        <v>15.403971225051407</v>
      </c>
      <c r="N51" s="15">
        <f>VLOOKUP($D51,'cement hist forecast'!$A$1:$AJ$34,26,0)</f>
        <v>14.96456053282656</v>
      </c>
      <c r="O51" s="15">
        <f>VLOOKUP($D51,'cement hist forecast'!$A$1:$AJ$34,27,0)</f>
        <v>15.02982583604382</v>
      </c>
      <c r="P51" s="15">
        <f>VLOOKUP($D51,'cement hist forecast'!$A$1:$AJ$34,28,0)</f>
        <v>15.018133601362166</v>
      </c>
      <c r="Q51" s="15">
        <f>VLOOKUP($D51,'cement hist forecast'!$A$1:$AJ$34,29,0)</f>
        <v>14.907318694279338</v>
      </c>
      <c r="R51" s="15">
        <f>VLOOKUP($D51,'cement hist forecast'!$A$1:$AJ$34,30,0)</f>
        <v>14.798720085338164</v>
      </c>
      <c r="S51" s="15">
        <f>VLOOKUP($D51,'cement hist forecast'!$A$1:$AJ$34,31,0)</f>
        <v>14.692293448575814</v>
      </c>
      <c r="T51" s="15">
        <f>VLOOKUP($D51,'cement hist forecast'!$A$1:$AJ$34,32,0)</f>
        <v>14.587995344548712</v>
      </c>
      <c r="U51" s="15">
        <f>VLOOKUP($D51,'cement hist forecast'!$A$1:$AJ$34,33,0)</f>
        <v>14.48578320260215</v>
      </c>
      <c r="V51" s="15">
        <f>VLOOKUP($D51,'cement hist forecast'!$A$1:$AJ$34,34,0)</f>
        <v>14.385615303494522</v>
      </c>
      <c r="W51" s="15">
        <f>VLOOKUP($D51,'cement hist forecast'!$A$1:$AJ$34,35,0)</f>
        <v>14.287450762369044</v>
      </c>
      <c r="X51" s="15">
        <f>VLOOKUP($D51,'cement hist forecast'!$A$1:$AJ$34,36,0)</f>
        <v>14.191249512066076</v>
      </c>
    </row>
    <row r="52" spans="1:24">
      <c r="A52" s="14" t="s">
        <v>3276</v>
      </c>
      <c r="B52" s="14" t="s">
        <v>4028</v>
      </c>
      <c r="C52" s="14" t="s">
        <v>2479</v>
      </c>
      <c r="D52" s="14" t="s">
        <v>2400</v>
      </c>
      <c r="E52" s="14" t="s">
        <v>4023</v>
      </c>
      <c r="F52">
        <f>SUMIF(GID_GCED_CO2_Plant_2019_v1.0!$V$1:$V$797,'prov lvl hist forec Mt'!A52,GID_GCED_CO2_Plant_2019_v1.0!$AB$1:$AB$797)</f>
        <v>3885.29</v>
      </c>
      <c r="G52" s="15">
        <f t="shared" si="0"/>
        <v>18621.920000000002</v>
      </c>
      <c r="H52" s="26">
        <f t="shared" si="1"/>
        <v>0.20864067722340121</v>
      </c>
      <c r="I52" s="15">
        <f>VLOOKUP($D52,'cement hist forecast'!$A$1:$AJ$34,21,0)</f>
        <v>15.467210726119626</v>
      </c>
      <c r="J52" s="15">
        <f>VLOOKUP($D52,'cement hist forecast'!$A$1:$AJ$34,22,0)</f>
        <v>15.976751172588134</v>
      </c>
      <c r="K52" s="15">
        <f>VLOOKUP($D52,'cement hist forecast'!$A$1:$AJ$34,23,0)</f>
        <v>16.1704825212869</v>
      </c>
      <c r="L52" s="15">
        <f>VLOOKUP($D52,'cement hist forecast'!$A$1:$AJ$34,24,0)</f>
        <v>14.439325167700181</v>
      </c>
      <c r="M52" s="15">
        <f>VLOOKUP($D52,'cement hist forecast'!$A$1:$AJ$34,25,0)</f>
        <v>15.403971225051407</v>
      </c>
      <c r="N52" s="15">
        <f>VLOOKUP($D52,'cement hist forecast'!$A$1:$AJ$34,26,0)</f>
        <v>14.96456053282656</v>
      </c>
      <c r="O52" s="15">
        <f>VLOOKUP($D52,'cement hist forecast'!$A$1:$AJ$34,27,0)</f>
        <v>15.02982583604382</v>
      </c>
      <c r="P52" s="15">
        <f>VLOOKUP($D52,'cement hist forecast'!$A$1:$AJ$34,28,0)</f>
        <v>15.018133601362166</v>
      </c>
      <c r="Q52" s="15">
        <f>VLOOKUP($D52,'cement hist forecast'!$A$1:$AJ$34,29,0)</f>
        <v>14.907318694279338</v>
      </c>
      <c r="R52" s="15">
        <f>VLOOKUP($D52,'cement hist forecast'!$A$1:$AJ$34,30,0)</f>
        <v>14.798720085338164</v>
      </c>
      <c r="S52" s="15">
        <f>VLOOKUP($D52,'cement hist forecast'!$A$1:$AJ$34,31,0)</f>
        <v>14.692293448575814</v>
      </c>
      <c r="T52" s="15">
        <f>VLOOKUP($D52,'cement hist forecast'!$A$1:$AJ$34,32,0)</f>
        <v>14.587995344548712</v>
      </c>
      <c r="U52" s="15">
        <f>VLOOKUP($D52,'cement hist forecast'!$A$1:$AJ$34,33,0)</f>
        <v>14.48578320260215</v>
      </c>
      <c r="V52" s="15">
        <f>VLOOKUP($D52,'cement hist forecast'!$A$1:$AJ$34,34,0)</f>
        <v>14.385615303494522</v>
      </c>
      <c r="W52" s="15">
        <f>VLOOKUP($D52,'cement hist forecast'!$A$1:$AJ$34,35,0)</f>
        <v>14.287450762369044</v>
      </c>
      <c r="X52" s="15">
        <f>VLOOKUP($D52,'cement hist forecast'!$A$1:$AJ$34,36,0)</f>
        <v>14.191249512066076</v>
      </c>
    </row>
    <row r="53" spans="1:24">
      <c r="A53" s="14" t="s">
        <v>3543</v>
      </c>
      <c r="B53" s="14" t="s">
        <v>4029</v>
      </c>
      <c r="C53" s="14" t="s">
        <v>4030</v>
      </c>
      <c r="D53" s="14" t="s">
        <v>2453</v>
      </c>
      <c r="E53" s="14" t="s">
        <v>4031</v>
      </c>
      <c r="F53">
        <f>SUMIF(GID_GCED_CO2_Plant_2019_v1.0!$V$1:$V$797,'prov lvl hist forec Mt'!A53,GID_GCED_CO2_Plant_2019_v1.0!$AB$1:$AB$797)</f>
        <v>0</v>
      </c>
      <c r="G53" s="15">
        <f t="shared" si="0"/>
        <v>24364.339999999997</v>
      </c>
      <c r="H53" s="26">
        <f t="shared" si="1"/>
        <v>0</v>
      </c>
      <c r="I53" s="15">
        <f>VLOOKUP($D53,'cement hist forecast'!$A$1:$AJ$34,21,0)</f>
        <v>23.889292836613272</v>
      </c>
      <c r="J53" s="15">
        <f>VLOOKUP($D53,'cement hist forecast'!$A$1:$AJ$34,22,0)</f>
        <v>23.602110317639493</v>
      </c>
      <c r="K53" s="15">
        <f>VLOOKUP($D53,'cement hist forecast'!$A$1:$AJ$34,23,0)</f>
        <v>23.509084946009047</v>
      </c>
      <c r="L53" s="15">
        <f>VLOOKUP($D53,'cement hist forecast'!$A$1:$AJ$34,24,0)</f>
        <v>19.425947158911239</v>
      </c>
      <c r="M53" s="15">
        <f>VLOOKUP($D53,'cement hist forecast'!$A$1:$AJ$34,25,0)</f>
        <v>22.081998920465789</v>
      </c>
      <c r="N53" s="15">
        <f>VLOOKUP($D53,'cement hist forecast'!$A$1:$AJ$34,26,0)</f>
        <v>20.766259868170149</v>
      </c>
      <c r="O53" s="15">
        <f>VLOOKUP($D53,'cement hist forecast'!$A$1:$AJ$34,27,0)</f>
        <v>21.088943481517536</v>
      </c>
      <c r="P53" s="15">
        <f>VLOOKUP($D53,'cement hist forecast'!$A$1:$AJ$34,28,0)</f>
        <v>21.03113493165726</v>
      </c>
      <c r="Q53" s="15">
        <f>VLOOKUP($D53,'cement hist forecast'!$A$1:$AJ$34,29,0)</f>
        <v>20.483245733759745</v>
      </c>
      <c r="R53" s="15">
        <f>VLOOKUP($D53,'cement hist forecast'!$A$1:$AJ$34,30,0)</f>
        <v>19.946314319820178</v>
      </c>
      <c r="S53" s="15">
        <f>VLOOKUP($D53,'cement hist forecast'!$A$1:$AJ$34,31,0)</f>
        <v>19.420121534159403</v>
      </c>
      <c r="T53" s="15">
        <f>VLOOKUP($D53,'cement hist forecast'!$A$1:$AJ$34,32,0)</f>
        <v>18.904452604211844</v>
      </c>
      <c r="U53" s="15">
        <f>VLOOKUP($D53,'cement hist forecast'!$A$1:$AJ$34,33,0)</f>
        <v>18.399097052863237</v>
      </c>
      <c r="V53" s="15">
        <f>VLOOKUP($D53,'cement hist forecast'!$A$1:$AJ$34,34,0)</f>
        <v>17.903848612541598</v>
      </c>
      <c r="W53" s="15">
        <f>VLOOKUP($D53,'cement hist forecast'!$A$1:$AJ$34,35,0)</f>
        <v>17.418505141026397</v>
      </c>
      <c r="X53" s="15">
        <f>VLOOKUP($D53,'cement hist forecast'!$A$1:$AJ$34,36,0)</f>
        <v>16.942868538941493</v>
      </c>
    </row>
    <row r="54" spans="1:24">
      <c r="A54" s="14" t="s">
        <v>3544</v>
      </c>
      <c r="B54" s="14" t="s">
        <v>4032</v>
      </c>
      <c r="C54" s="14" t="s">
        <v>4033</v>
      </c>
      <c r="D54" s="14" t="s">
        <v>2458</v>
      </c>
      <c r="E54" s="14" t="s">
        <v>3957</v>
      </c>
      <c r="F54">
        <f>SUMIF(GID_GCED_CO2_Plant_2019_v1.0!$V$1:$V$797,'prov lvl hist forec Mt'!A54,GID_GCED_CO2_Plant_2019_v1.0!$AB$1:$AB$797)</f>
        <v>0</v>
      </c>
      <c r="G54" s="15">
        <f t="shared" si="0"/>
        <v>25846</v>
      </c>
      <c r="H54" s="26">
        <f t="shared" si="1"/>
        <v>0</v>
      </c>
      <c r="I54" s="15">
        <f>VLOOKUP($D54,'cement hist forecast'!$A$1:$AJ$34,21,0)</f>
        <v>20.159933071953358</v>
      </c>
      <c r="J54" s="15">
        <f>VLOOKUP($D54,'cement hist forecast'!$A$1:$AJ$34,22,0)</f>
        <v>21.097028574533081</v>
      </c>
      <c r="K54" s="15">
        <f>VLOOKUP($D54,'cement hist forecast'!$A$1:$AJ$34,23,0)</f>
        <v>20.755026750013791</v>
      </c>
      <c r="L54" s="15">
        <f>VLOOKUP($D54,'cement hist forecast'!$A$1:$AJ$34,24,0)</f>
        <v>16.237054602988707</v>
      </c>
      <c r="M54" s="15">
        <f>VLOOKUP($D54,'cement hist forecast'!$A$1:$AJ$34,25,0)</f>
        <v>19.755116421437421</v>
      </c>
      <c r="N54" s="15">
        <f>VLOOKUP($D54,'cement hist forecast'!$A$1:$AJ$34,26,0)</f>
        <v>21.383571569910259</v>
      </c>
      <c r="O54" s="15">
        <f>VLOOKUP($D54,'cement hist forecast'!$A$1:$AJ$34,27,0)</f>
        <v>21.877745246091671</v>
      </c>
      <c r="P54" s="15">
        <f>VLOOKUP($D54,'cement hist forecast'!$A$1:$AJ$34,28,0)</f>
        <v>21.789214368112393</v>
      </c>
      <c r="Q54" s="15">
        <f>VLOOKUP($D54,'cement hist forecast'!$A$1:$AJ$34,29,0)</f>
        <v>20.950149699608083</v>
      </c>
      <c r="R54" s="15">
        <f>VLOOKUP($D54,'cement hist forecast'!$A$1:$AJ$34,30,0)</f>
        <v>20.127866324473857</v>
      </c>
      <c r="S54" s="15">
        <f>VLOOKUP($D54,'cement hist forecast'!$A$1:$AJ$34,31,0)</f>
        <v>19.322028616842317</v>
      </c>
      <c r="T54" s="15">
        <f>VLOOKUP($D54,'cement hist forecast'!$A$1:$AJ$34,32,0)</f>
        <v>18.532307663363408</v>
      </c>
      <c r="U54" s="15">
        <f>VLOOKUP($D54,'cement hist forecast'!$A$1:$AJ$34,33,0)</f>
        <v>17.758381128954078</v>
      </c>
      <c r="V54" s="15">
        <f>VLOOKUP($D54,'cement hist forecast'!$A$1:$AJ$34,34,0)</f>
        <v>16.999933125232928</v>
      </c>
      <c r="W54" s="15">
        <f>VLOOKUP($D54,'cement hist forecast'!$A$1:$AJ$34,35,0)</f>
        <v>16.256654081586213</v>
      </c>
      <c r="X54" s="15">
        <f>VLOOKUP($D54,'cement hist forecast'!$A$1:$AJ$34,36,0)</f>
        <v>15.528240618812418</v>
      </c>
    </row>
    <row r="55" spans="1:24">
      <c r="A55" s="14" t="s">
        <v>3545</v>
      </c>
      <c r="B55" s="14" t="s">
        <v>4034</v>
      </c>
      <c r="C55" s="14" t="s">
        <v>4035</v>
      </c>
      <c r="D55" s="14" t="s">
        <v>2362</v>
      </c>
      <c r="E55" s="14" t="s">
        <v>3963</v>
      </c>
      <c r="F55">
        <f>SUMIF(GID_GCED_CO2_Plant_2019_v1.0!$V$1:$V$797,'prov lvl hist forec Mt'!A55,GID_GCED_CO2_Plant_2019_v1.0!$AB$1:$AB$797)</f>
        <v>0</v>
      </c>
      <c r="G55" s="15">
        <f t="shared" si="0"/>
        <v>26891.949999999997</v>
      </c>
      <c r="H55" s="26">
        <f t="shared" si="1"/>
        <v>0</v>
      </c>
      <c r="I55" s="15">
        <f>VLOOKUP($D55,'cement hist forecast'!$A$1:$AJ$34,21,0)</f>
        <v>21.994985336630332</v>
      </c>
      <c r="J55" s="15">
        <f>VLOOKUP($D55,'cement hist forecast'!$A$1:$AJ$34,22,0)</f>
        <v>20.472306267203567</v>
      </c>
      <c r="K55" s="15">
        <f>VLOOKUP($D55,'cement hist forecast'!$A$1:$AJ$34,23,0)</f>
        <v>20.264922925467992</v>
      </c>
      <c r="L55" s="15">
        <f>VLOOKUP($D55,'cement hist forecast'!$A$1:$AJ$34,24,0)</f>
        <v>14.497991619881457</v>
      </c>
      <c r="M55" s="15">
        <f>VLOOKUP($D55,'cement hist forecast'!$A$1:$AJ$34,25,0)</f>
        <v>14.40046728580502</v>
      </c>
      <c r="N55" s="15">
        <f>VLOOKUP($D55,'cement hist forecast'!$A$1:$AJ$34,26,0)</f>
        <v>15.896400140947566</v>
      </c>
      <c r="O55" s="15">
        <f>VLOOKUP($D55,'cement hist forecast'!$A$1:$AJ$34,27,0)</f>
        <v>15.777576315359193</v>
      </c>
      <c r="P55" s="15">
        <f>VLOOKUP($D55,'cement hist forecast'!$A$1:$AJ$34,28,0)</f>
        <v>15.798863522896191</v>
      </c>
      <c r="Q55" s="15">
        <f>VLOOKUP($D55,'cement hist forecast'!$A$1:$AJ$34,29,0)</f>
        <v>16.000616223683764</v>
      </c>
      <c r="R55" s="15">
        <f>VLOOKUP($D55,'cement hist forecast'!$A$1:$AJ$34,30,0)</f>
        <v>16.198333870455588</v>
      </c>
      <c r="S55" s="15">
        <f>VLOOKUP($D55,'cement hist forecast'!$A$1:$AJ$34,31,0)</f>
        <v>16.392097164291975</v>
      </c>
      <c r="T55" s="15">
        <f>VLOOKUP($D55,'cement hist forecast'!$A$1:$AJ$34,32,0)</f>
        <v>16.581985192251636</v>
      </c>
      <c r="U55" s="15">
        <f>VLOOKUP($D55,'cement hist forecast'!$A$1:$AJ$34,33,0)</f>
        <v>16.768075459652103</v>
      </c>
      <c r="V55" s="15">
        <f>VLOOKUP($D55,'cement hist forecast'!$A$1:$AJ$34,34,0)</f>
        <v>16.950443921704558</v>
      </c>
      <c r="W55" s="15">
        <f>VLOOKUP($D55,'cement hist forecast'!$A$1:$AJ$34,35,0)</f>
        <v>17.129165014515966</v>
      </c>
      <c r="X55" s="15">
        <f>VLOOKUP($D55,'cement hist forecast'!$A$1:$AJ$34,36,0)</f>
        <v>17.304311685471145</v>
      </c>
    </row>
    <row r="56" spans="1:24">
      <c r="A56" s="14" t="s">
        <v>3424</v>
      </c>
      <c r="B56" s="14" t="s">
        <v>4036</v>
      </c>
      <c r="C56" s="14" t="s">
        <v>3115</v>
      </c>
      <c r="D56" s="14" t="s">
        <v>2642</v>
      </c>
      <c r="E56" s="14" t="s">
        <v>4037</v>
      </c>
      <c r="F56">
        <f>SUMIF(GID_GCED_CO2_Plant_2019_v1.0!$V$1:$V$797,'prov lvl hist forec Mt'!A56,GID_GCED_CO2_Plant_2019_v1.0!$AB$1:$AB$797)</f>
        <v>606.76</v>
      </c>
      <c r="G56" s="15">
        <f t="shared" si="0"/>
        <v>4378.0800000000008</v>
      </c>
      <c r="H56" s="26">
        <f t="shared" si="1"/>
        <v>0.13859043233563567</v>
      </c>
      <c r="I56" s="15">
        <f>VLOOKUP($D56,'cement hist forecast'!$A$1:$AJ$34,21,0)</f>
        <v>4.7341744386935067</v>
      </c>
      <c r="J56" s="15">
        <f>VLOOKUP($D56,'cement hist forecast'!$A$1:$AJ$34,22,0)</f>
        <v>4.717029300676912</v>
      </c>
      <c r="K56" s="15">
        <f>VLOOKUP($D56,'cement hist forecast'!$A$1:$AJ$34,23,0)</f>
        <v>4.7560378363525624</v>
      </c>
      <c r="L56" s="15">
        <f>VLOOKUP($D56,'cement hist forecast'!$A$1:$AJ$34,24,0)</f>
        <v>5.4571039312530667</v>
      </c>
      <c r="M56" s="15">
        <f>VLOOKUP($D56,'cement hist forecast'!$A$1:$AJ$34,25,0)</f>
        <v>6.8556945384631858</v>
      </c>
      <c r="N56" s="15">
        <f>VLOOKUP($D56,'cement hist forecast'!$A$1:$AJ$34,26,0)</f>
        <v>7.3057456645371399</v>
      </c>
      <c r="O56" s="15">
        <f>VLOOKUP($D56,'cement hist forecast'!$A$1:$AJ$34,27,0)</f>
        <v>7.5092199851219519</v>
      </c>
      <c r="P56" s="15">
        <f>VLOOKUP($D56,'cement hist forecast'!$A$1:$AJ$34,28,0)</f>
        <v>7.4727676989807588</v>
      </c>
      <c r="Q56" s="15">
        <f>VLOOKUP($D56,'cement hist forecast'!$A$1:$AJ$34,29,0)</f>
        <v>7.1272856921893633</v>
      </c>
      <c r="R56" s="15">
        <f>VLOOKUP($D56,'cement hist forecast'!$A$1:$AJ$34,30,0)</f>
        <v>6.7887133255337968</v>
      </c>
      <c r="S56" s="15">
        <f>VLOOKUP($D56,'cement hist forecast'!$A$1:$AJ$34,31,0)</f>
        <v>6.456912406211341</v>
      </c>
      <c r="T56" s="15">
        <f>VLOOKUP($D56,'cement hist forecast'!$A$1:$AJ$34,32,0)</f>
        <v>6.1317475052753343</v>
      </c>
      <c r="U56" s="15">
        <f>VLOOKUP($D56,'cement hist forecast'!$A$1:$AJ$34,33,0)</f>
        <v>5.8130859023580479</v>
      </c>
      <c r="V56" s="15">
        <f>VLOOKUP($D56,'cement hist forecast'!$A$1:$AJ$34,34,0)</f>
        <v>5.5007975314991064</v>
      </c>
      <c r="W56" s="15">
        <f>VLOOKUP($D56,'cement hist forecast'!$A$1:$AJ$34,35,0)</f>
        <v>5.1947549280573462</v>
      </c>
      <c r="X56" s="15">
        <f>VLOOKUP($D56,'cement hist forecast'!$A$1:$AJ$34,36,0)</f>
        <v>4.8948331766844175</v>
      </c>
    </row>
    <row r="57" spans="1:24">
      <c r="A57" s="14" t="s">
        <v>3324</v>
      </c>
      <c r="B57" s="14" t="s">
        <v>4038</v>
      </c>
      <c r="C57" s="14" t="s">
        <v>2701</v>
      </c>
      <c r="D57" s="14" t="s">
        <v>2453</v>
      </c>
      <c r="E57" s="14" t="s">
        <v>4031</v>
      </c>
      <c r="F57">
        <f>SUMIF(GID_GCED_CO2_Plant_2019_v1.0!$V$1:$V$797,'prov lvl hist forec Mt'!A57,GID_GCED_CO2_Plant_2019_v1.0!$AB$1:$AB$797)</f>
        <v>13057.119999999999</v>
      </c>
      <c r="G57" s="15">
        <f t="shared" si="0"/>
        <v>24364.339999999997</v>
      </c>
      <c r="H57" s="26">
        <f t="shared" si="1"/>
        <v>0.53591108973196078</v>
      </c>
      <c r="I57" s="15">
        <f>VLOOKUP($D57,'cement hist forecast'!$A$1:$AJ$34,21,0)</f>
        <v>23.889292836613272</v>
      </c>
      <c r="J57" s="15">
        <f>VLOOKUP($D57,'cement hist forecast'!$A$1:$AJ$34,22,0)</f>
        <v>23.602110317639493</v>
      </c>
      <c r="K57" s="15">
        <f>VLOOKUP($D57,'cement hist forecast'!$A$1:$AJ$34,23,0)</f>
        <v>23.509084946009047</v>
      </c>
      <c r="L57" s="15">
        <f>VLOOKUP($D57,'cement hist forecast'!$A$1:$AJ$34,24,0)</f>
        <v>19.425947158911239</v>
      </c>
      <c r="M57" s="15">
        <f>VLOOKUP($D57,'cement hist forecast'!$A$1:$AJ$34,25,0)</f>
        <v>22.081998920465789</v>
      </c>
      <c r="N57" s="15">
        <f>VLOOKUP($D57,'cement hist forecast'!$A$1:$AJ$34,26,0)</f>
        <v>20.766259868170149</v>
      </c>
      <c r="O57" s="15">
        <f>VLOOKUP($D57,'cement hist forecast'!$A$1:$AJ$34,27,0)</f>
        <v>21.088943481517536</v>
      </c>
      <c r="P57" s="15">
        <f>VLOOKUP($D57,'cement hist forecast'!$A$1:$AJ$34,28,0)</f>
        <v>21.03113493165726</v>
      </c>
      <c r="Q57" s="15">
        <f>VLOOKUP($D57,'cement hist forecast'!$A$1:$AJ$34,29,0)</f>
        <v>20.483245733759745</v>
      </c>
      <c r="R57" s="15">
        <f>VLOOKUP($D57,'cement hist forecast'!$A$1:$AJ$34,30,0)</f>
        <v>19.946314319820178</v>
      </c>
      <c r="S57" s="15">
        <f>VLOOKUP($D57,'cement hist forecast'!$A$1:$AJ$34,31,0)</f>
        <v>19.420121534159403</v>
      </c>
      <c r="T57" s="15">
        <f>VLOOKUP($D57,'cement hist forecast'!$A$1:$AJ$34,32,0)</f>
        <v>18.904452604211844</v>
      </c>
      <c r="U57" s="15">
        <f>VLOOKUP($D57,'cement hist forecast'!$A$1:$AJ$34,33,0)</f>
        <v>18.399097052863237</v>
      </c>
      <c r="V57" s="15">
        <f>VLOOKUP($D57,'cement hist forecast'!$A$1:$AJ$34,34,0)</f>
        <v>17.903848612541598</v>
      </c>
      <c r="W57" s="15">
        <f>VLOOKUP($D57,'cement hist forecast'!$A$1:$AJ$34,35,0)</f>
        <v>17.418505141026397</v>
      </c>
      <c r="X57" s="15">
        <f>VLOOKUP($D57,'cement hist forecast'!$A$1:$AJ$34,36,0)</f>
        <v>16.942868538941493</v>
      </c>
    </row>
    <row r="58" spans="1:24">
      <c r="A58" s="14" t="s">
        <v>3364</v>
      </c>
      <c r="B58" s="14" t="s">
        <v>4039</v>
      </c>
      <c r="C58" s="14" t="s">
        <v>2900</v>
      </c>
      <c r="D58" s="14" t="s">
        <v>2386</v>
      </c>
      <c r="E58" s="14" t="s">
        <v>3955</v>
      </c>
      <c r="F58">
        <f>SUMIF(GID_GCED_CO2_Plant_2019_v1.0!$V$1:$V$797,'prov lvl hist forec Mt'!A58,GID_GCED_CO2_Plant_2019_v1.0!$AB$1:$AB$797)</f>
        <v>5832.96</v>
      </c>
      <c r="G58" s="15">
        <f t="shared" si="0"/>
        <v>64497.73</v>
      </c>
      <c r="H58" s="26">
        <f t="shared" si="1"/>
        <v>9.0436671182071049E-2</v>
      </c>
      <c r="I58" s="15">
        <f>VLOOKUP($D58,'cement hist forecast'!$A$1:$AJ$34,21,0)</f>
        <v>17.343715083656377</v>
      </c>
      <c r="J58" s="15">
        <f>VLOOKUP($D58,'cement hist forecast'!$A$1:$AJ$34,22,0)</f>
        <v>17.568384652983536</v>
      </c>
      <c r="K58" s="15">
        <f>VLOOKUP($D58,'cement hist forecast'!$A$1:$AJ$34,23,0)</f>
        <v>18.169803346022103</v>
      </c>
      <c r="L58" s="15">
        <f>VLOOKUP($D58,'cement hist forecast'!$A$1:$AJ$34,24,0)</f>
        <v>17.225551928101279</v>
      </c>
      <c r="M58" s="15">
        <f>VLOOKUP($D58,'cement hist forecast'!$A$1:$AJ$34,25,0)</f>
        <v>19.247337649052817</v>
      </c>
      <c r="N58" s="15">
        <f>VLOOKUP($D58,'cement hist forecast'!$A$1:$AJ$34,26,0)</f>
        <v>19.224865638568154</v>
      </c>
      <c r="O58" s="15">
        <f>VLOOKUP($D58,'cement hist forecast'!$A$1:$AJ$34,27,0)</f>
        <v>19.453342978082087</v>
      </c>
      <c r="P58" s="15">
        <f>VLOOKUP($D58,'cement hist forecast'!$A$1:$AJ$34,28,0)</f>
        <v>19.412411418105361</v>
      </c>
      <c r="Q58" s="15">
        <f>VLOOKUP($D58,'cement hist forecast'!$A$1:$AJ$34,29,0)</f>
        <v>19.024476422009712</v>
      </c>
      <c r="R58" s="15">
        <f>VLOOKUP($D58,'cement hist forecast'!$A$1:$AJ$34,30,0)</f>
        <v>18.644300125835979</v>
      </c>
      <c r="S58" s="15">
        <f>VLOOKUP($D58,'cement hist forecast'!$A$1:$AJ$34,31,0)</f>
        <v>18.271727355585714</v>
      </c>
      <c r="T58" s="15">
        <f>VLOOKUP($D58,'cement hist forecast'!$A$1:$AJ$34,32,0)</f>
        <v>17.906606040740456</v>
      </c>
      <c r="U58" s="15">
        <f>VLOOKUP($D58,'cement hist forecast'!$A$1:$AJ$34,33,0)</f>
        <v>17.548787152192105</v>
      </c>
      <c r="V58" s="15">
        <f>VLOOKUP($D58,'cement hist forecast'!$A$1:$AJ$34,34,0)</f>
        <v>17.198124641414719</v>
      </c>
      <c r="W58" s="15">
        <f>VLOOKUP($D58,'cement hist forecast'!$A$1:$AJ$34,35,0)</f>
        <v>16.854475380852886</v>
      </c>
      <c r="X58" s="15">
        <f>VLOOKUP($D58,'cement hist forecast'!$A$1:$AJ$34,36,0)</f>
        <v>16.517699105502285</v>
      </c>
    </row>
    <row r="59" spans="1:24">
      <c r="A59" s="14" t="s">
        <v>3267</v>
      </c>
      <c r="B59" s="14" t="s">
        <v>4040</v>
      </c>
      <c r="C59" s="14" t="s">
        <v>1461</v>
      </c>
      <c r="D59" s="14" t="s">
        <v>2438</v>
      </c>
      <c r="E59" s="14" t="s">
        <v>3959</v>
      </c>
      <c r="F59">
        <f>SUMIF(GID_GCED_CO2_Plant_2019_v1.0!$V$1:$V$797,'prov lvl hist forec Mt'!A59,GID_GCED_CO2_Plant_2019_v1.0!$AB$1:$AB$797)</f>
        <v>576.59999999999991</v>
      </c>
      <c r="G59" s="15">
        <f t="shared" si="0"/>
        <v>15366.849999999997</v>
      </c>
      <c r="H59" s="26">
        <f t="shared" si="1"/>
        <v>3.7522328909308025E-2</v>
      </c>
      <c r="I59" s="15">
        <f>VLOOKUP($D59,'cement hist forecast'!$A$1:$AJ$34,21,0)</f>
        <v>5.9878345291577375</v>
      </c>
      <c r="J59" s="15">
        <f>VLOOKUP($D59,'cement hist forecast'!$A$1:$AJ$34,22,0)</f>
        <v>5.1578523161182837</v>
      </c>
      <c r="K59" s="15">
        <f>VLOOKUP($D59,'cement hist forecast'!$A$1:$AJ$34,23,0)</f>
        <v>5.0033483853656673</v>
      </c>
      <c r="L59" s="15">
        <f>VLOOKUP($D59,'cement hist forecast'!$A$1:$AJ$34,24,0)</f>
        <v>5.2750356313801383</v>
      </c>
      <c r="M59" s="15">
        <f>VLOOKUP($D59,'cement hist forecast'!$A$1:$AJ$34,25,0)</f>
        <v>6.3407056184827324</v>
      </c>
      <c r="N59" s="15">
        <f>VLOOKUP($D59,'cement hist forecast'!$A$1:$AJ$34,26,0)</f>
        <v>7.2350911397993114</v>
      </c>
      <c r="O59" s="15">
        <f>VLOOKUP($D59,'cement hist forecast'!$A$1:$AJ$34,27,0)</f>
        <v>7.3822753558155743</v>
      </c>
      <c r="P59" s="15">
        <f>VLOOKUP($D59,'cement hist forecast'!$A$1:$AJ$34,28,0)</f>
        <v>7.3559074036225329</v>
      </c>
      <c r="Q59" s="15">
        <f>VLOOKUP($D59,'cement hist forecast'!$A$1:$AJ$34,29,0)</f>
        <v>7.106001183657435</v>
      </c>
      <c r="R59" s="15">
        <f>VLOOKUP($D59,'cement hist forecast'!$A$1:$AJ$34,30,0)</f>
        <v>6.8610930880916392</v>
      </c>
      <c r="S59" s="15">
        <f>VLOOKUP($D59,'cement hist forecast'!$A$1:$AJ$34,31,0)</f>
        <v>6.6210831544371596</v>
      </c>
      <c r="T59" s="15">
        <f>VLOOKUP($D59,'cement hist forecast'!$A$1:$AJ$34,32,0)</f>
        <v>6.3858734194557698</v>
      </c>
      <c r="U59" s="15">
        <f>VLOOKUP($D59,'cement hist forecast'!$A$1:$AJ$34,33,0)</f>
        <v>6.1553678791740083</v>
      </c>
      <c r="V59" s="15">
        <f>VLOOKUP($D59,'cement hist forecast'!$A$1:$AJ$34,34,0)</f>
        <v>5.9294724496978795</v>
      </c>
      <c r="W59" s="15">
        <f>VLOOKUP($D59,'cement hist forecast'!$A$1:$AJ$34,35,0)</f>
        <v>5.7080949288112768</v>
      </c>
      <c r="X59" s="15">
        <f>VLOOKUP($D59,'cement hist forecast'!$A$1:$AJ$34,36,0)</f>
        <v>5.491144958342403</v>
      </c>
    </row>
    <row r="60" spans="1:24">
      <c r="A60" s="14" t="s">
        <v>3546</v>
      </c>
      <c r="B60" s="14" t="s">
        <v>4041</v>
      </c>
      <c r="C60" s="14" t="s">
        <v>4042</v>
      </c>
      <c r="D60" s="14" t="s">
        <v>1517</v>
      </c>
      <c r="E60" s="14" t="s">
        <v>4043</v>
      </c>
      <c r="F60">
        <f>SUMIF(GID_GCED_CO2_Plant_2019_v1.0!$V$1:$V$797,'prov lvl hist forec Mt'!A60,GID_GCED_CO2_Plant_2019_v1.0!$AB$1:$AB$797)</f>
        <v>0</v>
      </c>
      <c r="G60" s="15">
        <f t="shared" si="0"/>
        <v>24846.129999999997</v>
      </c>
      <c r="H60" s="26">
        <f t="shared" si="1"/>
        <v>0</v>
      </c>
      <c r="I60" s="15">
        <f>VLOOKUP($D60,'cement hist forecast'!$A$1:$AJ$34,21,0)</f>
        <v>19.737440587036417</v>
      </c>
      <c r="J60" s="15">
        <f>VLOOKUP($D60,'cement hist forecast'!$A$1:$AJ$34,22,0)</f>
        <v>19.782785600550685</v>
      </c>
      <c r="K60" s="15">
        <f>VLOOKUP($D60,'cement hist forecast'!$A$1:$AJ$34,23,0)</f>
        <v>21.414223108893875</v>
      </c>
      <c r="L60" s="15">
        <f>VLOOKUP($D60,'cement hist forecast'!$A$1:$AJ$34,24,0)</f>
        <v>21.140668258208319</v>
      </c>
      <c r="M60" s="15">
        <f>VLOOKUP($D60,'cement hist forecast'!$A$1:$AJ$34,25,0)</f>
        <v>22.995128337938279</v>
      </c>
      <c r="N60" s="15">
        <f>VLOOKUP($D60,'cement hist forecast'!$A$1:$AJ$34,26,0)</f>
        <v>23.156823843551148</v>
      </c>
      <c r="O60" s="15">
        <f>VLOOKUP($D60,'cement hist forecast'!$A$1:$AJ$34,27,0)</f>
        <v>23.328832621471442</v>
      </c>
      <c r="P60" s="15">
        <f>VLOOKUP($D60,'cement hist forecast'!$A$1:$AJ$34,28,0)</f>
        <v>23.29801736589754</v>
      </c>
      <c r="Q60" s="15">
        <f>VLOOKUP($D60,'cement hist forecast'!$A$1:$AJ$34,29,0)</f>
        <v>23.005961161405295</v>
      </c>
      <c r="R60" s="15">
        <f>VLOOKUP($D60,'cement hist forecast'!$A$1:$AJ$34,30,0)</f>
        <v>22.719746081002896</v>
      </c>
      <c r="S60" s="15">
        <f>VLOOKUP($D60,'cement hist forecast'!$A$1:$AJ$34,31,0)</f>
        <v>22.439255302208544</v>
      </c>
      <c r="T60" s="15">
        <f>VLOOKUP($D60,'cement hist forecast'!$A$1:$AJ$34,32,0)</f>
        <v>22.164374338990076</v>
      </c>
      <c r="U60" s="15">
        <f>VLOOKUP($D60,'cement hist forecast'!$A$1:$AJ$34,33,0)</f>
        <v>21.894990995035982</v>
      </c>
      <c r="V60" s="15">
        <f>VLOOKUP($D60,'cement hist forecast'!$A$1:$AJ$34,34,0)</f>
        <v>21.630995317960966</v>
      </c>
      <c r="W60" s="15">
        <f>VLOOKUP($D60,'cement hist forecast'!$A$1:$AJ$34,35,0)</f>
        <v>21.372279554427454</v>
      </c>
      <c r="X60" s="15">
        <f>VLOOKUP($D60,'cement hist forecast'!$A$1:$AJ$34,36,0)</f>
        <v>21.118738106164606</v>
      </c>
    </row>
    <row r="61" spans="1:24">
      <c r="A61" s="14" t="s">
        <v>3365</v>
      </c>
      <c r="B61" s="14" t="s">
        <v>4044</v>
      </c>
      <c r="C61" s="14" t="s">
        <v>2902</v>
      </c>
      <c r="D61" s="14" t="s">
        <v>1445</v>
      </c>
      <c r="E61" s="14" t="s">
        <v>3947</v>
      </c>
      <c r="F61">
        <f>SUMIF(GID_GCED_CO2_Plant_2019_v1.0!$V$1:$V$797,'prov lvl hist forec Mt'!A61,GID_GCED_CO2_Plant_2019_v1.0!$AB$1:$AB$797)</f>
        <v>134.09</v>
      </c>
      <c r="G61" s="15">
        <f t="shared" si="0"/>
        <v>19500.18</v>
      </c>
      <c r="H61" s="26">
        <f t="shared" si="1"/>
        <v>6.8763467824399568E-3</v>
      </c>
      <c r="I61" s="15">
        <f>VLOOKUP($D61,'cement hist forecast'!$A$1:$AJ$34,21,0)</f>
        <v>11.887051923900506</v>
      </c>
      <c r="J61" s="15">
        <f>VLOOKUP($D61,'cement hist forecast'!$A$1:$AJ$34,22,0)</f>
        <v>12.937656953365352</v>
      </c>
      <c r="K61" s="15">
        <f>VLOOKUP($D61,'cement hist forecast'!$A$1:$AJ$34,23,0)</f>
        <v>12.159265759154817</v>
      </c>
      <c r="L61" s="15">
        <f>VLOOKUP($D61,'cement hist forecast'!$A$1:$AJ$34,24,0)</f>
        <v>11.815307114840197</v>
      </c>
      <c r="M61" s="15">
        <f>VLOOKUP($D61,'cement hist forecast'!$A$1:$AJ$34,25,0)</f>
        <v>14.078349814013468</v>
      </c>
      <c r="N61" s="15">
        <f>VLOOKUP($D61,'cement hist forecast'!$A$1:$AJ$34,26,0)</f>
        <v>15.890419594803729</v>
      </c>
      <c r="O61" s="15">
        <f>VLOOKUP($D61,'cement hist forecast'!$A$1:$AJ$34,27,0)</f>
        <v>16.19866484510754</v>
      </c>
      <c r="P61" s="15">
        <f>VLOOKUP($D61,'cement hist forecast'!$A$1:$AJ$34,28,0)</f>
        <v>16.143442918166372</v>
      </c>
      <c r="Q61" s="15">
        <f>VLOOKUP($D61,'cement hist forecast'!$A$1:$AJ$34,29,0)</f>
        <v>15.620068826768495</v>
      </c>
      <c r="R61" s="15">
        <f>VLOOKUP($D61,'cement hist forecast'!$A$1:$AJ$34,30,0)</f>
        <v>15.107162217198578</v>
      </c>
      <c r="S61" s="15">
        <f>VLOOKUP($D61,'cement hist forecast'!$A$1:$AJ$34,31,0)</f>
        <v>14.604513739820057</v>
      </c>
      <c r="T61" s="15">
        <f>VLOOKUP($D61,'cement hist forecast'!$A$1:$AJ$34,32,0)</f>
        <v>14.111918231989108</v>
      </c>
      <c r="U61" s="15">
        <f>VLOOKUP($D61,'cement hist forecast'!$A$1:$AJ$34,33,0)</f>
        <v>13.629174634314779</v>
      </c>
      <c r="V61" s="15">
        <f>VLOOKUP($D61,'cement hist forecast'!$A$1:$AJ$34,34,0)</f>
        <v>13.156085908593933</v>
      </c>
      <c r="W61" s="15">
        <f>VLOOKUP($D61,'cement hist forecast'!$A$1:$AJ$34,35,0)</f>
        <v>12.692458957387508</v>
      </c>
      <c r="X61" s="15">
        <f>VLOOKUP($D61,'cement hist forecast'!$A$1:$AJ$34,36,0)</f>
        <v>12.238104545205207</v>
      </c>
    </row>
    <row r="62" spans="1:24">
      <c r="A62" s="14" t="s">
        <v>3289</v>
      </c>
      <c r="B62" s="14" t="s">
        <v>4045</v>
      </c>
      <c r="C62" s="14" t="s">
        <v>2529</v>
      </c>
      <c r="D62" s="14" t="s">
        <v>2366</v>
      </c>
      <c r="E62" s="14" t="s">
        <v>3987</v>
      </c>
      <c r="F62">
        <f>SUMIF(GID_GCED_CO2_Plant_2019_v1.0!$V$1:$V$797,'prov lvl hist forec Mt'!A62,GID_GCED_CO2_Plant_2019_v1.0!$AB$1:$AB$797)</f>
        <v>5568.1399999999994</v>
      </c>
      <c r="G62" s="15">
        <f t="shared" si="0"/>
        <v>30951.659999999996</v>
      </c>
      <c r="H62" s="26">
        <f t="shared" si="1"/>
        <v>0.17989794408442067</v>
      </c>
      <c r="I62" s="15">
        <f>VLOOKUP($D62,'cement hist forecast'!$A$1:$AJ$34,21,0)</f>
        <v>18.673370677696866</v>
      </c>
      <c r="J62" s="15">
        <f>VLOOKUP($D62,'cement hist forecast'!$A$1:$AJ$34,22,0)</f>
        <v>19.134054182558735</v>
      </c>
      <c r="K62" s="15">
        <f>VLOOKUP($D62,'cement hist forecast'!$A$1:$AJ$34,23,0)</f>
        <v>18.733784261782063</v>
      </c>
      <c r="L62" s="15">
        <f>VLOOKUP($D62,'cement hist forecast'!$A$1:$AJ$34,24,0)</f>
        <v>18.178614028547219</v>
      </c>
      <c r="M62" s="15">
        <f>VLOOKUP($D62,'cement hist forecast'!$A$1:$AJ$34,25,0)</f>
        <v>19.500559683797793</v>
      </c>
      <c r="N62" s="15">
        <f>VLOOKUP($D62,'cement hist forecast'!$A$1:$AJ$34,26,0)</f>
        <v>19.658190788078301</v>
      </c>
      <c r="O62" s="15">
        <f>VLOOKUP($D62,'cement hist forecast'!$A$1:$AJ$34,27,0)</f>
        <v>19.758945245019191</v>
      </c>
      <c r="P62" s="15">
        <f>VLOOKUP($D62,'cement hist forecast'!$A$1:$AJ$34,28,0)</f>
        <v>19.74089515258564</v>
      </c>
      <c r="Q62" s="15">
        <f>VLOOKUP($D62,'cement hist forecast'!$A$1:$AJ$34,29,0)</f>
        <v>19.569822695495866</v>
      </c>
      <c r="R62" s="15">
        <f>VLOOKUP($D62,'cement hist forecast'!$A$1:$AJ$34,30,0)</f>
        <v>19.402171687547888</v>
      </c>
      <c r="S62" s="15">
        <f>VLOOKUP($D62,'cement hist forecast'!$A$1:$AJ$34,31,0)</f>
        <v>19.237873699758868</v>
      </c>
      <c r="T62" s="15">
        <f>VLOOKUP($D62,'cement hist forecast'!$A$1:$AJ$34,32,0)</f>
        <v>19.076861671725631</v>
      </c>
      <c r="U62" s="15">
        <f>VLOOKUP($D62,'cement hist forecast'!$A$1:$AJ$34,33,0)</f>
        <v>18.919069884253059</v>
      </c>
      <c r="V62" s="15">
        <f>VLOOKUP($D62,'cement hist forecast'!$A$1:$AJ$34,34,0)</f>
        <v>18.764433932529936</v>
      </c>
      <c r="W62" s="15">
        <f>VLOOKUP($D62,'cement hist forecast'!$A$1:$AJ$34,35,0)</f>
        <v>18.61289069984128</v>
      </c>
      <c r="X62" s="15">
        <f>VLOOKUP($D62,'cement hist forecast'!$A$1:$AJ$34,36,0)</f>
        <v>18.464378331806394</v>
      </c>
    </row>
    <row r="63" spans="1:24">
      <c r="A63" s="14" t="s">
        <v>3547</v>
      </c>
      <c r="B63" s="14" t="s">
        <v>4046</v>
      </c>
      <c r="C63" s="14" t="s">
        <v>2621</v>
      </c>
      <c r="D63" s="14" t="s">
        <v>2545</v>
      </c>
      <c r="E63" s="14" t="s">
        <v>3953</v>
      </c>
      <c r="F63">
        <f>SUMIF(GID_GCED_CO2_Plant_2019_v1.0!$V$1:$V$797,'prov lvl hist forec Mt'!A63,GID_GCED_CO2_Plant_2019_v1.0!$AB$1:$AB$797)</f>
        <v>0</v>
      </c>
      <c r="G63" s="15">
        <f t="shared" si="0"/>
        <v>9758.44</v>
      </c>
      <c r="H63" s="26">
        <f t="shared" si="1"/>
        <v>0</v>
      </c>
      <c r="I63" s="15">
        <f>VLOOKUP($D63,'cement hist forecast'!$A$1:$AJ$34,21,0)</f>
        <v>12.249890595695526</v>
      </c>
      <c r="J63" s="15">
        <f>VLOOKUP($D63,'cement hist forecast'!$A$1:$AJ$34,22,0)</f>
        <v>14.383858197862905</v>
      </c>
      <c r="K63" s="15">
        <f>VLOOKUP($D63,'cement hist forecast'!$A$1:$AJ$34,23,0)</f>
        <v>15.31924099525315</v>
      </c>
      <c r="L63" s="15">
        <f>VLOOKUP($D63,'cement hist forecast'!$A$1:$AJ$34,24,0)</f>
        <v>15.599987440717284</v>
      </c>
      <c r="M63" s="15">
        <f>VLOOKUP($D63,'cement hist forecast'!$A$1:$AJ$34,25,0)</f>
        <v>17.674287089029153</v>
      </c>
      <c r="N63" s="15">
        <f>VLOOKUP($D63,'cement hist forecast'!$A$1:$AJ$34,26,0)</f>
        <v>17.608992589415269</v>
      </c>
      <c r="O63" s="15">
        <f>VLOOKUP($D63,'cement hist forecast'!$A$1:$AJ$34,27,0)</f>
        <v>17.857982969106974</v>
      </c>
      <c r="P63" s="15">
        <f>VLOOKUP($D63,'cement hist forecast'!$A$1:$AJ$34,28,0)</f>
        <v>17.813376511934194</v>
      </c>
      <c r="Q63" s="15">
        <f>VLOOKUP($D63,'cement hist forecast'!$A$1:$AJ$34,29,0)</f>
        <v>17.390612126726253</v>
      </c>
      <c r="R63" s="15">
        <f>VLOOKUP($D63,'cement hist forecast'!$A$1:$AJ$34,30,0)</f>
        <v>16.976303029222471</v>
      </c>
      <c r="S63" s="15">
        <f>VLOOKUP($D63,'cement hist forecast'!$A$1:$AJ$34,31,0)</f>
        <v>16.570280113668762</v>
      </c>
      <c r="T63" s="15">
        <f>VLOOKUP($D63,'cement hist forecast'!$A$1:$AJ$34,32,0)</f>
        <v>16.172377656426129</v>
      </c>
      <c r="U63" s="15">
        <f>VLOOKUP($D63,'cement hist forecast'!$A$1:$AJ$34,33,0)</f>
        <v>15.782433248328351</v>
      </c>
      <c r="V63" s="15">
        <f>VLOOKUP($D63,'cement hist forecast'!$A$1:$AJ$34,34,0)</f>
        <v>15.400287728392524</v>
      </c>
      <c r="W63" s="15">
        <f>VLOOKUP($D63,'cement hist forecast'!$A$1:$AJ$34,35,0)</f>
        <v>15.025785118855419</v>
      </c>
      <c r="X63" s="15">
        <f>VLOOKUP($D63,'cement hist forecast'!$A$1:$AJ$34,36,0)</f>
        <v>14.65877256150905</v>
      </c>
    </row>
    <row r="64" spans="1:24">
      <c r="A64" s="14" t="s">
        <v>3279</v>
      </c>
      <c r="B64" s="14" t="s">
        <v>4047</v>
      </c>
      <c r="C64" s="14" t="s">
        <v>2490</v>
      </c>
      <c r="D64" s="14" t="s">
        <v>2400</v>
      </c>
      <c r="E64" s="14" t="s">
        <v>4023</v>
      </c>
      <c r="F64">
        <f>SUMIF(GID_GCED_CO2_Plant_2019_v1.0!$V$1:$V$797,'prov lvl hist forec Mt'!A64,GID_GCED_CO2_Plant_2019_v1.0!$AB$1:$AB$797)</f>
        <v>1830.3600000000001</v>
      </c>
      <c r="G64" s="15">
        <f t="shared" si="0"/>
        <v>18621.920000000002</v>
      </c>
      <c r="H64" s="26">
        <f t="shared" si="1"/>
        <v>9.8290616649625809E-2</v>
      </c>
      <c r="I64" s="15">
        <f>VLOOKUP($D64,'cement hist forecast'!$A$1:$AJ$34,21,0)</f>
        <v>15.467210726119626</v>
      </c>
      <c r="J64" s="15">
        <f>VLOOKUP($D64,'cement hist forecast'!$A$1:$AJ$34,22,0)</f>
        <v>15.976751172588134</v>
      </c>
      <c r="K64" s="15">
        <f>VLOOKUP($D64,'cement hist forecast'!$A$1:$AJ$34,23,0)</f>
        <v>16.1704825212869</v>
      </c>
      <c r="L64" s="15">
        <f>VLOOKUP($D64,'cement hist forecast'!$A$1:$AJ$34,24,0)</f>
        <v>14.439325167700181</v>
      </c>
      <c r="M64" s="15">
        <f>VLOOKUP($D64,'cement hist forecast'!$A$1:$AJ$34,25,0)</f>
        <v>15.403971225051407</v>
      </c>
      <c r="N64" s="15">
        <f>VLOOKUP($D64,'cement hist forecast'!$A$1:$AJ$34,26,0)</f>
        <v>14.96456053282656</v>
      </c>
      <c r="O64" s="15">
        <f>VLOOKUP($D64,'cement hist forecast'!$A$1:$AJ$34,27,0)</f>
        <v>15.02982583604382</v>
      </c>
      <c r="P64" s="15">
        <f>VLOOKUP($D64,'cement hist forecast'!$A$1:$AJ$34,28,0)</f>
        <v>15.018133601362166</v>
      </c>
      <c r="Q64" s="15">
        <f>VLOOKUP($D64,'cement hist forecast'!$A$1:$AJ$34,29,0)</f>
        <v>14.907318694279338</v>
      </c>
      <c r="R64" s="15">
        <f>VLOOKUP($D64,'cement hist forecast'!$A$1:$AJ$34,30,0)</f>
        <v>14.798720085338164</v>
      </c>
      <c r="S64" s="15">
        <f>VLOOKUP($D64,'cement hist forecast'!$A$1:$AJ$34,31,0)</f>
        <v>14.692293448575814</v>
      </c>
      <c r="T64" s="15">
        <f>VLOOKUP($D64,'cement hist forecast'!$A$1:$AJ$34,32,0)</f>
        <v>14.587995344548712</v>
      </c>
      <c r="U64" s="15">
        <f>VLOOKUP($D64,'cement hist forecast'!$A$1:$AJ$34,33,0)</f>
        <v>14.48578320260215</v>
      </c>
      <c r="V64" s="15">
        <f>VLOOKUP($D64,'cement hist forecast'!$A$1:$AJ$34,34,0)</f>
        <v>14.385615303494522</v>
      </c>
      <c r="W64" s="15">
        <f>VLOOKUP($D64,'cement hist forecast'!$A$1:$AJ$34,35,0)</f>
        <v>14.287450762369044</v>
      </c>
      <c r="X64" s="15">
        <f>VLOOKUP($D64,'cement hist forecast'!$A$1:$AJ$34,36,0)</f>
        <v>14.191249512066076</v>
      </c>
    </row>
    <row r="65" spans="1:24">
      <c r="A65" s="14" t="s">
        <v>3548</v>
      </c>
      <c r="B65" s="14" t="s">
        <v>4048</v>
      </c>
      <c r="C65" s="14" t="s">
        <v>2908</v>
      </c>
      <c r="D65" s="14" t="s">
        <v>2446</v>
      </c>
      <c r="E65" s="14" t="s">
        <v>3951</v>
      </c>
      <c r="F65">
        <f>SUMIF(GID_GCED_CO2_Plant_2019_v1.0!$V$1:$V$797,'prov lvl hist forec Mt'!A65,GID_GCED_CO2_Plant_2019_v1.0!$AB$1:$AB$797)</f>
        <v>0</v>
      </c>
      <c r="G65" s="15">
        <f t="shared" si="0"/>
        <v>15742.279999999997</v>
      </c>
      <c r="H65" s="26">
        <f t="shared" si="1"/>
        <v>0</v>
      </c>
      <c r="I65" s="15">
        <f>VLOOKUP($D65,'cement hist forecast'!$A$1:$AJ$34,21,0)</f>
        <v>14.855393778621981</v>
      </c>
      <c r="J65" s="15">
        <f>VLOOKUP($D65,'cement hist forecast'!$A$1:$AJ$34,22,0)</f>
        <v>15.201388095517611</v>
      </c>
      <c r="K65" s="15">
        <f>VLOOKUP($D65,'cement hist forecast'!$A$1:$AJ$34,23,0)</f>
        <v>15.067019776570652</v>
      </c>
      <c r="L65" s="15">
        <f>VLOOKUP($D65,'cement hist forecast'!$A$1:$AJ$34,24,0)</f>
        <v>14.134727678653508</v>
      </c>
      <c r="M65" s="15">
        <f>VLOOKUP($D65,'cement hist forecast'!$A$1:$AJ$34,25,0)</f>
        <v>15.992822878418323</v>
      </c>
      <c r="N65" s="15">
        <f>VLOOKUP($D65,'cement hist forecast'!$A$1:$AJ$34,26,0)</f>
        <v>13.708727210595866</v>
      </c>
      <c r="O65" s="15">
        <f>VLOOKUP($D65,'cement hist forecast'!$A$1:$AJ$34,27,0)</f>
        <v>13.930634952159352</v>
      </c>
      <c r="P65" s="15">
        <f>VLOOKUP($D65,'cement hist forecast'!$A$1:$AJ$34,28,0)</f>
        <v>13.890880331187187</v>
      </c>
      <c r="Q65" s="15">
        <f>VLOOKUP($D65,'cement hist forecast'!$A$1:$AJ$34,29,0)</f>
        <v>13.514099950952696</v>
      </c>
      <c r="R65" s="15">
        <f>VLOOKUP($D65,'cement hist forecast'!$A$1:$AJ$34,30,0)</f>
        <v>13.144855178322894</v>
      </c>
      <c r="S65" s="15">
        <f>VLOOKUP($D65,'cement hist forecast'!$A$1:$AJ$34,31,0)</f>
        <v>12.782995301145689</v>
      </c>
      <c r="T65" s="15">
        <f>VLOOKUP($D65,'cement hist forecast'!$A$1:$AJ$34,32,0)</f>
        <v>12.428372621512029</v>
      </c>
      <c r="U65" s="15">
        <f>VLOOKUP($D65,'cement hist forecast'!$A$1:$AJ$34,33,0)</f>
        <v>12.080842395471043</v>
      </c>
      <c r="V65" s="15">
        <f>VLOOKUP($D65,'cement hist forecast'!$A$1:$AJ$34,34,0)</f>
        <v>11.740262773950873</v>
      </c>
      <c r="W65" s="15">
        <f>VLOOKUP($D65,'cement hist forecast'!$A$1:$AJ$34,35,0)</f>
        <v>11.406494744861112</v>
      </c>
      <c r="X65" s="15">
        <f>VLOOKUP($D65,'cement hist forecast'!$A$1:$AJ$34,36,0)</f>
        <v>11.079402076353139</v>
      </c>
    </row>
    <row r="66" spans="1:24">
      <c r="A66" s="14" t="s">
        <v>3309</v>
      </c>
      <c r="B66" s="14" t="s">
        <v>4049</v>
      </c>
      <c r="C66" s="14" t="s">
        <v>2614</v>
      </c>
      <c r="D66" s="14" t="s">
        <v>3970</v>
      </c>
      <c r="E66" s="14" t="s">
        <v>3971</v>
      </c>
      <c r="F66">
        <f>SUMIF(GID_GCED_CO2_Plant_2019_v1.0!$V$1:$V$797,'prov lvl hist forec Mt'!A66,GID_GCED_CO2_Plant_2019_v1.0!$AB$1:$AB$797)</f>
        <v>419.04</v>
      </c>
      <c r="G66" s="15">
        <f t="shared" si="0"/>
        <v>6506.7800000000007</v>
      </c>
      <c r="H66" s="26">
        <f t="shared" si="1"/>
        <v>6.4400517613935004E-2</v>
      </c>
      <c r="I66" s="15">
        <f>VLOOKUP($D66,'cement hist forecast'!$A$1:$AJ$34,21,0)</f>
        <v>7.7519399425939444</v>
      </c>
      <c r="J66" s="15">
        <f>VLOOKUP($D66,'cement hist forecast'!$A$1:$AJ$34,22,0)</f>
        <v>8.2611807461625233</v>
      </c>
      <c r="K66" s="15">
        <f>VLOOKUP($D66,'cement hist forecast'!$A$1:$AJ$34,23,0)</f>
        <v>4.1310126843708384</v>
      </c>
      <c r="L66" s="15">
        <f>VLOOKUP($D66,'cement hist forecast'!$A$1:$AJ$34,24,0)</f>
        <v>3.8413634632449338</v>
      </c>
      <c r="M66" s="15">
        <f>VLOOKUP($D66,'cement hist forecast'!$A$1:$AJ$34,25,0)</f>
        <v>4.4937795284061428</v>
      </c>
      <c r="N66" s="15">
        <f>VLOOKUP($D66,'cement hist forecast'!$A$1:$AJ$34,26,0)</f>
        <v>4.7903496545665574</v>
      </c>
      <c r="O66" s="15">
        <f>VLOOKUP($D66,'cement hist forecast'!$A$1:$AJ$34,27,0)</f>
        <v>4.876154171658599</v>
      </c>
      <c r="P66" s="15">
        <f>VLOOKUP($D66,'cement hist forecast'!$A$1:$AJ$34,28,0)</f>
        <v>4.8607823507808767</v>
      </c>
      <c r="Q66" s="15">
        <f>VLOOKUP($D66,'cement hist forecast'!$A$1:$AJ$34,29,0)</f>
        <v>4.7150936138851112</v>
      </c>
      <c r="R66" s="15">
        <f>VLOOKUP($D66,'cement hist forecast'!$A$1:$AJ$34,30,0)</f>
        <v>4.5723186517272607</v>
      </c>
      <c r="S66" s="15">
        <f>VLOOKUP($D66,'cement hist forecast'!$A$1:$AJ$34,31,0)</f>
        <v>4.4323991888125676</v>
      </c>
      <c r="T66" s="15">
        <f>VLOOKUP($D66,'cement hist forecast'!$A$1:$AJ$34,32,0)</f>
        <v>4.2952781151561679</v>
      </c>
      <c r="U66" s="15">
        <f>VLOOKUP($D66,'cement hist forecast'!$A$1:$AJ$34,33,0)</f>
        <v>4.1608994629728961</v>
      </c>
      <c r="V66" s="15">
        <f>VLOOKUP($D66,'cement hist forecast'!$A$1:$AJ$34,34,0)</f>
        <v>4.0292083838332902</v>
      </c>
      <c r="W66" s="15">
        <f>VLOOKUP($D66,'cement hist forecast'!$A$1:$AJ$34,35,0)</f>
        <v>3.9001511262764765</v>
      </c>
      <c r="X66" s="15">
        <f>VLOOKUP($D66,'cement hist forecast'!$A$1:$AJ$34,36,0)</f>
        <v>3.7736750138707977</v>
      </c>
    </row>
    <row r="67" spans="1:24">
      <c r="A67" s="14" t="s">
        <v>3549</v>
      </c>
      <c r="B67" s="14" t="s">
        <v>4050</v>
      </c>
      <c r="C67" s="14" t="s">
        <v>4051</v>
      </c>
      <c r="D67" s="14" t="s">
        <v>2409</v>
      </c>
      <c r="E67" s="14" t="s">
        <v>3961</v>
      </c>
      <c r="F67">
        <f>SUMIF(GID_GCED_CO2_Plant_2019_v1.0!$V$1:$V$797,'prov lvl hist forec Mt'!A67,GID_GCED_CO2_Plant_2019_v1.0!$AB$1:$AB$797)</f>
        <v>0</v>
      </c>
      <c r="G67" s="15">
        <f t="shared" ref="G67:G130" si="2">SUMIF($E$1:$E$686,E67,$F$1:$F$686)</f>
        <v>6828.59</v>
      </c>
      <c r="H67" s="26">
        <f t="shared" ref="H67:H130" si="3">F67/G67</f>
        <v>0</v>
      </c>
      <c r="I67" s="15">
        <f>VLOOKUP($D67,'cement hist forecast'!$A$1:$AJ$34,21,0)</f>
        <v>13.058604984277105</v>
      </c>
      <c r="J67" s="15">
        <f>VLOOKUP($D67,'cement hist forecast'!$A$1:$AJ$34,22,0)</f>
        <v>14.102085700760693</v>
      </c>
      <c r="K67" s="15">
        <f>VLOOKUP($D67,'cement hist forecast'!$A$1:$AJ$34,23,0)</f>
        <v>15.405543979884897</v>
      </c>
      <c r="L67" s="15">
        <f>VLOOKUP($D67,'cement hist forecast'!$A$1:$AJ$34,24,0)</f>
        <v>14.586288795375388</v>
      </c>
      <c r="M67" s="15">
        <f>VLOOKUP($D67,'cement hist forecast'!$A$1:$AJ$34,25,0)</f>
        <v>15.123518499290816</v>
      </c>
      <c r="N67" s="15">
        <f>VLOOKUP($D67,'cement hist forecast'!$A$1:$AJ$34,26,0)</f>
        <v>14.642655263402022</v>
      </c>
      <c r="O67" s="15">
        <f>VLOOKUP($D67,'cement hist forecast'!$A$1:$AJ$34,27,0)</f>
        <v>14.63297575436094</v>
      </c>
      <c r="P67" s="15">
        <f>VLOOKUP($D67,'cement hist forecast'!$A$1:$AJ$34,28,0)</f>
        <v>14.634709831822201</v>
      </c>
      <c r="Q67" s="15">
        <f>VLOOKUP($D67,'cement hist forecast'!$A$1:$AJ$34,29,0)</f>
        <v>14.651144810932376</v>
      </c>
      <c r="R67" s="15">
        <f>VLOOKUP($D67,'cement hist forecast'!$A$1:$AJ$34,30,0)</f>
        <v>14.667251090460345</v>
      </c>
      <c r="S67" s="15">
        <f>VLOOKUP($D67,'cement hist forecast'!$A$1:$AJ$34,31,0)</f>
        <v>14.683035244397756</v>
      </c>
      <c r="T67" s="15">
        <f>VLOOKUP($D67,'cement hist forecast'!$A$1:$AJ$34,32,0)</f>
        <v>14.698503715256418</v>
      </c>
      <c r="U67" s="15">
        <f>VLOOKUP($D67,'cement hist forecast'!$A$1:$AJ$34,33,0)</f>
        <v>14.713662816697907</v>
      </c>
      <c r="V67" s="15">
        <f>VLOOKUP($D67,'cement hist forecast'!$A$1:$AJ$34,34,0)</f>
        <v>14.728518736110567</v>
      </c>
      <c r="W67" s="15">
        <f>VLOOKUP($D67,'cement hist forecast'!$A$1:$AJ$34,35,0)</f>
        <v>14.743077537134974</v>
      </c>
      <c r="X67" s="15">
        <f>VLOOKUP($D67,'cement hist forecast'!$A$1:$AJ$34,36,0)</f>
        <v>14.757345162138892</v>
      </c>
    </row>
    <row r="68" spans="1:24">
      <c r="A68" s="14" t="s">
        <v>3443</v>
      </c>
      <c r="B68" s="14" t="s">
        <v>4052</v>
      </c>
      <c r="C68" s="14" t="s">
        <v>3195</v>
      </c>
      <c r="D68" s="14" t="s">
        <v>2386</v>
      </c>
      <c r="E68" s="14" t="s">
        <v>3955</v>
      </c>
      <c r="F68">
        <f>SUMIF(GID_GCED_CO2_Plant_2019_v1.0!$V$1:$V$797,'prov lvl hist forec Mt'!A68,GID_GCED_CO2_Plant_2019_v1.0!$AB$1:$AB$797)</f>
        <v>1780.06</v>
      </c>
      <c r="G68" s="15">
        <f t="shared" si="2"/>
        <v>64497.73</v>
      </c>
      <c r="H68" s="26">
        <f t="shared" si="3"/>
        <v>2.7598800763995877E-2</v>
      </c>
      <c r="I68" s="15">
        <f>VLOOKUP($D68,'cement hist forecast'!$A$1:$AJ$34,21,0)</f>
        <v>17.343715083656377</v>
      </c>
      <c r="J68" s="15">
        <f>VLOOKUP($D68,'cement hist forecast'!$A$1:$AJ$34,22,0)</f>
        <v>17.568384652983536</v>
      </c>
      <c r="K68" s="15">
        <f>VLOOKUP($D68,'cement hist forecast'!$A$1:$AJ$34,23,0)</f>
        <v>18.169803346022103</v>
      </c>
      <c r="L68" s="15">
        <f>VLOOKUP($D68,'cement hist forecast'!$A$1:$AJ$34,24,0)</f>
        <v>17.225551928101279</v>
      </c>
      <c r="M68" s="15">
        <f>VLOOKUP($D68,'cement hist forecast'!$A$1:$AJ$34,25,0)</f>
        <v>19.247337649052817</v>
      </c>
      <c r="N68" s="15">
        <f>VLOOKUP($D68,'cement hist forecast'!$A$1:$AJ$34,26,0)</f>
        <v>19.224865638568154</v>
      </c>
      <c r="O68" s="15">
        <f>VLOOKUP($D68,'cement hist forecast'!$A$1:$AJ$34,27,0)</f>
        <v>19.453342978082087</v>
      </c>
      <c r="P68" s="15">
        <f>VLOOKUP($D68,'cement hist forecast'!$A$1:$AJ$34,28,0)</f>
        <v>19.412411418105361</v>
      </c>
      <c r="Q68" s="15">
        <f>VLOOKUP($D68,'cement hist forecast'!$A$1:$AJ$34,29,0)</f>
        <v>19.024476422009712</v>
      </c>
      <c r="R68" s="15">
        <f>VLOOKUP($D68,'cement hist forecast'!$A$1:$AJ$34,30,0)</f>
        <v>18.644300125835979</v>
      </c>
      <c r="S68" s="15">
        <f>VLOOKUP($D68,'cement hist forecast'!$A$1:$AJ$34,31,0)</f>
        <v>18.271727355585714</v>
      </c>
      <c r="T68" s="15">
        <f>VLOOKUP($D68,'cement hist forecast'!$A$1:$AJ$34,32,0)</f>
        <v>17.906606040740456</v>
      </c>
      <c r="U68" s="15">
        <f>VLOOKUP($D68,'cement hist forecast'!$A$1:$AJ$34,33,0)</f>
        <v>17.548787152192105</v>
      </c>
      <c r="V68" s="15">
        <f>VLOOKUP($D68,'cement hist forecast'!$A$1:$AJ$34,34,0)</f>
        <v>17.198124641414719</v>
      </c>
      <c r="W68" s="15">
        <f>VLOOKUP($D68,'cement hist forecast'!$A$1:$AJ$34,35,0)</f>
        <v>16.854475380852886</v>
      </c>
      <c r="X68" s="15">
        <f>VLOOKUP($D68,'cement hist forecast'!$A$1:$AJ$34,36,0)</f>
        <v>16.517699105502285</v>
      </c>
    </row>
    <row r="69" spans="1:24">
      <c r="A69" s="14" t="s">
        <v>3483</v>
      </c>
      <c r="B69" s="14" t="s">
        <v>4053</v>
      </c>
      <c r="C69" s="14" t="s">
        <v>2949</v>
      </c>
      <c r="D69" s="14" t="s">
        <v>2949</v>
      </c>
      <c r="E69" s="14" t="s">
        <v>4054</v>
      </c>
      <c r="F69">
        <f>SUMIF(GID_GCED_CO2_Plant_2019_v1.0!$V$1:$V$797,'prov lvl hist forec Mt'!A69,GID_GCED_CO2_Plant_2019_v1.0!$AB$1:$AB$797)</f>
        <v>8300.2199999999993</v>
      </c>
      <c r="G69" s="15">
        <f t="shared" si="2"/>
        <v>8300.2199999999993</v>
      </c>
      <c r="H69" s="26">
        <f t="shared" si="3"/>
        <v>1</v>
      </c>
      <c r="I69" s="15">
        <f>VLOOKUP($D69,'cement hist forecast'!$A$1:$AJ$34,21,0)</f>
        <v>9.0429334884863692</v>
      </c>
      <c r="J69" s="15">
        <f>VLOOKUP($D69,'cement hist forecast'!$A$1:$AJ$34,22,0)</f>
        <v>8.8972647419257385</v>
      </c>
      <c r="K69" s="15">
        <f>VLOOKUP($D69,'cement hist forecast'!$A$1:$AJ$34,23,0)</f>
        <v>8.6424123527182282</v>
      </c>
      <c r="L69" s="15">
        <f>VLOOKUP($D69,'cement hist forecast'!$A$1:$AJ$34,24,0)</f>
        <v>8.6968883452882295</v>
      </c>
      <c r="M69" s="15">
        <f>VLOOKUP($D69,'cement hist forecast'!$A$1:$AJ$34,25,0)</f>
        <v>9.2918437971454075</v>
      </c>
      <c r="N69" s="15">
        <f>VLOOKUP($D69,'cement hist forecast'!$A$1:$AJ$34,26,0)</f>
        <v>8.8219565059552263</v>
      </c>
      <c r="O69" s="15">
        <f>VLOOKUP($D69,'cement hist forecast'!$A$1:$AJ$34,27,0)</f>
        <v>8.8636773789951278</v>
      </c>
      <c r="P69" s="15">
        <f>VLOOKUP($D69,'cement hist forecast'!$A$1:$AJ$34,28,0)</f>
        <v>8.8562031129661776</v>
      </c>
      <c r="Q69" s="15">
        <f>VLOOKUP($D69,'cement hist forecast'!$A$1:$AJ$34,29,0)</f>
        <v>8.7853646361427291</v>
      </c>
      <c r="R69" s="15">
        <f>VLOOKUP($D69,'cement hist forecast'!$A$1:$AJ$34,30,0)</f>
        <v>8.7159429288557515</v>
      </c>
      <c r="S69" s="15">
        <f>VLOOKUP($D69,'cement hist forecast'!$A$1:$AJ$34,31,0)</f>
        <v>8.6479096557145123</v>
      </c>
      <c r="T69" s="15">
        <f>VLOOKUP($D69,'cement hist forecast'!$A$1:$AJ$34,32,0)</f>
        <v>8.5812370480360958</v>
      </c>
      <c r="U69" s="15">
        <f>VLOOKUP($D69,'cement hist forecast'!$A$1:$AJ$34,33,0)</f>
        <v>8.5158978925112496</v>
      </c>
      <c r="V69" s="15">
        <f>VLOOKUP($D69,'cement hist forecast'!$A$1:$AJ$34,34,0)</f>
        <v>8.4518655200968986</v>
      </c>
      <c r="W69" s="15">
        <f>VLOOKUP($D69,'cement hist forecast'!$A$1:$AJ$34,35,0)</f>
        <v>8.3891137951308359</v>
      </c>
      <c r="X69" s="15">
        <f>VLOOKUP($D69,'cement hist forecast'!$A$1:$AJ$34,36,0)</f>
        <v>8.3276171046640943</v>
      </c>
    </row>
    <row r="70" spans="1:24">
      <c r="A70" s="14" t="s">
        <v>3550</v>
      </c>
      <c r="B70" s="14" t="s">
        <v>4055</v>
      </c>
      <c r="C70" s="14" t="s">
        <v>4056</v>
      </c>
      <c r="D70" s="14" t="s">
        <v>2366</v>
      </c>
      <c r="E70" s="14" t="s">
        <v>3987</v>
      </c>
      <c r="F70">
        <f>SUMIF(GID_GCED_CO2_Plant_2019_v1.0!$V$1:$V$797,'prov lvl hist forec Mt'!A70,GID_GCED_CO2_Plant_2019_v1.0!$AB$1:$AB$797)</f>
        <v>0</v>
      </c>
      <c r="G70" s="15">
        <f t="shared" si="2"/>
        <v>30951.659999999996</v>
      </c>
      <c r="H70" s="26">
        <f t="shared" si="3"/>
        <v>0</v>
      </c>
      <c r="I70" s="15">
        <f>VLOOKUP($D70,'cement hist forecast'!$A$1:$AJ$34,21,0)</f>
        <v>18.673370677696866</v>
      </c>
      <c r="J70" s="15">
        <f>VLOOKUP($D70,'cement hist forecast'!$A$1:$AJ$34,22,0)</f>
        <v>19.134054182558735</v>
      </c>
      <c r="K70" s="15">
        <f>VLOOKUP($D70,'cement hist forecast'!$A$1:$AJ$34,23,0)</f>
        <v>18.733784261782063</v>
      </c>
      <c r="L70" s="15">
        <f>VLOOKUP($D70,'cement hist forecast'!$A$1:$AJ$34,24,0)</f>
        <v>18.178614028547219</v>
      </c>
      <c r="M70" s="15">
        <f>VLOOKUP($D70,'cement hist forecast'!$A$1:$AJ$34,25,0)</f>
        <v>19.500559683797793</v>
      </c>
      <c r="N70" s="15">
        <f>VLOOKUP($D70,'cement hist forecast'!$A$1:$AJ$34,26,0)</f>
        <v>19.658190788078301</v>
      </c>
      <c r="O70" s="15">
        <f>VLOOKUP($D70,'cement hist forecast'!$A$1:$AJ$34,27,0)</f>
        <v>19.758945245019191</v>
      </c>
      <c r="P70" s="15">
        <f>VLOOKUP($D70,'cement hist forecast'!$A$1:$AJ$34,28,0)</f>
        <v>19.74089515258564</v>
      </c>
      <c r="Q70" s="15">
        <f>VLOOKUP($D70,'cement hist forecast'!$A$1:$AJ$34,29,0)</f>
        <v>19.569822695495866</v>
      </c>
      <c r="R70" s="15">
        <f>VLOOKUP($D70,'cement hist forecast'!$A$1:$AJ$34,30,0)</f>
        <v>19.402171687547888</v>
      </c>
      <c r="S70" s="15">
        <f>VLOOKUP($D70,'cement hist forecast'!$A$1:$AJ$34,31,0)</f>
        <v>19.237873699758868</v>
      </c>
      <c r="T70" s="15">
        <f>VLOOKUP($D70,'cement hist forecast'!$A$1:$AJ$34,32,0)</f>
        <v>19.076861671725631</v>
      </c>
      <c r="U70" s="15">
        <f>VLOOKUP($D70,'cement hist forecast'!$A$1:$AJ$34,33,0)</f>
        <v>18.919069884253059</v>
      </c>
      <c r="V70" s="15">
        <f>VLOOKUP($D70,'cement hist forecast'!$A$1:$AJ$34,34,0)</f>
        <v>18.764433932529936</v>
      </c>
      <c r="W70" s="15">
        <f>VLOOKUP($D70,'cement hist forecast'!$A$1:$AJ$34,35,0)</f>
        <v>18.61289069984128</v>
      </c>
      <c r="X70" s="15">
        <f>VLOOKUP($D70,'cement hist forecast'!$A$1:$AJ$34,36,0)</f>
        <v>18.464378331806394</v>
      </c>
    </row>
    <row r="71" spans="1:24">
      <c r="A71" s="14" t="s">
        <v>3356</v>
      </c>
      <c r="B71" s="14" t="s">
        <v>4057</v>
      </c>
      <c r="C71" s="14" t="s">
        <v>2874</v>
      </c>
      <c r="D71" s="14" t="s">
        <v>2496</v>
      </c>
      <c r="E71" s="14" t="s">
        <v>3976</v>
      </c>
      <c r="F71">
        <f>SUMIF(GID_GCED_CO2_Plant_2019_v1.0!$V$1:$V$797,'prov lvl hist forec Mt'!A71,GID_GCED_CO2_Plant_2019_v1.0!$AB$1:$AB$797)</f>
        <v>3855.11</v>
      </c>
      <c r="G71" s="15">
        <f t="shared" si="2"/>
        <v>33858.01</v>
      </c>
      <c r="H71" s="26">
        <f t="shared" si="3"/>
        <v>0.11386109224966263</v>
      </c>
      <c r="I71" s="15">
        <f>VLOOKUP($D71,'cement hist forecast'!$A$1:$AJ$34,21,0)</f>
        <v>14.536797244398452</v>
      </c>
      <c r="J71" s="15">
        <f>VLOOKUP($D71,'cement hist forecast'!$A$1:$AJ$34,22,0)</f>
        <v>15.705172707718006</v>
      </c>
      <c r="K71" s="15">
        <f>VLOOKUP($D71,'cement hist forecast'!$A$1:$AJ$34,23,0)</f>
        <v>16.521798883436066</v>
      </c>
      <c r="L71" s="15">
        <f>VLOOKUP($D71,'cement hist forecast'!$A$1:$AJ$34,24,0)</f>
        <v>15.528204666569852</v>
      </c>
      <c r="M71" s="15">
        <f>VLOOKUP($D71,'cement hist forecast'!$A$1:$AJ$34,25,0)</f>
        <v>16.4013795624181</v>
      </c>
      <c r="N71" s="15">
        <f>VLOOKUP($D71,'cement hist forecast'!$A$1:$AJ$34,26,0)</f>
        <v>16.459466526190305</v>
      </c>
      <c r="O71" s="15">
        <f>VLOOKUP($D71,'cement hist forecast'!$A$1:$AJ$34,27,0)</f>
        <v>16.50125640261324</v>
      </c>
      <c r="P71" s="15">
        <f>VLOOKUP($D71,'cement hist forecast'!$A$1:$AJ$34,28,0)</f>
        <v>16.493769774675151</v>
      </c>
      <c r="Q71" s="15">
        <f>VLOOKUP($D71,'cement hist forecast'!$A$1:$AJ$34,29,0)</f>
        <v>16.422814136004554</v>
      </c>
      <c r="R71" s="15">
        <f>VLOOKUP($D71,'cement hist forecast'!$A$1:$AJ$34,30,0)</f>
        <v>16.353277610107373</v>
      </c>
      <c r="S71" s="15">
        <f>VLOOKUP($D71,'cement hist forecast'!$A$1:$AJ$34,31,0)</f>
        <v>16.285131814728132</v>
      </c>
      <c r="T71" s="15">
        <f>VLOOKUP($D71,'cement hist forecast'!$A$1:$AJ$34,32,0)</f>
        <v>16.218348935256476</v>
      </c>
      <c r="U71" s="15">
        <f>VLOOKUP($D71,'cement hist forecast'!$A$1:$AJ$34,33,0)</f>
        <v>16.152901713374256</v>
      </c>
      <c r="V71" s="15">
        <f>VLOOKUP($D71,'cement hist forecast'!$A$1:$AJ$34,34,0)</f>
        <v>16.088763435929675</v>
      </c>
      <c r="W71" s="15">
        <f>VLOOKUP($D71,'cement hist forecast'!$A$1:$AJ$34,35,0)</f>
        <v>16.025907924033991</v>
      </c>
      <c r="X71" s="15">
        <f>VLOOKUP($D71,'cement hist forecast'!$A$1:$AJ$34,36,0)</f>
        <v>15.964309522376219</v>
      </c>
    </row>
    <row r="72" spans="1:24">
      <c r="A72" s="14" t="s">
        <v>3439</v>
      </c>
      <c r="B72" s="14" t="s">
        <v>4058</v>
      </c>
      <c r="C72" s="14" t="s">
        <v>3178</v>
      </c>
      <c r="D72" s="14" t="s">
        <v>2545</v>
      </c>
      <c r="E72" s="14" t="s">
        <v>3953</v>
      </c>
      <c r="F72">
        <f>SUMIF(GID_GCED_CO2_Plant_2019_v1.0!$V$1:$V$797,'prov lvl hist forec Mt'!A72,GID_GCED_CO2_Plant_2019_v1.0!$AB$1:$AB$797)</f>
        <v>26.82</v>
      </c>
      <c r="G72" s="15">
        <f t="shared" si="2"/>
        <v>9758.44</v>
      </c>
      <c r="H72" s="26">
        <f t="shared" si="3"/>
        <v>2.7483901115342205E-3</v>
      </c>
      <c r="I72" s="15">
        <f>VLOOKUP($D72,'cement hist forecast'!$A$1:$AJ$34,21,0)</f>
        <v>12.249890595695526</v>
      </c>
      <c r="J72" s="15">
        <f>VLOOKUP($D72,'cement hist forecast'!$A$1:$AJ$34,22,0)</f>
        <v>14.383858197862905</v>
      </c>
      <c r="K72" s="15">
        <f>VLOOKUP($D72,'cement hist forecast'!$A$1:$AJ$34,23,0)</f>
        <v>15.31924099525315</v>
      </c>
      <c r="L72" s="15">
        <f>VLOOKUP($D72,'cement hist forecast'!$A$1:$AJ$34,24,0)</f>
        <v>15.599987440717284</v>
      </c>
      <c r="M72" s="15">
        <f>VLOOKUP($D72,'cement hist forecast'!$A$1:$AJ$34,25,0)</f>
        <v>17.674287089029153</v>
      </c>
      <c r="N72" s="15">
        <f>VLOOKUP($D72,'cement hist forecast'!$A$1:$AJ$34,26,0)</f>
        <v>17.608992589415269</v>
      </c>
      <c r="O72" s="15">
        <f>VLOOKUP($D72,'cement hist forecast'!$A$1:$AJ$34,27,0)</f>
        <v>17.857982969106974</v>
      </c>
      <c r="P72" s="15">
        <f>VLOOKUP($D72,'cement hist forecast'!$A$1:$AJ$34,28,0)</f>
        <v>17.813376511934194</v>
      </c>
      <c r="Q72" s="15">
        <f>VLOOKUP($D72,'cement hist forecast'!$A$1:$AJ$34,29,0)</f>
        <v>17.390612126726253</v>
      </c>
      <c r="R72" s="15">
        <f>VLOOKUP($D72,'cement hist forecast'!$A$1:$AJ$34,30,0)</f>
        <v>16.976303029222471</v>
      </c>
      <c r="S72" s="15">
        <f>VLOOKUP($D72,'cement hist forecast'!$A$1:$AJ$34,31,0)</f>
        <v>16.570280113668762</v>
      </c>
      <c r="T72" s="15">
        <f>VLOOKUP($D72,'cement hist forecast'!$A$1:$AJ$34,32,0)</f>
        <v>16.172377656426129</v>
      </c>
      <c r="U72" s="15">
        <f>VLOOKUP($D72,'cement hist forecast'!$A$1:$AJ$34,33,0)</f>
        <v>15.782433248328351</v>
      </c>
      <c r="V72" s="15">
        <f>VLOOKUP($D72,'cement hist forecast'!$A$1:$AJ$34,34,0)</f>
        <v>15.400287728392524</v>
      </c>
      <c r="W72" s="15">
        <f>VLOOKUP($D72,'cement hist forecast'!$A$1:$AJ$34,35,0)</f>
        <v>15.025785118855419</v>
      </c>
      <c r="X72" s="15">
        <f>VLOOKUP($D72,'cement hist forecast'!$A$1:$AJ$34,36,0)</f>
        <v>14.65877256150905</v>
      </c>
    </row>
    <row r="73" spans="1:24">
      <c r="A73" s="14" t="s">
        <v>3251</v>
      </c>
      <c r="B73" s="14" t="s">
        <v>4059</v>
      </c>
      <c r="C73" s="14" t="s">
        <v>2385</v>
      </c>
      <c r="D73" s="14" t="s">
        <v>2386</v>
      </c>
      <c r="E73" s="14" t="s">
        <v>3955</v>
      </c>
      <c r="F73">
        <f>SUMIF(GID_GCED_CO2_Plant_2019_v1.0!$V$1:$V$797,'prov lvl hist forec Mt'!A73,GID_GCED_CO2_Plant_2019_v1.0!$AB$1:$AB$797)</f>
        <v>1766.64</v>
      </c>
      <c r="G73" s="15">
        <f t="shared" si="2"/>
        <v>64497.73</v>
      </c>
      <c r="H73" s="26">
        <f t="shared" si="3"/>
        <v>2.7390731425741652E-2</v>
      </c>
      <c r="I73" s="15">
        <f>VLOOKUP($D73,'cement hist forecast'!$A$1:$AJ$34,21,0)</f>
        <v>17.343715083656377</v>
      </c>
      <c r="J73" s="15">
        <f>VLOOKUP($D73,'cement hist forecast'!$A$1:$AJ$34,22,0)</f>
        <v>17.568384652983536</v>
      </c>
      <c r="K73" s="15">
        <f>VLOOKUP($D73,'cement hist forecast'!$A$1:$AJ$34,23,0)</f>
        <v>18.169803346022103</v>
      </c>
      <c r="L73" s="15">
        <f>VLOOKUP($D73,'cement hist forecast'!$A$1:$AJ$34,24,0)</f>
        <v>17.225551928101279</v>
      </c>
      <c r="M73" s="15">
        <f>VLOOKUP($D73,'cement hist forecast'!$A$1:$AJ$34,25,0)</f>
        <v>19.247337649052817</v>
      </c>
      <c r="N73" s="15">
        <f>VLOOKUP($D73,'cement hist forecast'!$A$1:$AJ$34,26,0)</f>
        <v>19.224865638568154</v>
      </c>
      <c r="O73" s="15">
        <f>VLOOKUP($D73,'cement hist forecast'!$A$1:$AJ$34,27,0)</f>
        <v>19.453342978082087</v>
      </c>
      <c r="P73" s="15">
        <f>VLOOKUP($D73,'cement hist forecast'!$A$1:$AJ$34,28,0)</f>
        <v>19.412411418105361</v>
      </c>
      <c r="Q73" s="15">
        <f>VLOOKUP($D73,'cement hist forecast'!$A$1:$AJ$34,29,0)</f>
        <v>19.024476422009712</v>
      </c>
      <c r="R73" s="15">
        <f>VLOOKUP($D73,'cement hist forecast'!$A$1:$AJ$34,30,0)</f>
        <v>18.644300125835979</v>
      </c>
      <c r="S73" s="15">
        <f>VLOOKUP($D73,'cement hist forecast'!$A$1:$AJ$34,31,0)</f>
        <v>18.271727355585714</v>
      </c>
      <c r="T73" s="15">
        <f>VLOOKUP($D73,'cement hist forecast'!$A$1:$AJ$34,32,0)</f>
        <v>17.906606040740456</v>
      </c>
      <c r="U73" s="15">
        <f>VLOOKUP($D73,'cement hist forecast'!$A$1:$AJ$34,33,0)</f>
        <v>17.548787152192105</v>
      </c>
      <c r="V73" s="15">
        <f>VLOOKUP($D73,'cement hist forecast'!$A$1:$AJ$34,34,0)</f>
        <v>17.198124641414719</v>
      </c>
      <c r="W73" s="15">
        <f>VLOOKUP($D73,'cement hist forecast'!$A$1:$AJ$34,35,0)</f>
        <v>16.854475380852886</v>
      </c>
      <c r="X73" s="15">
        <f>VLOOKUP($D73,'cement hist forecast'!$A$1:$AJ$34,36,0)</f>
        <v>16.517699105502285</v>
      </c>
    </row>
    <row r="74" spans="1:24">
      <c r="A74" s="14" t="s">
        <v>3551</v>
      </c>
      <c r="B74" s="14" t="s">
        <v>4060</v>
      </c>
      <c r="C74" s="14" t="s">
        <v>4061</v>
      </c>
      <c r="D74" s="14" t="s">
        <v>2357</v>
      </c>
      <c r="E74" s="14" t="s">
        <v>4062</v>
      </c>
      <c r="F74">
        <f>SUMIF(GID_GCED_CO2_Plant_2019_v1.0!$V$1:$V$797,'prov lvl hist forec Mt'!A74,GID_GCED_CO2_Plant_2019_v1.0!$AB$1:$AB$797)</f>
        <v>0</v>
      </c>
      <c r="G74" s="15">
        <f t="shared" si="2"/>
        <v>32718.120000000006</v>
      </c>
      <c r="H74" s="26">
        <f t="shared" si="3"/>
        <v>0</v>
      </c>
      <c r="I74" s="15">
        <f>VLOOKUP($D74,'cement hist forecast'!$A$1:$AJ$34,21,0)</f>
        <v>15.009377674854287</v>
      </c>
      <c r="J74" s="15">
        <f>VLOOKUP($D74,'cement hist forecast'!$A$1:$AJ$34,22,0)</f>
        <v>14.164771783135061</v>
      </c>
      <c r="K74" s="15">
        <f>VLOOKUP($D74,'cement hist forecast'!$A$1:$AJ$34,23,0)</f>
        <v>15.235528999314372</v>
      </c>
      <c r="L74" s="15">
        <f>VLOOKUP($D74,'cement hist forecast'!$A$1:$AJ$34,24,0)</f>
        <v>16.194770331166367</v>
      </c>
      <c r="M74" s="15">
        <f>VLOOKUP($D74,'cement hist forecast'!$A$1:$AJ$34,25,0)</f>
        <v>18.438081140360943</v>
      </c>
      <c r="N74" s="15">
        <f>VLOOKUP($D74,'cement hist forecast'!$A$1:$AJ$34,26,0)</f>
        <v>17.949965087588634</v>
      </c>
      <c r="O74" s="15">
        <f>VLOOKUP($D74,'cement hist forecast'!$A$1:$AJ$34,27,0)</f>
        <v>18.223998936468487</v>
      </c>
      <c r="P74" s="15">
        <f>VLOOKUP($D74,'cement hist forecast'!$A$1:$AJ$34,28,0)</f>
        <v>18.174905958823786</v>
      </c>
      <c r="Q74" s="15">
        <f>VLOOKUP($D74,'cement hist forecast'!$A$1:$AJ$34,29,0)</f>
        <v>17.709619903228777</v>
      </c>
      <c r="R74" s="15">
        <f>VLOOKUP($D74,'cement hist forecast'!$A$1:$AJ$34,30,0)</f>
        <v>17.253639568745673</v>
      </c>
      <c r="S74" s="15">
        <f>VLOOKUP($D74,'cement hist forecast'!$A$1:$AJ$34,31,0)</f>
        <v>16.80677884095223</v>
      </c>
      <c r="T74" s="15">
        <f>VLOOKUP($D74,'cement hist forecast'!$A$1:$AJ$34,32,0)</f>
        <v>16.368855327714655</v>
      </c>
      <c r="U74" s="15">
        <f>VLOOKUP($D74,'cement hist forecast'!$A$1:$AJ$34,33,0)</f>
        <v>15.939690284741834</v>
      </c>
      <c r="V74" s="15">
        <f>VLOOKUP($D74,'cement hist forecast'!$A$1:$AJ$34,34,0)</f>
        <v>15.519108542628466</v>
      </c>
      <c r="W74" s="15">
        <f>VLOOKUP($D74,'cement hist forecast'!$A$1:$AJ$34,35,0)</f>
        <v>15.106938435357369</v>
      </c>
      <c r="X74" s="15">
        <f>VLOOKUP($D74,'cement hist forecast'!$A$1:$AJ$34,36,0)</f>
        <v>14.70301173023169</v>
      </c>
    </row>
    <row r="75" spans="1:24">
      <c r="A75" s="14" t="s">
        <v>3552</v>
      </c>
      <c r="B75" s="14" t="s">
        <v>4063</v>
      </c>
      <c r="C75" s="14" t="s">
        <v>4064</v>
      </c>
      <c r="D75" s="14" t="s">
        <v>2634</v>
      </c>
      <c r="E75" s="14" t="s">
        <v>3974</v>
      </c>
      <c r="F75">
        <f>SUMIF(GID_GCED_CO2_Plant_2019_v1.0!$V$1:$V$797,'prov lvl hist forec Mt'!A75,GID_GCED_CO2_Plant_2019_v1.0!$AB$1:$AB$797)</f>
        <v>0</v>
      </c>
      <c r="G75" s="15">
        <f t="shared" si="2"/>
        <v>11280.41</v>
      </c>
      <c r="H75" s="26">
        <f t="shared" si="3"/>
        <v>0</v>
      </c>
      <c r="I75" s="15">
        <f>VLOOKUP($D75,'cement hist forecast'!$A$1:$AJ$34,21,0)</f>
        <v>4.7547676258514073</v>
      </c>
      <c r="J75" s="15">
        <f>VLOOKUP($D75,'cement hist forecast'!$A$1:$AJ$34,22,0)</f>
        <v>4.4743011277995075</v>
      </c>
      <c r="K75" s="15">
        <f>VLOOKUP($D75,'cement hist forecast'!$A$1:$AJ$34,23,0)</f>
        <v>4.0588312663850603</v>
      </c>
      <c r="L75" s="15">
        <f>VLOOKUP($D75,'cement hist forecast'!$A$1:$AJ$34,24,0)</f>
        <v>1.7632197575348332</v>
      </c>
      <c r="M75" s="15">
        <f>VLOOKUP($D75,'cement hist forecast'!$A$1:$AJ$34,25,0)</f>
        <v>2.4793000656680531</v>
      </c>
      <c r="N75" s="15">
        <f>VLOOKUP($D75,'cement hist forecast'!$A$1:$AJ$34,26,0)</f>
        <v>2.7002504872645074</v>
      </c>
      <c r="O75" s="15">
        <f>VLOOKUP($D75,'cement hist forecast'!$A$1:$AJ$34,27,0)</f>
        <v>2.8116790537330001</v>
      </c>
      <c r="P75" s="15">
        <f>VLOOKUP($D75,'cement hist forecast'!$A$1:$AJ$34,28,0)</f>
        <v>2.7917167018374971</v>
      </c>
      <c r="Q75" s="15">
        <f>VLOOKUP($D75,'cement hist forecast'!$A$1:$AJ$34,29,0)</f>
        <v>2.6025205190131522</v>
      </c>
      <c r="R75" s="15">
        <f>VLOOKUP($D75,'cement hist forecast'!$A$1:$AJ$34,30,0)</f>
        <v>2.4171082598452944</v>
      </c>
      <c r="S75" s="15">
        <f>VLOOKUP($D75,'cement hist forecast'!$A$1:$AJ$34,31,0)</f>
        <v>2.2354042458607934</v>
      </c>
      <c r="T75" s="15">
        <f>VLOOKUP($D75,'cement hist forecast'!$A$1:$AJ$34,32,0)</f>
        <v>2.0573343121559824</v>
      </c>
      <c r="U75" s="15">
        <f>VLOOKUP($D75,'cement hist forecast'!$A$1:$AJ$34,33,0)</f>
        <v>1.8828257771252686</v>
      </c>
      <c r="V75" s="15">
        <f>VLOOKUP($D75,'cement hist forecast'!$A$1:$AJ$34,34,0)</f>
        <v>1.7118074127951675</v>
      </c>
      <c r="W75" s="15">
        <f>VLOOKUP($D75,'cement hist forecast'!$A$1:$AJ$34,35,0)</f>
        <v>1.5442094157516706</v>
      </c>
      <c r="X75" s="15">
        <f>VLOOKUP($D75,'cement hist forecast'!$A$1:$AJ$34,36,0)</f>
        <v>1.3799633786490411</v>
      </c>
    </row>
    <row r="76" spans="1:24">
      <c r="A76" s="14" t="s">
        <v>3407</v>
      </c>
      <c r="B76" s="14" t="s">
        <v>4065</v>
      </c>
      <c r="C76" s="14" t="s">
        <v>3059</v>
      </c>
      <c r="D76" s="14" t="s">
        <v>2545</v>
      </c>
      <c r="E76" s="14" t="s">
        <v>3953</v>
      </c>
      <c r="F76">
        <f>SUMIF(GID_GCED_CO2_Plant_2019_v1.0!$V$1:$V$797,'prov lvl hist forec Mt'!A76,GID_GCED_CO2_Plant_2019_v1.0!$AB$1:$AB$797)</f>
        <v>1733.12</v>
      </c>
      <c r="G76" s="15">
        <f t="shared" si="2"/>
        <v>9758.44</v>
      </c>
      <c r="H76" s="26">
        <f t="shared" si="3"/>
        <v>0.17760215772193094</v>
      </c>
      <c r="I76" s="15">
        <f>VLOOKUP($D76,'cement hist forecast'!$A$1:$AJ$34,21,0)</f>
        <v>12.249890595695526</v>
      </c>
      <c r="J76" s="15">
        <f>VLOOKUP($D76,'cement hist forecast'!$A$1:$AJ$34,22,0)</f>
        <v>14.383858197862905</v>
      </c>
      <c r="K76" s="15">
        <f>VLOOKUP($D76,'cement hist forecast'!$A$1:$AJ$34,23,0)</f>
        <v>15.31924099525315</v>
      </c>
      <c r="L76" s="15">
        <f>VLOOKUP($D76,'cement hist forecast'!$A$1:$AJ$34,24,0)</f>
        <v>15.599987440717284</v>
      </c>
      <c r="M76" s="15">
        <f>VLOOKUP($D76,'cement hist forecast'!$A$1:$AJ$34,25,0)</f>
        <v>17.674287089029153</v>
      </c>
      <c r="N76" s="15">
        <f>VLOOKUP($D76,'cement hist forecast'!$A$1:$AJ$34,26,0)</f>
        <v>17.608992589415269</v>
      </c>
      <c r="O76" s="15">
        <f>VLOOKUP($D76,'cement hist forecast'!$A$1:$AJ$34,27,0)</f>
        <v>17.857982969106974</v>
      </c>
      <c r="P76" s="15">
        <f>VLOOKUP($D76,'cement hist forecast'!$A$1:$AJ$34,28,0)</f>
        <v>17.813376511934194</v>
      </c>
      <c r="Q76" s="15">
        <f>VLOOKUP($D76,'cement hist forecast'!$A$1:$AJ$34,29,0)</f>
        <v>17.390612126726253</v>
      </c>
      <c r="R76" s="15">
        <f>VLOOKUP($D76,'cement hist forecast'!$A$1:$AJ$34,30,0)</f>
        <v>16.976303029222471</v>
      </c>
      <c r="S76" s="15">
        <f>VLOOKUP($D76,'cement hist forecast'!$A$1:$AJ$34,31,0)</f>
        <v>16.570280113668762</v>
      </c>
      <c r="T76" s="15">
        <f>VLOOKUP($D76,'cement hist forecast'!$A$1:$AJ$34,32,0)</f>
        <v>16.172377656426129</v>
      </c>
      <c r="U76" s="15">
        <f>VLOOKUP($D76,'cement hist forecast'!$A$1:$AJ$34,33,0)</f>
        <v>15.782433248328351</v>
      </c>
      <c r="V76" s="15">
        <f>VLOOKUP($D76,'cement hist forecast'!$A$1:$AJ$34,34,0)</f>
        <v>15.400287728392524</v>
      </c>
      <c r="W76" s="15">
        <f>VLOOKUP($D76,'cement hist forecast'!$A$1:$AJ$34,35,0)</f>
        <v>15.025785118855419</v>
      </c>
      <c r="X76" s="15">
        <f>VLOOKUP($D76,'cement hist forecast'!$A$1:$AJ$34,36,0)</f>
        <v>14.65877256150905</v>
      </c>
    </row>
    <row r="77" spans="1:24">
      <c r="A77" s="14" t="s">
        <v>3287</v>
      </c>
      <c r="B77" s="14" t="s">
        <v>4066</v>
      </c>
      <c r="C77" s="14" t="s">
        <v>2521</v>
      </c>
      <c r="D77" s="14" t="s">
        <v>2438</v>
      </c>
      <c r="E77" s="14" t="s">
        <v>3959</v>
      </c>
      <c r="F77">
        <f>SUMIF(GID_GCED_CO2_Plant_2019_v1.0!$V$1:$V$797,'prov lvl hist forec Mt'!A77,GID_GCED_CO2_Plant_2019_v1.0!$AB$1:$AB$797)</f>
        <v>5588.25</v>
      </c>
      <c r="G77" s="15">
        <f t="shared" si="2"/>
        <v>15366.849999999997</v>
      </c>
      <c r="H77" s="26">
        <f t="shared" si="3"/>
        <v>0.36365618197613703</v>
      </c>
      <c r="I77" s="15">
        <f>VLOOKUP($D77,'cement hist forecast'!$A$1:$AJ$34,21,0)</f>
        <v>5.9878345291577375</v>
      </c>
      <c r="J77" s="15">
        <f>VLOOKUP($D77,'cement hist forecast'!$A$1:$AJ$34,22,0)</f>
        <v>5.1578523161182837</v>
      </c>
      <c r="K77" s="15">
        <f>VLOOKUP($D77,'cement hist forecast'!$A$1:$AJ$34,23,0)</f>
        <v>5.0033483853656673</v>
      </c>
      <c r="L77" s="15">
        <f>VLOOKUP($D77,'cement hist forecast'!$A$1:$AJ$34,24,0)</f>
        <v>5.2750356313801383</v>
      </c>
      <c r="M77" s="15">
        <f>VLOOKUP($D77,'cement hist forecast'!$A$1:$AJ$34,25,0)</f>
        <v>6.3407056184827324</v>
      </c>
      <c r="N77" s="15">
        <f>VLOOKUP($D77,'cement hist forecast'!$A$1:$AJ$34,26,0)</f>
        <v>7.2350911397993114</v>
      </c>
      <c r="O77" s="15">
        <f>VLOOKUP($D77,'cement hist forecast'!$A$1:$AJ$34,27,0)</f>
        <v>7.3822753558155743</v>
      </c>
      <c r="P77" s="15">
        <f>VLOOKUP($D77,'cement hist forecast'!$A$1:$AJ$34,28,0)</f>
        <v>7.3559074036225329</v>
      </c>
      <c r="Q77" s="15">
        <f>VLOOKUP($D77,'cement hist forecast'!$A$1:$AJ$34,29,0)</f>
        <v>7.106001183657435</v>
      </c>
      <c r="R77" s="15">
        <f>VLOOKUP($D77,'cement hist forecast'!$A$1:$AJ$34,30,0)</f>
        <v>6.8610930880916392</v>
      </c>
      <c r="S77" s="15">
        <f>VLOOKUP($D77,'cement hist forecast'!$A$1:$AJ$34,31,0)</f>
        <v>6.6210831544371596</v>
      </c>
      <c r="T77" s="15">
        <f>VLOOKUP($D77,'cement hist forecast'!$A$1:$AJ$34,32,0)</f>
        <v>6.3858734194557698</v>
      </c>
      <c r="U77" s="15">
        <f>VLOOKUP($D77,'cement hist forecast'!$A$1:$AJ$34,33,0)</f>
        <v>6.1553678791740083</v>
      </c>
      <c r="V77" s="15">
        <f>VLOOKUP($D77,'cement hist forecast'!$A$1:$AJ$34,34,0)</f>
        <v>5.9294724496978795</v>
      </c>
      <c r="W77" s="15">
        <f>VLOOKUP($D77,'cement hist forecast'!$A$1:$AJ$34,35,0)</f>
        <v>5.7080949288112768</v>
      </c>
      <c r="X77" s="15">
        <f>VLOOKUP($D77,'cement hist forecast'!$A$1:$AJ$34,36,0)</f>
        <v>5.491144958342403</v>
      </c>
    </row>
    <row r="78" spans="1:24">
      <c r="A78" s="14" t="s">
        <v>3288</v>
      </c>
      <c r="B78" s="14" t="s">
        <v>4067</v>
      </c>
      <c r="C78" s="14" t="s">
        <v>2526</v>
      </c>
      <c r="D78" s="14" t="s">
        <v>2438</v>
      </c>
      <c r="E78" s="14" t="s">
        <v>3959</v>
      </c>
      <c r="F78">
        <f>SUMIF(GID_GCED_CO2_Plant_2019_v1.0!$V$1:$V$797,'prov lvl hist forec Mt'!A78,GID_GCED_CO2_Plant_2019_v1.0!$AB$1:$AB$797)</f>
        <v>261.48</v>
      </c>
      <c r="G78" s="15">
        <f t="shared" si="2"/>
        <v>15366.849999999997</v>
      </c>
      <c r="H78" s="26">
        <f t="shared" si="3"/>
        <v>1.7015849051692445E-2</v>
      </c>
      <c r="I78" s="15">
        <f>VLOOKUP($D78,'cement hist forecast'!$A$1:$AJ$34,21,0)</f>
        <v>5.9878345291577375</v>
      </c>
      <c r="J78" s="15">
        <f>VLOOKUP($D78,'cement hist forecast'!$A$1:$AJ$34,22,0)</f>
        <v>5.1578523161182837</v>
      </c>
      <c r="K78" s="15">
        <f>VLOOKUP($D78,'cement hist forecast'!$A$1:$AJ$34,23,0)</f>
        <v>5.0033483853656673</v>
      </c>
      <c r="L78" s="15">
        <f>VLOOKUP($D78,'cement hist forecast'!$A$1:$AJ$34,24,0)</f>
        <v>5.2750356313801383</v>
      </c>
      <c r="M78" s="15">
        <f>VLOOKUP($D78,'cement hist forecast'!$A$1:$AJ$34,25,0)</f>
        <v>6.3407056184827324</v>
      </c>
      <c r="N78" s="15">
        <f>VLOOKUP($D78,'cement hist forecast'!$A$1:$AJ$34,26,0)</f>
        <v>7.2350911397993114</v>
      </c>
      <c r="O78" s="15">
        <f>VLOOKUP($D78,'cement hist forecast'!$A$1:$AJ$34,27,0)</f>
        <v>7.3822753558155743</v>
      </c>
      <c r="P78" s="15">
        <f>VLOOKUP($D78,'cement hist forecast'!$A$1:$AJ$34,28,0)</f>
        <v>7.3559074036225329</v>
      </c>
      <c r="Q78" s="15">
        <f>VLOOKUP($D78,'cement hist forecast'!$A$1:$AJ$34,29,0)</f>
        <v>7.106001183657435</v>
      </c>
      <c r="R78" s="15">
        <f>VLOOKUP($D78,'cement hist forecast'!$A$1:$AJ$34,30,0)</f>
        <v>6.8610930880916392</v>
      </c>
      <c r="S78" s="15">
        <f>VLOOKUP($D78,'cement hist forecast'!$A$1:$AJ$34,31,0)</f>
        <v>6.6210831544371596</v>
      </c>
      <c r="T78" s="15">
        <f>VLOOKUP($D78,'cement hist forecast'!$A$1:$AJ$34,32,0)</f>
        <v>6.3858734194557698</v>
      </c>
      <c r="U78" s="15">
        <f>VLOOKUP($D78,'cement hist forecast'!$A$1:$AJ$34,33,0)</f>
        <v>6.1553678791740083</v>
      </c>
      <c r="V78" s="15">
        <f>VLOOKUP($D78,'cement hist forecast'!$A$1:$AJ$34,34,0)</f>
        <v>5.9294724496978795</v>
      </c>
      <c r="W78" s="15">
        <f>VLOOKUP($D78,'cement hist forecast'!$A$1:$AJ$34,35,0)</f>
        <v>5.7080949288112768</v>
      </c>
      <c r="X78" s="15">
        <f>VLOOKUP($D78,'cement hist forecast'!$A$1:$AJ$34,36,0)</f>
        <v>5.491144958342403</v>
      </c>
    </row>
    <row r="79" spans="1:24">
      <c r="A79" s="14" t="s">
        <v>3553</v>
      </c>
      <c r="B79" s="14" t="s">
        <v>4068</v>
      </c>
      <c r="C79" s="14" t="s">
        <v>2910</v>
      </c>
      <c r="D79" s="14" t="s">
        <v>2446</v>
      </c>
      <c r="E79" s="14" t="s">
        <v>3951</v>
      </c>
      <c r="F79">
        <f>SUMIF(GID_GCED_CO2_Plant_2019_v1.0!$V$1:$V$797,'prov lvl hist forec Mt'!A79,GID_GCED_CO2_Plant_2019_v1.0!$AB$1:$AB$797)</f>
        <v>0</v>
      </c>
      <c r="G79" s="15">
        <f t="shared" si="2"/>
        <v>15742.279999999997</v>
      </c>
      <c r="H79" s="26">
        <f t="shared" si="3"/>
        <v>0</v>
      </c>
      <c r="I79" s="15">
        <f>VLOOKUP($D79,'cement hist forecast'!$A$1:$AJ$34,21,0)</f>
        <v>14.855393778621981</v>
      </c>
      <c r="J79" s="15">
        <f>VLOOKUP($D79,'cement hist forecast'!$A$1:$AJ$34,22,0)</f>
        <v>15.201388095517611</v>
      </c>
      <c r="K79" s="15">
        <f>VLOOKUP($D79,'cement hist forecast'!$A$1:$AJ$34,23,0)</f>
        <v>15.067019776570652</v>
      </c>
      <c r="L79" s="15">
        <f>VLOOKUP($D79,'cement hist forecast'!$A$1:$AJ$34,24,0)</f>
        <v>14.134727678653508</v>
      </c>
      <c r="M79" s="15">
        <f>VLOOKUP($D79,'cement hist forecast'!$A$1:$AJ$34,25,0)</f>
        <v>15.992822878418323</v>
      </c>
      <c r="N79" s="15">
        <f>VLOOKUP($D79,'cement hist forecast'!$A$1:$AJ$34,26,0)</f>
        <v>13.708727210595866</v>
      </c>
      <c r="O79" s="15">
        <f>VLOOKUP($D79,'cement hist forecast'!$A$1:$AJ$34,27,0)</f>
        <v>13.930634952159352</v>
      </c>
      <c r="P79" s="15">
        <f>VLOOKUP($D79,'cement hist forecast'!$A$1:$AJ$34,28,0)</f>
        <v>13.890880331187187</v>
      </c>
      <c r="Q79" s="15">
        <f>VLOOKUP($D79,'cement hist forecast'!$A$1:$AJ$34,29,0)</f>
        <v>13.514099950952696</v>
      </c>
      <c r="R79" s="15">
        <f>VLOOKUP($D79,'cement hist forecast'!$A$1:$AJ$34,30,0)</f>
        <v>13.144855178322894</v>
      </c>
      <c r="S79" s="15">
        <f>VLOOKUP($D79,'cement hist forecast'!$A$1:$AJ$34,31,0)</f>
        <v>12.782995301145689</v>
      </c>
      <c r="T79" s="15">
        <f>VLOOKUP($D79,'cement hist forecast'!$A$1:$AJ$34,32,0)</f>
        <v>12.428372621512029</v>
      </c>
      <c r="U79" s="15">
        <f>VLOOKUP($D79,'cement hist forecast'!$A$1:$AJ$34,33,0)</f>
        <v>12.080842395471043</v>
      </c>
      <c r="V79" s="15">
        <f>VLOOKUP($D79,'cement hist forecast'!$A$1:$AJ$34,34,0)</f>
        <v>11.740262773950873</v>
      </c>
      <c r="W79" s="15">
        <f>VLOOKUP($D79,'cement hist forecast'!$A$1:$AJ$34,35,0)</f>
        <v>11.406494744861112</v>
      </c>
      <c r="X79" s="15">
        <f>VLOOKUP($D79,'cement hist forecast'!$A$1:$AJ$34,36,0)</f>
        <v>11.079402076353139</v>
      </c>
    </row>
    <row r="80" spans="1:24">
      <c r="A80" s="14" t="s">
        <v>3554</v>
      </c>
      <c r="B80" s="14" t="s">
        <v>4069</v>
      </c>
      <c r="C80" s="14" t="s">
        <v>4070</v>
      </c>
      <c r="D80" s="14" t="s">
        <v>2446</v>
      </c>
      <c r="E80" s="14" t="s">
        <v>3951</v>
      </c>
      <c r="F80">
        <f>SUMIF(GID_GCED_CO2_Plant_2019_v1.0!$V$1:$V$797,'prov lvl hist forec Mt'!A80,GID_GCED_CO2_Plant_2019_v1.0!$AB$1:$AB$797)</f>
        <v>0</v>
      </c>
      <c r="G80" s="15">
        <f t="shared" si="2"/>
        <v>15742.279999999997</v>
      </c>
      <c r="H80" s="26">
        <f t="shared" si="3"/>
        <v>0</v>
      </c>
      <c r="I80" s="15">
        <f>VLOOKUP($D80,'cement hist forecast'!$A$1:$AJ$34,21,0)</f>
        <v>14.855393778621981</v>
      </c>
      <c r="J80" s="15">
        <f>VLOOKUP($D80,'cement hist forecast'!$A$1:$AJ$34,22,0)</f>
        <v>15.201388095517611</v>
      </c>
      <c r="K80" s="15">
        <f>VLOOKUP($D80,'cement hist forecast'!$A$1:$AJ$34,23,0)</f>
        <v>15.067019776570652</v>
      </c>
      <c r="L80" s="15">
        <f>VLOOKUP($D80,'cement hist forecast'!$A$1:$AJ$34,24,0)</f>
        <v>14.134727678653508</v>
      </c>
      <c r="M80" s="15">
        <f>VLOOKUP($D80,'cement hist forecast'!$A$1:$AJ$34,25,0)</f>
        <v>15.992822878418323</v>
      </c>
      <c r="N80" s="15">
        <f>VLOOKUP($D80,'cement hist forecast'!$A$1:$AJ$34,26,0)</f>
        <v>13.708727210595866</v>
      </c>
      <c r="O80" s="15">
        <f>VLOOKUP($D80,'cement hist forecast'!$A$1:$AJ$34,27,0)</f>
        <v>13.930634952159352</v>
      </c>
      <c r="P80" s="15">
        <f>VLOOKUP($D80,'cement hist forecast'!$A$1:$AJ$34,28,0)</f>
        <v>13.890880331187187</v>
      </c>
      <c r="Q80" s="15">
        <f>VLOOKUP($D80,'cement hist forecast'!$A$1:$AJ$34,29,0)</f>
        <v>13.514099950952696</v>
      </c>
      <c r="R80" s="15">
        <f>VLOOKUP($D80,'cement hist forecast'!$A$1:$AJ$34,30,0)</f>
        <v>13.144855178322894</v>
      </c>
      <c r="S80" s="15">
        <f>VLOOKUP($D80,'cement hist forecast'!$A$1:$AJ$34,31,0)</f>
        <v>12.782995301145689</v>
      </c>
      <c r="T80" s="15">
        <f>VLOOKUP($D80,'cement hist forecast'!$A$1:$AJ$34,32,0)</f>
        <v>12.428372621512029</v>
      </c>
      <c r="U80" s="15">
        <f>VLOOKUP($D80,'cement hist forecast'!$A$1:$AJ$34,33,0)</f>
        <v>12.080842395471043</v>
      </c>
      <c r="V80" s="15">
        <f>VLOOKUP($D80,'cement hist forecast'!$A$1:$AJ$34,34,0)</f>
        <v>11.740262773950873</v>
      </c>
      <c r="W80" s="15">
        <f>VLOOKUP($D80,'cement hist forecast'!$A$1:$AJ$34,35,0)</f>
        <v>11.406494744861112</v>
      </c>
      <c r="X80" s="15">
        <f>VLOOKUP($D80,'cement hist forecast'!$A$1:$AJ$34,36,0)</f>
        <v>11.079402076353139</v>
      </c>
    </row>
    <row r="81" spans="1:24">
      <c r="A81" s="14" t="s">
        <v>3555</v>
      </c>
      <c r="B81" s="14" t="s">
        <v>4071</v>
      </c>
      <c r="C81" s="14" t="s">
        <v>4072</v>
      </c>
      <c r="D81" s="14" t="s">
        <v>2453</v>
      </c>
      <c r="E81" s="14" t="s">
        <v>4031</v>
      </c>
      <c r="F81">
        <f>SUMIF(GID_GCED_CO2_Plant_2019_v1.0!$V$1:$V$797,'prov lvl hist forec Mt'!A81,GID_GCED_CO2_Plant_2019_v1.0!$AB$1:$AB$797)</f>
        <v>0</v>
      </c>
      <c r="G81" s="15">
        <f t="shared" si="2"/>
        <v>24364.339999999997</v>
      </c>
      <c r="H81" s="26">
        <f t="shared" si="3"/>
        <v>0</v>
      </c>
      <c r="I81" s="15">
        <f>VLOOKUP($D81,'cement hist forecast'!$A$1:$AJ$34,21,0)</f>
        <v>23.889292836613272</v>
      </c>
      <c r="J81" s="15">
        <f>VLOOKUP($D81,'cement hist forecast'!$A$1:$AJ$34,22,0)</f>
        <v>23.602110317639493</v>
      </c>
      <c r="K81" s="15">
        <f>VLOOKUP($D81,'cement hist forecast'!$A$1:$AJ$34,23,0)</f>
        <v>23.509084946009047</v>
      </c>
      <c r="L81" s="15">
        <f>VLOOKUP($D81,'cement hist forecast'!$A$1:$AJ$34,24,0)</f>
        <v>19.425947158911239</v>
      </c>
      <c r="M81" s="15">
        <f>VLOOKUP($D81,'cement hist forecast'!$A$1:$AJ$34,25,0)</f>
        <v>22.081998920465789</v>
      </c>
      <c r="N81" s="15">
        <f>VLOOKUP($D81,'cement hist forecast'!$A$1:$AJ$34,26,0)</f>
        <v>20.766259868170149</v>
      </c>
      <c r="O81" s="15">
        <f>VLOOKUP($D81,'cement hist forecast'!$A$1:$AJ$34,27,0)</f>
        <v>21.088943481517536</v>
      </c>
      <c r="P81" s="15">
        <f>VLOOKUP($D81,'cement hist forecast'!$A$1:$AJ$34,28,0)</f>
        <v>21.03113493165726</v>
      </c>
      <c r="Q81" s="15">
        <f>VLOOKUP($D81,'cement hist forecast'!$A$1:$AJ$34,29,0)</f>
        <v>20.483245733759745</v>
      </c>
      <c r="R81" s="15">
        <f>VLOOKUP($D81,'cement hist forecast'!$A$1:$AJ$34,30,0)</f>
        <v>19.946314319820178</v>
      </c>
      <c r="S81" s="15">
        <f>VLOOKUP($D81,'cement hist forecast'!$A$1:$AJ$34,31,0)</f>
        <v>19.420121534159403</v>
      </c>
      <c r="T81" s="15">
        <f>VLOOKUP($D81,'cement hist forecast'!$A$1:$AJ$34,32,0)</f>
        <v>18.904452604211844</v>
      </c>
      <c r="U81" s="15">
        <f>VLOOKUP($D81,'cement hist forecast'!$A$1:$AJ$34,33,0)</f>
        <v>18.399097052863237</v>
      </c>
      <c r="V81" s="15">
        <f>VLOOKUP($D81,'cement hist forecast'!$A$1:$AJ$34,34,0)</f>
        <v>17.903848612541598</v>
      </c>
      <c r="W81" s="15">
        <f>VLOOKUP($D81,'cement hist forecast'!$A$1:$AJ$34,35,0)</f>
        <v>17.418505141026397</v>
      </c>
      <c r="X81" s="15">
        <f>VLOOKUP($D81,'cement hist forecast'!$A$1:$AJ$34,36,0)</f>
        <v>16.942868538941493</v>
      </c>
    </row>
    <row r="82" spans="1:24">
      <c r="A82" s="14" t="s">
        <v>3456</v>
      </c>
      <c r="B82" s="14" t="s">
        <v>4073</v>
      </c>
      <c r="C82" s="14" t="s">
        <v>3211</v>
      </c>
      <c r="D82" s="14" t="s">
        <v>2564</v>
      </c>
      <c r="E82" s="14" t="s">
        <v>4074</v>
      </c>
      <c r="F82">
        <f>SUMIF(GID_GCED_CO2_Plant_2019_v1.0!$V$1:$V$797,'prov lvl hist forec Mt'!A82,GID_GCED_CO2_Plant_2019_v1.0!$AB$1:$AB$797)</f>
        <v>217.89999999999998</v>
      </c>
      <c r="G82" s="15">
        <f t="shared" si="2"/>
        <v>4136.7100000000009</v>
      </c>
      <c r="H82" s="26">
        <f t="shared" si="3"/>
        <v>5.2674710095704055E-2</v>
      </c>
      <c r="I82" s="15">
        <f>VLOOKUP($D82,'cement hist forecast'!$A$1:$AJ$34,21,0)</f>
        <v>2.9595731427703686</v>
      </c>
      <c r="J82" s="15">
        <f>VLOOKUP($D82,'cement hist forecast'!$A$1:$AJ$34,22,0)</f>
        <v>2.9229583462261464</v>
      </c>
      <c r="K82" s="15">
        <f>VLOOKUP($D82,'cement hist forecast'!$A$1:$AJ$34,23,0)</f>
        <v>3.0024404104887008</v>
      </c>
      <c r="L82" s="15">
        <f>VLOOKUP($D82,'cement hist forecast'!$A$1:$AJ$34,24,0)</f>
        <v>2.7821279097866722</v>
      </c>
      <c r="M82" s="15">
        <f>VLOOKUP($D82,'cement hist forecast'!$A$1:$AJ$34,25,0)</f>
        <v>2.7781634354806339</v>
      </c>
      <c r="N82" s="15">
        <f>VLOOKUP($D82,'cement hist forecast'!$A$1:$AJ$34,26,0)</f>
        <v>2.4937250060298819</v>
      </c>
      <c r="O82" s="15">
        <f>VLOOKUP($D82,'cement hist forecast'!$A$1:$AJ$34,27,0)</f>
        <v>2.4734737028222513</v>
      </c>
      <c r="P82" s="15">
        <f>VLOOKUP($D82,'cement hist forecast'!$A$1:$AJ$34,28,0)</f>
        <v>2.4771017100181223</v>
      </c>
      <c r="Q82" s="15">
        <f>VLOOKUP($D82,'cement hist forecast'!$A$1:$AJ$34,29,0)</f>
        <v>2.5114866921239942</v>
      </c>
      <c r="R82" s="15">
        <f>VLOOKUP($D82,'cement hist forecast'!$A$1:$AJ$34,30,0)</f>
        <v>2.5451839745877489</v>
      </c>
      <c r="S82" s="15">
        <f>VLOOKUP($D82,'cement hist forecast'!$A$1:$AJ$34,31,0)</f>
        <v>2.5782073114022284</v>
      </c>
      <c r="T82" s="15">
        <f>VLOOKUP($D82,'cement hist forecast'!$A$1:$AJ$34,32,0)</f>
        <v>2.6105701814804187</v>
      </c>
      <c r="U82" s="15">
        <f>VLOOKUP($D82,'cement hist forecast'!$A$1:$AJ$34,33,0)</f>
        <v>2.6422857941570452</v>
      </c>
      <c r="V82" s="15">
        <f>VLOOKUP($D82,'cement hist forecast'!$A$1:$AJ$34,34,0)</f>
        <v>2.6733670945801395</v>
      </c>
      <c r="W82" s="15">
        <f>VLOOKUP($D82,'cement hist forecast'!$A$1:$AJ$34,35,0)</f>
        <v>2.7038267689947713</v>
      </c>
      <c r="X82" s="15">
        <f>VLOOKUP($D82,'cement hist forecast'!$A$1:$AJ$34,36,0)</f>
        <v>2.7336772499211106</v>
      </c>
    </row>
    <row r="83" spans="1:24">
      <c r="A83" s="14" t="s">
        <v>3556</v>
      </c>
      <c r="B83" s="14" t="s">
        <v>4075</v>
      </c>
      <c r="C83" s="14" t="s">
        <v>4076</v>
      </c>
      <c r="D83" s="14" t="s">
        <v>3943</v>
      </c>
      <c r="E83" s="14" t="s">
        <v>3944</v>
      </c>
      <c r="F83">
        <f>SUMIF(GID_GCED_CO2_Plant_2019_v1.0!$V$1:$V$797,'prov lvl hist forec Mt'!A83,GID_GCED_CO2_Plant_2019_v1.0!$AB$1:$AB$797)</f>
        <v>0</v>
      </c>
      <c r="G83" s="15">
        <f t="shared" si="2"/>
        <v>4351.25</v>
      </c>
      <c r="H83" s="26">
        <f t="shared" si="3"/>
        <v>0</v>
      </c>
      <c r="I83" s="15">
        <f>VLOOKUP($D83,'cement hist forecast'!$A$1:$AJ$34,21,0)</f>
        <v>4.0193915554063553</v>
      </c>
      <c r="J83" s="15">
        <f>VLOOKUP($D83,'cement hist forecast'!$A$1:$AJ$34,22,0)</f>
        <v>4.3366620130675004</v>
      </c>
      <c r="K83" s="15">
        <f>VLOOKUP($D83,'cement hist forecast'!$A$1:$AJ$34,23,0)</f>
        <v>3.2033980361307468</v>
      </c>
      <c r="L83" s="15">
        <f>VLOOKUP($D83,'cement hist forecast'!$A$1:$AJ$34,24,0)</f>
        <v>2.4965702429489336</v>
      </c>
      <c r="M83" s="15">
        <f>VLOOKUP($D83,'cement hist forecast'!$A$1:$AJ$34,25,0)</f>
        <v>2.719656665294488</v>
      </c>
      <c r="N83" s="15">
        <f>VLOOKUP($D83,'cement hist forecast'!$A$1:$AJ$34,26,0)</f>
        <v>2.895330206718187</v>
      </c>
      <c r="O83" s="15">
        <f>VLOOKUP($D83,'cement hist forecast'!$A$1:$AJ$34,27,0)</f>
        <v>2.9163500648472214</v>
      </c>
      <c r="P83" s="15">
        <f>VLOOKUP($D83,'cement hist forecast'!$A$1:$AJ$34,28,0)</f>
        <v>2.912584371559908</v>
      </c>
      <c r="Q83" s="15">
        <f>VLOOKUP($D83,'cement hist forecast'!$A$1:$AJ$34,29,0)</f>
        <v>2.8768944488806367</v>
      </c>
      <c r="R83" s="15">
        <f>VLOOKUP($D83,'cement hist forecast'!$A$1:$AJ$34,30,0)</f>
        <v>2.8419183246549511</v>
      </c>
      <c r="S83" s="15">
        <f>VLOOKUP($D83,'cement hist forecast'!$A$1:$AJ$34,31,0)</f>
        <v>2.8076417229137793</v>
      </c>
      <c r="T83" s="15">
        <f>VLOOKUP($D83,'cement hist forecast'!$A$1:$AJ$34,32,0)</f>
        <v>2.7740506532074307</v>
      </c>
      <c r="U83" s="15">
        <f>VLOOKUP($D83,'cement hist forecast'!$A$1:$AJ$34,33,0)</f>
        <v>2.7411314048952091</v>
      </c>
      <c r="V83" s="15">
        <f>VLOOKUP($D83,'cement hist forecast'!$A$1:$AJ$34,34,0)</f>
        <v>2.7088705415492318</v>
      </c>
      <c r="W83" s="15">
        <f>VLOOKUP($D83,'cement hist forecast'!$A$1:$AJ$34,35,0)</f>
        <v>2.6772548954701749</v>
      </c>
      <c r="X83" s="15">
        <f>VLOOKUP($D83,'cement hist forecast'!$A$1:$AJ$34,36,0)</f>
        <v>2.6462715623126982</v>
      </c>
    </row>
    <row r="84" spans="1:24">
      <c r="A84" s="14" t="s">
        <v>3557</v>
      </c>
      <c r="B84" s="14" t="s">
        <v>4077</v>
      </c>
      <c r="C84" s="14" t="s">
        <v>4078</v>
      </c>
      <c r="D84" s="14" t="s">
        <v>2438</v>
      </c>
      <c r="E84" s="14" t="s">
        <v>3959</v>
      </c>
      <c r="F84">
        <f>SUMIF(GID_GCED_CO2_Plant_2019_v1.0!$V$1:$V$797,'prov lvl hist forec Mt'!A84,GID_GCED_CO2_Plant_2019_v1.0!$AB$1:$AB$797)</f>
        <v>0</v>
      </c>
      <c r="G84" s="15">
        <f t="shared" si="2"/>
        <v>15366.849999999997</v>
      </c>
      <c r="H84" s="26">
        <f t="shared" si="3"/>
        <v>0</v>
      </c>
      <c r="I84" s="15">
        <f>VLOOKUP($D84,'cement hist forecast'!$A$1:$AJ$34,21,0)</f>
        <v>5.9878345291577375</v>
      </c>
      <c r="J84" s="15">
        <f>VLOOKUP($D84,'cement hist forecast'!$A$1:$AJ$34,22,0)</f>
        <v>5.1578523161182837</v>
      </c>
      <c r="K84" s="15">
        <f>VLOOKUP($D84,'cement hist forecast'!$A$1:$AJ$34,23,0)</f>
        <v>5.0033483853656673</v>
      </c>
      <c r="L84" s="15">
        <f>VLOOKUP($D84,'cement hist forecast'!$A$1:$AJ$34,24,0)</f>
        <v>5.2750356313801383</v>
      </c>
      <c r="M84" s="15">
        <f>VLOOKUP($D84,'cement hist forecast'!$A$1:$AJ$34,25,0)</f>
        <v>6.3407056184827324</v>
      </c>
      <c r="N84" s="15">
        <f>VLOOKUP($D84,'cement hist forecast'!$A$1:$AJ$34,26,0)</f>
        <v>7.2350911397993114</v>
      </c>
      <c r="O84" s="15">
        <f>VLOOKUP($D84,'cement hist forecast'!$A$1:$AJ$34,27,0)</f>
        <v>7.3822753558155743</v>
      </c>
      <c r="P84" s="15">
        <f>VLOOKUP($D84,'cement hist forecast'!$A$1:$AJ$34,28,0)</f>
        <v>7.3559074036225329</v>
      </c>
      <c r="Q84" s="15">
        <f>VLOOKUP($D84,'cement hist forecast'!$A$1:$AJ$34,29,0)</f>
        <v>7.106001183657435</v>
      </c>
      <c r="R84" s="15">
        <f>VLOOKUP($D84,'cement hist forecast'!$A$1:$AJ$34,30,0)</f>
        <v>6.8610930880916392</v>
      </c>
      <c r="S84" s="15">
        <f>VLOOKUP($D84,'cement hist forecast'!$A$1:$AJ$34,31,0)</f>
        <v>6.6210831544371596</v>
      </c>
      <c r="T84" s="15">
        <f>VLOOKUP($D84,'cement hist forecast'!$A$1:$AJ$34,32,0)</f>
        <v>6.3858734194557698</v>
      </c>
      <c r="U84" s="15">
        <f>VLOOKUP($D84,'cement hist forecast'!$A$1:$AJ$34,33,0)</f>
        <v>6.1553678791740083</v>
      </c>
      <c r="V84" s="15">
        <f>VLOOKUP($D84,'cement hist forecast'!$A$1:$AJ$34,34,0)</f>
        <v>5.9294724496978795</v>
      </c>
      <c r="W84" s="15">
        <f>VLOOKUP($D84,'cement hist forecast'!$A$1:$AJ$34,35,0)</f>
        <v>5.7080949288112768</v>
      </c>
      <c r="X84" s="15">
        <f>VLOOKUP($D84,'cement hist forecast'!$A$1:$AJ$34,36,0)</f>
        <v>5.491144958342403</v>
      </c>
    </row>
    <row r="85" spans="1:24">
      <c r="A85" s="14" t="s">
        <v>3405</v>
      </c>
      <c r="B85" s="14" t="s">
        <v>4079</v>
      </c>
      <c r="C85" s="14" t="s">
        <v>2709</v>
      </c>
      <c r="D85" s="14" t="s">
        <v>2642</v>
      </c>
      <c r="E85" s="14" t="s">
        <v>4037</v>
      </c>
      <c r="F85">
        <f>SUMIF(GID_GCED_CO2_Plant_2019_v1.0!$V$1:$V$797,'prov lvl hist forec Mt'!A85,GID_GCED_CO2_Plant_2019_v1.0!$AB$1:$AB$797)</f>
        <v>1045.9100000000001</v>
      </c>
      <c r="G85" s="15">
        <f t="shared" si="2"/>
        <v>4378.0800000000008</v>
      </c>
      <c r="H85" s="26">
        <f t="shared" si="3"/>
        <v>0.23889695939772684</v>
      </c>
      <c r="I85" s="15">
        <f>VLOOKUP($D85,'cement hist forecast'!$A$1:$AJ$34,21,0)</f>
        <v>4.7341744386935067</v>
      </c>
      <c r="J85" s="15">
        <f>VLOOKUP($D85,'cement hist forecast'!$A$1:$AJ$34,22,0)</f>
        <v>4.717029300676912</v>
      </c>
      <c r="K85" s="15">
        <f>VLOOKUP($D85,'cement hist forecast'!$A$1:$AJ$34,23,0)</f>
        <v>4.7560378363525624</v>
      </c>
      <c r="L85" s="15">
        <f>VLOOKUP($D85,'cement hist forecast'!$A$1:$AJ$34,24,0)</f>
        <v>5.4571039312530667</v>
      </c>
      <c r="M85" s="15">
        <f>VLOOKUP($D85,'cement hist forecast'!$A$1:$AJ$34,25,0)</f>
        <v>6.8556945384631858</v>
      </c>
      <c r="N85" s="15">
        <f>VLOOKUP($D85,'cement hist forecast'!$A$1:$AJ$34,26,0)</f>
        <v>7.3057456645371399</v>
      </c>
      <c r="O85" s="15">
        <f>VLOOKUP($D85,'cement hist forecast'!$A$1:$AJ$34,27,0)</f>
        <v>7.5092199851219519</v>
      </c>
      <c r="P85" s="15">
        <f>VLOOKUP($D85,'cement hist forecast'!$A$1:$AJ$34,28,0)</f>
        <v>7.4727676989807588</v>
      </c>
      <c r="Q85" s="15">
        <f>VLOOKUP($D85,'cement hist forecast'!$A$1:$AJ$34,29,0)</f>
        <v>7.1272856921893633</v>
      </c>
      <c r="R85" s="15">
        <f>VLOOKUP($D85,'cement hist forecast'!$A$1:$AJ$34,30,0)</f>
        <v>6.7887133255337968</v>
      </c>
      <c r="S85" s="15">
        <f>VLOOKUP($D85,'cement hist forecast'!$A$1:$AJ$34,31,0)</f>
        <v>6.456912406211341</v>
      </c>
      <c r="T85" s="15">
        <f>VLOOKUP($D85,'cement hist forecast'!$A$1:$AJ$34,32,0)</f>
        <v>6.1317475052753343</v>
      </c>
      <c r="U85" s="15">
        <f>VLOOKUP($D85,'cement hist forecast'!$A$1:$AJ$34,33,0)</f>
        <v>5.8130859023580479</v>
      </c>
      <c r="V85" s="15">
        <f>VLOOKUP($D85,'cement hist forecast'!$A$1:$AJ$34,34,0)</f>
        <v>5.5007975314991064</v>
      </c>
      <c r="W85" s="15">
        <f>VLOOKUP($D85,'cement hist forecast'!$A$1:$AJ$34,35,0)</f>
        <v>5.1947549280573462</v>
      </c>
      <c r="X85" s="15">
        <f>VLOOKUP($D85,'cement hist forecast'!$A$1:$AJ$34,36,0)</f>
        <v>4.8948331766844175</v>
      </c>
    </row>
    <row r="86" spans="1:24">
      <c r="A86" s="14" t="s">
        <v>3558</v>
      </c>
      <c r="B86" s="14" t="s">
        <v>4080</v>
      </c>
      <c r="C86" s="14" t="s">
        <v>3009</v>
      </c>
      <c r="D86" s="14" t="s">
        <v>2446</v>
      </c>
      <c r="E86" s="14" t="s">
        <v>3951</v>
      </c>
      <c r="F86">
        <f>SUMIF(GID_GCED_CO2_Plant_2019_v1.0!$V$1:$V$797,'prov lvl hist forec Mt'!A86,GID_GCED_CO2_Plant_2019_v1.0!$AB$1:$AB$797)</f>
        <v>0</v>
      </c>
      <c r="G86" s="15">
        <f t="shared" si="2"/>
        <v>15742.279999999997</v>
      </c>
      <c r="H86" s="26">
        <f t="shared" si="3"/>
        <v>0</v>
      </c>
      <c r="I86" s="15">
        <f>VLOOKUP($D86,'cement hist forecast'!$A$1:$AJ$34,21,0)</f>
        <v>14.855393778621981</v>
      </c>
      <c r="J86" s="15">
        <f>VLOOKUP($D86,'cement hist forecast'!$A$1:$AJ$34,22,0)</f>
        <v>15.201388095517611</v>
      </c>
      <c r="K86" s="15">
        <f>VLOOKUP($D86,'cement hist forecast'!$A$1:$AJ$34,23,0)</f>
        <v>15.067019776570652</v>
      </c>
      <c r="L86" s="15">
        <f>VLOOKUP($D86,'cement hist forecast'!$A$1:$AJ$34,24,0)</f>
        <v>14.134727678653508</v>
      </c>
      <c r="M86" s="15">
        <f>VLOOKUP($D86,'cement hist forecast'!$A$1:$AJ$34,25,0)</f>
        <v>15.992822878418323</v>
      </c>
      <c r="N86" s="15">
        <f>VLOOKUP($D86,'cement hist forecast'!$A$1:$AJ$34,26,0)</f>
        <v>13.708727210595866</v>
      </c>
      <c r="O86" s="15">
        <f>VLOOKUP($D86,'cement hist forecast'!$A$1:$AJ$34,27,0)</f>
        <v>13.930634952159352</v>
      </c>
      <c r="P86" s="15">
        <f>VLOOKUP($D86,'cement hist forecast'!$A$1:$AJ$34,28,0)</f>
        <v>13.890880331187187</v>
      </c>
      <c r="Q86" s="15">
        <f>VLOOKUP($D86,'cement hist forecast'!$A$1:$AJ$34,29,0)</f>
        <v>13.514099950952696</v>
      </c>
      <c r="R86" s="15">
        <f>VLOOKUP($D86,'cement hist forecast'!$A$1:$AJ$34,30,0)</f>
        <v>13.144855178322894</v>
      </c>
      <c r="S86" s="15">
        <f>VLOOKUP($D86,'cement hist forecast'!$A$1:$AJ$34,31,0)</f>
        <v>12.782995301145689</v>
      </c>
      <c r="T86" s="15">
        <f>VLOOKUP($D86,'cement hist forecast'!$A$1:$AJ$34,32,0)</f>
        <v>12.428372621512029</v>
      </c>
      <c r="U86" s="15">
        <f>VLOOKUP($D86,'cement hist forecast'!$A$1:$AJ$34,33,0)</f>
        <v>12.080842395471043</v>
      </c>
      <c r="V86" s="15">
        <f>VLOOKUP($D86,'cement hist forecast'!$A$1:$AJ$34,34,0)</f>
        <v>11.740262773950873</v>
      </c>
      <c r="W86" s="15">
        <f>VLOOKUP($D86,'cement hist forecast'!$A$1:$AJ$34,35,0)</f>
        <v>11.406494744861112</v>
      </c>
      <c r="X86" s="15">
        <f>VLOOKUP($D86,'cement hist forecast'!$A$1:$AJ$34,36,0)</f>
        <v>11.079402076353139</v>
      </c>
    </row>
    <row r="87" spans="1:24">
      <c r="A87" s="14" t="s">
        <v>3290</v>
      </c>
      <c r="B87" s="14" t="s">
        <v>4081</v>
      </c>
      <c r="C87" s="14" t="s">
        <v>2532</v>
      </c>
      <c r="D87" s="14" t="s">
        <v>2366</v>
      </c>
      <c r="E87" s="14" t="s">
        <v>3987</v>
      </c>
      <c r="F87">
        <f>SUMIF(GID_GCED_CO2_Plant_2019_v1.0!$V$1:$V$797,'prov lvl hist forec Mt'!A87,GID_GCED_CO2_Plant_2019_v1.0!$AB$1:$AB$797)</f>
        <v>1961.1000000000001</v>
      </c>
      <c r="G87" s="15">
        <f t="shared" si="2"/>
        <v>30951.659999999996</v>
      </c>
      <c r="H87" s="26">
        <f t="shared" si="3"/>
        <v>6.336009118735475E-2</v>
      </c>
      <c r="I87" s="15">
        <f>VLOOKUP($D87,'cement hist forecast'!$A$1:$AJ$34,21,0)</f>
        <v>18.673370677696866</v>
      </c>
      <c r="J87" s="15">
        <f>VLOOKUP($D87,'cement hist forecast'!$A$1:$AJ$34,22,0)</f>
        <v>19.134054182558735</v>
      </c>
      <c r="K87" s="15">
        <f>VLOOKUP($D87,'cement hist forecast'!$A$1:$AJ$34,23,0)</f>
        <v>18.733784261782063</v>
      </c>
      <c r="L87" s="15">
        <f>VLOOKUP($D87,'cement hist forecast'!$A$1:$AJ$34,24,0)</f>
        <v>18.178614028547219</v>
      </c>
      <c r="M87" s="15">
        <f>VLOOKUP($D87,'cement hist forecast'!$A$1:$AJ$34,25,0)</f>
        <v>19.500559683797793</v>
      </c>
      <c r="N87" s="15">
        <f>VLOOKUP($D87,'cement hist forecast'!$A$1:$AJ$34,26,0)</f>
        <v>19.658190788078301</v>
      </c>
      <c r="O87" s="15">
        <f>VLOOKUP($D87,'cement hist forecast'!$A$1:$AJ$34,27,0)</f>
        <v>19.758945245019191</v>
      </c>
      <c r="P87" s="15">
        <f>VLOOKUP($D87,'cement hist forecast'!$A$1:$AJ$34,28,0)</f>
        <v>19.74089515258564</v>
      </c>
      <c r="Q87" s="15">
        <f>VLOOKUP($D87,'cement hist forecast'!$A$1:$AJ$34,29,0)</f>
        <v>19.569822695495866</v>
      </c>
      <c r="R87" s="15">
        <f>VLOOKUP($D87,'cement hist forecast'!$A$1:$AJ$34,30,0)</f>
        <v>19.402171687547888</v>
      </c>
      <c r="S87" s="15">
        <f>VLOOKUP($D87,'cement hist forecast'!$A$1:$AJ$34,31,0)</f>
        <v>19.237873699758868</v>
      </c>
      <c r="T87" s="15">
        <f>VLOOKUP($D87,'cement hist forecast'!$A$1:$AJ$34,32,0)</f>
        <v>19.076861671725631</v>
      </c>
      <c r="U87" s="15">
        <f>VLOOKUP($D87,'cement hist forecast'!$A$1:$AJ$34,33,0)</f>
        <v>18.919069884253059</v>
      </c>
      <c r="V87" s="15">
        <f>VLOOKUP($D87,'cement hist forecast'!$A$1:$AJ$34,34,0)</f>
        <v>18.764433932529936</v>
      </c>
      <c r="W87" s="15">
        <f>VLOOKUP($D87,'cement hist forecast'!$A$1:$AJ$34,35,0)</f>
        <v>18.61289069984128</v>
      </c>
      <c r="X87" s="15">
        <f>VLOOKUP($D87,'cement hist forecast'!$A$1:$AJ$34,36,0)</f>
        <v>18.464378331806394</v>
      </c>
    </row>
    <row r="88" spans="1:24">
      <c r="A88" s="14" t="s">
        <v>3559</v>
      </c>
      <c r="B88" s="14" t="s">
        <v>4082</v>
      </c>
      <c r="C88" s="14" t="s">
        <v>4083</v>
      </c>
      <c r="D88" s="14" t="s">
        <v>2634</v>
      </c>
      <c r="E88" s="14" t="s">
        <v>3974</v>
      </c>
      <c r="F88">
        <f>SUMIF(GID_GCED_CO2_Plant_2019_v1.0!$V$1:$V$797,'prov lvl hist forec Mt'!A88,GID_GCED_CO2_Plant_2019_v1.0!$AB$1:$AB$797)</f>
        <v>0</v>
      </c>
      <c r="G88" s="15">
        <f t="shared" si="2"/>
        <v>11280.41</v>
      </c>
      <c r="H88" s="26">
        <f t="shared" si="3"/>
        <v>0</v>
      </c>
      <c r="I88" s="15">
        <f>VLOOKUP($D88,'cement hist forecast'!$A$1:$AJ$34,21,0)</f>
        <v>4.7547676258514073</v>
      </c>
      <c r="J88" s="15">
        <f>VLOOKUP($D88,'cement hist forecast'!$A$1:$AJ$34,22,0)</f>
        <v>4.4743011277995075</v>
      </c>
      <c r="K88" s="15">
        <f>VLOOKUP($D88,'cement hist forecast'!$A$1:$AJ$34,23,0)</f>
        <v>4.0588312663850603</v>
      </c>
      <c r="L88" s="15">
        <f>VLOOKUP($D88,'cement hist forecast'!$A$1:$AJ$34,24,0)</f>
        <v>1.7632197575348332</v>
      </c>
      <c r="M88" s="15">
        <f>VLOOKUP($D88,'cement hist forecast'!$A$1:$AJ$34,25,0)</f>
        <v>2.4793000656680531</v>
      </c>
      <c r="N88" s="15">
        <f>VLOOKUP($D88,'cement hist forecast'!$A$1:$AJ$34,26,0)</f>
        <v>2.7002504872645074</v>
      </c>
      <c r="O88" s="15">
        <f>VLOOKUP($D88,'cement hist forecast'!$A$1:$AJ$34,27,0)</f>
        <v>2.8116790537330001</v>
      </c>
      <c r="P88" s="15">
        <f>VLOOKUP($D88,'cement hist forecast'!$A$1:$AJ$34,28,0)</f>
        <v>2.7917167018374971</v>
      </c>
      <c r="Q88" s="15">
        <f>VLOOKUP($D88,'cement hist forecast'!$A$1:$AJ$34,29,0)</f>
        <v>2.6025205190131522</v>
      </c>
      <c r="R88" s="15">
        <f>VLOOKUP($D88,'cement hist forecast'!$A$1:$AJ$34,30,0)</f>
        <v>2.4171082598452944</v>
      </c>
      <c r="S88" s="15">
        <f>VLOOKUP($D88,'cement hist forecast'!$A$1:$AJ$34,31,0)</f>
        <v>2.2354042458607934</v>
      </c>
      <c r="T88" s="15">
        <f>VLOOKUP($D88,'cement hist forecast'!$A$1:$AJ$34,32,0)</f>
        <v>2.0573343121559824</v>
      </c>
      <c r="U88" s="15">
        <f>VLOOKUP($D88,'cement hist forecast'!$A$1:$AJ$34,33,0)</f>
        <v>1.8828257771252686</v>
      </c>
      <c r="V88" s="15">
        <f>VLOOKUP($D88,'cement hist forecast'!$A$1:$AJ$34,34,0)</f>
        <v>1.7118074127951675</v>
      </c>
      <c r="W88" s="15">
        <f>VLOOKUP($D88,'cement hist forecast'!$A$1:$AJ$34,35,0)</f>
        <v>1.5442094157516706</v>
      </c>
      <c r="X88" s="15">
        <f>VLOOKUP($D88,'cement hist forecast'!$A$1:$AJ$34,36,0)</f>
        <v>1.3799633786490411</v>
      </c>
    </row>
    <row r="89" spans="1:24">
      <c r="A89" s="14" t="s">
        <v>3501</v>
      </c>
      <c r="B89" s="14" t="s">
        <v>4084</v>
      </c>
      <c r="C89" s="14" t="s">
        <v>4085</v>
      </c>
      <c r="D89" s="14" t="s">
        <v>2565</v>
      </c>
      <c r="E89" s="14" t="s">
        <v>4086</v>
      </c>
      <c r="F89">
        <f>SUMIF(GID_GCED_CO2_Plant_2019_v1.0!$V$1:$V$797,'prov lvl hist forec Mt'!A89,GID_GCED_CO2_Plant_2019_v1.0!$AB$1:$AB$797)</f>
        <v>134.09</v>
      </c>
      <c r="G89" s="15">
        <f t="shared" si="2"/>
        <v>2111.92</v>
      </c>
      <c r="H89" s="26">
        <f t="shared" si="3"/>
        <v>6.3491988332891394E-2</v>
      </c>
      <c r="I89" s="15">
        <f>VLOOKUP($D89,'cement hist forecast'!$A$1:$AJ$34,21,0)</f>
        <v>2.3177299998037837</v>
      </c>
      <c r="J89" s="15">
        <f>VLOOKUP($D89,'cement hist forecast'!$A$1:$AJ$34,22,0)</f>
        <v>2.4594381933825855</v>
      </c>
      <c r="K89" s="15">
        <f>VLOOKUP($D89,'cement hist forecast'!$A$1:$AJ$34,23,0)</f>
        <v>1.9663569371754486</v>
      </c>
      <c r="L89" s="15">
        <f>VLOOKUP($D89,'cement hist forecast'!$A$1:$AJ$34,24,0)</f>
        <v>1.7821141366574487</v>
      </c>
      <c r="M89" s="15">
        <f>VLOOKUP($D89,'cement hist forecast'!$A$1:$AJ$34,25,0)</f>
        <v>1.8435136538098522</v>
      </c>
      <c r="N89" s="15">
        <f>VLOOKUP($D89,'cement hist forecast'!$A$1:$AJ$34,26,0)</f>
        <v>1.6494509000647606</v>
      </c>
      <c r="O89" s="15">
        <f>VLOOKUP($D89,'cement hist forecast'!$A$1:$AJ$34,27,0)</f>
        <v>1.6475354613287552</v>
      </c>
      <c r="P89" s="15">
        <f>VLOOKUP($D89,'cement hist forecast'!$A$1:$AJ$34,28,0)</f>
        <v>1.647878610875539</v>
      </c>
      <c r="Q89" s="15">
        <f>VLOOKUP($D89,'cement hist forecast'!$A$1:$AJ$34,29,0)</f>
        <v>1.6511308621497989</v>
      </c>
      <c r="R89" s="15">
        <f>VLOOKUP($D89,'cement hist forecast'!$A$1:$AJ$34,30,0)</f>
        <v>1.6543180683985734</v>
      </c>
      <c r="S89" s="15">
        <f>VLOOKUP($D89,'cement hist forecast'!$A$1:$AJ$34,31,0)</f>
        <v>1.6574415305223729</v>
      </c>
      <c r="T89" s="15">
        <f>VLOOKUP($D89,'cement hist forecast'!$A$1:$AJ$34,32,0)</f>
        <v>1.6605025234036961</v>
      </c>
      <c r="U89" s="15">
        <f>VLOOKUP($D89,'cement hist forecast'!$A$1:$AJ$34,33,0)</f>
        <v>1.6635022964273929</v>
      </c>
      <c r="V89" s="15">
        <f>VLOOKUP($D89,'cement hist forecast'!$A$1:$AJ$34,34,0)</f>
        <v>1.6664420739906158</v>
      </c>
      <c r="W89" s="15">
        <f>VLOOKUP($D89,'cement hist forecast'!$A$1:$AJ$34,35,0)</f>
        <v>1.6693230560025742</v>
      </c>
      <c r="X89" s="15">
        <f>VLOOKUP($D89,'cement hist forecast'!$A$1:$AJ$34,36,0)</f>
        <v>1.6721464183742938</v>
      </c>
    </row>
    <row r="90" spans="1:24">
      <c r="A90" s="14" t="s">
        <v>3433</v>
      </c>
      <c r="B90" s="14" t="s">
        <v>4087</v>
      </c>
      <c r="C90" s="14" t="s">
        <v>3142</v>
      </c>
      <c r="D90" s="14" t="s">
        <v>2362</v>
      </c>
      <c r="E90" s="14" t="s">
        <v>3963</v>
      </c>
      <c r="F90">
        <f>SUMIF(GID_GCED_CO2_Plant_2019_v1.0!$V$1:$V$797,'prov lvl hist forec Mt'!A90,GID_GCED_CO2_Plant_2019_v1.0!$AB$1:$AB$797)</f>
        <v>1461.5900000000001</v>
      </c>
      <c r="G90" s="15">
        <f t="shared" si="2"/>
        <v>26891.949999999997</v>
      </c>
      <c r="H90" s="26">
        <f t="shared" si="3"/>
        <v>5.4350465473868584E-2</v>
      </c>
      <c r="I90" s="15">
        <f>VLOOKUP($D90,'cement hist forecast'!$A$1:$AJ$34,21,0)</f>
        <v>21.994985336630332</v>
      </c>
      <c r="J90" s="15">
        <f>VLOOKUP($D90,'cement hist forecast'!$A$1:$AJ$34,22,0)</f>
        <v>20.472306267203567</v>
      </c>
      <c r="K90" s="15">
        <f>VLOOKUP($D90,'cement hist forecast'!$A$1:$AJ$34,23,0)</f>
        <v>20.264922925467992</v>
      </c>
      <c r="L90" s="15">
        <f>VLOOKUP($D90,'cement hist forecast'!$A$1:$AJ$34,24,0)</f>
        <v>14.497991619881457</v>
      </c>
      <c r="M90" s="15">
        <f>VLOOKUP($D90,'cement hist forecast'!$A$1:$AJ$34,25,0)</f>
        <v>14.40046728580502</v>
      </c>
      <c r="N90" s="15">
        <f>VLOOKUP($D90,'cement hist forecast'!$A$1:$AJ$34,26,0)</f>
        <v>15.896400140947566</v>
      </c>
      <c r="O90" s="15">
        <f>VLOOKUP($D90,'cement hist forecast'!$A$1:$AJ$34,27,0)</f>
        <v>15.777576315359193</v>
      </c>
      <c r="P90" s="15">
        <f>VLOOKUP($D90,'cement hist forecast'!$A$1:$AJ$34,28,0)</f>
        <v>15.798863522896191</v>
      </c>
      <c r="Q90" s="15">
        <f>VLOOKUP($D90,'cement hist forecast'!$A$1:$AJ$34,29,0)</f>
        <v>16.000616223683764</v>
      </c>
      <c r="R90" s="15">
        <f>VLOOKUP($D90,'cement hist forecast'!$A$1:$AJ$34,30,0)</f>
        <v>16.198333870455588</v>
      </c>
      <c r="S90" s="15">
        <f>VLOOKUP($D90,'cement hist forecast'!$A$1:$AJ$34,31,0)</f>
        <v>16.392097164291975</v>
      </c>
      <c r="T90" s="15">
        <f>VLOOKUP($D90,'cement hist forecast'!$A$1:$AJ$34,32,0)</f>
        <v>16.581985192251636</v>
      </c>
      <c r="U90" s="15">
        <f>VLOOKUP($D90,'cement hist forecast'!$A$1:$AJ$34,33,0)</f>
        <v>16.768075459652103</v>
      </c>
      <c r="V90" s="15">
        <f>VLOOKUP($D90,'cement hist forecast'!$A$1:$AJ$34,34,0)</f>
        <v>16.950443921704558</v>
      </c>
      <c r="W90" s="15">
        <f>VLOOKUP($D90,'cement hist forecast'!$A$1:$AJ$34,35,0)</f>
        <v>17.129165014515966</v>
      </c>
      <c r="X90" s="15">
        <f>VLOOKUP($D90,'cement hist forecast'!$A$1:$AJ$34,36,0)</f>
        <v>17.304311685471145</v>
      </c>
    </row>
    <row r="91" spans="1:24">
      <c r="A91" s="14" t="s">
        <v>3560</v>
      </c>
      <c r="B91" s="14" t="s">
        <v>4088</v>
      </c>
      <c r="C91" s="14" t="s">
        <v>2627</v>
      </c>
      <c r="D91" s="14" t="s">
        <v>2438</v>
      </c>
      <c r="E91" s="14" t="s">
        <v>3959</v>
      </c>
      <c r="F91">
        <f>SUMIF(GID_GCED_CO2_Plant_2019_v1.0!$V$1:$V$797,'prov lvl hist forec Mt'!A91,GID_GCED_CO2_Plant_2019_v1.0!$AB$1:$AB$797)</f>
        <v>0</v>
      </c>
      <c r="G91" s="15">
        <f t="shared" si="2"/>
        <v>15366.849999999997</v>
      </c>
      <c r="H91" s="26">
        <f t="shared" si="3"/>
        <v>0</v>
      </c>
      <c r="I91" s="15">
        <f>VLOOKUP($D91,'cement hist forecast'!$A$1:$AJ$34,21,0)</f>
        <v>5.9878345291577375</v>
      </c>
      <c r="J91" s="15">
        <f>VLOOKUP($D91,'cement hist forecast'!$A$1:$AJ$34,22,0)</f>
        <v>5.1578523161182837</v>
      </c>
      <c r="K91" s="15">
        <f>VLOOKUP($D91,'cement hist forecast'!$A$1:$AJ$34,23,0)</f>
        <v>5.0033483853656673</v>
      </c>
      <c r="L91" s="15">
        <f>VLOOKUP($D91,'cement hist forecast'!$A$1:$AJ$34,24,0)</f>
        <v>5.2750356313801383</v>
      </c>
      <c r="M91" s="15">
        <f>VLOOKUP($D91,'cement hist forecast'!$A$1:$AJ$34,25,0)</f>
        <v>6.3407056184827324</v>
      </c>
      <c r="N91" s="15">
        <f>VLOOKUP($D91,'cement hist forecast'!$A$1:$AJ$34,26,0)</f>
        <v>7.2350911397993114</v>
      </c>
      <c r="O91" s="15">
        <f>VLOOKUP($D91,'cement hist forecast'!$A$1:$AJ$34,27,0)</f>
        <v>7.3822753558155743</v>
      </c>
      <c r="P91" s="15">
        <f>VLOOKUP($D91,'cement hist forecast'!$A$1:$AJ$34,28,0)</f>
        <v>7.3559074036225329</v>
      </c>
      <c r="Q91" s="15">
        <f>VLOOKUP($D91,'cement hist forecast'!$A$1:$AJ$34,29,0)</f>
        <v>7.106001183657435</v>
      </c>
      <c r="R91" s="15">
        <f>VLOOKUP($D91,'cement hist forecast'!$A$1:$AJ$34,30,0)</f>
        <v>6.8610930880916392</v>
      </c>
      <c r="S91" s="15">
        <f>VLOOKUP($D91,'cement hist forecast'!$A$1:$AJ$34,31,0)</f>
        <v>6.6210831544371596</v>
      </c>
      <c r="T91" s="15">
        <f>VLOOKUP($D91,'cement hist forecast'!$A$1:$AJ$34,32,0)</f>
        <v>6.3858734194557698</v>
      </c>
      <c r="U91" s="15">
        <f>VLOOKUP($D91,'cement hist forecast'!$A$1:$AJ$34,33,0)</f>
        <v>6.1553678791740083</v>
      </c>
      <c r="V91" s="15">
        <f>VLOOKUP($D91,'cement hist forecast'!$A$1:$AJ$34,34,0)</f>
        <v>5.9294724496978795</v>
      </c>
      <c r="W91" s="15">
        <f>VLOOKUP($D91,'cement hist forecast'!$A$1:$AJ$34,35,0)</f>
        <v>5.7080949288112768</v>
      </c>
      <c r="X91" s="15">
        <f>VLOOKUP($D91,'cement hist forecast'!$A$1:$AJ$34,36,0)</f>
        <v>5.491144958342403</v>
      </c>
    </row>
    <row r="92" spans="1:24">
      <c r="A92" s="14" t="s">
        <v>3561</v>
      </c>
      <c r="B92" s="14" t="s">
        <v>4089</v>
      </c>
      <c r="C92" s="14" t="s">
        <v>4090</v>
      </c>
      <c r="D92" s="14" t="s">
        <v>2362</v>
      </c>
      <c r="E92" s="14" t="s">
        <v>3963</v>
      </c>
      <c r="F92">
        <f>SUMIF(GID_GCED_CO2_Plant_2019_v1.0!$V$1:$V$797,'prov lvl hist forec Mt'!A92,GID_GCED_CO2_Plant_2019_v1.0!$AB$1:$AB$797)</f>
        <v>0</v>
      </c>
      <c r="G92" s="15">
        <f t="shared" si="2"/>
        <v>26891.949999999997</v>
      </c>
      <c r="H92" s="26">
        <f t="shared" si="3"/>
        <v>0</v>
      </c>
      <c r="I92" s="15">
        <f>VLOOKUP($D92,'cement hist forecast'!$A$1:$AJ$34,21,0)</f>
        <v>21.994985336630332</v>
      </c>
      <c r="J92" s="15">
        <f>VLOOKUP($D92,'cement hist forecast'!$A$1:$AJ$34,22,0)</f>
        <v>20.472306267203567</v>
      </c>
      <c r="K92" s="15">
        <f>VLOOKUP($D92,'cement hist forecast'!$A$1:$AJ$34,23,0)</f>
        <v>20.264922925467992</v>
      </c>
      <c r="L92" s="15">
        <f>VLOOKUP($D92,'cement hist forecast'!$A$1:$AJ$34,24,0)</f>
        <v>14.497991619881457</v>
      </c>
      <c r="M92" s="15">
        <f>VLOOKUP($D92,'cement hist forecast'!$A$1:$AJ$34,25,0)</f>
        <v>14.40046728580502</v>
      </c>
      <c r="N92" s="15">
        <f>VLOOKUP($D92,'cement hist forecast'!$A$1:$AJ$34,26,0)</f>
        <v>15.896400140947566</v>
      </c>
      <c r="O92" s="15">
        <f>VLOOKUP($D92,'cement hist forecast'!$A$1:$AJ$34,27,0)</f>
        <v>15.777576315359193</v>
      </c>
      <c r="P92" s="15">
        <f>VLOOKUP($D92,'cement hist forecast'!$A$1:$AJ$34,28,0)</f>
        <v>15.798863522896191</v>
      </c>
      <c r="Q92" s="15">
        <f>VLOOKUP($D92,'cement hist forecast'!$A$1:$AJ$34,29,0)</f>
        <v>16.000616223683764</v>
      </c>
      <c r="R92" s="15">
        <f>VLOOKUP($D92,'cement hist forecast'!$A$1:$AJ$34,30,0)</f>
        <v>16.198333870455588</v>
      </c>
      <c r="S92" s="15">
        <f>VLOOKUP($D92,'cement hist forecast'!$A$1:$AJ$34,31,0)</f>
        <v>16.392097164291975</v>
      </c>
      <c r="T92" s="15">
        <f>VLOOKUP($D92,'cement hist forecast'!$A$1:$AJ$34,32,0)</f>
        <v>16.581985192251636</v>
      </c>
      <c r="U92" s="15">
        <f>VLOOKUP($D92,'cement hist forecast'!$A$1:$AJ$34,33,0)</f>
        <v>16.768075459652103</v>
      </c>
      <c r="V92" s="15">
        <f>VLOOKUP($D92,'cement hist forecast'!$A$1:$AJ$34,34,0)</f>
        <v>16.950443921704558</v>
      </c>
      <c r="W92" s="15">
        <f>VLOOKUP($D92,'cement hist forecast'!$A$1:$AJ$34,35,0)</f>
        <v>17.129165014515966</v>
      </c>
      <c r="X92" s="15">
        <f>VLOOKUP($D92,'cement hist forecast'!$A$1:$AJ$34,36,0)</f>
        <v>17.304311685471145</v>
      </c>
    </row>
    <row r="93" spans="1:24">
      <c r="A93" s="14" t="s">
        <v>3562</v>
      </c>
      <c r="B93" s="14" t="s">
        <v>4091</v>
      </c>
      <c r="C93" s="14" t="s">
        <v>4092</v>
      </c>
      <c r="D93" s="14" t="s">
        <v>2396</v>
      </c>
      <c r="E93" s="14" t="s">
        <v>4093</v>
      </c>
      <c r="F93">
        <f>SUMIF(GID_GCED_CO2_Plant_2019_v1.0!$V$1:$V$797,'prov lvl hist forec Mt'!A93,GID_GCED_CO2_Plant_2019_v1.0!$AB$1:$AB$797)</f>
        <v>0</v>
      </c>
      <c r="G93" s="15">
        <f t="shared" si="2"/>
        <v>18095.59</v>
      </c>
      <c r="H93" s="26">
        <f t="shared" si="3"/>
        <v>0</v>
      </c>
      <c r="I93" s="15">
        <f>VLOOKUP($D93,'cement hist forecast'!$A$1:$AJ$34,21,0)</f>
        <v>12.43549499866061</v>
      </c>
      <c r="J93" s="15">
        <f>VLOOKUP($D93,'cement hist forecast'!$A$1:$AJ$34,22,0)</f>
        <v>12.480840983881629</v>
      </c>
      <c r="K93" s="15">
        <f>VLOOKUP($D93,'cement hist forecast'!$A$1:$AJ$34,23,0)</f>
        <v>12.119492047909882</v>
      </c>
      <c r="L93" s="15">
        <f>VLOOKUP($D93,'cement hist forecast'!$A$1:$AJ$34,24,0)</f>
        <v>11.653362849274208</v>
      </c>
      <c r="M93" s="15">
        <f>VLOOKUP($D93,'cement hist forecast'!$A$1:$AJ$34,25,0)</f>
        <v>13.243899068207106</v>
      </c>
      <c r="N93" s="15">
        <f>VLOOKUP($D93,'cement hist forecast'!$A$1:$AJ$34,26,0)</f>
        <v>13.249065959926245</v>
      </c>
      <c r="O93" s="15">
        <f>VLOOKUP($D93,'cement hist forecast'!$A$1:$AJ$34,27,0)</f>
        <v>13.442156461077605</v>
      </c>
      <c r="P93" s="15">
        <f>VLOOKUP($D93,'cement hist forecast'!$A$1:$AJ$34,28,0)</f>
        <v>13.407564429125436</v>
      </c>
      <c r="Q93" s="15">
        <f>VLOOKUP($D93,'cement hist forecast'!$A$1:$AJ$34,29,0)</f>
        <v>13.079713260297856</v>
      </c>
      <c r="R93" s="15">
        <f>VLOOKUP($D93,'cement hist forecast'!$A$1:$AJ$34,30,0)</f>
        <v>12.758419114846827</v>
      </c>
      <c r="S93" s="15">
        <f>VLOOKUP($D93,'cement hist forecast'!$A$1:$AJ$34,31,0)</f>
        <v>12.443550852304817</v>
      </c>
      <c r="T93" s="15">
        <f>VLOOKUP($D93,'cement hist forecast'!$A$1:$AJ$34,32,0)</f>
        <v>12.13497995501365</v>
      </c>
      <c r="U93" s="15">
        <f>VLOOKUP($D93,'cement hist forecast'!$A$1:$AJ$34,33,0)</f>
        <v>11.832580475668305</v>
      </c>
      <c r="V93" s="15">
        <f>VLOOKUP($D93,'cement hist forecast'!$A$1:$AJ$34,34,0)</f>
        <v>11.536228985909865</v>
      </c>
      <c r="W93" s="15">
        <f>VLOOKUP($D93,'cement hist forecast'!$A$1:$AJ$34,35,0)</f>
        <v>11.245804525946598</v>
      </c>
      <c r="X93" s="15">
        <f>VLOOKUP($D93,'cement hist forecast'!$A$1:$AJ$34,36,0)</f>
        <v>10.961188555182591</v>
      </c>
    </row>
    <row r="94" spans="1:24">
      <c r="A94" s="14" t="s">
        <v>3249</v>
      </c>
      <c r="B94" s="14" t="s">
        <v>4094</v>
      </c>
      <c r="C94" s="14" t="s">
        <v>2378</v>
      </c>
      <c r="D94" s="14" t="s">
        <v>2366</v>
      </c>
      <c r="E94" s="14" t="s">
        <v>3987</v>
      </c>
      <c r="F94">
        <f>SUMIF(GID_GCED_CO2_Plant_2019_v1.0!$V$1:$V$797,'prov lvl hist forec Mt'!A94,GID_GCED_CO2_Plant_2019_v1.0!$AB$1:$AB$797)</f>
        <v>821.31</v>
      </c>
      <c r="G94" s="15">
        <f t="shared" si="2"/>
        <v>30951.659999999996</v>
      </c>
      <c r="H94" s="26">
        <f t="shared" si="3"/>
        <v>2.6535248836411361E-2</v>
      </c>
      <c r="I94" s="15">
        <f>VLOOKUP($D94,'cement hist forecast'!$A$1:$AJ$34,21,0)</f>
        <v>18.673370677696866</v>
      </c>
      <c r="J94" s="15">
        <f>VLOOKUP($D94,'cement hist forecast'!$A$1:$AJ$34,22,0)</f>
        <v>19.134054182558735</v>
      </c>
      <c r="K94" s="15">
        <f>VLOOKUP($D94,'cement hist forecast'!$A$1:$AJ$34,23,0)</f>
        <v>18.733784261782063</v>
      </c>
      <c r="L94" s="15">
        <f>VLOOKUP($D94,'cement hist forecast'!$A$1:$AJ$34,24,0)</f>
        <v>18.178614028547219</v>
      </c>
      <c r="M94" s="15">
        <f>VLOOKUP($D94,'cement hist forecast'!$A$1:$AJ$34,25,0)</f>
        <v>19.500559683797793</v>
      </c>
      <c r="N94" s="15">
        <f>VLOOKUP($D94,'cement hist forecast'!$A$1:$AJ$34,26,0)</f>
        <v>19.658190788078301</v>
      </c>
      <c r="O94" s="15">
        <f>VLOOKUP($D94,'cement hist forecast'!$A$1:$AJ$34,27,0)</f>
        <v>19.758945245019191</v>
      </c>
      <c r="P94" s="15">
        <f>VLOOKUP($D94,'cement hist forecast'!$A$1:$AJ$34,28,0)</f>
        <v>19.74089515258564</v>
      </c>
      <c r="Q94" s="15">
        <f>VLOOKUP($D94,'cement hist forecast'!$A$1:$AJ$34,29,0)</f>
        <v>19.569822695495866</v>
      </c>
      <c r="R94" s="15">
        <f>VLOOKUP($D94,'cement hist forecast'!$A$1:$AJ$34,30,0)</f>
        <v>19.402171687547888</v>
      </c>
      <c r="S94" s="15">
        <f>VLOOKUP($D94,'cement hist forecast'!$A$1:$AJ$34,31,0)</f>
        <v>19.237873699758868</v>
      </c>
      <c r="T94" s="15">
        <f>VLOOKUP($D94,'cement hist forecast'!$A$1:$AJ$34,32,0)</f>
        <v>19.076861671725631</v>
      </c>
      <c r="U94" s="15">
        <f>VLOOKUP($D94,'cement hist forecast'!$A$1:$AJ$34,33,0)</f>
        <v>18.919069884253059</v>
      </c>
      <c r="V94" s="15">
        <f>VLOOKUP($D94,'cement hist forecast'!$A$1:$AJ$34,34,0)</f>
        <v>18.764433932529936</v>
      </c>
      <c r="W94" s="15">
        <f>VLOOKUP($D94,'cement hist forecast'!$A$1:$AJ$34,35,0)</f>
        <v>18.61289069984128</v>
      </c>
      <c r="X94" s="15">
        <f>VLOOKUP($D94,'cement hist forecast'!$A$1:$AJ$34,36,0)</f>
        <v>18.464378331806394</v>
      </c>
    </row>
    <row r="95" spans="1:24">
      <c r="A95" s="14" t="s">
        <v>3370</v>
      </c>
      <c r="B95" s="14" t="s">
        <v>4095</v>
      </c>
      <c r="C95" s="14" t="s">
        <v>2919</v>
      </c>
      <c r="D95" s="14" t="s">
        <v>2458</v>
      </c>
      <c r="E95" s="14" t="s">
        <v>3957</v>
      </c>
      <c r="F95">
        <f>SUMIF(GID_GCED_CO2_Plant_2019_v1.0!$V$1:$V$797,'prov lvl hist forec Mt'!A95,GID_GCED_CO2_Plant_2019_v1.0!$AB$1:$AB$797)</f>
        <v>522.95000000000005</v>
      </c>
      <c r="G95" s="15">
        <f t="shared" si="2"/>
        <v>25846</v>
      </c>
      <c r="H95" s="26">
        <f t="shared" si="3"/>
        <v>2.0233304960148576E-2</v>
      </c>
      <c r="I95" s="15">
        <f>VLOOKUP($D95,'cement hist forecast'!$A$1:$AJ$34,21,0)</f>
        <v>20.159933071953358</v>
      </c>
      <c r="J95" s="15">
        <f>VLOOKUP($D95,'cement hist forecast'!$A$1:$AJ$34,22,0)</f>
        <v>21.097028574533081</v>
      </c>
      <c r="K95" s="15">
        <f>VLOOKUP($D95,'cement hist forecast'!$A$1:$AJ$34,23,0)</f>
        <v>20.755026750013791</v>
      </c>
      <c r="L95" s="15">
        <f>VLOOKUP($D95,'cement hist forecast'!$A$1:$AJ$34,24,0)</f>
        <v>16.237054602988707</v>
      </c>
      <c r="M95" s="15">
        <f>VLOOKUP($D95,'cement hist forecast'!$A$1:$AJ$34,25,0)</f>
        <v>19.755116421437421</v>
      </c>
      <c r="N95" s="15">
        <f>VLOOKUP($D95,'cement hist forecast'!$A$1:$AJ$34,26,0)</f>
        <v>21.383571569910259</v>
      </c>
      <c r="O95" s="15">
        <f>VLOOKUP($D95,'cement hist forecast'!$A$1:$AJ$34,27,0)</f>
        <v>21.877745246091671</v>
      </c>
      <c r="P95" s="15">
        <f>VLOOKUP($D95,'cement hist forecast'!$A$1:$AJ$34,28,0)</f>
        <v>21.789214368112393</v>
      </c>
      <c r="Q95" s="15">
        <f>VLOOKUP($D95,'cement hist forecast'!$A$1:$AJ$34,29,0)</f>
        <v>20.950149699608083</v>
      </c>
      <c r="R95" s="15">
        <f>VLOOKUP($D95,'cement hist forecast'!$A$1:$AJ$34,30,0)</f>
        <v>20.127866324473857</v>
      </c>
      <c r="S95" s="15">
        <f>VLOOKUP($D95,'cement hist forecast'!$A$1:$AJ$34,31,0)</f>
        <v>19.322028616842317</v>
      </c>
      <c r="T95" s="15">
        <f>VLOOKUP($D95,'cement hist forecast'!$A$1:$AJ$34,32,0)</f>
        <v>18.532307663363408</v>
      </c>
      <c r="U95" s="15">
        <f>VLOOKUP($D95,'cement hist forecast'!$A$1:$AJ$34,33,0)</f>
        <v>17.758381128954078</v>
      </c>
      <c r="V95" s="15">
        <f>VLOOKUP($D95,'cement hist forecast'!$A$1:$AJ$34,34,0)</f>
        <v>16.999933125232928</v>
      </c>
      <c r="W95" s="15">
        <f>VLOOKUP($D95,'cement hist forecast'!$A$1:$AJ$34,35,0)</f>
        <v>16.256654081586213</v>
      </c>
      <c r="X95" s="15">
        <f>VLOOKUP($D95,'cement hist forecast'!$A$1:$AJ$34,36,0)</f>
        <v>15.528240618812418</v>
      </c>
    </row>
    <row r="96" spans="1:24">
      <c r="A96" s="14" t="s">
        <v>3563</v>
      </c>
      <c r="B96" s="14" t="s">
        <v>4096</v>
      </c>
      <c r="C96" s="14" t="s">
        <v>4097</v>
      </c>
      <c r="D96" s="14" t="s">
        <v>2438</v>
      </c>
      <c r="E96" s="14" t="s">
        <v>3959</v>
      </c>
      <c r="F96">
        <f>SUMIF(GID_GCED_CO2_Plant_2019_v1.0!$V$1:$V$797,'prov lvl hist forec Mt'!A96,GID_GCED_CO2_Plant_2019_v1.0!$AB$1:$AB$797)</f>
        <v>0</v>
      </c>
      <c r="G96" s="15">
        <f t="shared" si="2"/>
        <v>15366.849999999997</v>
      </c>
      <c r="H96" s="26">
        <f t="shared" si="3"/>
        <v>0</v>
      </c>
      <c r="I96" s="15">
        <f>VLOOKUP($D96,'cement hist forecast'!$A$1:$AJ$34,21,0)</f>
        <v>5.9878345291577375</v>
      </c>
      <c r="J96" s="15">
        <f>VLOOKUP($D96,'cement hist forecast'!$A$1:$AJ$34,22,0)</f>
        <v>5.1578523161182837</v>
      </c>
      <c r="K96" s="15">
        <f>VLOOKUP($D96,'cement hist forecast'!$A$1:$AJ$34,23,0)</f>
        <v>5.0033483853656673</v>
      </c>
      <c r="L96" s="15">
        <f>VLOOKUP($D96,'cement hist forecast'!$A$1:$AJ$34,24,0)</f>
        <v>5.2750356313801383</v>
      </c>
      <c r="M96" s="15">
        <f>VLOOKUP($D96,'cement hist forecast'!$A$1:$AJ$34,25,0)</f>
        <v>6.3407056184827324</v>
      </c>
      <c r="N96" s="15">
        <f>VLOOKUP($D96,'cement hist forecast'!$A$1:$AJ$34,26,0)</f>
        <v>7.2350911397993114</v>
      </c>
      <c r="O96" s="15">
        <f>VLOOKUP($D96,'cement hist forecast'!$A$1:$AJ$34,27,0)</f>
        <v>7.3822753558155743</v>
      </c>
      <c r="P96" s="15">
        <f>VLOOKUP($D96,'cement hist forecast'!$A$1:$AJ$34,28,0)</f>
        <v>7.3559074036225329</v>
      </c>
      <c r="Q96" s="15">
        <f>VLOOKUP($D96,'cement hist forecast'!$A$1:$AJ$34,29,0)</f>
        <v>7.106001183657435</v>
      </c>
      <c r="R96" s="15">
        <f>VLOOKUP($D96,'cement hist forecast'!$A$1:$AJ$34,30,0)</f>
        <v>6.8610930880916392</v>
      </c>
      <c r="S96" s="15">
        <f>VLOOKUP($D96,'cement hist forecast'!$A$1:$AJ$34,31,0)</f>
        <v>6.6210831544371596</v>
      </c>
      <c r="T96" s="15">
        <f>VLOOKUP($D96,'cement hist forecast'!$A$1:$AJ$34,32,0)</f>
        <v>6.3858734194557698</v>
      </c>
      <c r="U96" s="15">
        <f>VLOOKUP($D96,'cement hist forecast'!$A$1:$AJ$34,33,0)</f>
        <v>6.1553678791740083</v>
      </c>
      <c r="V96" s="15">
        <f>VLOOKUP($D96,'cement hist forecast'!$A$1:$AJ$34,34,0)</f>
        <v>5.9294724496978795</v>
      </c>
      <c r="W96" s="15">
        <f>VLOOKUP($D96,'cement hist forecast'!$A$1:$AJ$34,35,0)</f>
        <v>5.7080949288112768</v>
      </c>
      <c r="X96" s="15">
        <f>VLOOKUP($D96,'cement hist forecast'!$A$1:$AJ$34,36,0)</f>
        <v>5.491144958342403</v>
      </c>
    </row>
    <row r="97" spans="1:24">
      <c r="A97" s="14" t="s">
        <v>3564</v>
      </c>
      <c r="B97" s="14" t="s">
        <v>4098</v>
      </c>
      <c r="C97" s="14" t="s">
        <v>4099</v>
      </c>
      <c r="D97" s="14" t="s">
        <v>2416</v>
      </c>
      <c r="E97" s="14" t="s">
        <v>3979</v>
      </c>
      <c r="F97">
        <f>SUMIF(GID_GCED_CO2_Plant_2019_v1.0!$V$1:$V$797,'prov lvl hist forec Mt'!A97,GID_GCED_CO2_Plant_2019_v1.0!$AB$1:$AB$797)</f>
        <v>0</v>
      </c>
      <c r="G97" s="15">
        <f t="shared" si="2"/>
        <v>6251.97</v>
      </c>
      <c r="H97" s="26">
        <f t="shared" si="3"/>
        <v>0</v>
      </c>
      <c r="I97" s="15">
        <f>VLOOKUP($D97,'cement hist forecast'!$A$1:$AJ$34,21,0)</f>
        <v>6.2289741078131611</v>
      </c>
      <c r="J97" s="15">
        <f>VLOOKUP($D97,'cement hist forecast'!$A$1:$AJ$34,22,0)</f>
        <v>6.0783721147020016</v>
      </c>
      <c r="K97" s="15">
        <f>VLOOKUP($D97,'cement hist forecast'!$A$1:$AJ$34,23,0)</f>
        <v>5.4388515319575559</v>
      </c>
      <c r="L97" s="15">
        <f>VLOOKUP($D97,'cement hist forecast'!$A$1:$AJ$34,24,0)</f>
        <v>5.0867397229930358</v>
      </c>
      <c r="M97" s="15">
        <f>VLOOKUP($D97,'cement hist forecast'!$A$1:$AJ$34,25,0)</f>
        <v>6.0673667215523954</v>
      </c>
      <c r="N97" s="15">
        <f>VLOOKUP($D97,'cement hist forecast'!$A$1:$AJ$34,26,0)</f>
        <v>6.3075775956689695</v>
      </c>
      <c r="O97" s="15">
        <f>VLOOKUP($D97,'cement hist forecast'!$A$1:$AJ$34,27,0)</f>
        <v>6.4413799142302075</v>
      </c>
      <c r="P97" s="15">
        <f>VLOOKUP($D97,'cement hist forecast'!$A$1:$AJ$34,28,0)</f>
        <v>6.4174093198646327</v>
      </c>
      <c r="Q97" s="15">
        <f>VLOOKUP($D97,'cement hist forecast'!$A$1:$AJ$34,29,0)</f>
        <v>6.1902244181187136</v>
      </c>
      <c r="R97" s="15">
        <f>VLOOKUP($D97,'cement hist forecast'!$A$1:$AJ$34,30,0)</f>
        <v>5.9675832144077123</v>
      </c>
      <c r="S97" s="15">
        <f>VLOOKUP($D97,'cement hist forecast'!$A$1:$AJ$34,31,0)</f>
        <v>5.7493948347709312</v>
      </c>
      <c r="T97" s="15">
        <f>VLOOKUP($D97,'cement hist forecast'!$A$1:$AJ$34,32,0)</f>
        <v>5.5355702227268857</v>
      </c>
      <c r="U97" s="15">
        <f>VLOOKUP($D97,'cement hist forecast'!$A$1:$AJ$34,33,0)</f>
        <v>5.326022102923722</v>
      </c>
      <c r="V97" s="15">
        <f>VLOOKUP($D97,'cement hist forecast'!$A$1:$AJ$34,34,0)</f>
        <v>5.1206649455166202</v>
      </c>
      <c r="W97" s="15">
        <f>VLOOKUP($D97,'cement hist forecast'!$A$1:$AJ$34,35,0)</f>
        <v>4.9194149312576627</v>
      </c>
      <c r="X97" s="15">
        <f>VLOOKUP($D97,'cement hist forecast'!$A$1:$AJ$34,36,0)</f>
        <v>4.7221899172838819</v>
      </c>
    </row>
    <row r="98" spans="1:24">
      <c r="A98" s="14" t="s">
        <v>3565</v>
      </c>
      <c r="B98" s="14" t="s">
        <v>4100</v>
      </c>
      <c r="C98" s="14" t="s">
        <v>4101</v>
      </c>
      <c r="D98" s="14" t="s">
        <v>1445</v>
      </c>
      <c r="E98" s="14" t="s">
        <v>3947</v>
      </c>
      <c r="F98">
        <f>SUMIF(GID_GCED_CO2_Plant_2019_v1.0!$V$1:$V$797,'prov lvl hist forec Mt'!A98,GID_GCED_CO2_Plant_2019_v1.0!$AB$1:$AB$797)</f>
        <v>0</v>
      </c>
      <c r="G98" s="15">
        <f t="shared" si="2"/>
        <v>19500.18</v>
      </c>
      <c r="H98" s="26">
        <f t="shared" si="3"/>
        <v>0</v>
      </c>
      <c r="I98" s="15">
        <f>VLOOKUP($D98,'cement hist forecast'!$A$1:$AJ$34,21,0)</f>
        <v>11.887051923900506</v>
      </c>
      <c r="J98" s="15">
        <f>VLOOKUP($D98,'cement hist forecast'!$A$1:$AJ$34,22,0)</f>
        <v>12.937656953365352</v>
      </c>
      <c r="K98" s="15">
        <f>VLOOKUP($D98,'cement hist forecast'!$A$1:$AJ$34,23,0)</f>
        <v>12.159265759154817</v>
      </c>
      <c r="L98" s="15">
        <f>VLOOKUP($D98,'cement hist forecast'!$A$1:$AJ$34,24,0)</f>
        <v>11.815307114840197</v>
      </c>
      <c r="M98" s="15">
        <f>VLOOKUP($D98,'cement hist forecast'!$A$1:$AJ$34,25,0)</f>
        <v>14.078349814013468</v>
      </c>
      <c r="N98" s="15">
        <f>VLOOKUP($D98,'cement hist forecast'!$A$1:$AJ$34,26,0)</f>
        <v>15.890419594803729</v>
      </c>
      <c r="O98" s="15">
        <f>VLOOKUP($D98,'cement hist forecast'!$A$1:$AJ$34,27,0)</f>
        <v>16.19866484510754</v>
      </c>
      <c r="P98" s="15">
        <f>VLOOKUP($D98,'cement hist forecast'!$A$1:$AJ$34,28,0)</f>
        <v>16.143442918166372</v>
      </c>
      <c r="Q98" s="15">
        <f>VLOOKUP($D98,'cement hist forecast'!$A$1:$AJ$34,29,0)</f>
        <v>15.620068826768495</v>
      </c>
      <c r="R98" s="15">
        <f>VLOOKUP($D98,'cement hist forecast'!$A$1:$AJ$34,30,0)</f>
        <v>15.107162217198578</v>
      </c>
      <c r="S98" s="15">
        <f>VLOOKUP($D98,'cement hist forecast'!$A$1:$AJ$34,31,0)</f>
        <v>14.604513739820057</v>
      </c>
      <c r="T98" s="15">
        <f>VLOOKUP($D98,'cement hist forecast'!$A$1:$AJ$34,32,0)</f>
        <v>14.111918231989108</v>
      </c>
      <c r="U98" s="15">
        <f>VLOOKUP($D98,'cement hist forecast'!$A$1:$AJ$34,33,0)</f>
        <v>13.629174634314779</v>
      </c>
      <c r="V98" s="15">
        <f>VLOOKUP($D98,'cement hist forecast'!$A$1:$AJ$34,34,0)</f>
        <v>13.156085908593933</v>
      </c>
      <c r="W98" s="15">
        <f>VLOOKUP($D98,'cement hist forecast'!$A$1:$AJ$34,35,0)</f>
        <v>12.692458957387508</v>
      </c>
      <c r="X98" s="15">
        <f>VLOOKUP($D98,'cement hist forecast'!$A$1:$AJ$34,36,0)</f>
        <v>12.238104545205207</v>
      </c>
    </row>
    <row r="99" spans="1:24">
      <c r="A99" s="14" t="s">
        <v>3495</v>
      </c>
      <c r="B99" s="14" t="s">
        <v>4102</v>
      </c>
      <c r="C99" s="14" t="s">
        <v>4103</v>
      </c>
      <c r="D99" s="14" t="s">
        <v>2564</v>
      </c>
      <c r="E99" s="14" t="s">
        <v>4074</v>
      </c>
      <c r="F99">
        <f>SUMIF(GID_GCED_CO2_Plant_2019_v1.0!$V$1:$V$797,'prov lvl hist forec Mt'!A99,GID_GCED_CO2_Plant_2019_v1.0!$AB$1:$AB$797)</f>
        <v>3717.67</v>
      </c>
      <c r="G99" s="15">
        <f t="shared" si="2"/>
        <v>4136.7100000000009</v>
      </c>
      <c r="H99" s="26">
        <f t="shared" si="3"/>
        <v>0.89870210868056966</v>
      </c>
      <c r="I99" s="15">
        <f>VLOOKUP($D99,'cement hist forecast'!$A$1:$AJ$34,21,0)</f>
        <v>2.9595731427703686</v>
      </c>
      <c r="J99" s="15">
        <f>VLOOKUP($D99,'cement hist forecast'!$A$1:$AJ$34,22,0)</f>
        <v>2.9229583462261464</v>
      </c>
      <c r="K99" s="15">
        <f>VLOOKUP($D99,'cement hist forecast'!$A$1:$AJ$34,23,0)</f>
        <v>3.0024404104887008</v>
      </c>
      <c r="L99" s="15">
        <f>VLOOKUP($D99,'cement hist forecast'!$A$1:$AJ$34,24,0)</f>
        <v>2.7821279097866722</v>
      </c>
      <c r="M99" s="15">
        <f>VLOOKUP($D99,'cement hist forecast'!$A$1:$AJ$34,25,0)</f>
        <v>2.7781634354806339</v>
      </c>
      <c r="N99" s="15">
        <f>VLOOKUP($D99,'cement hist forecast'!$A$1:$AJ$34,26,0)</f>
        <v>2.4937250060298819</v>
      </c>
      <c r="O99" s="15">
        <f>VLOOKUP($D99,'cement hist forecast'!$A$1:$AJ$34,27,0)</f>
        <v>2.4734737028222513</v>
      </c>
      <c r="P99" s="15">
        <f>VLOOKUP($D99,'cement hist forecast'!$A$1:$AJ$34,28,0)</f>
        <v>2.4771017100181223</v>
      </c>
      <c r="Q99" s="15">
        <f>VLOOKUP($D99,'cement hist forecast'!$A$1:$AJ$34,29,0)</f>
        <v>2.5114866921239942</v>
      </c>
      <c r="R99" s="15">
        <f>VLOOKUP($D99,'cement hist forecast'!$A$1:$AJ$34,30,0)</f>
        <v>2.5451839745877489</v>
      </c>
      <c r="S99" s="15">
        <f>VLOOKUP($D99,'cement hist forecast'!$A$1:$AJ$34,31,0)</f>
        <v>2.5782073114022284</v>
      </c>
      <c r="T99" s="15">
        <f>VLOOKUP($D99,'cement hist forecast'!$A$1:$AJ$34,32,0)</f>
        <v>2.6105701814804187</v>
      </c>
      <c r="U99" s="15">
        <f>VLOOKUP($D99,'cement hist forecast'!$A$1:$AJ$34,33,0)</f>
        <v>2.6422857941570452</v>
      </c>
      <c r="V99" s="15">
        <f>VLOOKUP($D99,'cement hist forecast'!$A$1:$AJ$34,34,0)</f>
        <v>2.6733670945801395</v>
      </c>
      <c r="W99" s="15">
        <f>VLOOKUP($D99,'cement hist forecast'!$A$1:$AJ$34,35,0)</f>
        <v>2.7038267689947713</v>
      </c>
      <c r="X99" s="15">
        <f>VLOOKUP($D99,'cement hist forecast'!$A$1:$AJ$34,36,0)</f>
        <v>2.7336772499211106</v>
      </c>
    </row>
    <row r="100" spans="1:24">
      <c r="A100" s="14" t="s">
        <v>3566</v>
      </c>
      <c r="B100" s="14" t="s">
        <v>4104</v>
      </c>
      <c r="C100" s="14" t="s">
        <v>4105</v>
      </c>
      <c r="D100" s="14" t="s">
        <v>2438</v>
      </c>
      <c r="E100" s="14" t="s">
        <v>3959</v>
      </c>
      <c r="F100">
        <f>SUMIF(GID_GCED_CO2_Plant_2019_v1.0!$V$1:$V$797,'prov lvl hist forec Mt'!A100,GID_GCED_CO2_Plant_2019_v1.0!$AB$1:$AB$797)</f>
        <v>0</v>
      </c>
      <c r="G100" s="15">
        <f t="shared" si="2"/>
        <v>15366.849999999997</v>
      </c>
      <c r="H100" s="26">
        <f t="shared" si="3"/>
        <v>0</v>
      </c>
      <c r="I100" s="15">
        <f>VLOOKUP($D100,'cement hist forecast'!$A$1:$AJ$34,21,0)</f>
        <v>5.9878345291577375</v>
      </c>
      <c r="J100" s="15">
        <f>VLOOKUP($D100,'cement hist forecast'!$A$1:$AJ$34,22,0)</f>
        <v>5.1578523161182837</v>
      </c>
      <c r="K100" s="15">
        <f>VLOOKUP($D100,'cement hist forecast'!$A$1:$AJ$34,23,0)</f>
        <v>5.0033483853656673</v>
      </c>
      <c r="L100" s="15">
        <f>VLOOKUP($D100,'cement hist forecast'!$A$1:$AJ$34,24,0)</f>
        <v>5.2750356313801383</v>
      </c>
      <c r="M100" s="15">
        <f>VLOOKUP($D100,'cement hist forecast'!$A$1:$AJ$34,25,0)</f>
        <v>6.3407056184827324</v>
      </c>
      <c r="N100" s="15">
        <f>VLOOKUP($D100,'cement hist forecast'!$A$1:$AJ$34,26,0)</f>
        <v>7.2350911397993114</v>
      </c>
      <c r="O100" s="15">
        <f>VLOOKUP($D100,'cement hist forecast'!$A$1:$AJ$34,27,0)</f>
        <v>7.3822753558155743</v>
      </c>
      <c r="P100" s="15">
        <f>VLOOKUP($D100,'cement hist forecast'!$A$1:$AJ$34,28,0)</f>
        <v>7.3559074036225329</v>
      </c>
      <c r="Q100" s="15">
        <f>VLOOKUP($D100,'cement hist forecast'!$A$1:$AJ$34,29,0)</f>
        <v>7.106001183657435</v>
      </c>
      <c r="R100" s="15">
        <f>VLOOKUP($D100,'cement hist forecast'!$A$1:$AJ$34,30,0)</f>
        <v>6.8610930880916392</v>
      </c>
      <c r="S100" s="15">
        <f>VLOOKUP($D100,'cement hist forecast'!$A$1:$AJ$34,31,0)</f>
        <v>6.6210831544371596</v>
      </c>
      <c r="T100" s="15">
        <f>VLOOKUP($D100,'cement hist forecast'!$A$1:$AJ$34,32,0)</f>
        <v>6.3858734194557698</v>
      </c>
      <c r="U100" s="15">
        <f>VLOOKUP($D100,'cement hist forecast'!$A$1:$AJ$34,33,0)</f>
        <v>6.1553678791740083</v>
      </c>
      <c r="V100" s="15">
        <f>VLOOKUP($D100,'cement hist forecast'!$A$1:$AJ$34,34,0)</f>
        <v>5.9294724496978795</v>
      </c>
      <c r="W100" s="15">
        <f>VLOOKUP($D100,'cement hist forecast'!$A$1:$AJ$34,35,0)</f>
        <v>5.7080949288112768</v>
      </c>
      <c r="X100" s="15">
        <f>VLOOKUP($D100,'cement hist forecast'!$A$1:$AJ$34,36,0)</f>
        <v>5.491144958342403</v>
      </c>
    </row>
    <row r="101" spans="1:24">
      <c r="A101" s="14" t="s">
        <v>3567</v>
      </c>
      <c r="B101" s="14" t="s">
        <v>4106</v>
      </c>
      <c r="C101" s="14" t="s">
        <v>1219</v>
      </c>
      <c r="D101" s="14" t="s">
        <v>1517</v>
      </c>
      <c r="E101" s="14" t="s">
        <v>4043</v>
      </c>
      <c r="F101">
        <f>SUMIF(GID_GCED_CO2_Plant_2019_v1.0!$V$1:$V$797,'prov lvl hist forec Mt'!A101,GID_GCED_CO2_Plant_2019_v1.0!$AB$1:$AB$797)</f>
        <v>0</v>
      </c>
      <c r="G101" s="15">
        <f t="shared" si="2"/>
        <v>24846.129999999997</v>
      </c>
      <c r="H101" s="26">
        <f t="shared" si="3"/>
        <v>0</v>
      </c>
      <c r="I101" s="15">
        <f>VLOOKUP($D101,'cement hist forecast'!$A$1:$AJ$34,21,0)</f>
        <v>19.737440587036417</v>
      </c>
      <c r="J101" s="15">
        <f>VLOOKUP($D101,'cement hist forecast'!$A$1:$AJ$34,22,0)</f>
        <v>19.782785600550685</v>
      </c>
      <c r="K101" s="15">
        <f>VLOOKUP($D101,'cement hist forecast'!$A$1:$AJ$34,23,0)</f>
        <v>21.414223108893875</v>
      </c>
      <c r="L101" s="15">
        <f>VLOOKUP($D101,'cement hist forecast'!$A$1:$AJ$34,24,0)</f>
        <v>21.140668258208319</v>
      </c>
      <c r="M101" s="15">
        <f>VLOOKUP($D101,'cement hist forecast'!$A$1:$AJ$34,25,0)</f>
        <v>22.995128337938279</v>
      </c>
      <c r="N101" s="15">
        <f>VLOOKUP($D101,'cement hist forecast'!$A$1:$AJ$34,26,0)</f>
        <v>23.156823843551148</v>
      </c>
      <c r="O101" s="15">
        <f>VLOOKUP($D101,'cement hist forecast'!$A$1:$AJ$34,27,0)</f>
        <v>23.328832621471442</v>
      </c>
      <c r="P101" s="15">
        <f>VLOOKUP($D101,'cement hist forecast'!$A$1:$AJ$34,28,0)</f>
        <v>23.29801736589754</v>
      </c>
      <c r="Q101" s="15">
        <f>VLOOKUP($D101,'cement hist forecast'!$A$1:$AJ$34,29,0)</f>
        <v>23.005961161405295</v>
      </c>
      <c r="R101" s="15">
        <f>VLOOKUP($D101,'cement hist forecast'!$A$1:$AJ$34,30,0)</f>
        <v>22.719746081002896</v>
      </c>
      <c r="S101" s="15">
        <f>VLOOKUP($D101,'cement hist forecast'!$A$1:$AJ$34,31,0)</f>
        <v>22.439255302208544</v>
      </c>
      <c r="T101" s="15">
        <f>VLOOKUP($D101,'cement hist forecast'!$A$1:$AJ$34,32,0)</f>
        <v>22.164374338990076</v>
      </c>
      <c r="U101" s="15">
        <f>VLOOKUP($D101,'cement hist forecast'!$A$1:$AJ$34,33,0)</f>
        <v>21.894990995035982</v>
      </c>
      <c r="V101" s="15">
        <f>VLOOKUP($D101,'cement hist forecast'!$A$1:$AJ$34,34,0)</f>
        <v>21.630995317960966</v>
      </c>
      <c r="W101" s="15">
        <f>VLOOKUP($D101,'cement hist forecast'!$A$1:$AJ$34,35,0)</f>
        <v>21.372279554427454</v>
      </c>
      <c r="X101" s="15">
        <f>VLOOKUP($D101,'cement hist forecast'!$A$1:$AJ$34,36,0)</f>
        <v>21.118738106164606</v>
      </c>
    </row>
    <row r="102" spans="1:24">
      <c r="A102" s="14" t="s">
        <v>3568</v>
      </c>
      <c r="B102" s="14" t="s">
        <v>4107</v>
      </c>
      <c r="C102" s="14" t="s">
        <v>4108</v>
      </c>
      <c r="D102" s="14" t="s">
        <v>3943</v>
      </c>
      <c r="E102" s="14" t="s">
        <v>3944</v>
      </c>
      <c r="F102">
        <f>SUMIF(GID_GCED_CO2_Plant_2019_v1.0!$V$1:$V$797,'prov lvl hist forec Mt'!A102,GID_GCED_CO2_Plant_2019_v1.0!$AB$1:$AB$797)</f>
        <v>0</v>
      </c>
      <c r="G102" s="15">
        <f t="shared" si="2"/>
        <v>4351.25</v>
      </c>
      <c r="H102" s="26">
        <f t="shared" si="3"/>
        <v>0</v>
      </c>
      <c r="I102" s="15">
        <f>VLOOKUP($D102,'cement hist forecast'!$A$1:$AJ$34,21,0)</f>
        <v>4.0193915554063553</v>
      </c>
      <c r="J102" s="15">
        <f>VLOOKUP($D102,'cement hist forecast'!$A$1:$AJ$34,22,0)</f>
        <v>4.3366620130675004</v>
      </c>
      <c r="K102" s="15">
        <f>VLOOKUP($D102,'cement hist forecast'!$A$1:$AJ$34,23,0)</f>
        <v>3.2033980361307468</v>
      </c>
      <c r="L102" s="15">
        <f>VLOOKUP($D102,'cement hist forecast'!$A$1:$AJ$34,24,0)</f>
        <v>2.4965702429489336</v>
      </c>
      <c r="M102" s="15">
        <f>VLOOKUP($D102,'cement hist forecast'!$A$1:$AJ$34,25,0)</f>
        <v>2.719656665294488</v>
      </c>
      <c r="N102" s="15">
        <f>VLOOKUP($D102,'cement hist forecast'!$A$1:$AJ$34,26,0)</f>
        <v>2.895330206718187</v>
      </c>
      <c r="O102" s="15">
        <f>VLOOKUP($D102,'cement hist forecast'!$A$1:$AJ$34,27,0)</f>
        <v>2.9163500648472214</v>
      </c>
      <c r="P102" s="15">
        <f>VLOOKUP($D102,'cement hist forecast'!$A$1:$AJ$34,28,0)</f>
        <v>2.912584371559908</v>
      </c>
      <c r="Q102" s="15">
        <f>VLOOKUP($D102,'cement hist forecast'!$A$1:$AJ$34,29,0)</f>
        <v>2.8768944488806367</v>
      </c>
      <c r="R102" s="15">
        <f>VLOOKUP($D102,'cement hist forecast'!$A$1:$AJ$34,30,0)</f>
        <v>2.8419183246549511</v>
      </c>
      <c r="S102" s="15">
        <f>VLOOKUP($D102,'cement hist forecast'!$A$1:$AJ$34,31,0)</f>
        <v>2.8076417229137793</v>
      </c>
      <c r="T102" s="15">
        <f>VLOOKUP($D102,'cement hist forecast'!$A$1:$AJ$34,32,0)</f>
        <v>2.7740506532074307</v>
      </c>
      <c r="U102" s="15">
        <f>VLOOKUP($D102,'cement hist forecast'!$A$1:$AJ$34,33,0)</f>
        <v>2.7411314048952091</v>
      </c>
      <c r="V102" s="15">
        <f>VLOOKUP($D102,'cement hist forecast'!$A$1:$AJ$34,34,0)</f>
        <v>2.7088705415492318</v>
      </c>
      <c r="W102" s="15">
        <f>VLOOKUP($D102,'cement hist forecast'!$A$1:$AJ$34,35,0)</f>
        <v>2.6772548954701749</v>
      </c>
      <c r="X102" s="15">
        <f>VLOOKUP($D102,'cement hist forecast'!$A$1:$AJ$34,36,0)</f>
        <v>2.6462715623126982</v>
      </c>
    </row>
    <row r="103" spans="1:24">
      <c r="A103" s="14" t="s">
        <v>3461</v>
      </c>
      <c r="B103" s="14" t="s">
        <v>4109</v>
      </c>
      <c r="C103" s="14" t="s">
        <v>3219</v>
      </c>
      <c r="D103" s="14" t="s">
        <v>2453</v>
      </c>
      <c r="E103" s="14" t="s">
        <v>4031</v>
      </c>
      <c r="F103">
        <f>SUMIF(GID_GCED_CO2_Plant_2019_v1.0!$V$1:$V$797,'prov lvl hist forec Mt'!A103,GID_GCED_CO2_Plant_2019_v1.0!$AB$1:$AB$797)</f>
        <v>335.22</v>
      </c>
      <c r="G103" s="15">
        <f t="shared" si="2"/>
        <v>24364.339999999997</v>
      </c>
      <c r="H103" s="26">
        <f t="shared" si="3"/>
        <v>1.3758632493225759E-2</v>
      </c>
      <c r="I103" s="15">
        <f>VLOOKUP($D103,'cement hist forecast'!$A$1:$AJ$34,21,0)</f>
        <v>23.889292836613272</v>
      </c>
      <c r="J103" s="15">
        <f>VLOOKUP($D103,'cement hist forecast'!$A$1:$AJ$34,22,0)</f>
        <v>23.602110317639493</v>
      </c>
      <c r="K103" s="15">
        <f>VLOOKUP($D103,'cement hist forecast'!$A$1:$AJ$34,23,0)</f>
        <v>23.509084946009047</v>
      </c>
      <c r="L103" s="15">
        <f>VLOOKUP($D103,'cement hist forecast'!$A$1:$AJ$34,24,0)</f>
        <v>19.425947158911239</v>
      </c>
      <c r="M103" s="15">
        <f>VLOOKUP($D103,'cement hist forecast'!$A$1:$AJ$34,25,0)</f>
        <v>22.081998920465789</v>
      </c>
      <c r="N103" s="15">
        <f>VLOOKUP($D103,'cement hist forecast'!$A$1:$AJ$34,26,0)</f>
        <v>20.766259868170149</v>
      </c>
      <c r="O103" s="15">
        <f>VLOOKUP($D103,'cement hist forecast'!$A$1:$AJ$34,27,0)</f>
        <v>21.088943481517536</v>
      </c>
      <c r="P103" s="15">
        <f>VLOOKUP($D103,'cement hist forecast'!$A$1:$AJ$34,28,0)</f>
        <v>21.03113493165726</v>
      </c>
      <c r="Q103" s="15">
        <f>VLOOKUP($D103,'cement hist forecast'!$A$1:$AJ$34,29,0)</f>
        <v>20.483245733759745</v>
      </c>
      <c r="R103" s="15">
        <f>VLOOKUP($D103,'cement hist forecast'!$A$1:$AJ$34,30,0)</f>
        <v>19.946314319820178</v>
      </c>
      <c r="S103" s="15">
        <f>VLOOKUP($D103,'cement hist forecast'!$A$1:$AJ$34,31,0)</f>
        <v>19.420121534159403</v>
      </c>
      <c r="T103" s="15">
        <f>VLOOKUP($D103,'cement hist forecast'!$A$1:$AJ$34,32,0)</f>
        <v>18.904452604211844</v>
      </c>
      <c r="U103" s="15">
        <f>VLOOKUP($D103,'cement hist forecast'!$A$1:$AJ$34,33,0)</f>
        <v>18.399097052863237</v>
      </c>
      <c r="V103" s="15">
        <f>VLOOKUP($D103,'cement hist forecast'!$A$1:$AJ$34,34,0)</f>
        <v>17.903848612541598</v>
      </c>
      <c r="W103" s="15">
        <f>VLOOKUP($D103,'cement hist forecast'!$A$1:$AJ$34,35,0)</f>
        <v>17.418505141026397</v>
      </c>
      <c r="X103" s="15">
        <f>VLOOKUP($D103,'cement hist forecast'!$A$1:$AJ$34,36,0)</f>
        <v>16.942868538941493</v>
      </c>
    </row>
    <row r="104" spans="1:24">
      <c r="A104" s="14" t="s">
        <v>3569</v>
      </c>
      <c r="B104" s="14" t="s">
        <v>4110</v>
      </c>
      <c r="C104" s="14" t="s">
        <v>4111</v>
      </c>
      <c r="D104" s="14" t="s">
        <v>2496</v>
      </c>
      <c r="E104" s="14" t="s">
        <v>3976</v>
      </c>
      <c r="F104">
        <f>SUMIF(GID_GCED_CO2_Plant_2019_v1.0!$V$1:$V$797,'prov lvl hist forec Mt'!A104,GID_GCED_CO2_Plant_2019_v1.0!$AB$1:$AB$797)</f>
        <v>0</v>
      </c>
      <c r="G104" s="15">
        <f t="shared" si="2"/>
        <v>33858.01</v>
      </c>
      <c r="H104" s="26">
        <f t="shared" si="3"/>
        <v>0</v>
      </c>
      <c r="I104" s="15">
        <f>VLOOKUP($D104,'cement hist forecast'!$A$1:$AJ$34,21,0)</f>
        <v>14.536797244398452</v>
      </c>
      <c r="J104" s="15">
        <f>VLOOKUP($D104,'cement hist forecast'!$A$1:$AJ$34,22,0)</f>
        <v>15.705172707718006</v>
      </c>
      <c r="K104" s="15">
        <f>VLOOKUP($D104,'cement hist forecast'!$A$1:$AJ$34,23,0)</f>
        <v>16.521798883436066</v>
      </c>
      <c r="L104" s="15">
        <f>VLOOKUP($D104,'cement hist forecast'!$A$1:$AJ$34,24,0)</f>
        <v>15.528204666569852</v>
      </c>
      <c r="M104" s="15">
        <f>VLOOKUP($D104,'cement hist forecast'!$A$1:$AJ$34,25,0)</f>
        <v>16.4013795624181</v>
      </c>
      <c r="N104" s="15">
        <f>VLOOKUP($D104,'cement hist forecast'!$A$1:$AJ$34,26,0)</f>
        <v>16.459466526190305</v>
      </c>
      <c r="O104" s="15">
        <f>VLOOKUP($D104,'cement hist forecast'!$A$1:$AJ$34,27,0)</f>
        <v>16.50125640261324</v>
      </c>
      <c r="P104" s="15">
        <f>VLOOKUP($D104,'cement hist forecast'!$A$1:$AJ$34,28,0)</f>
        <v>16.493769774675151</v>
      </c>
      <c r="Q104" s="15">
        <f>VLOOKUP($D104,'cement hist forecast'!$A$1:$AJ$34,29,0)</f>
        <v>16.422814136004554</v>
      </c>
      <c r="R104" s="15">
        <f>VLOOKUP($D104,'cement hist forecast'!$A$1:$AJ$34,30,0)</f>
        <v>16.353277610107373</v>
      </c>
      <c r="S104" s="15">
        <f>VLOOKUP($D104,'cement hist forecast'!$A$1:$AJ$34,31,0)</f>
        <v>16.285131814728132</v>
      </c>
      <c r="T104" s="15">
        <f>VLOOKUP($D104,'cement hist forecast'!$A$1:$AJ$34,32,0)</f>
        <v>16.218348935256476</v>
      </c>
      <c r="U104" s="15">
        <f>VLOOKUP($D104,'cement hist forecast'!$A$1:$AJ$34,33,0)</f>
        <v>16.152901713374256</v>
      </c>
      <c r="V104" s="15">
        <f>VLOOKUP($D104,'cement hist forecast'!$A$1:$AJ$34,34,0)</f>
        <v>16.088763435929675</v>
      </c>
      <c r="W104" s="15">
        <f>VLOOKUP($D104,'cement hist forecast'!$A$1:$AJ$34,35,0)</f>
        <v>16.025907924033991</v>
      </c>
      <c r="X104" s="15">
        <f>VLOOKUP($D104,'cement hist forecast'!$A$1:$AJ$34,36,0)</f>
        <v>15.964309522376219</v>
      </c>
    </row>
    <row r="105" spans="1:24">
      <c r="A105" s="14" t="s">
        <v>3570</v>
      </c>
      <c r="B105" s="14" t="s">
        <v>4112</v>
      </c>
      <c r="C105" s="14" t="s">
        <v>4113</v>
      </c>
      <c r="D105" s="14" t="s">
        <v>2357</v>
      </c>
      <c r="E105" s="14" t="s">
        <v>4062</v>
      </c>
      <c r="F105">
        <f>SUMIF(GID_GCED_CO2_Plant_2019_v1.0!$V$1:$V$797,'prov lvl hist forec Mt'!A105,GID_GCED_CO2_Plant_2019_v1.0!$AB$1:$AB$797)</f>
        <v>0</v>
      </c>
      <c r="G105" s="15">
        <f t="shared" si="2"/>
        <v>32718.120000000006</v>
      </c>
      <c r="H105" s="26">
        <f t="shared" si="3"/>
        <v>0</v>
      </c>
      <c r="I105" s="15">
        <f>VLOOKUP($D105,'cement hist forecast'!$A$1:$AJ$34,21,0)</f>
        <v>15.009377674854287</v>
      </c>
      <c r="J105" s="15">
        <f>VLOOKUP($D105,'cement hist forecast'!$A$1:$AJ$34,22,0)</f>
        <v>14.164771783135061</v>
      </c>
      <c r="K105" s="15">
        <f>VLOOKUP($D105,'cement hist forecast'!$A$1:$AJ$34,23,0)</f>
        <v>15.235528999314372</v>
      </c>
      <c r="L105" s="15">
        <f>VLOOKUP($D105,'cement hist forecast'!$A$1:$AJ$34,24,0)</f>
        <v>16.194770331166367</v>
      </c>
      <c r="M105" s="15">
        <f>VLOOKUP($D105,'cement hist forecast'!$A$1:$AJ$34,25,0)</f>
        <v>18.438081140360943</v>
      </c>
      <c r="N105" s="15">
        <f>VLOOKUP($D105,'cement hist forecast'!$A$1:$AJ$34,26,0)</f>
        <v>17.949965087588634</v>
      </c>
      <c r="O105" s="15">
        <f>VLOOKUP($D105,'cement hist forecast'!$A$1:$AJ$34,27,0)</f>
        <v>18.223998936468487</v>
      </c>
      <c r="P105" s="15">
        <f>VLOOKUP($D105,'cement hist forecast'!$A$1:$AJ$34,28,0)</f>
        <v>18.174905958823786</v>
      </c>
      <c r="Q105" s="15">
        <f>VLOOKUP($D105,'cement hist forecast'!$A$1:$AJ$34,29,0)</f>
        <v>17.709619903228777</v>
      </c>
      <c r="R105" s="15">
        <f>VLOOKUP($D105,'cement hist forecast'!$A$1:$AJ$34,30,0)</f>
        <v>17.253639568745673</v>
      </c>
      <c r="S105" s="15">
        <f>VLOOKUP($D105,'cement hist forecast'!$A$1:$AJ$34,31,0)</f>
        <v>16.80677884095223</v>
      </c>
      <c r="T105" s="15">
        <f>VLOOKUP($D105,'cement hist forecast'!$A$1:$AJ$34,32,0)</f>
        <v>16.368855327714655</v>
      </c>
      <c r="U105" s="15">
        <f>VLOOKUP($D105,'cement hist forecast'!$A$1:$AJ$34,33,0)</f>
        <v>15.939690284741834</v>
      </c>
      <c r="V105" s="15">
        <f>VLOOKUP($D105,'cement hist forecast'!$A$1:$AJ$34,34,0)</f>
        <v>15.519108542628466</v>
      </c>
      <c r="W105" s="15">
        <f>VLOOKUP($D105,'cement hist forecast'!$A$1:$AJ$34,35,0)</f>
        <v>15.106938435357369</v>
      </c>
      <c r="X105" s="15">
        <f>VLOOKUP($D105,'cement hist forecast'!$A$1:$AJ$34,36,0)</f>
        <v>14.70301173023169</v>
      </c>
    </row>
    <row r="106" spans="1:24">
      <c r="A106" s="14" t="s">
        <v>3571</v>
      </c>
      <c r="B106" s="14" t="s">
        <v>4114</v>
      </c>
      <c r="C106" s="14" t="s">
        <v>4115</v>
      </c>
      <c r="D106" s="14" t="s">
        <v>2458</v>
      </c>
      <c r="E106" s="14" t="s">
        <v>3957</v>
      </c>
      <c r="F106">
        <f>SUMIF(GID_GCED_CO2_Plant_2019_v1.0!$V$1:$V$797,'prov lvl hist forec Mt'!A106,GID_GCED_CO2_Plant_2019_v1.0!$AB$1:$AB$797)</f>
        <v>0</v>
      </c>
      <c r="G106" s="15">
        <f t="shared" si="2"/>
        <v>25846</v>
      </c>
      <c r="H106" s="26">
        <f t="shared" si="3"/>
        <v>0</v>
      </c>
      <c r="I106" s="15">
        <f>VLOOKUP($D106,'cement hist forecast'!$A$1:$AJ$34,21,0)</f>
        <v>20.159933071953358</v>
      </c>
      <c r="J106" s="15">
        <f>VLOOKUP($D106,'cement hist forecast'!$A$1:$AJ$34,22,0)</f>
        <v>21.097028574533081</v>
      </c>
      <c r="K106" s="15">
        <f>VLOOKUP($D106,'cement hist forecast'!$A$1:$AJ$34,23,0)</f>
        <v>20.755026750013791</v>
      </c>
      <c r="L106" s="15">
        <f>VLOOKUP($D106,'cement hist forecast'!$A$1:$AJ$34,24,0)</f>
        <v>16.237054602988707</v>
      </c>
      <c r="M106" s="15">
        <f>VLOOKUP($D106,'cement hist forecast'!$A$1:$AJ$34,25,0)</f>
        <v>19.755116421437421</v>
      </c>
      <c r="N106" s="15">
        <f>VLOOKUP($D106,'cement hist forecast'!$A$1:$AJ$34,26,0)</f>
        <v>21.383571569910259</v>
      </c>
      <c r="O106" s="15">
        <f>VLOOKUP($D106,'cement hist forecast'!$A$1:$AJ$34,27,0)</f>
        <v>21.877745246091671</v>
      </c>
      <c r="P106" s="15">
        <f>VLOOKUP($D106,'cement hist forecast'!$A$1:$AJ$34,28,0)</f>
        <v>21.789214368112393</v>
      </c>
      <c r="Q106" s="15">
        <f>VLOOKUP($D106,'cement hist forecast'!$A$1:$AJ$34,29,0)</f>
        <v>20.950149699608083</v>
      </c>
      <c r="R106" s="15">
        <f>VLOOKUP($D106,'cement hist forecast'!$A$1:$AJ$34,30,0)</f>
        <v>20.127866324473857</v>
      </c>
      <c r="S106" s="15">
        <f>VLOOKUP($D106,'cement hist forecast'!$A$1:$AJ$34,31,0)</f>
        <v>19.322028616842317</v>
      </c>
      <c r="T106" s="15">
        <f>VLOOKUP($D106,'cement hist forecast'!$A$1:$AJ$34,32,0)</f>
        <v>18.532307663363408</v>
      </c>
      <c r="U106" s="15">
        <f>VLOOKUP($D106,'cement hist forecast'!$A$1:$AJ$34,33,0)</f>
        <v>17.758381128954078</v>
      </c>
      <c r="V106" s="15">
        <f>VLOOKUP($D106,'cement hist forecast'!$A$1:$AJ$34,34,0)</f>
        <v>16.999933125232928</v>
      </c>
      <c r="W106" s="15">
        <f>VLOOKUP($D106,'cement hist forecast'!$A$1:$AJ$34,35,0)</f>
        <v>16.256654081586213</v>
      </c>
      <c r="X106" s="15">
        <f>VLOOKUP($D106,'cement hist forecast'!$A$1:$AJ$34,36,0)</f>
        <v>15.528240618812418</v>
      </c>
    </row>
    <row r="107" spans="1:24">
      <c r="A107" s="14" t="s">
        <v>3572</v>
      </c>
      <c r="B107" s="14" t="s">
        <v>4116</v>
      </c>
      <c r="C107" s="14" t="s">
        <v>1478</v>
      </c>
      <c r="D107" s="14" t="s">
        <v>2366</v>
      </c>
      <c r="E107" s="14" t="s">
        <v>3987</v>
      </c>
      <c r="F107">
        <f>SUMIF(GID_GCED_CO2_Plant_2019_v1.0!$V$1:$V$797,'prov lvl hist forec Mt'!A107,GID_GCED_CO2_Plant_2019_v1.0!$AB$1:$AB$797)</f>
        <v>0</v>
      </c>
      <c r="G107" s="15">
        <f t="shared" si="2"/>
        <v>30951.659999999996</v>
      </c>
      <c r="H107" s="26">
        <f t="shared" si="3"/>
        <v>0</v>
      </c>
      <c r="I107" s="15">
        <f>VLOOKUP($D107,'cement hist forecast'!$A$1:$AJ$34,21,0)</f>
        <v>18.673370677696866</v>
      </c>
      <c r="J107" s="15">
        <f>VLOOKUP($D107,'cement hist forecast'!$A$1:$AJ$34,22,0)</f>
        <v>19.134054182558735</v>
      </c>
      <c r="K107" s="15">
        <f>VLOOKUP($D107,'cement hist forecast'!$A$1:$AJ$34,23,0)</f>
        <v>18.733784261782063</v>
      </c>
      <c r="L107" s="15">
        <f>VLOOKUP($D107,'cement hist forecast'!$A$1:$AJ$34,24,0)</f>
        <v>18.178614028547219</v>
      </c>
      <c r="M107" s="15">
        <f>VLOOKUP($D107,'cement hist forecast'!$A$1:$AJ$34,25,0)</f>
        <v>19.500559683797793</v>
      </c>
      <c r="N107" s="15">
        <f>VLOOKUP($D107,'cement hist forecast'!$A$1:$AJ$34,26,0)</f>
        <v>19.658190788078301</v>
      </c>
      <c r="O107" s="15">
        <f>VLOOKUP($D107,'cement hist forecast'!$A$1:$AJ$34,27,0)</f>
        <v>19.758945245019191</v>
      </c>
      <c r="P107" s="15">
        <f>VLOOKUP($D107,'cement hist forecast'!$A$1:$AJ$34,28,0)</f>
        <v>19.74089515258564</v>
      </c>
      <c r="Q107" s="15">
        <f>VLOOKUP($D107,'cement hist forecast'!$A$1:$AJ$34,29,0)</f>
        <v>19.569822695495866</v>
      </c>
      <c r="R107" s="15">
        <f>VLOOKUP($D107,'cement hist forecast'!$A$1:$AJ$34,30,0)</f>
        <v>19.402171687547888</v>
      </c>
      <c r="S107" s="15">
        <f>VLOOKUP($D107,'cement hist forecast'!$A$1:$AJ$34,31,0)</f>
        <v>19.237873699758868</v>
      </c>
      <c r="T107" s="15">
        <f>VLOOKUP($D107,'cement hist forecast'!$A$1:$AJ$34,32,0)</f>
        <v>19.076861671725631</v>
      </c>
      <c r="U107" s="15">
        <f>VLOOKUP($D107,'cement hist forecast'!$A$1:$AJ$34,33,0)</f>
        <v>18.919069884253059</v>
      </c>
      <c r="V107" s="15">
        <f>VLOOKUP($D107,'cement hist forecast'!$A$1:$AJ$34,34,0)</f>
        <v>18.764433932529936</v>
      </c>
      <c r="W107" s="15">
        <f>VLOOKUP($D107,'cement hist forecast'!$A$1:$AJ$34,35,0)</f>
        <v>18.61289069984128</v>
      </c>
      <c r="X107" s="15">
        <f>VLOOKUP($D107,'cement hist forecast'!$A$1:$AJ$34,36,0)</f>
        <v>18.464378331806394</v>
      </c>
    </row>
    <row r="108" spans="1:24">
      <c r="A108" s="14" t="s">
        <v>3573</v>
      </c>
      <c r="B108" s="14" t="s">
        <v>4117</v>
      </c>
      <c r="C108" s="14" t="s">
        <v>4118</v>
      </c>
      <c r="D108" s="14" t="s">
        <v>2634</v>
      </c>
      <c r="E108" s="14" t="s">
        <v>3974</v>
      </c>
      <c r="F108">
        <f>SUMIF(GID_GCED_CO2_Plant_2019_v1.0!$V$1:$V$797,'prov lvl hist forec Mt'!A108,GID_GCED_CO2_Plant_2019_v1.0!$AB$1:$AB$797)</f>
        <v>0</v>
      </c>
      <c r="G108" s="15">
        <f t="shared" si="2"/>
        <v>11280.41</v>
      </c>
      <c r="H108" s="26">
        <f t="shared" si="3"/>
        <v>0</v>
      </c>
      <c r="I108" s="15">
        <f>VLOOKUP($D108,'cement hist forecast'!$A$1:$AJ$34,21,0)</f>
        <v>4.7547676258514073</v>
      </c>
      <c r="J108" s="15">
        <f>VLOOKUP($D108,'cement hist forecast'!$A$1:$AJ$34,22,0)</f>
        <v>4.4743011277995075</v>
      </c>
      <c r="K108" s="15">
        <f>VLOOKUP($D108,'cement hist forecast'!$A$1:$AJ$34,23,0)</f>
        <v>4.0588312663850603</v>
      </c>
      <c r="L108" s="15">
        <f>VLOOKUP($D108,'cement hist forecast'!$A$1:$AJ$34,24,0)</f>
        <v>1.7632197575348332</v>
      </c>
      <c r="M108" s="15">
        <f>VLOOKUP($D108,'cement hist forecast'!$A$1:$AJ$34,25,0)</f>
        <v>2.4793000656680531</v>
      </c>
      <c r="N108" s="15">
        <f>VLOOKUP($D108,'cement hist forecast'!$A$1:$AJ$34,26,0)</f>
        <v>2.7002504872645074</v>
      </c>
      <c r="O108" s="15">
        <f>VLOOKUP($D108,'cement hist forecast'!$A$1:$AJ$34,27,0)</f>
        <v>2.8116790537330001</v>
      </c>
      <c r="P108" s="15">
        <f>VLOOKUP($D108,'cement hist forecast'!$A$1:$AJ$34,28,0)</f>
        <v>2.7917167018374971</v>
      </c>
      <c r="Q108" s="15">
        <f>VLOOKUP($D108,'cement hist forecast'!$A$1:$AJ$34,29,0)</f>
        <v>2.6025205190131522</v>
      </c>
      <c r="R108" s="15">
        <f>VLOOKUP($D108,'cement hist forecast'!$A$1:$AJ$34,30,0)</f>
        <v>2.4171082598452944</v>
      </c>
      <c r="S108" s="15">
        <f>VLOOKUP($D108,'cement hist forecast'!$A$1:$AJ$34,31,0)</f>
        <v>2.2354042458607934</v>
      </c>
      <c r="T108" s="15">
        <f>VLOOKUP($D108,'cement hist forecast'!$A$1:$AJ$34,32,0)</f>
        <v>2.0573343121559824</v>
      </c>
      <c r="U108" s="15">
        <f>VLOOKUP($D108,'cement hist forecast'!$A$1:$AJ$34,33,0)</f>
        <v>1.8828257771252686</v>
      </c>
      <c r="V108" s="15">
        <f>VLOOKUP($D108,'cement hist forecast'!$A$1:$AJ$34,34,0)</f>
        <v>1.7118074127951675</v>
      </c>
      <c r="W108" s="15">
        <f>VLOOKUP($D108,'cement hist forecast'!$A$1:$AJ$34,35,0)</f>
        <v>1.5442094157516706</v>
      </c>
      <c r="X108" s="15">
        <f>VLOOKUP($D108,'cement hist forecast'!$A$1:$AJ$34,36,0)</f>
        <v>1.3799633786490411</v>
      </c>
    </row>
    <row r="109" spans="1:24">
      <c r="A109" s="14" t="s">
        <v>3574</v>
      </c>
      <c r="B109" s="14" t="s">
        <v>4119</v>
      </c>
      <c r="C109" s="14" t="s">
        <v>4120</v>
      </c>
      <c r="D109" s="14" t="s">
        <v>2416</v>
      </c>
      <c r="E109" s="14" t="s">
        <v>3979</v>
      </c>
      <c r="F109">
        <f>SUMIF(GID_GCED_CO2_Plant_2019_v1.0!$V$1:$V$797,'prov lvl hist forec Mt'!A109,GID_GCED_CO2_Plant_2019_v1.0!$AB$1:$AB$797)</f>
        <v>0</v>
      </c>
      <c r="G109" s="15">
        <f t="shared" si="2"/>
        <v>6251.97</v>
      </c>
      <c r="H109" s="26">
        <f t="shared" si="3"/>
        <v>0</v>
      </c>
      <c r="I109" s="15">
        <f>VLOOKUP($D109,'cement hist forecast'!$A$1:$AJ$34,21,0)</f>
        <v>6.2289741078131611</v>
      </c>
      <c r="J109" s="15">
        <f>VLOOKUP($D109,'cement hist forecast'!$A$1:$AJ$34,22,0)</f>
        <v>6.0783721147020016</v>
      </c>
      <c r="K109" s="15">
        <f>VLOOKUP($D109,'cement hist forecast'!$A$1:$AJ$34,23,0)</f>
        <v>5.4388515319575559</v>
      </c>
      <c r="L109" s="15">
        <f>VLOOKUP($D109,'cement hist forecast'!$A$1:$AJ$34,24,0)</f>
        <v>5.0867397229930358</v>
      </c>
      <c r="M109" s="15">
        <f>VLOOKUP($D109,'cement hist forecast'!$A$1:$AJ$34,25,0)</f>
        <v>6.0673667215523954</v>
      </c>
      <c r="N109" s="15">
        <f>VLOOKUP($D109,'cement hist forecast'!$A$1:$AJ$34,26,0)</f>
        <v>6.3075775956689695</v>
      </c>
      <c r="O109" s="15">
        <f>VLOOKUP($D109,'cement hist forecast'!$A$1:$AJ$34,27,0)</f>
        <v>6.4413799142302075</v>
      </c>
      <c r="P109" s="15">
        <f>VLOOKUP($D109,'cement hist forecast'!$A$1:$AJ$34,28,0)</f>
        <v>6.4174093198646327</v>
      </c>
      <c r="Q109" s="15">
        <f>VLOOKUP($D109,'cement hist forecast'!$A$1:$AJ$34,29,0)</f>
        <v>6.1902244181187136</v>
      </c>
      <c r="R109" s="15">
        <f>VLOOKUP($D109,'cement hist forecast'!$A$1:$AJ$34,30,0)</f>
        <v>5.9675832144077123</v>
      </c>
      <c r="S109" s="15">
        <f>VLOOKUP($D109,'cement hist forecast'!$A$1:$AJ$34,31,0)</f>
        <v>5.7493948347709312</v>
      </c>
      <c r="T109" s="15">
        <f>VLOOKUP($D109,'cement hist forecast'!$A$1:$AJ$34,32,0)</f>
        <v>5.5355702227268857</v>
      </c>
      <c r="U109" s="15">
        <f>VLOOKUP($D109,'cement hist forecast'!$A$1:$AJ$34,33,0)</f>
        <v>5.326022102923722</v>
      </c>
      <c r="V109" s="15">
        <f>VLOOKUP($D109,'cement hist forecast'!$A$1:$AJ$34,34,0)</f>
        <v>5.1206649455166202</v>
      </c>
      <c r="W109" s="15">
        <f>VLOOKUP($D109,'cement hist forecast'!$A$1:$AJ$34,35,0)</f>
        <v>4.9194149312576627</v>
      </c>
      <c r="X109" s="15">
        <f>VLOOKUP($D109,'cement hist forecast'!$A$1:$AJ$34,36,0)</f>
        <v>4.7221899172838819</v>
      </c>
    </row>
    <row r="110" spans="1:24">
      <c r="A110" s="14" t="s">
        <v>3488</v>
      </c>
      <c r="B110" s="14" t="s">
        <v>4121</v>
      </c>
      <c r="C110" s="14" t="s">
        <v>4122</v>
      </c>
      <c r="D110" s="14" t="s">
        <v>2409</v>
      </c>
      <c r="E110" s="14" t="s">
        <v>3961</v>
      </c>
      <c r="F110">
        <f>SUMIF(GID_GCED_CO2_Plant_2019_v1.0!$V$1:$V$797,'prov lvl hist forec Mt'!A110,GID_GCED_CO2_Plant_2019_v1.0!$AB$1:$AB$797)</f>
        <v>720.73</v>
      </c>
      <c r="G110" s="15">
        <f t="shared" si="2"/>
        <v>6828.59</v>
      </c>
      <c r="H110" s="26">
        <f t="shared" si="3"/>
        <v>0.10554594725997607</v>
      </c>
      <c r="I110" s="15">
        <f>VLOOKUP($D110,'cement hist forecast'!$A$1:$AJ$34,21,0)</f>
        <v>13.058604984277105</v>
      </c>
      <c r="J110" s="15">
        <f>VLOOKUP($D110,'cement hist forecast'!$A$1:$AJ$34,22,0)</f>
        <v>14.102085700760693</v>
      </c>
      <c r="K110" s="15">
        <f>VLOOKUP($D110,'cement hist forecast'!$A$1:$AJ$34,23,0)</f>
        <v>15.405543979884897</v>
      </c>
      <c r="L110" s="15">
        <f>VLOOKUP($D110,'cement hist forecast'!$A$1:$AJ$34,24,0)</f>
        <v>14.586288795375388</v>
      </c>
      <c r="M110" s="15">
        <f>VLOOKUP($D110,'cement hist forecast'!$A$1:$AJ$34,25,0)</f>
        <v>15.123518499290816</v>
      </c>
      <c r="N110" s="15">
        <f>VLOOKUP($D110,'cement hist forecast'!$A$1:$AJ$34,26,0)</f>
        <v>14.642655263402022</v>
      </c>
      <c r="O110" s="15">
        <f>VLOOKUP($D110,'cement hist forecast'!$A$1:$AJ$34,27,0)</f>
        <v>14.63297575436094</v>
      </c>
      <c r="P110" s="15">
        <f>VLOOKUP($D110,'cement hist forecast'!$A$1:$AJ$34,28,0)</f>
        <v>14.634709831822201</v>
      </c>
      <c r="Q110" s="15">
        <f>VLOOKUP($D110,'cement hist forecast'!$A$1:$AJ$34,29,0)</f>
        <v>14.651144810932376</v>
      </c>
      <c r="R110" s="15">
        <f>VLOOKUP($D110,'cement hist forecast'!$A$1:$AJ$34,30,0)</f>
        <v>14.667251090460345</v>
      </c>
      <c r="S110" s="15">
        <f>VLOOKUP($D110,'cement hist forecast'!$A$1:$AJ$34,31,0)</f>
        <v>14.683035244397756</v>
      </c>
      <c r="T110" s="15">
        <f>VLOOKUP($D110,'cement hist forecast'!$A$1:$AJ$34,32,0)</f>
        <v>14.698503715256418</v>
      </c>
      <c r="U110" s="15">
        <f>VLOOKUP($D110,'cement hist forecast'!$A$1:$AJ$34,33,0)</f>
        <v>14.713662816697907</v>
      </c>
      <c r="V110" s="15">
        <f>VLOOKUP($D110,'cement hist forecast'!$A$1:$AJ$34,34,0)</f>
        <v>14.728518736110567</v>
      </c>
      <c r="W110" s="15">
        <f>VLOOKUP($D110,'cement hist forecast'!$A$1:$AJ$34,35,0)</f>
        <v>14.743077537134974</v>
      </c>
      <c r="X110" s="15">
        <f>VLOOKUP($D110,'cement hist forecast'!$A$1:$AJ$34,36,0)</f>
        <v>14.757345162138892</v>
      </c>
    </row>
    <row r="111" spans="1:24">
      <c r="A111" s="14" t="s">
        <v>3471</v>
      </c>
      <c r="B111" s="14" t="s">
        <v>4123</v>
      </c>
      <c r="C111" s="14" t="s">
        <v>3233</v>
      </c>
      <c r="D111" s="14" t="s">
        <v>2366</v>
      </c>
      <c r="E111" s="14" t="s">
        <v>3987</v>
      </c>
      <c r="F111">
        <f>SUMIF(GID_GCED_CO2_Plant_2019_v1.0!$V$1:$V$797,'prov lvl hist forec Mt'!A111,GID_GCED_CO2_Plant_2019_v1.0!$AB$1:$AB$797)</f>
        <v>9148.36</v>
      </c>
      <c r="G111" s="15">
        <f t="shared" si="2"/>
        <v>30951.659999999996</v>
      </c>
      <c r="H111" s="26">
        <f t="shared" si="3"/>
        <v>0.29556928449071879</v>
      </c>
      <c r="I111" s="15">
        <f>VLOOKUP($D111,'cement hist forecast'!$A$1:$AJ$34,21,0)</f>
        <v>18.673370677696866</v>
      </c>
      <c r="J111" s="15">
        <f>VLOOKUP($D111,'cement hist forecast'!$A$1:$AJ$34,22,0)</f>
        <v>19.134054182558735</v>
      </c>
      <c r="K111" s="15">
        <f>VLOOKUP($D111,'cement hist forecast'!$A$1:$AJ$34,23,0)</f>
        <v>18.733784261782063</v>
      </c>
      <c r="L111" s="15">
        <f>VLOOKUP($D111,'cement hist forecast'!$A$1:$AJ$34,24,0)</f>
        <v>18.178614028547219</v>
      </c>
      <c r="M111" s="15">
        <f>VLOOKUP($D111,'cement hist forecast'!$A$1:$AJ$34,25,0)</f>
        <v>19.500559683797793</v>
      </c>
      <c r="N111" s="15">
        <f>VLOOKUP($D111,'cement hist forecast'!$A$1:$AJ$34,26,0)</f>
        <v>19.658190788078301</v>
      </c>
      <c r="O111" s="15">
        <f>VLOOKUP($D111,'cement hist forecast'!$A$1:$AJ$34,27,0)</f>
        <v>19.758945245019191</v>
      </c>
      <c r="P111" s="15">
        <f>VLOOKUP($D111,'cement hist forecast'!$A$1:$AJ$34,28,0)</f>
        <v>19.74089515258564</v>
      </c>
      <c r="Q111" s="15">
        <f>VLOOKUP($D111,'cement hist forecast'!$A$1:$AJ$34,29,0)</f>
        <v>19.569822695495866</v>
      </c>
      <c r="R111" s="15">
        <f>VLOOKUP($D111,'cement hist forecast'!$A$1:$AJ$34,30,0)</f>
        <v>19.402171687547888</v>
      </c>
      <c r="S111" s="15">
        <f>VLOOKUP($D111,'cement hist forecast'!$A$1:$AJ$34,31,0)</f>
        <v>19.237873699758868</v>
      </c>
      <c r="T111" s="15">
        <f>VLOOKUP($D111,'cement hist forecast'!$A$1:$AJ$34,32,0)</f>
        <v>19.076861671725631</v>
      </c>
      <c r="U111" s="15">
        <f>VLOOKUP($D111,'cement hist forecast'!$A$1:$AJ$34,33,0)</f>
        <v>18.919069884253059</v>
      </c>
      <c r="V111" s="15">
        <f>VLOOKUP($D111,'cement hist forecast'!$A$1:$AJ$34,34,0)</f>
        <v>18.764433932529936</v>
      </c>
      <c r="W111" s="15">
        <f>VLOOKUP($D111,'cement hist forecast'!$A$1:$AJ$34,35,0)</f>
        <v>18.61289069984128</v>
      </c>
      <c r="X111" s="15">
        <f>VLOOKUP($D111,'cement hist forecast'!$A$1:$AJ$34,36,0)</f>
        <v>18.464378331806394</v>
      </c>
    </row>
    <row r="112" spans="1:24">
      <c r="A112" s="14" t="s">
        <v>3575</v>
      </c>
      <c r="B112" s="14" t="s">
        <v>4124</v>
      </c>
      <c r="C112" s="14" t="s">
        <v>4125</v>
      </c>
      <c r="D112" s="14" t="s">
        <v>1517</v>
      </c>
      <c r="E112" s="14" t="s">
        <v>4043</v>
      </c>
      <c r="F112">
        <f>SUMIF(GID_GCED_CO2_Plant_2019_v1.0!$V$1:$V$797,'prov lvl hist forec Mt'!A112,GID_GCED_CO2_Plant_2019_v1.0!$AB$1:$AB$797)</f>
        <v>0</v>
      </c>
      <c r="G112" s="15">
        <f t="shared" si="2"/>
        <v>24846.129999999997</v>
      </c>
      <c r="H112" s="26">
        <f t="shared" si="3"/>
        <v>0</v>
      </c>
      <c r="I112" s="15">
        <f>VLOOKUP($D112,'cement hist forecast'!$A$1:$AJ$34,21,0)</f>
        <v>19.737440587036417</v>
      </c>
      <c r="J112" s="15">
        <f>VLOOKUP($D112,'cement hist forecast'!$A$1:$AJ$34,22,0)</f>
        <v>19.782785600550685</v>
      </c>
      <c r="K112" s="15">
        <f>VLOOKUP($D112,'cement hist forecast'!$A$1:$AJ$34,23,0)</f>
        <v>21.414223108893875</v>
      </c>
      <c r="L112" s="15">
        <f>VLOOKUP($D112,'cement hist forecast'!$A$1:$AJ$34,24,0)</f>
        <v>21.140668258208319</v>
      </c>
      <c r="M112" s="15">
        <f>VLOOKUP($D112,'cement hist forecast'!$A$1:$AJ$34,25,0)</f>
        <v>22.995128337938279</v>
      </c>
      <c r="N112" s="15">
        <f>VLOOKUP($D112,'cement hist forecast'!$A$1:$AJ$34,26,0)</f>
        <v>23.156823843551148</v>
      </c>
      <c r="O112" s="15">
        <f>VLOOKUP($D112,'cement hist forecast'!$A$1:$AJ$34,27,0)</f>
        <v>23.328832621471442</v>
      </c>
      <c r="P112" s="15">
        <f>VLOOKUP($D112,'cement hist forecast'!$A$1:$AJ$34,28,0)</f>
        <v>23.29801736589754</v>
      </c>
      <c r="Q112" s="15">
        <f>VLOOKUP($D112,'cement hist forecast'!$A$1:$AJ$34,29,0)</f>
        <v>23.005961161405295</v>
      </c>
      <c r="R112" s="15">
        <f>VLOOKUP($D112,'cement hist forecast'!$A$1:$AJ$34,30,0)</f>
        <v>22.719746081002896</v>
      </c>
      <c r="S112" s="15">
        <f>VLOOKUP($D112,'cement hist forecast'!$A$1:$AJ$34,31,0)</f>
        <v>22.439255302208544</v>
      </c>
      <c r="T112" s="15">
        <f>VLOOKUP($D112,'cement hist forecast'!$A$1:$AJ$34,32,0)</f>
        <v>22.164374338990076</v>
      </c>
      <c r="U112" s="15">
        <f>VLOOKUP($D112,'cement hist forecast'!$A$1:$AJ$34,33,0)</f>
        <v>21.894990995035982</v>
      </c>
      <c r="V112" s="15">
        <f>VLOOKUP($D112,'cement hist forecast'!$A$1:$AJ$34,34,0)</f>
        <v>21.630995317960966</v>
      </c>
      <c r="W112" s="15">
        <f>VLOOKUP($D112,'cement hist forecast'!$A$1:$AJ$34,35,0)</f>
        <v>21.372279554427454</v>
      </c>
      <c r="X112" s="15">
        <f>VLOOKUP($D112,'cement hist forecast'!$A$1:$AJ$34,36,0)</f>
        <v>21.118738106164606</v>
      </c>
    </row>
    <row r="113" spans="1:24">
      <c r="A113" s="14" t="s">
        <v>3314</v>
      </c>
      <c r="B113" s="14" t="s">
        <v>4126</v>
      </c>
      <c r="C113" s="14" t="s">
        <v>2637</v>
      </c>
      <c r="D113" s="14" t="s">
        <v>2446</v>
      </c>
      <c r="E113" s="14" t="s">
        <v>3951</v>
      </c>
      <c r="F113">
        <f>SUMIF(GID_GCED_CO2_Plant_2019_v1.0!$V$1:$V$797,'prov lvl hist forec Mt'!A113,GID_GCED_CO2_Plant_2019_v1.0!$AB$1:$AB$797)</f>
        <v>449.21</v>
      </c>
      <c r="G113" s="15">
        <f t="shared" si="2"/>
        <v>15742.279999999997</v>
      </c>
      <c r="H113" s="26">
        <f t="shared" si="3"/>
        <v>2.8535256646432413E-2</v>
      </c>
      <c r="I113" s="15">
        <f>VLOOKUP($D113,'cement hist forecast'!$A$1:$AJ$34,21,0)</f>
        <v>14.855393778621981</v>
      </c>
      <c r="J113" s="15">
        <f>VLOOKUP($D113,'cement hist forecast'!$A$1:$AJ$34,22,0)</f>
        <v>15.201388095517611</v>
      </c>
      <c r="K113" s="15">
        <f>VLOOKUP($D113,'cement hist forecast'!$A$1:$AJ$34,23,0)</f>
        <v>15.067019776570652</v>
      </c>
      <c r="L113" s="15">
        <f>VLOOKUP($D113,'cement hist forecast'!$A$1:$AJ$34,24,0)</f>
        <v>14.134727678653508</v>
      </c>
      <c r="M113" s="15">
        <f>VLOOKUP($D113,'cement hist forecast'!$A$1:$AJ$34,25,0)</f>
        <v>15.992822878418323</v>
      </c>
      <c r="N113" s="15">
        <f>VLOOKUP($D113,'cement hist forecast'!$A$1:$AJ$34,26,0)</f>
        <v>13.708727210595866</v>
      </c>
      <c r="O113" s="15">
        <f>VLOOKUP($D113,'cement hist forecast'!$A$1:$AJ$34,27,0)</f>
        <v>13.930634952159352</v>
      </c>
      <c r="P113" s="15">
        <f>VLOOKUP($D113,'cement hist forecast'!$A$1:$AJ$34,28,0)</f>
        <v>13.890880331187187</v>
      </c>
      <c r="Q113" s="15">
        <f>VLOOKUP($D113,'cement hist forecast'!$A$1:$AJ$34,29,0)</f>
        <v>13.514099950952696</v>
      </c>
      <c r="R113" s="15">
        <f>VLOOKUP($D113,'cement hist forecast'!$A$1:$AJ$34,30,0)</f>
        <v>13.144855178322894</v>
      </c>
      <c r="S113" s="15">
        <f>VLOOKUP($D113,'cement hist forecast'!$A$1:$AJ$34,31,0)</f>
        <v>12.782995301145689</v>
      </c>
      <c r="T113" s="15">
        <f>VLOOKUP($D113,'cement hist forecast'!$A$1:$AJ$34,32,0)</f>
        <v>12.428372621512029</v>
      </c>
      <c r="U113" s="15">
        <f>VLOOKUP($D113,'cement hist forecast'!$A$1:$AJ$34,33,0)</f>
        <v>12.080842395471043</v>
      </c>
      <c r="V113" s="15">
        <f>VLOOKUP($D113,'cement hist forecast'!$A$1:$AJ$34,34,0)</f>
        <v>11.740262773950873</v>
      </c>
      <c r="W113" s="15">
        <f>VLOOKUP($D113,'cement hist forecast'!$A$1:$AJ$34,35,0)</f>
        <v>11.406494744861112</v>
      </c>
      <c r="X113" s="15">
        <f>VLOOKUP($D113,'cement hist forecast'!$A$1:$AJ$34,36,0)</f>
        <v>11.079402076353139</v>
      </c>
    </row>
    <row r="114" spans="1:24">
      <c r="A114" s="14" t="s">
        <v>3576</v>
      </c>
      <c r="B114" s="14" t="s">
        <v>4127</v>
      </c>
      <c r="C114" s="14" t="s">
        <v>4128</v>
      </c>
      <c r="D114" s="14" t="s">
        <v>3970</v>
      </c>
      <c r="E114" s="14" t="s">
        <v>3971</v>
      </c>
      <c r="F114">
        <f>SUMIF(GID_GCED_CO2_Plant_2019_v1.0!$V$1:$V$797,'prov lvl hist forec Mt'!A114,GID_GCED_CO2_Plant_2019_v1.0!$AB$1:$AB$797)</f>
        <v>0</v>
      </c>
      <c r="G114" s="15">
        <f t="shared" si="2"/>
        <v>6506.7800000000007</v>
      </c>
      <c r="H114" s="26">
        <f t="shared" si="3"/>
        <v>0</v>
      </c>
      <c r="I114" s="15">
        <f>VLOOKUP($D114,'cement hist forecast'!$A$1:$AJ$34,21,0)</f>
        <v>7.7519399425939444</v>
      </c>
      <c r="J114" s="15">
        <f>VLOOKUP($D114,'cement hist forecast'!$A$1:$AJ$34,22,0)</f>
        <v>8.2611807461625233</v>
      </c>
      <c r="K114" s="15">
        <f>VLOOKUP($D114,'cement hist forecast'!$A$1:$AJ$34,23,0)</f>
        <v>4.1310126843708384</v>
      </c>
      <c r="L114" s="15">
        <f>VLOOKUP($D114,'cement hist forecast'!$A$1:$AJ$34,24,0)</f>
        <v>3.8413634632449338</v>
      </c>
      <c r="M114" s="15">
        <f>VLOOKUP($D114,'cement hist forecast'!$A$1:$AJ$34,25,0)</f>
        <v>4.4937795284061428</v>
      </c>
      <c r="N114" s="15">
        <f>VLOOKUP($D114,'cement hist forecast'!$A$1:$AJ$34,26,0)</f>
        <v>4.7903496545665574</v>
      </c>
      <c r="O114" s="15">
        <f>VLOOKUP($D114,'cement hist forecast'!$A$1:$AJ$34,27,0)</f>
        <v>4.876154171658599</v>
      </c>
      <c r="P114" s="15">
        <f>VLOOKUP($D114,'cement hist forecast'!$A$1:$AJ$34,28,0)</f>
        <v>4.8607823507808767</v>
      </c>
      <c r="Q114" s="15">
        <f>VLOOKUP($D114,'cement hist forecast'!$A$1:$AJ$34,29,0)</f>
        <v>4.7150936138851112</v>
      </c>
      <c r="R114" s="15">
        <f>VLOOKUP($D114,'cement hist forecast'!$A$1:$AJ$34,30,0)</f>
        <v>4.5723186517272607</v>
      </c>
      <c r="S114" s="15">
        <f>VLOOKUP($D114,'cement hist forecast'!$A$1:$AJ$34,31,0)</f>
        <v>4.4323991888125676</v>
      </c>
      <c r="T114" s="15">
        <f>VLOOKUP($D114,'cement hist forecast'!$A$1:$AJ$34,32,0)</f>
        <v>4.2952781151561679</v>
      </c>
      <c r="U114" s="15">
        <f>VLOOKUP($D114,'cement hist forecast'!$A$1:$AJ$34,33,0)</f>
        <v>4.1608994629728961</v>
      </c>
      <c r="V114" s="15">
        <f>VLOOKUP($D114,'cement hist forecast'!$A$1:$AJ$34,34,0)</f>
        <v>4.0292083838332902</v>
      </c>
      <c r="W114" s="15">
        <f>VLOOKUP($D114,'cement hist forecast'!$A$1:$AJ$34,35,0)</f>
        <v>3.9001511262764765</v>
      </c>
      <c r="X114" s="15">
        <f>VLOOKUP($D114,'cement hist forecast'!$A$1:$AJ$34,36,0)</f>
        <v>3.7736750138707977</v>
      </c>
    </row>
    <row r="115" spans="1:24">
      <c r="A115" s="14" t="s">
        <v>3577</v>
      </c>
      <c r="B115" s="14" t="s">
        <v>4129</v>
      </c>
      <c r="C115" s="14" t="s">
        <v>4130</v>
      </c>
      <c r="D115" s="14" t="s">
        <v>3970</v>
      </c>
      <c r="E115" s="14" t="s">
        <v>3971</v>
      </c>
      <c r="F115">
        <f>SUMIF(GID_GCED_CO2_Plant_2019_v1.0!$V$1:$V$797,'prov lvl hist forec Mt'!A115,GID_GCED_CO2_Plant_2019_v1.0!$AB$1:$AB$797)</f>
        <v>0</v>
      </c>
      <c r="G115" s="15">
        <f t="shared" si="2"/>
        <v>6506.7800000000007</v>
      </c>
      <c r="H115" s="26">
        <f t="shared" si="3"/>
        <v>0</v>
      </c>
      <c r="I115" s="15">
        <f>VLOOKUP($D115,'cement hist forecast'!$A$1:$AJ$34,21,0)</f>
        <v>7.7519399425939444</v>
      </c>
      <c r="J115" s="15">
        <f>VLOOKUP($D115,'cement hist forecast'!$A$1:$AJ$34,22,0)</f>
        <v>8.2611807461625233</v>
      </c>
      <c r="K115" s="15">
        <f>VLOOKUP($D115,'cement hist forecast'!$A$1:$AJ$34,23,0)</f>
        <v>4.1310126843708384</v>
      </c>
      <c r="L115" s="15">
        <f>VLOOKUP($D115,'cement hist forecast'!$A$1:$AJ$34,24,0)</f>
        <v>3.8413634632449338</v>
      </c>
      <c r="M115" s="15">
        <f>VLOOKUP($D115,'cement hist forecast'!$A$1:$AJ$34,25,0)</f>
        <v>4.4937795284061428</v>
      </c>
      <c r="N115" s="15">
        <f>VLOOKUP($D115,'cement hist forecast'!$A$1:$AJ$34,26,0)</f>
        <v>4.7903496545665574</v>
      </c>
      <c r="O115" s="15">
        <f>VLOOKUP($D115,'cement hist forecast'!$A$1:$AJ$34,27,0)</f>
        <v>4.876154171658599</v>
      </c>
      <c r="P115" s="15">
        <f>VLOOKUP($D115,'cement hist forecast'!$A$1:$AJ$34,28,0)</f>
        <v>4.8607823507808767</v>
      </c>
      <c r="Q115" s="15">
        <f>VLOOKUP($D115,'cement hist forecast'!$A$1:$AJ$34,29,0)</f>
        <v>4.7150936138851112</v>
      </c>
      <c r="R115" s="15">
        <f>VLOOKUP($D115,'cement hist forecast'!$A$1:$AJ$34,30,0)</f>
        <v>4.5723186517272607</v>
      </c>
      <c r="S115" s="15">
        <f>VLOOKUP($D115,'cement hist forecast'!$A$1:$AJ$34,31,0)</f>
        <v>4.4323991888125676</v>
      </c>
      <c r="T115" s="15">
        <f>VLOOKUP($D115,'cement hist forecast'!$A$1:$AJ$34,32,0)</f>
        <v>4.2952781151561679</v>
      </c>
      <c r="U115" s="15">
        <f>VLOOKUP($D115,'cement hist forecast'!$A$1:$AJ$34,33,0)</f>
        <v>4.1608994629728961</v>
      </c>
      <c r="V115" s="15">
        <f>VLOOKUP($D115,'cement hist forecast'!$A$1:$AJ$34,34,0)</f>
        <v>4.0292083838332902</v>
      </c>
      <c r="W115" s="15">
        <f>VLOOKUP($D115,'cement hist forecast'!$A$1:$AJ$34,35,0)</f>
        <v>3.9001511262764765</v>
      </c>
      <c r="X115" s="15">
        <f>VLOOKUP($D115,'cement hist forecast'!$A$1:$AJ$34,36,0)</f>
        <v>3.7736750138707977</v>
      </c>
    </row>
    <row r="116" spans="1:24">
      <c r="A116" s="14" t="s">
        <v>3401</v>
      </c>
      <c r="B116" s="14" t="s">
        <v>4131</v>
      </c>
      <c r="C116" s="14" t="s">
        <v>3022</v>
      </c>
      <c r="D116" s="14" t="s">
        <v>2446</v>
      </c>
      <c r="E116" s="14" t="s">
        <v>3951</v>
      </c>
      <c r="F116">
        <f>SUMIF(GID_GCED_CO2_Plant_2019_v1.0!$V$1:$V$797,'prov lvl hist forec Mt'!A116,GID_GCED_CO2_Plant_2019_v1.0!$AB$1:$AB$797)</f>
        <v>1676.13</v>
      </c>
      <c r="G116" s="15">
        <f t="shared" si="2"/>
        <v>15742.279999999997</v>
      </c>
      <c r="H116" s="26">
        <f t="shared" si="3"/>
        <v>0.10647314112060009</v>
      </c>
      <c r="I116" s="15">
        <f>VLOOKUP($D116,'cement hist forecast'!$A$1:$AJ$34,21,0)</f>
        <v>14.855393778621981</v>
      </c>
      <c r="J116" s="15">
        <f>VLOOKUP($D116,'cement hist forecast'!$A$1:$AJ$34,22,0)</f>
        <v>15.201388095517611</v>
      </c>
      <c r="K116" s="15">
        <f>VLOOKUP($D116,'cement hist forecast'!$A$1:$AJ$34,23,0)</f>
        <v>15.067019776570652</v>
      </c>
      <c r="L116" s="15">
        <f>VLOOKUP($D116,'cement hist forecast'!$A$1:$AJ$34,24,0)</f>
        <v>14.134727678653508</v>
      </c>
      <c r="M116" s="15">
        <f>VLOOKUP($D116,'cement hist forecast'!$A$1:$AJ$34,25,0)</f>
        <v>15.992822878418323</v>
      </c>
      <c r="N116" s="15">
        <f>VLOOKUP($D116,'cement hist forecast'!$A$1:$AJ$34,26,0)</f>
        <v>13.708727210595866</v>
      </c>
      <c r="O116" s="15">
        <f>VLOOKUP($D116,'cement hist forecast'!$A$1:$AJ$34,27,0)</f>
        <v>13.930634952159352</v>
      </c>
      <c r="P116" s="15">
        <f>VLOOKUP($D116,'cement hist forecast'!$A$1:$AJ$34,28,0)</f>
        <v>13.890880331187187</v>
      </c>
      <c r="Q116" s="15">
        <f>VLOOKUP($D116,'cement hist forecast'!$A$1:$AJ$34,29,0)</f>
        <v>13.514099950952696</v>
      </c>
      <c r="R116" s="15">
        <f>VLOOKUP($D116,'cement hist forecast'!$A$1:$AJ$34,30,0)</f>
        <v>13.144855178322894</v>
      </c>
      <c r="S116" s="15">
        <f>VLOOKUP($D116,'cement hist forecast'!$A$1:$AJ$34,31,0)</f>
        <v>12.782995301145689</v>
      </c>
      <c r="T116" s="15">
        <f>VLOOKUP($D116,'cement hist forecast'!$A$1:$AJ$34,32,0)</f>
        <v>12.428372621512029</v>
      </c>
      <c r="U116" s="15">
        <f>VLOOKUP($D116,'cement hist forecast'!$A$1:$AJ$34,33,0)</f>
        <v>12.080842395471043</v>
      </c>
      <c r="V116" s="15">
        <f>VLOOKUP($D116,'cement hist forecast'!$A$1:$AJ$34,34,0)</f>
        <v>11.740262773950873</v>
      </c>
      <c r="W116" s="15">
        <f>VLOOKUP($D116,'cement hist forecast'!$A$1:$AJ$34,35,0)</f>
        <v>11.406494744861112</v>
      </c>
      <c r="X116" s="15">
        <f>VLOOKUP($D116,'cement hist forecast'!$A$1:$AJ$34,36,0)</f>
        <v>11.079402076353139</v>
      </c>
    </row>
    <row r="117" spans="1:24">
      <c r="A117" s="14" t="s">
        <v>3375</v>
      </c>
      <c r="B117" s="14" t="s">
        <v>4132</v>
      </c>
      <c r="C117" s="14" t="s">
        <v>2942</v>
      </c>
      <c r="D117" s="14" t="s">
        <v>2496</v>
      </c>
      <c r="E117" s="14" t="s">
        <v>3976</v>
      </c>
      <c r="F117">
        <f>SUMIF(GID_GCED_CO2_Plant_2019_v1.0!$V$1:$V$797,'prov lvl hist forec Mt'!A117,GID_GCED_CO2_Plant_2019_v1.0!$AB$1:$AB$797)</f>
        <v>1045.9100000000001</v>
      </c>
      <c r="G117" s="15">
        <f t="shared" si="2"/>
        <v>33858.01</v>
      </c>
      <c r="H117" s="26">
        <f t="shared" si="3"/>
        <v>3.0891065363853339E-2</v>
      </c>
      <c r="I117" s="15">
        <f>VLOOKUP($D117,'cement hist forecast'!$A$1:$AJ$34,21,0)</f>
        <v>14.536797244398452</v>
      </c>
      <c r="J117" s="15">
        <f>VLOOKUP($D117,'cement hist forecast'!$A$1:$AJ$34,22,0)</f>
        <v>15.705172707718006</v>
      </c>
      <c r="K117" s="15">
        <f>VLOOKUP($D117,'cement hist forecast'!$A$1:$AJ$34,23,0)</f>
        <v>16.521798883436066</v>
      </c>
      <c r="L117" s="15">
        <f>VLOOKUP($D117,'cement hist forecast'!$A$1:$AJ$34,24,0)</f>
        <v>15.528204666569852</v>
      </c>
      <c r="M117" s="15">
        <f>VLOOKUP($D117,'cement hist forecast'!$A$1:$AJ$34,25,0)</f>
        <v>16.4013795624181</v>
      </c>
      <c r="N117" s="15">
        <f>VLOOKUP($D117,'cement hist forecast'!$A$1:$AJ$34,26,0)</f>
        <v>16.459466526190305</v>
      </c>
      <c r="O117" s="15">
        <f>VLOOKUP($D117,'cement hist forecast'!$A$1:$AJ$34,27,0)</f>
        <v>16.50125640261324</v>
      </c>
      <c r="P117" s="15">
        <f>VLOOKUP($D117,'cement hist forecast'!$A$1:$AJ$34,28,0)</f>
        <v>16.493769774675151</v>
      </c>
      <c r="Q117" s="15">
        <f>VLOOKUP($D117,'cement hist forecast'!$A$1:$AJ$34,29,0)</f>
        <v>16.422814136004554</v>
      </c>
      <c r="R117" s="15">
        <f>VLOOKUP($D117,'cement hist forecast'!$A$1:$AJ$34,30,0)</f>
        <v>16.353277610107373</v>
      </c>
      <c r="S117" s="15">
        <f>VLOOKUP($D117,'cement hist forecast'!$A$1:$AJ$34,31,0)</f>
        <v>16.285131814728132</v>
      </c>
      <c r="T117" s="15">
        <f>VLOOKUP($D117,'cement hist forecast'!$A$1:$AJ$34,32,0)</f>
        <v>16.218348935256476</v>
      </c>
      <c r="U117" s="15">
        <f>VLOOKUP($D117,'cement hist forecast'!$A$1:$AJ$34,33,0)</f>
        <v>16.152901713374256</v>
      </c>
      <c r="V117" s="15">
        <f>VLOOKUP($D117,'cement hist forecast'!$A$1:$AJ$34,34,0)</f>
        <v>16.088763435929675</v>
      </c>
      <c r="W117" s="15">
        <f>VLOOKUP($D117,'cement hist forecast'!$A$1:$AJ$34,35,0)</f>
        <v>16.025907924033991</v>
      </c>
      <c r="X117" s="15">
        <f>VLOOKUP($D117,'cement hist forecast'!$A$1:$AJ$34,36,0)</f>
        <v>15.964309522376219</v>
      </c>
    </row>
    <row r="118" spans="1:24">
      <c r="A118" s="14" t="s">
        <v>3578</v>
      </c>
      <c r="B118" s="14" t="s">
        <v>4133</v>
      </c>
      <c r="C118" s="14" t="s">
        <v>4134</v>
      </c>
      <c r="D118" s="14" t="s">
        <v>2458</v>
      </c>
      <c r="E118" s="14" t="s">
        <v>3957</v>
      </c>
      <c r="F118">
        <f>SUMIF(GID_GCED_CO2_Plant_2019_v1.0!$V$1:$V$797,'prov lvl hist forec Mt'!A118,GID_GCED_CO2_Plant_2019_v1.0!$AB$1:$AB$797)</f>
        <v>0</v>
      </c>
      <c r="G118" s="15">
        <f t="shared" si="2"/>
        <v>25846</v>
      </c>
      <c r="H118" s="26">
        <f t="shared" si="3"/>
        <v>0</v>
      </c>
      <c r="I118" s="15">
        <f>VLOOKUP($D118,'cement hist forecast'!$A$1:$AJ$34,21,0)</f>
        <v>20.159933071953358</v>
      </c>
      <c r="J118" s="15">
        <f>VLOOKUP($D118,'cement hist forecast'!$A$1:$AJ$34,22,0)</f>
        <v>21.097028574533081</v>
      </c>
      <c r="K118" s="15">
        <f>VLOOKUP($D118,'cement hist forecast'!$A$1:$AJ$34,23,0)</f>
        <v>20.755026750013791</v>
      </c>
      <c r="L118" s="15">
        <f>VLOOKUP($D118,'cement hist forecast'!$A$1:$AJ$34,24,0)</f>
        <v>16.237054602988707</v>
      </c>
      <c r="M118" s="15">
        <f>VLOOKUP($D118,'cement hist forecast'!$A$1:$AJ$34,25,0)</f>
        <v>19.755116421437421</v>
      </c>
      <c r="N118" s="15">
        <f>VLOOKUP($D118,'cement hist forecast'!$A$1:$AJ$34,26,0)</f>
        <v>21.383571569910259</v>
      </c>
      <c r="O118" s="15">
        <f>VLOOKUP($D118,'cement hist forecast'!$A$1:$AJ$34,27,0)</f>
        <v>21.877745246091671</v>
      </c>
      <c r="P118" s="15">
        <f>VLOOKUP($D118,'cement hist forecast'!$A$1:$AJ$34,28,0)</f>
        <v>21.789214368112393</v>
      </c>
      <c r="Q118" s="15">
        <f>VLOOKUP($D118,'cement hist forecast'!$A$1:$AJ$34,29,0)</f>
        <v>20.950149699608083</v>
      </c>
      <c r="R118" s="15">
        <f>VLOOKUP($D118,'cement hist forecast'!$A$1:$AJ$34,30,0)</f>
        <v>20.127866324473857</v>
      </c>
      <c r="S118" s="15">
        <f>VLOOKUP($D118,'cement hist forecast'!$A$1:$AJ$34,31,0)</f>
        <v>19.322028616842317</v>
      </c>
      <c r="T118" s="15">
        <f>VLOOKUP($D118,'cement hist forecast'!$A$1:$AJ$34,32,0)</f>
        <v>18.532307663363408</v>
      </c>
      <c r="U118" s="15">
        <f>VLOOKUP($D118,'cement hist forecast'!$A$1:$AJ$34,33,0)</f>
        <v>17.758381128954078</v>
      </c>
      <c r="V118" s="15">
        <f>VLOOKUP($D118,'cement hist forecast'!$A$1:$AJ$34,34,0)</f>
        <v>16.999933125232928</v>
      </c>
      <c r="W118" s="15">
        <f>VLOOKUP($D118,'cement hist forecast'!$A$1:$AJ$34,35,0)</f>
        <v>16.256654081586213</v>
      </c>
      <c r="X118" s="15">
        <f>VLOOKUP($D118,'cement hist forecast'!$A$1:$AJ$34,36,0)</f>
        <v>15.528240618812418</v>
      </c>
    </row>
    <row r="119" spans="1:24">
      <c r="A119" s="14" t="s">
        <v>3457</v>
      </c>
      <c r="B119" s="14" t="s">
        <v>4135</v>
      </c>
      <c r="C119" s="14" t="s">
        <v>2525</v>
      </c>
      <c r="D119" s="14" t="s">
        <v>2396</v>
      </c>
      <c r="E119" s="14" t="s">
        <v>4093</v>
      </c>
      <c r="F119">
        <f>SUMIF(GID_GCED_CO2_Plant_2019_v1.0!$V$1:$V$797,'prov lvl hist forec Mt'!A119,GID_GCED_CO2_Plant_2019_v1.0!$AB$1:$AB$797)</f>
        <v>261.48</v>
      </c>
      <c r="G119" s="15">
        <f t="shared" si="2"/>
        <v>18095.59</v>
      </c>
      <c r="H119" s="26">
        <f t="shared" si="3"/>
        <v>1.4449929513212889E-2</v>
      </c>
      <c r="I119" s="15">
        <f>VLOOKUP($D119,'cement hist forecast'!$A$1:$AJ$34,21,0)</f>
        <v>12.43549499866061</v>
      </c>
      <c r="J119" s="15">
        <f>VLOOKUP($D119,'cement hist forecast'!$A$1:$AJ$34,22,0)</f>
        <v>12.480840983881629</v>
      </c>
      <c r="K119" s="15">
        <f>VLOOKUP($D119,'cement hist forecast'!$A$1:$AJ$34,23,0)</f>
        <v>12.119492047909882</v>
      </c>
      <c r="L119" s="15">
        <f>VLOOKUP($D119,'cement hist forecast'!$A$1:$AJ$34,24,0)</f>
        <v>11.653362849274208</v>
      </c>
      <c r="M119" s="15">
        <f>VLOOKUP($D119,'cement hist forecast'!$A$1:$AJ$34,25,0)</f>
        <v>13.243899068207106</v>
      </c>
      <c r="N119" s="15">
        <f>VLOOKUP($D119,'cement hist forecast'!$A$1:$AJ$34,26,0)</f>
        <v>13.249065959926245</v>
      </c>
      <c r="O119" s="15">
        <f>VLOOKUP($D119,'cement hist forecast'!$A$1:$AJ$34,27,0)</f>
        <v>13.442156461077605</v>
      </c>
      <c r="P119" s="15">
        <f>VLOOKUP($D119,'cement hist forecast'!$A$1:$AJ$34,28,0)</f>
        <v>13.407564429125436</v>
      </c>
      <c r="Q119" s="15">
        <f>VLOOKUP($D119,'cement hist forecast'!$A$1:$AJ$34,29,0)</f>
        <v>13.079713260297856</v>
      </c>
      <c r="R119" s="15">
        <f>VLOOKUP($D119,'cement hist forecast'!$A$1:$AJ$34,30,0)</f>
        <v>12.758419114846827</v>
      </c>
      <c r="S119" s="15">
        <f>VLOOKUP($D119,'cement hist forecast'!$A$1:$AJ$34,31,0)</f>
        <v>12.443550852304817</v>
      </c>
      <c r="T119" s="15">
        <f>VLOOKUP($D119,'cement hist forecast'!$A$1:$AJ$34,32,0)</f>
        <v>12.13497995501365</v>
      </c>
      <c r="U119" s="15">
        <f>VLOOKUP($D119,'cement hist forecast'!$A$1:$AJ$34,33,0)</f>
        <v>11.832580475668305</v>
      </c>
      <c r="V119" s="15">
        <f>VLOOKUP($D119,'cement hist forecast'!$A$1:$AJ$34,34,0)</f>
        <v>11.536228985909865</v>
      </c>
      <c r="W119" s="15">
        <f>VLOOKUP($D119,'cement hist forecast'!$A$1:$AJ$34,35,0)</f>
        <v>11.245804525946598</v>
      </c>
      <c r="X119" s="15">
        <f>VLOOKUP($D119,'cement hist forecast'!$A$1:$AJ$34,36,0)</f>
        <v>10.961188555182591</v>
      </c>
    </row>
    <row r="120" spans="1:24">
      <c r="A120" s="14" t="s">
        <v>3579</v>
      </c>
      <c r="B120" s="14" t="s">
        <v>4136</v>
      </c>
      <c r="C120" s="14" t="s">
        <v>2525</v>
      </c>
      <c r="D120" s="14" t="s">
        <v>2438</v>
      </c>
      <c r="E120" s="14" t="s">
        <v>3959</v>
      </c>
      <c r="F120">
        <f>SUMIF(GID_GCED_CO2_Plant_2019_v1.0!$V$1:$V$797,'prov lvl hist forec Mt'!A120,GID_GCED_CO2_Plant_2019_v1.0!$AB$1:$AB$797)</f>
        <v>0</v>
      </c>
      <c r="G120" s="15">
        <f t="shared" si="2"/>
        <v>15366.849999999997</v>
      </c>
      <c r="H120" s="26">
        <f t="shared" si="3"/>
        <v>0</v>
      </c>
      <c r="I120" s="15">
        <f>VLOOKUP($D120,'cement hist forecast'!$A$1:$AJ$34,21,0)</f>
        <v>5.9878345291577375</v>
      </c>
      <c r="J120" s="15">
        <f>VLOOKUP($D120,'cement hist forecast'!$A$1:$AJ$34,22,0)</f>
        <v>5.1578523161182837</v>
      </c>
      <c r="K120" s="15">
        <f>VLOOKUP($D120,'cement hist forecast'!$A$1:$AJ$34,23,0)</f>
        <v>5.0033483853656673</v>
      </c>
      <c r="L120" s="15">
        <f>VLOOKUP($D120,'cement hist forecast'!$A$1:$AJ$34,24,0)</f>
        <v>5.2750356313801383</v>
      </c>
      <c r="M120" s="15">
        <f>VLOOKUP($D120,'cement hist forecast'!$A$1:$AJ$34,25,0)</f>
        <v>6.3407056184827324</v>
      </c>
      <c r="N120" s="15">
        <f>VLOOKUP($D120,'cement hist forecast'!$A$1:$AJ$34,26,0)</f>
        <v>7.2350911397993114</v>
      </c>
      <c r="O120" s="15">
        <f>VLOOKUP($D120,'cement hist forecast'!$A$1:$AJ$34,27,0)</f>
        <v>7.3822753558155743</v>
      </c>
      <c r="P120" s="15">
        <f>VLOOKUP($D120,'cement hist forecast'!$A$1:$AJ$34,28,0)</f>
        <v>7.3559074036225329</v>
      </c>
      <c r="Q120" s="15">
        <f>VLOOKUP($D120,'cement hist forecast'!$A$1:$AJ$34,29,0)</f>
        <v>7.106001183657435</v>
      </c>
      <c r="R120" s="15">
        <f>VLOOKUP($D120,'cement hist forecast'!$A$1:$AJ$34,30,0)</f>
        <v>6.8610930880916392</v>
      </c>
      <c r="S120" s="15">
        <f>VLOOKUP($D120,'cement hist forecast'!$A$1:$AJ$34,31,0)</f>
        <v>6.6210831544371596</v>
      </c>
      <c r="T120" s="15">
        <f>VLOOKUP($D120,'cement hist forecast'!$A$1:$AJ$34,32,0)</f>
        <v>6.3858734194557698</v>
      </c>
      <c r="U120" s="15">
        <f>VLOOKUP($D120,'cement hist forecast'!$A$1:$AJ$34,33,0)</f>
        <v>6.1553678791740083</v>
      </c>
      <c r="V120" s="15">
        <f>VLOOKUP($D120,'cement hist forecast'!$A$1:$AJ$34,34,0)</f>
        <v>5.9294724496978795</v>
      </c>
      <c r="W120" s="15">
        <f>VLOOKUP($D120,'cement hist forecast'!$A$1:$AJ$34,35,0)</f>
        <v>5.7080949288112768</v>
      </c>
      <c r="X120" s="15">
        <f>VLOOKUP($D120,'cement hist forecast'!$A$1:$AJ$34,36,0)</f>
        <v>5.491144958342403</v>
      </c>
    </row>
    <row r="121" spans="1:24">
      <c r="A121" s="14" t="s">
        <v>3580</v>
      </c>
      <c r="B121" s="14" t="s">
        <v>4137</v>
      </c>
      <c r="C121" s="14" t="s">
        <v>4138</v>
      </c>
      <c r="D121" s="14" t="s">
        <v>3970</v>
      </c>
      <c r="E121" s="14" t="s">
        <v>3971</v>
      </c>
      <c r="F121">
        <f>SUMIF(GID_GCED_CO2_Plant_2019_v1.0!$V$1:$V$797,'prov lvl hist forec Mt'!A121,GID_GCED_CO2_Plant_2019_v1.0!$AB$1:$AB$797)</f>
        <v>0</v>
      </c>
      <c r="G121" s="15">
        <f t="shared" si="2"/>
        <v>6506.7800000000007</v>
      </c>
      <c r="H121" s="26">
        <f t="shared" si="3"/>
        <v>0</v>
      </c>
      <c r="I121" s="15">
        <f>VLOOKUP($D121,'cement hist forecast'!$A$1:$AJ$34,21,0)</f>
        <v>7.7519399425939444</v>
      </c>
      <c r="J121" s="15">
        <f>VLOOKUP($D121,'cement hist forecast'!$A$1:$AJ$34,22,0)</f>
        <v>8.2611807461625233</v>
      </c>
      <c r="K121" s="15">
        <f>VLOOKUP($D121,'cement hist forecast'!$A$1:$AJ$34,23,0)</f>
        <v>4.1310126843708384</v>
      </c>
      <c r="L121" s="15">
        <f>VLOOKUP($D121,'cement hist forecast'!$A$1:$AJ$34,24,0)</f>
        <v>3.8413634632449338</v>
      </c>
      <c r="M121" s="15">
        <f>VLOOKUP($D121,'cement hist forecast'!$A$1:$AJ$34,25,0)</f>
        <v>4.4937795284061428</v>
      </c>
      <c r="N121" s="15">
        <f>VLOOKUP($D121,'cement hist forecast'!$A$1:$AJ$34,26,0)</f>
        <v>4.7903496545665574</v>
      </c>
      <c r="O121" s="15">
        <f>VLOOKUP($D121,'cement hist forecast'!$A$1:$AJ$34,27,0)</f>
        <v>4.876154171658599</v>
      </c>
      <c r="P121" s="15">
        <f>VLOOKUP($D121,'cement hist forecast'!$A$1:$AJ$34,28,0)</f>
        <v>4.8607823507808767</v>
      </c>
      <c r="Q121" s="15">
        <f>VLOOKUP($D121,'cement hist forecast'!$A$1:$AJ$34,29,0)</f>
        <v>4.7150936138851112</v>
      </c>
      <c r="R121" s="15">
        <f>VLOOKUP($D121,'cement hist forecast'!$A$1:$AJ$34,30,0)</f>
        <v>4.5723186517272607</v>
      </c>
      <c r="S121" s="15">
        <f>VLOOKUP($D121,'cement hist forecast'!$A$1:$AJ$34,31,0)</f>
        <v>4.4323991888125676</v>
      </c>
      <c r="T121" s="15">
        <f>VLOOKUP($D121,'cement hist forecast'!$A$1:$AJ$34,32,0)</f>
        <v>4.2952781151561679</v>
      </c>
      <c r="U121" s="15">
        <f>VLOOKUP($D121,'cement hist forecast'!$A$1:$AJ$34,33,0)</f>
        <v>4.1608994629728961</v>
      </c>
      <c r="V121" s="15">
        <f>VLOOKUP($D121,'cement hist forecast'!$A$1:$AJ$34,34,0)</f>
        <v>4.0292083838332902</v>
      </c>
      <c r="W121" s="15">
        <f>VLOOKUP($D121,'cement hist forecast'!$A$1:$AJ$34,35,0)</f>
        <v>3.9001511262764765</v>
      </c>
      <c r="X121" s="15">
        <f>VLOOKUP($D121,'cement hist forecast'!$A$1:$AJ$34,36,0)</f>
        <v>3.7736750138707977</v>
      </c>
    </row>
    <row r="122" spans="1:24">
      <c r="A122" s="14" t="s">
        <v>3581</v>
      </c>
      <c r="B122" s="14" t="s">
        <v>4139</v>
      </c>
      <c r="C122" s="14" t="s">
        <v>4140</v>
      </c>
      <c r="D122" s="14" t="s">
        <v>2642</v>
      </c>
      <c r="E122" s="14" t="s">
        <v>4037</v>
      </c>
      <c r="F122">
        <f>SUMIF(GID_GCED_CO2_Plant_2019_v1.0!$V$1:$V$797,'prov lvl hist forec Mt'!A122,GID_GCED_CO2_Plant_2019_v1.0!$AB$1:$AB$797)</f>
        <v>0</v>
      </c>
      <c r="G122" s="15">
        <f t="shared" si="2"/>
        <v>4378.0800000000008</v>
      </c>
      <c r="H122" s="26">
        <f t="shared" si="3"/>
        <v>0</v>
      </c>
      <c r="I122" s="15">
        <f>VLOOKUP($D122,'cement hist forecast'!$A$1:$AJ$34,21,0)</f>
        <v>4.7341744386935067</v>
      </c>
      <c r="J122" s="15">
        <f>VLOOKUP($D122,'cement hist forecast'!$A$1:$AJ$34,22,0)</f>
        <v>4.717029300676912</v>
      </c>
      <c r="K122" s="15">
        <f>VLOOKUP($D122,'cement hist forecast'!$A$1:$AJ$34,23,0)</f>
        <v>4.7560378363525624</v>
      </c>
      <c r="L122" s="15">
        <f>VLOOKUP($D122,'cement hist forecast'!$A$1:$AJ$34,24,0)</f>
        <v>5.4571039312530667</v>
      </c>
      <c r="M122" s="15">
        <f>VLOOKUP($D122,'cement hist forecast'!$A$1:$AJ$34,25,0)</f>
        <v>6.8556945384631858</v>
      </c>
      <c r="N122" s="15">
        <f>VLOOKUP($D122,'cement hist forecast'!$A$1:$AJ$34,26,0)</f>
        <v>7.3057456645371399</v>
      </c>
      <c r="O122" s="15">
        <f>VLOOKUP($D122,'cement hist forecast'!$A$1:$AJ$34,27,0)</f>
        <v>7.5092199851219519</v>
      </c>
      <c r="P122" s="15">
        <f>VLOOKUP($D122,'cement hist forecast'!$A$1:$AJ$34,28,0)</f>
        <v>7.4727676989807588</v>
      </c>
      <c r="Q122" s="15">
        <f>VLOOKUP($D122,'cement hist forecast'!$A$1:$AJ$34,29,0)</f>
        <v>7.1272856921893633</v>
      </c>
      <c r="R122" s="15">
        <f>VLOOKUP($D122,'cement hist forecast'!$A$1:$AJ$34,30,0)</f>
        <v>6.7887133255337968</v>
      </c>
      <c r="S122" s="15">
        <f>VLOOKUP($D122,'cement hist forecast'!$A$1:$AJ$34,31,0)</f>
        <v>6.456912406211341</v>
      </c>
      <c r="T122" s="15">
        <f>VLOOKUP($D122,'cement hist forecast'!$A$1:$AJ$34,32,0)</f>
        <v>6.1317475052753343</v>
      </c>
      <c r="U122" s="15">
        <f>VLOOKUP($D122,'cement hist forecast'!$A$1:$AJ$34,33,0)</f>
        <v>5.8130859023580479</v>
      </c>
      <c r="V122" s="15">
        <f>VLOOKUP($D122,'cement hist forecast'!$A$1:$AJ$34,34,0)</f>
        <v>5.5007975314991064</v>
      </c>
      <c r="W122" s="15">
        <f>VLOOKUP($D122,'cement hist forecast'!$A$1:$AJ$34,35,0)</f>
        <v>5.1947549280573462</v>
      </c>
      <c r="X122" s="15">
        <f>VLOOKUP($D122,'cement hist forecast'!$A$1:$AJ$34,36,0)</f>
        <v>4.8948331766844175</v>
      </c>
    </row>
    <row r="123" spans="1:24">
      <c r="A123" s="14" t="s">
        <v>3487</v>
      </c>
      <c r="B123" s="14" t="s">
        <v>4141</v>
      </c>
      <c r="C123" s="14" t="s">
        <v>4142</v>
      </c>
      <c r="D123" s="14" t="s">
        <v>1517</v>
      </c>
      <c r="E123" s="14" t="s">
        <v>4043</v>
      </c>
      <c r="F123">
        <f>SUMIF(GID_GCED_CO2_Plant_2019_v1.0!$V$1:$V$797,'prov lvl hist forec Mt'!A123,GID_GCED_CO2_Plant_2019_v1.0!$AB$1:$AB$797)</f>
        <v>261.48</v>
      </c>
      <c r="G123" s="15">
        <f t="shared" si="2"/>
        <v>24846.129999999997</v>
      </c>
      <c r="H123" s="26">
        <f t="shared" si="3"/>
        <v>1.0523972948704689E-2</v>
      </c>
      <c r="I123" s="15">
        <f>VLOOKUP($D123,'cement hist forecast'!$A$1:$AJ$34,21,0)</f>
        <v>19.737440587036417</v>
      </c>
      <c r="J123" s="15">
        <f>VLOOKUP($D123,'cement hist forecast'!$A$1:$AJ$34,22,0)</f>
        <v>19.782785600550685</v>
      </c>
      <c r="K123" s="15">
        <f>VLOOKUP($D123,'cement hist forecast'!$A$1:$AJ$34,23,0)</f>
        <v>21.414223108893875</v>
      </c>
      <c r="L123" s="15">
        <f>VLOOKUP($D123,'cement hist forecast'!$A$1:$AJ$34,24,0)</f>
        <v>21.140668258208319</v>
      </c>
      <c r="M123" s="15">
        <f>VLOOKUP($D123,'cement hist forecast'!$A$1:$AJ$34,25,0)</f>
        <v>22.995128337938279</v>
      </c>
      <c r="N123" s="15">
        <f>VLOOKUP($D123,'cement hist forecast'!$A$1:$AJ$34,26,0)</f>
        <v>23.156823843551148</v>
      </c>
      <c r="O123" s="15">
        <f>VLOOKUP($D123,'cement hist forecast'!$A$1:$AJ$34,27,0)</f>
        <v>23.328832621471442</v>
      </c>
      <c r="P123" s="15">
        <f>VLOOKUP($D123,'cement hist forecast'!$A$1:$AJ$34,28,0)</f>
        <v>23.29801736589754</v>
      </c>
      <c r="Q123" s="15">
        <f>VLOOKUP($D123,'cement hist forecast'!$A$1:$AJ$34,29,0)</f>
        <v>23.005961161405295</v>
      </c>
      <c r="R123" s="15">
        <f>VLOOKUP($D123,'cement hist forecast'!$A$1:$AJ$34,30,0)</f>
        <v>22.719746081002896</v>
      </c>
      <c r="S123" s="15">
        <f>VLOOKUP($D123,'cement hist forecast'!$A$1:$AJ$34,31,0)</f>
        <v>22.439255302208544</v>
      </c>
      <c r="T123" s="15">
        <f>VLOOKUP($D123,'cement hist forecast'!$A$1:$AJ$34,32,0)</f>
        <v>22.164374338990076</v>
      </c>
      <c r="U123" s="15">
        <f>VLOOKUP($D123,'cement hist forecast'!$A$1:$AJ$34,33,0)</f>
        <v>21.894990995035982</v>
      </c>
      <c r="V123" s="15">
        <f>VLOOKUP($D123,'cement hist forecast'!$A$1:$AJ$34,34,0)</f>
        <v>21.630995317960966</v>
      </c>
      <c r="W123" s="15">
        <f>VLOOKUP($D123,'cement hist forecast'!$A$1:$AJ$34,35,0)</f>
        <v>21.372279554427454</v>
      </c>
      <c r="X123" s="15">
        <f>VLOOKUP($D123,'cement hist forecast'!$A$1:$AJ$34,36,0)</f>
        <v>21.118738106164606</v>
      </c>
    </row>
    <row r="124" spans="1:24">
      <c r="A124" s="14" t="s">
        <v>3582</v>
      </c>
      <c r="B124" s="14" t="s">
        <v>4143</v>
      </c>
      <c r="C124" s="14" t="s">
        <v>4144</v>
      </c>
      <c r="D124" s="14" t="s">
        <v>2370</v>
      </c>
      <c r="E124" s="14" t="s">
        <v>4145</v>
      </c>
      <c r="F124">
        <f>SUMIF(GID_GCED_CO2_Plant_2019_v1.0!$V$1:$V$797,'prov lvl hist forec Mt'!A124,GID_GCED_CO2_Plant_2019_v1.0!$AB$1:$AB$797)</f>
        <v>0</v>
      </c>
      <c r="G124" s="15">
        <f t="shared" si="2"/>
        <v>9185.25</v>
      </c>
      <c r="H124" s="26">
        <f t="shared" si="3"/>
        <v>0</v>
      </c>
      <c r="I124" s="15">
        <f>VLOOKUP($D124,'cement hist forecast'!$A$1:$AJ$34,21,0)</f>
        <v>10.296593578950601</v>
      </c>
      <c r="J124" s="15">
        <f>VLOOKUP($D124,'cement hist forecast'!$A$1:$AJ$34,22,0)</f>
        <v>10.615438043271496</v>
      </c>
      <c r="K124" s="15">
        <f>VLOOKUP($D124,'cement hist forecast'!$A$1:$AJ$34,23,0)</f>
        <v>11.454869534698972</v>
      </c>
      <c r="L124" s="15">
        <f>VLOOKUP($D124,'cement hist forecast'!$A$1:$AJ$34,24,0)</f>
        <v>11.613207335351618</v>
      </c>
      <c r="M124" s="15">
        <f>VLOOKUP($D124,'cement hist forecast'!$A$1:$AJ$34,25,0)</f>
        <v>12.993580356253586</v>
      </c>
      <c r="N124" s="15">
        <f>VLOOKUP($D124,'cement hist forecast'!$A$1:$AJ$34,26,0)</f>
        <v>13.159656117009451</v>
      </c>
      <c r="O124" s="15">
        <f>VLOOKUP($D124,'cement hist forecast'!$A$1:$AJ$34,27,0)</f>
        <v>13.316686401956881</v>
      </c>
      <c r="P124" s="15">
        <f>VLOOKUP($D124,'cement hist forecast'!$A$1:$AJ$34,28,0)</f>
        <v>13.288554533211554</v>
      </c>
      <c r="Q124" s="15">
        <f>VLOOKUP($D124,'cement hist forecast'!$A$1:$AJ$34,29,0)</f>
        <v>13.02193052967765</v>
      </c>
      <c r="R124" s="15">
        <f>VLOOKUP($D124,'cement hist forecast'!$A$1:$AJ$34,30,0)</f>
        <v>12.760639006214427</v>
      </c>
      <c r="S124" s="15">
        <f>VLOOKUP($D124,'cement hist forecast'!$A$1:$AJ$34,31,0)</f>
        <v>12.504573313220467</v>
      </c>
      <c r="T124" s="15">
        <f>VLOOKUP($D124,'cement hist forecast'!$A$1:$AJ$34,32,0)</f>
        <v>12.253628934086386</v>
      </c>
      <c r="U124" s="15">
        <f>VLOOKUP($D124,'cement hist forecast'!$A$1:$AJ$34,33,0)</f>
        <v>12.007703442534988</v>
      </c>
      <c r="V124" s="15">
        <f>VLOOKUP($D124,'cement hist forecast'!$A$1:$AJ$34,34,0)</f>
        <v>11.766696460814616</v>
      </c>
      <c r="W124" s="15">
        <f>VLOOKUP($D124,'cement hist forecast'!$A$1:$AJ$34,35,0)</f>
        <v>11.530509618728654</v>
      </c>
      <c r="X124" s="15">
        <f>VLOOKUP($D124,'cement hist forecast'!$A$1:$AJ$34,36,0)</f>
        <v>11.299046513484409</v>
      </c>
    </row>
    <row r="125" spans="1:24">
      <c r="A125" s="14" t="s">
        <v>3583</v>
      </c>
      <c r="B125" s="14" t="s">
        <v>4146</v>
      </c>
      <c r="C125" s="14" t="s">
        <v>4147</v>
      </c>
      <c r="D125" s="14" t="s">
        <v>2370</v>
      </c>
      <c r="E125" s="14" t="s">
        <v>4145</v>
      </c>
      <c r="F125">
        <f>SUMIF(GID_GCED_CO2_Plant_2019_v1.0!$V$1:$V$797,'prov lvl hist forec Mt'!A125,GID_GCED_CO2_Plant_2019_v1.0!$AB$1:$AB$797)</f>
        <v>0</v>
      </c>
      <c r="G125" s="15">
        <f t="shared" si="2"/>
        <v>9185.25</v>
      </c>
      <c r="H125" s="26">
        <f t="shared" si="3"/>
        <v>0</v>
      </c>
      <c r="I125" s="15">
        <f>VLOOKUP($D125,'cement hist forecast'!$A$1:$AJ$34,21,0)</f>
        <v>10.296593578950601</v>
      </c>
      <c r="J125" s="15">
        <f>VLOOKUP($D125,'cement hist forecast'!$A$1:$AJ$34,22,0)</f>
        <v>10.615438043271496</v>
      </c>
      <c r="K125" s="15">
        <f>VLOOKUP($D125,'cement hist forecast'!$A$1:$AJ$34,23,0)</f>
        <v>11.454869534698972</v>
      </c>
      <c r="L125" s="15">
        <f>VLOOKUP($D125,'cement hist forecast'!$A$1:$AJ$34,24,0)</f>
        <v>11.613207335351618</v>
      </c>
      <c r="M125" s="15">
        <f>VLOOKUP($D125,'cement hist forecast'!$A$1:$AJ$34,25,0)</f>
        <v>12.993580356253586</v>
      </c>
      <c r="N125" s="15">
        <f>VLOOKUP($D125,'cement hist forecast'!$A$1:$AJ$34,26,0)</f>
        <v>13.159656117009451</v>
      </c>
      <c r="O125" s="15">
        <f>VLOOKUP($D125,'cement hist forecast'!$A$1:$AJ$34,27,0)</f>
        <v>13.316686401956881</v>
      </c>
      <c r="P125" s="15">
        <f>VLOOKUP($D125,'cement hist forecast'!$A$1:$AJ$34,28,0)</f>
        <v>13.288554533211554</v>
      </c>
      <c r="Q125" s="15">
        <f>VLOOKUP($D125,'cement hist forecast'!$A$1:$AJ$34,29,0)</f>
        <v>13.02193052967765</v>
      </c>
      <c r="R125" s="15">
        <f>VLOOKUP($D125,'cement hist forecast'!$A$1:$AJ$34,30,0)</f>
        <v>12.760639006214427</v>
      </c>
      <c r="S125" s="15">
        <f>VLOOKUP($D125,'cement hist forecast'!$A$1:$AJ$34,31,0)</f>
        <v>12.504573313220467</v>
      </c>
      <c r="T125" s="15">
        <f>VLOOKUP($D125,'cement hist forecast'!$A$1:$AJ$34,32,0)</f>
        <v>12.253628934086386</v>
      </c>
      <c r="U125" s="15">
        <f>VLOOKUP($D125,'cement hist forecast'!$A$1:$AJ$34,33,0)</f>
        <v>12.007703442534988</v>
      </c>
      <c r="V125" s="15">
        <f>VLOOKUP($D125,'cement hist forecast'!$A$1:$AJ$34,34,0)</f>
        <v>11.766696460814616</v>
      </c>
      <c r="W125" s="15">
        <f>VLOOKUP($D125,'cement hist forecast'!$A$1:$AJ$34,35,0)</f>
        <v>11.530509618728654</v>
      </c>
      <c r="X125" s="15">
        <f>VLOOKUP($D125,'cement hist forecast'!$A$1:$AJ$34,36,0)</f>
        <v>11.299046513484409</v>
      </c>
    </row>
    <row r="126" spans="1:24">
      <c r="A126" s="14" t="s">
        <v>3584</v>
      </c>
      <c r="B126" s="14" t="s">
        <v>4148</v>
      </c>
      <c r="C126" s="14" t="s">
        <v>4149</v>
      </c>
      <c r="D126" s="14" t="s">
        <v>3943</v>
      </c>
      <c r="E126" s="14" t="s">
        <v>3944</v>
      </c>
      <c r="F126">
        <f>SUMIF(GID_GCED_CO2_Plant_2019_v1.0!$V$1:$V$797,'prov lvl hist forec Mt'!A126,GID_GCED_CO2_Plant_2019_v1.0!$AB$1:$AB$797)</f>
        <v>0</v>
      </c>
      <c r="G126" s="15">
        <f t="shared" si="2"/>
        <v>4351.25</v>
      </c>
      <c r="H126" s="26">
        <f t="shared" si="3"/>
        <v>0</v>
      </c>
      <c r="I126" s="15">
        <f>VLOOKUP($D126,'cement hist forecast'!$A$1:$AJ$34,21,0)</f>
        <v>4.0193915554063553</v>
      </c>
      <c r="J126" s="15">
        <f>VLOOKUP($D126,'cement hist forecast'!$A$1:$AJ$34,22,0)</f>
        <v>4.3366620130675004</v>
      </c>
      <c r="K126" s="15">
        <f>VLOOKUP($D126,'cement hist forecast'!$A$1:$AJ$34,23,0)</f>
        <v>3.2033980361307468</v>
      </c>
      <c r="L126" s="15">
        <f>VLOOKUP($D126,'cement hist forecast'!$A$1:$AJ$34,24,0)</f>
        <v>2.4965702429489336</v>
      </c>
      <c r="M126" s="15">
        <f>VLOOKUP($D126,'cement hist forecast'!$A$1:$AJ$34,25,0)</f>
        <v>2.719656665294488</v>
      </c>
      <c r="N126" s="15">
        <f>VLOOKUP($D126,'cement hist forecast'!$A$1:$AJ$34,26,0)</f>
        <v>2.895330206718187</v>
      </c>
      <c r="O126" s="15">
        <f>VLOOKUP($D126,'cement hist forecast'!$A$1:$AJ$34,27,0)</f>
        <v>2.9163500648472214</v>
      </c>
      <c r="P126" s="15">
        <f>VLOOKUP($D126,'cement hist forecast'!$A$1:$AJ$34,28,0)</f>
        <v>2.912584371559908</v>
      </c>
      <c r="Q126" s="15">
        <f>VLOOKUP($D126,'cement hist forecast'!$A$1:$AJ$34,29,0)</f>
        <v>2.8768944488806367</v>
      </c>
      <c r="R126" s="15">
        <f>VLOOKUP($D126,'cement hist forecast'!$A$1:$AJ$34,30,0)</f>
        <v>2.8419183246549511</v>
      </c>
      <c r="S126" s="15">
        <f>VLOOKUP($D126,'cement hist forecast'!$A$1:$AJ$34,31,0)</f>
        <v>2.8076417229137793</v>
      </c>
      <c r="T126" s="15">
        <f>VLOOKUP($D126,'cement hist forecast'!$A$1:$AJ$34,32,0)</f>
        <v>2.7740506532074307</v>
      </c>
      <c r="U126" s="15">
        <f>VLOOKUP($D126,'cement hist forecast'!$A$1:$AJ$34,33,0)</f>
        <v>2.7411314048952091</v>
      </c>
      <c r="V126" s="15">
        <f>VLOOKUP($D126,'cement hist forecast'!$A$1:$AJ$34,34,0)</f>
        <v>2.7088705415492318</v>
      </c>
      <c r="W126" s="15">
        <f>VLOOKUP($D126,'cement hist forecast'!$A$1:$AJ$34,35,0)</f>
        <v>2.6772548954701749</v>
      </c>
      <c r="X126" s="15">
        <f>VLOOKUP($D126,'cement hist forecast'!$A$1:$AJ$34,36,0)</f>
        <v>2.6462715623126982</v>
      </c>
    </row>
    <row r="127" spans="1:24">
      <c r="A127" s="14" t="s">
        <v>3585</v>
      </c>
      <c r="B127" s="14" t="s">
        <v>4150</v>
      </c>
      <c r="C127" s="14" t="s">
        <v>3174</v>
      </c>
      <c r="D127" s="14" t="s">
        <v>2610</v>
      </c>
      <c r="E127" s="14" t="s">
        <v>3936</v>
      </c>
      <c r="F127">
        <f>SUMIF(GID_GCED_CO2_Plant_2019_v1.0!$V$1:$V$797,'prov lvl hist forec Mt'!A127,GID_GCED_CO2_Plant_2019_v1.0!$AB$1:$AB$797)</f>
        <v>0</v>
      </c>
      <c r="G127" s="15">
        <f t="shared" si="2"/>
        <v>3885.2700000000004</v>
      </c>
      <c r="H127" s="26">
        <f t="shared" si="3"/>
        <v>0</v>
      </c>
      <c r="I127" s="15">
        <f>VLOOKUP($D127,'cement hist forecast'!$A$1:$AJ$34,21,0)</f>
        <v>5.4885493850326226</v>
      </c>
      <c r="J127" s="15">
        <f>VLOOKUP($D127,'cement hist forecast'!$A$1:$AJ$34,22,0)</f>
        <v>5.2019214979298178</v>
      </c>
      <c r="K127" s="15">
        <f>VLOOKUP($D127,'cement hist forecast'!$A$1:$AJ$34,23,0)</f>
        <v>6.0988889447589179</v>
      </c>
      <c r="L127" s="15">
        <f>VLOOKUP($D127,'cement hist forecast'!$A$1:$AJ$34,24,0)</f>
        <v>4.6829764932748335</v>
      </c>
      <c r="M127" s="15">
        <f>VLOOKUP($D127,'cement hist forecast'!$A$1:$AJ$34,25,0)</f>
        <v>5.2793141011147258</v>
      </c>
      <c r="N127" s="15">
        <f>VLOOKUP($D127,'cement hist forecast'!$A$1:$AJ$34,26,0)</f>
        <v>5.3831017892624811</v>
      </c>
      <c r="O127" s="15">
        <f>VLOOKUP($D127,'cement hist forecast'!$A$1:$AJ$34,27,0)</f>
        <v>5.4532901269453253</v>
      </c>
      <c r="P127" s="15">
        <f>VLOOKUP($D127,'cement hist forecast'!$A$1:$AJ$34,28,0)</f>
        <v>5.44071593398753</v>
      </c>
      <c r="Q127" s="15">
        <f>VLOOKUP($D127,'cement hist forecast'!$A$1:$AJ$34,29,0)</f>
        <v>5.3215421351202972</v>
      </c>
      <c r="R127" s="15">
        <f>VLOOKUP($D127,'cement hist forecast'!$A$1:$AJ$34,30,0)</f>
        <v>5.2047518122304091</v>
      </c>
      <c r="S127" s="15">
        <f>VLOOKUP($D127,'cement hist forecast'!$A$1:$AJ$34,31,0)</f>
        <v>5.0902972957983188</v>
      </c>
      <c r="T127" s="15">
        <f>VLOOKUP($D127,'cement hist forecast'!$A$1:$AJ$34,32,0)</f>
        <v>4.9781318696948702</v>
      </c>
      <c r="U127" s="15">
        <f>VLOOKUP($D127,'cement hist forecast'!$A$1:$AJ$34,33,0)</f>
        <v>4.8682097521134908</v>
      </c>
      <c r="V127" s="15">
        <f>VLOOKUP($D127,'cement hist forecast'!$A$1:$AJ$34,34,0)</f>
        <v>4.7604860768837378</v>
      </c>
      <c r="W127" s="15">
        <f>VLOOKUP($D127,'cement hist forecast'!$A$1:$AJ$34,35,0)</f>
        <v>4.6549168751585821</v>
      </c>
      <c r="X127" s="15">
        <f>VLOOKUP($D127,'cement hist forecast'!$A$1:$AJ$34,36,0)</f>
        <v>4.5514590574679268</v>
      </c>
    </row>
    <row r="128" spans="1:24">
      <c r="A128" s="14" t="s">
        <v>3586</v>
      </c>
      <c r="B128" s="14" t="s">
        <v>4151</v>
      </c>
      <c r="C128" s="14" t="s">
        <v>4152</v>
      </c>
      <c r="D128" s="14" t="s">
        <v>2370</v>
      </c>
      <c r="E128" s="14" t="s">
        <v>4145</v>
      </c>
      <c r="F128">
        <f>SUMIF(GID_GCED_CO2_Plant_2019_v1.0!$V$1:$V$797,'prov lvl hist forec Mt'!A128,GID_GCED_CO2_Plant_2019_v1.0!$AB$1:$AB$797)</f>
        <v>0</v>
      </c>
      <c r="G128" s="15">
        <f t="shared" si="2"/>
        <v>9185.25</v>
      </c>
      <c r="H128" s="26">
        <f t="shared" si="3"/>
        <v>0</v>
      </c>
      <c r="I128" s="15">
        <f>VLOOKUP($D128,'cement hist forecast'!$A$1:$AJ$34,21,0)</f>
        <v>10.296593578950601</v>
      </c>
      <c r="J128" s="15">
        <f>VLOOKUP($D128,'cement hist forecast'!$A$1:$AJ$34,22,0)</f>
        <v>10.615438043271496</v>
      </c>
      <c r="K128" s="15">
        <f>VLOOKUP($D128,'cement hist forecast'!$A$1:$AJ$34,23,0)</f>
        <v>11.454869534698972</v>
      </c>
      <c r="L128" s="15">
        <f>VLOOKUP($D128,'cement hist forecast'!$A$1:$AJ$34,24,0)</f>
        <v>11.613207335351618</v>
      </c>
      <c r="M128" s="15">
        <f>VLOOKUP($D128,'cement hist forecast'!$A$1:$AJ$34,25,0)</f>
        <v>12.993580356253586</v>
      </c>
      <c r="N128" s="15">
        <f>VLOOKUP($D128,'cement hist forecast'!$A$1:$AJ$34,26,0)</f>
        <v>13.159656117009451</v>
      </c>
      <c r="O128" s="15">
        <f>VLOOKUP($D128,'cement hist forecast'!$A$1:$AJ$34,27,0)</f>
        <v>13.316686401956881</v>
      </c>
      <c r="P128" s="15">
        <f>VLOOKUP($D128,'cement hist forecast'!$A$1:$AJ$34,28,0)</f>
        <v>13.288554533211554</v>
      </c>
      <c r="Q128" s="15">
        <f>VLOOKUP($D128,'cement hist forecast'!$A$1:$AJ$34,29,0)</f>
        <v>13.02193052967765</v>
      </c>
      <c r="R128" s="15">
        <f>VLOOKUP($D128,'cement hist forecast'!$A$1:$AJ$34,30,0)</f>
        <v>12.760639006214427</v>
      </c>
      <c r="S128" s="15">
        <f>VLOOKUP($D128,'cement hist forecast'!$A$1:$AJ$34,31,0)</f>
        <v>12.504573313220467</v>
      </c>
      <c r="T128" s="15">
        <f>VLOOKUP($D128,'cement hist forecast'!$A$1:$AJ$34,32,0)</f>
        <v>12.253628934086386</v>
      </c>
      <c r="U128" s="15">
        <f>VLOOKUP($D128,'cement hist forecast'!$A$1:$AJ$34,33,0)</f>
        <v>12.007703442534988</v>
      </c>
      <c r="V128" s="15">
        <f>VLOOKUP($D128,'cement hist forecast'!$A$1:$AJ$34,34,0)</f>
        <v>11.766696460814616</v>
      </c>
      <c r="W128" s="15">
        <f>VLOOKUP($D128,'cement hist forecast'!$A$1:$AJ$34,35,0)</f>
        <v>11.530509618728654</v>
      </c>
      <c r="X128" s="15">
        <f>VLOOKUP($D128,'cement hist forecast'!$A$1:$AJ$34,36,0)</f>
        <v>11.299046513484409</v>
      </c>
    </row>
    <row r="129" spans="1:24">
      <c r="A129" s="14" t="s">
        <v>3472</v>
      </c>
      <c r="B129" s="14" t="s">
        <v>4153</v>
      </c>
      <c r="C129" s="14" t="s">
        <v>3234</v>
      </c>
      <c r="D129" s="14" t="s">
        <v>2409</v>
      </c>
      <c r="E129" s="14" t="s">
        <v>3961</v>
      </c>
      <c r="F129">
        <f>SUMIF(GID_GCED_CO2_Plant_2019_v1.0!$V$1:$V$797,'prov lvl hist forec Mt'!A129,GID_GCED_CO2_Plant_2019_v1.0!$AB$1:$AB$797)</f>
        <v>335.22</v>
      </c>
      <c r="G129" s="15">
        <f t="shared" si="2"/>
        <v>6828.59</v>
      </c>
      <c r="H129" s="26">
        <f t="shared" si="3"/>
        <v>4.9090661468912326E-2</v>
      </c>
      <c r="I129" s="15">
        <f>VLOOKUP($D129,'cement hist forecast'!$A$1:$AJ$34,21,0)</f>
        <v>13.058604984277105</v>
      </c>
      <c r="J129" s="15">
        <f>VLOOKUP($D129,'cement hist forecast'!$A$1:$AJ$34,22,0)</f>
        <v>14.102085700760693</v>
      </c>
      <c r="K129" s="15">
        <f>VLOOKUP($D129,'cement hist forecast'!$A$1:$AJ$34,23,0)</f>
        <v>15.405543979884897</v>
      </c>
      <c r="L129" s="15">
        <f>VLOOKUP($D129,'cement hist forecast'!$A$1:$AJ$34,24,0)</f>
        <v>14.586288795375388</v>
      </c>
      <c r="M129" s="15">
        <f>VLOOKUP($D129,'cement hist forecast'!$A$1:$AJ$34,25,0)</f>
        <v>15.123518499290816</v>
      </c>
      <c r="N129" s="15">
        <f>VLOOKUP($D129,'cement hist forecast'!$A$1:$AJ$34,26,0)</f>
        <v>14.642655263402022</v>
      </c>
      <c r="O129" s="15">
        <f>VLOOKUP($D129,'cement hist forecast'!$A$1:$AJ$34,27,0)</f>
        <v>14.63297575436094</v>
      </c>
      <c r="P129" s="15">
        <f>VLOOKUP($D129,'cement hist forecast'!$A$1:$AJ$34,28,0)</f>
        <v>14.634709831822201</v>
      </c>
      <c r="Q129" s="15">
        <f>VLOOKUP($D129,'cement hist forecast'!$A$1:$AJ$34,29,0)</f>
        <v>14.651144810932376</v>
      </c>
      <c r="R129" s="15">
        <f>VLOOKUP($D129,'cement hist forecast'!$A$1:$AJ$34,30,0)</f>
        <v>14.667251090460345</v>
      </c>
      <c r="S129" s="15">
        <f>VLOOKUP($D129,'cement hist forecast'!$A$1:$AJ$34,31,0)</f>
        <v>14.683035244397756</v>
      </c>
      <c r="T129" s="15">
        <f>VLOOKUP($D129,'cement hist forecast'!$A$1:$AJ$34,32,0)</f>
        <v>14.698503715256418</v>
      </c>
      <c r="U129" s="15">
        <f>VLOOKUP($D129,'cement hist forecast'!$A$1:$AJ$34,33,0)</f>
        <v>14.713662816697907</v>
      </c>
      <c r="V129" s="15">
        <f>VLOOKUP($D129,'cement hist forecast'!$A$1:$AJ$34,34,0)</f>
        <v>14.728518736110567</v>
      </c>
      <c r="W129" s="15">
        <f>VLOOKUP($D129,'cement hist forecast'!$A$1:$AJ$34,35,0)</f>
        <v>14.743077537134974</v>
      </c>
      <c r="X129" s="15">
        <f>VLOOKUP($D129,'cement hist forecast'!$A$1:$AJ$34,36,0)</f>
        <v>14.757345162138892</v>
      </c>
    </row>
    <row r="130" spans="1:24">
      <c r="A130" s="14" t="s">
        <v>3318</v>
      </c>
      <c r="B130" s="14" t="s">
        <v>4154</v>
      </c>
      <c r="C130" s="14" t="s">
        <v>2665</v>
      </c>
      <c r="D130" s="14" t="s">
        <v>2438</v>
      </c>
      <c r="E130" s="14" t="s">
        <v>3959</v>
      </c>
      <c r="F130">
        <f>SUMIF(GID_GCED_CO2_Plant_2019_v1.0!$V$1:$V$797,'prov lvl hist forec Mt'!A130,GID_GCED_CO2_Plant_2019_v1.0!$AB$1:$AB$797)</f>
        <v>573.23</v>
      </c>
      <c r="G130" s="15">
        <f t="shared" si="2"/>
        <v>15366.849999999997</v>
      </c>
      <c r="H130" s="26">
        <f t="shared" si="3"/>
        <v>3.7303025668891161E-2</v>
      </c>
      <c r="I130" s="15">
        <f>VLOOKUP($D130,'cement hist forecast'!$A$1:$AJ$34,21,0)</f>
        <v>5.9878345291577375</v>
      </c>
      <c r="J130" s="15">
        <f>VLOOKUP($D130,'cement hist forecast'!$A$1:$AJ$34,22,0)</f>
        <v>5.1578523161182837</v>
      </c>
      <c r="K130" s="15">
        <f>VLOOKUP($D130,'cement hist forecast'!$A$1:$AJ$34,23,0)</f>
        <v>5.0033483853656673</v>
      </c>
      <c r="L130" s="15">
        <f>VLOOKUP($D130,'cement hist forecast'!$A$1:$AJ$34,24,0)</f>
        <v>5.2750356313801383</v>
      </c>
      <c r="M130" s="15">
        <f>VLOOKUP($D130,'cement hist forecast'!$A$1:$AJ$34,25,0)</f>
        <v>6.3407056184827324</v>
      </c>
      <c r="N130" s="15">
        <f>VLOOKUP($D130,'cement hist forecast'!$A$1:$AJ$34,26,0)</f>
        <v>7.2350911397993114</v>
      </c>
      <c r="O130" s="15">
        <f>VLOOKUP($D130,'cement hist forecast'!$A$1:$AJ$34,27,0)</f>
        <v>7.3822753558155743</v>
      </c>
      <c r="P130" s="15">
        <f>VLOOKUP($D130,'cement hist forecast'!$A$1:$AJ$34,28,0)</f>
        <v>7.3559074036225329</v>
      </c>
      <c r="Q130" s="15">
        <f>VLOOKUP($D130,'cement hist forecast'!$A$1:$AJ$34,29,0)</f>
        <v>7.106001183657435</v>
      </c>
      <c r="R130" s="15">
        <f>VLOOKUP($D130,'cement hist forecast'!$A$1:$AJ$34,30,0)</f>
        <v>6.8610930880916392</v>
      </c>
      <c r="S130" s="15">
        <f>VLOOKUP($D130,'cement hist forecast'!$A$1:$AJ$34,31,0)</f>
        <v>6.6210831544371596</v>
      </c>
      <c r="T130" s="15">
        <f>VLOOKUP($D130,'cement hist forecast'!$A$1:$AJ$34,32,0)</f>
        <v>6.3858734194557698</v>
      </c>
      <c r="U130" s="15">
        <f>VLOOKUP($D130,'cement hist forecast'!$A$1:$AJ$34,33,0)</f>
        <v>6.1553678791740083</v>
      </c>
      <c r="V130" s="15">
        <f>VLOOKUP($D130,'cement hist forecast'!$A$1:$AJ$34,34,0)</f>
        <v>5.9294724496978795</v>
      </c>
      <c r="W130" s="15">
        <f>VLOOKUP($D130,'cement hist forecast'!$A$1:$AJ$34,35,0)</f>
        <v>5.7080949288112768</v>
      </c>
      <c r="X130" s="15">
        <f>VLOOKUP($D130,'cement hist forecast'!$A$1:$AJ$34,36,0)</f>
        <v>5.491144958342403</v>
      </c>
    </row>
    <row r="131" spans="1:24">
      <c r="A131" s="14" t="s">
        <v>3587</v>
      </c>
      <c r="B131" s="14" t="s">
        <v>4155</v>
      </c>
      <c r="C131" s="14" t="s">
        <v>4156</v>
      </c>
      <c r="D131" s="14" t="s">
        <v>2438</v>
      </c>
      <c r="E131" s="14" t="s">
        <v>3959</v>
      </c>
      <c r="F131">
        <f>SUMIF(GID_GCED_CO2_Plant_2019_v1.0!$V$1:$V$797,'prov lvl hist forec Mt'!A131,GID_GCED_CO2_Plant_2019_v1.0!$AB$1:$AB$797)</f>
        <v>0</v>
      </c>
      <c r="G131" s="15">
        <f t="shared" ref="G131:G194" si="4">SUMIF($E$1:$E$686,E131,$F$1:$F$686)</f>
        <v>15366.849999999997</v>
      </c>
      <c r="H131" s="26">
        <f t="shared" ref="H131:H194" si="5">F131/G131</f>
        <v>0</v>
      </c>
      <c r="I131" s="15">
        <f>VLOOKUP($D131,'cement hist forecast'!$A$1:$AJ$34,21,0)</f>
        <v>5.9878345291577375</v>
      </c>
      <c r="J131" s="15">
        <f>VLOOKUP($D131,'cement hist forecast'!$A$1:$AJ$34,22,0)</f>
        <v>5.1578523161182837</v>
      </c>
      <c r="K131" s="15">
        <f>VLOOKUP($D131,'cement hist forecast'!$A$1:$AJ$34,23,0)</f>
        <v>5.0033483853656673</v>
      </c>
      <c r="L131" s="15">
        <f>VLOOKUP($D131,'cement hist forecast'!$A$1:$AJ$34,24,0)</f>
        <v>5.2750356313801383</v>
      </c>
      <c r="M131" s="15">
        <f>VLOOKUP($D131,'cement hist forecast'!$A$1:$AJ$34,25,0)</f>
        <v>6.3407056184827324</v>
      </c>
      <c r="N131" s="15">
        <f>VLOOKUP($D131,'cement hist forecast'!$A$1:$AJ$34,26,0)</f>
        <v>7.2350911397993114</v>
      </c>
      <c r="O131" s="15">
        <f>VLOOKUP($D131,'cement hist forecast'!$A$1:$AJ$34,27,0)</f>
        <v>7.3822753558155743</v>
      </c>
      <c r="P131" s="15">
        <f>VLOOKUP($D131,'cement hist forecast'!$A$1:$AJ$34,28,0)</f>
        <v>7.3559074036225329</v>
      </c>
      <c r="Q131" s="15">
        <f>VLOOKUP($D131,'cement hist forecast'!$A$1:$AJ$34,29,0)</f>
        <v>7.106001183657435</v>
      </c>
      <c r="R131" s="15">
        <f>VLOOKUP($D131,'cement hist forecast'!$A$1:$AJ$34,30,0)</f>
        <v>6.8610930880916392</v>
      </c>
      <c r="S131" s="15">
        <f>VLOOKUP($D131,'cement hist forecast'!$A$1:$AJ$34,31,0)</f>
        <v>6.6210831544371596</v>
      </c>
      <c r="T131" s="15">
        <f>VLOOKUP($D131,'cement hist forecast'!$A$1:$AJ$34,32,0)</f>
        <v>6.3858734194557698</v>
      </c>
      <c r="U131" s="15">
        <f>VLOOKUP($D131,'cement hist forecast'!$A$1:$AJ$34,33,0)</f>
        <v>6.1553678791740083</v>
      </c>
      <c r="V131" s="15">
        <f>VLOOKUP($D131,'cement hist forecast'!$A$1:$AJ$34,34,0)</f>
        <v>5.9294724496978795</v>
      </c>
      <c r="W131" s="15">
        <f>VLOOKUP($D131,'cement hist forecast'!$A$1:$AJ$34,35,0)</f>
        <v>5.7080949288112768</v>
      </c>
      <c r="X131" s="15">
        <f>VLOOKUP($D131,'cement hist forecast'!$A$1:$AJ$34,36,0)</f>
        <v>5.491144958342403</v>
      </c>
    </row>
    <row r="132" spans="1:24">
      <c r="A132" s="14" t="s">
        <v>3588</v>
      </c>
      <c r="B132" s="14" t="s">
        <v>4157</v>
      </c>
      <c r="C132" s="14" t="s">
        <v>2463</v>
      </c>
      <c r="D132" s="14" t="s">
        <v>2386</v>
      </c>
      <c r="E132" s="14" t="s">
        <v>3955</v>
      </c>
      <c r="F132">
        <f>SUMIF(GID_GCED_CO2_Plant_2019_v1.0!$V$1:$V$797,'prov lvl hist forec Mt'!A132,GID_GCED_CO2_Plant_2019_v1.0!$AB$1:$AB$797)</f>
        <v>0</v>
      </c>
      <c r="G132" s="15">
        <f t="shared" si="4"/>
        <v>64497.73</v>
      </c>
      <c r="H132" s="26">
        <f t="shared" si="5"/>
        <v>0</v>
      </c>
      <c r="I132" s="15">
        <f>VLOOKUP($D132,'cement hist forecast'!$A$1:$AJ$34,21,0)</f>
        <v>17.343715083656377</v>
      </c>
      <c r="J132" s="15">
        <f>VLOOKUP($D132,'cement hist forecast'!$A$1:$AJ$34,22,0)</f>
        <v>17.568384652983536</v>
      </c>
      <c r="K132" s="15">
        <f>VLOOKUP($D132,'cement hist forecast'!$A$1:$AJ$34,23,0)</f>
        <v>18.169803346022103</v>
      </c>
      <c r="L132" s="15">
        <f>VLOOKUP($D132,'cement hist forecast'!$A$1:$AJ$34,24,0)</f>
        <v>17.225551928101279</v>
      </c>
      <c r="M132" s="15">
        <f>VLOOKUP($D132,'cement hist forecast'!$A$1:$AJ$34,25,0)</f>
        <v>19.247337649052817</v>
      </c>
      <c r="N132" s="15">
        <f>VLOOKUP($D132,'cement hist forecast'!$A$1:$AJ$34,26,0)</f>
        <v>19.224865638568154</v>
      </c>
      <c r="O132" s="15">
        <f>VLOOKUP($D132,'cement hist forecast'!$A$1:$AJ$34,27,0)</f>
        <v>19.453342978082087</v>
      </c>
      <c r="P132" s="15">
        <f>VLOOKUP($D132,'cement hist forecast'!$A$1:$AJ$34,28,0)</f>
        <v>19.412411418105361</v>
      </c>
      <c r="Q132" s="15">
        <f>VLOOKUP($D132,'cement hist forecast'!$A$1:$AJ$34,29,0)</f>
        <v>19.024476422009712</v>
      </c>
      <c r="R132" s="15">
        <f>VLOOKUP($D132,'cement hist forecast'!$A$1:$AJ$34,30,0)</f>
        <v>18.644300125835979</v>
      </c>
      <c r="S132" s="15">
        <f>VLOOKUP($D132,'cement hist forecast'!$A$1:$AJ$34,31,0)</f>
        <v>18.271727355585714</v>
      </c>
      <c r="T132" s="15">
        <f>VLOOKUP($D132,'cement hist forecast'!$A$1:$AJ$34,32,0)</f>
        <v>17.906606040740456</v>
      </c>
      <c r="U132" s="15">
        <f>VLOOKUP($D132,'cement hist forecast'!$A$1:$AJ$34,33,0)</f>
        <v>17.548787152192105</v>
      </c>
      <c r="V132" s="15">
        <f>VLOOKUP($D132,'cement hist forecast'!$A$1:$AJ$34,34,0)</f>
        <v>17.198124641414719</v>
      </c>
      <c r="W132" s="15">
        <f>VLOOKUP($D132,'cement hist forecast'!$A$1:$AJ$34,35,0)</f>
        <v>16.854475380852886</v>
      </c>
      <c r="X132" s="15">
        <f>VLOOKUP($D132,'cement hist forecast'!$A$1:$AJ$34,36,0)</f>
        <v>16.517699105502285</v>
      </c>
    </row>
    <row r="133" spans="1:24">
      <c r="A133" s="14" t="s">
        <v>3589</v>
      </c>
      <c r="B133" s="14" t="s">
        <v>4158</v>
      </c>
      <c r="C133" s="14" t="s">
        <v>4159</v>
      </c>
      <c r="D133" s="14" t="s">
        <v>2634</v>
      </c>
      <c r="E133" s="14" t="s">
        <v>3974</v>
      </c>
      <c r="F133">
        <f>SUMIF(GID_GCED_CO2_Plant_2019_v1.0!$V$1:$V$797,'prov lvl hist forec Mt'!A133,GID_GCED_CO2_Plant_2019_v1.0!$AB$1:$AB$797)</f>
        <v>0</v>
      </c>
      <c r="G133" s="15">
        <f t="shared" si="4"/>
        <v>11280.41</v>
      </c>
      <c r="H133" s="26">
        <f t="shared" si="5"/>
        <v>0</v>
      </c>
      <c r="I133" s="15">
        <f>VLOOKUP($D133,'cement hist forecast'!$A$1:$AJ$34,21,0)</f>
        <v>4.7547676258514073</v>
      </c>
      <c r="J133" s="15">
        <f>VLOOKUP($D133,'cement hist forecast'!$A$1:$AJ$34,22,0)</f>
        <v>4.4743011277995075</v>
      </c>
      <c r="K133" s="15">
        <f>VLOOKUP($D133,'cement hist forecast'!$A$1:$AJ$34,23,0)</f>
        <v>4.0588312663850603</v>
      </c>
      <c r="L133" s="15">
        <f>VLOOKUP($D133,'cement hist forecast'!$A$1:$AJ$34,24,0)</f>
        <v>1.7632197575348332</v>
      </c>
      <c r="M133" s="15">
        <f>VLOOKUP($D133,'cement hist forecast'!$A$1:$AJ$34,25,0)</f>
        <v>2.4793000656680531</v>
      </c>
      <c r="N133" s="15">
        <f>VLOOKUP($D133,'cement hist forecast'!$A$1:$AJ$34,26,0)</f>
        <v>2.7002504872645074</v>
      </c>
      <c r="O133" s="15">
        <f>VLOOKUP($D133,'cement hist forecast'!$A$1:$AJ$34,27,0)</f>
        <v>2.8116790537330001</v>
      </c>
      <c r="P133" s="15">
        <f>VLOOKUP($D133,'cement hist forecast'!$A$1:$AJ$34,28,0)</f>
        <v>2.7917167018374971</v>
      </c>
      <c r="Q133" s="15">
        <f>VLOOKUP($D133,'cement hist forecast'!$A$1:$AJ$34,29,0)</f>
        <v>2.6025205190131522</v>
      </c>
      <c r="R133" s="15">
        <f>VLOOKUP($D133,'cement hist forecast'!$A$1:$AJ$34,30,0)</f>
        <v>2.4171082598452944</v>
      </c>
      <c r="S133" s="15">
        <f>VLOOKUP($D133,'cement hist forecast'!$A$1:$AJ$34,31,0)</f>
        <v>2.2354042458607934</v>
      </c>
      <c r="T133" s="15">
        <f>VLOOKUP($D133,'cement hist forecast'!$A$1:$AJ$34,32,0)</f>
        <v>2.0573343121559824</v>
      </c>
      <c r="U133" s="15">
        <f>VLOOKUP($D133,'cement hist forecast'!$A$1:$AJ$34,33,0)</f>
        <v>1.8828257771252686</v>
      </c>
      <c r="V133" s="15">
        <f>VLOOKUP($D133,'cement hist forecast'!$A$1:$AJ$34,34,0)</f>
        <v>1.7118074127951675</v>
      </c>
      <c r="W133" s="15">
        <f>VLOOKUP($D133,'cement hist forecast'!$A$1:$AJ$34,35,0)</f>
        <v>1.5442094157516706</v>
      </c>
      <c r="X133" s="15">
        <f>VLOOKUP($D133,'cement hist forecast'!$A$1:$AJ$34,36,0)</f>
        <v>1.3799633786490411</v>
      </c>
    </row>
    <row r="134" spans="1:24">
      <c r="A134" s="14" t="s">
        <v>3590</v>
      </c>
      <c r="B134" s="14" t="s">
        <v>4160</v>
      </c>
      <c r="C134" s="14" t="s">
        <v>2547</v>
      </c>
      <c r="D134" s="14" t="s">
        <v>3943</v>
      </c>
      <c r="E134" s="14" t="s">
        <v>3944</v>
      </c>
      <c r="F134">
        <f>SUMIF(GID_GCED_CO2_Plant_2019_v1.0!$V$1:$V$797,'prov lvl hist forec Mt'!A134,GID_GCED_CO2_Plant_2019_v1.0!$AB$1:$AB$797)</f>
        <v>0</v>
      </c>
      <c r="G134" s="15">
        <f t="shared" si="4"/>
        <v>4351.25</v>
      </c>
      <c r="H134" s="26">
        <f t="shared" si="5"/>
        <v>0</v>
      </c>
      <c r="I134" s="15">
        <f>VLOOKUP($D134,'cement hist forecast'!$A$1:$AJ$34,21,0)</f>
        <v>4.0193915554063553</v>
      </c>
      <c r="J134" s="15">
        <f>VLOOKUP($D134,'cement hist forecast'!$A$1:$AJ$34,22,0)</f>
        <v>4.3366620130675004</v>
      </c>
      <c r="K134" s="15">
        <f>VLOOKUP($D134,'cement hist forecast'!$A$1:$AJ$34,23,0)</f>
        <v>3.2033980361307468</v>
      </c>
      <c r="L134" s="15">
        <f>VLOOKUP($D134,'cement hist forecast'!$A$1:$AJ$34,24,0)</f>
        <v>2.4965702429489336</v>
      </c>
      <c r="M134" s="15">
        <f>VLOOKUP($D134,'cement hist forecast'!$A$1:$AJ$34,25,0)</f>
        <v>2.719656665294488</v>
      </c>
      <c r="N134" s="15">
        <f>VLOOKUP($D134,'cement hist forecast'!$A$1:$AJ$34,26,0)</f>
        <v>2.895330206718187</v>
      </c>
      <c r="O134" s="15">
        <f>VLOOKUP($D134,'cement hist forecast'!$A$1:$AJ$34,27,0)</f>
        <v>2.9163500648472214</v>
      </c>
      <c r="P134" s="15">
        <f>VLOOKUP($D134,'cement hist forecast'!$A$1:$AJ$34,28,0)</f>
        <v>2.912584371559908</v>
      </c>
      <c r="Q134" s="15">
        <f>VLOOKUP($D134,'cement hist forecast'!$A$1:$AJ$34,29,0)</f>
        <v>2.8768944488806367</v>
      </c>
      <c r="R134" s="15">
        <f>VLOOKUP($D134,'cement hist forecast'!$A$1:$AJ$34,30,0)</f>
        <v>2.8419183246549511</v>
      </c>
      <c r="S134" s="15">
        <f>VLOOKUP($D134,'cement hist forecast'!$A$1:$AJ$34,31,0)</f>
        <v>2.8076417229137793</v>
      </c>
      <c r="T134" s="15">
        <f>VLOOKUP($D134,'cement hist forecast'!$A$1:$AJ$34,32,0)</f>
        <v>2.7740506532074307</v>
      </c>
      <c r="U134" s="15">
        <f>VLOOKUP($D134,'cement hist forecast'!$A$1:$AJ$34,33,0)</f>
        <v>2.7411314048952091</v>
      </c>
      <c r="V134" s="15">
        <f>VLOOKUP($D134,'cement hist forecast'!$A$1:$AJ$34,34,0)</f>
        <v>2.7088705415492318</v>
      </c>
      <c r="W134" s="15">
        <f>VLOOKUP($D134,'cement hist forecast'!$A$1:$AJ$34,35,0)</f>
        <v>2.6772548954701749</v>
      </c>
      <c r="X134" s="15">
        <f>VLOOKUP($D134,'cement hist forecast'!$A$1:$AJ$34,36,0)</f>
        <v>2.6462715623126982</v>
      </c>
    </row>
    <row r="135" spans="1:24">
      <c r="A135" s="14" t="s">
        <v>3591</v>
      </c>
      <c r="B135" s="14" t="s">
        <v>4161</v>
      </c>
      <c r="C135" s="14" t="s">
        <v>4162</v>
      </c>
      <c r="D135" s="14" t="s">
        <v>2370</v>
      </c>
      <c r="E135" s="14" t="s">
        <v>4145</v>
      </c>
      <c r="F135">
        <f>SUMIF(GID_GCED_CO2_Plant_2019_v1.0!$V$1:$V$797,'prov lvl hist forec Mt'!A135,GID_GCED_CO2_Plant_2019_v1.0!$AB$1:$AB$797)</f>
        <v>0</v>
      </c>
      <c r="G135" s="15">
        <f t="shared" si="4"/>
        <v>9185.25</v>
      </c>
      <c r="H135" s="26">
        <f t="shared" si="5"/>
        <v>0</v>
      </c>
      <c r="I135" s="15">
        <f>VLOOKUP($D135,'cement hist forecast'!$A$1:$AJ$34,21,0)</f>
        <v>10.296593578950601</v>
      </c>
      <c r="J135" s="15">
        <f>VLOOKUP($D135,'cement hist forecast'!$A$1:$AJ$34,22,0)</f>
        <v>10.615438043271496</v>
      </c>
      <c r="K135" s="15">
        <f>VLOOKUP($D135,'cement hist forecast'!$A$1:$AJ$34,23,0)</f>
        <v>11.454869534698972</v>
      </c>
      <c r="L135" s="15">
        <f>VLOOKUP($D135,'cement hist forecast'!$A$1:$AJ$34,24,0)</f>
        <v>11.613207335351618</v>
      </c>
      <c r="M135" s="15">
        <f>VLOOKUP($D135,'cement hist forecast'!$A$1:$AJ$34,25,0)</f>
        <v>12.993580356253586</v>
      </c>
      <c r="N135" s="15">
        <f>VLOOKUP($D135,'cement hist forecast'!$A$1:$AJ$34,26,0)</f>
        <v>13.159656117009451</v>
      </c>
      <c r="O135" s="15">
        <f>VLOOKUP($D135,'cement hist forecast'!$A$1:$AJ$34,27,0)</f>
        <v>13.316686401956881</v>
      </c>
      <c r="P135" s="15">
        <f>VLOOKUP($D135,'cement hist forecast'!$A$1:$AJ$34,28,0)</f>
        <v>13.288554533211554</v>
      </c>
      <c r="Q135" s="15">
        <f>VLOOKUP($D135,'cement hist forecast'!$A$1:$AJ$34,29,0)</f>
        <v>13.02193052967765</v>
      </c>
      <c r="R135" s="15">
        <f>VLOOKUP($D135,'cement hist forecast'!$A$1:$AJ$34,30,0)</f>
        <v>12.760639006214427</v>
      </c>
      <c r="S135" s="15">
        <f>VLOOKUP($D135,'cement hist forecast'!$A$1:$AJ$34,31,0)</f>
        <v>12.504573313220467</v>
      </c>
      <c r="T135" s="15">
        <f>VLOOKUP($D135,'cement hist forecast'!$A$1:$AJ$34,32,0)</f>
        <v>12.253628934086386</v>
      </c>
      <c r="U135" s="15">
        <f>VLOOKUP($D135,'cement hist forecast'!$A$1:$AJ$34,33,0)</f>
        <v>12.007703442534988</v>
      </c>
      <c r="V135" s="15">
        <f>VLOOKUP($D135,'cement hist forecast'!$A$1:$AJ$34,34,0)</f>
        <v>11.766696460814616</v>
      </c>
      <c r="W135" s="15">
        <f>VLOOKUP($D135,'cement hist forecast'!$A$1:$AJ$34,35,0)</f>
        <v>11.530509618728654</v>
      </c>
      <c r="X135" s="15">
        <f>VLOOKUP($D135,'cement hist forecast'!$A$1:$AJ$34,36,0)</f>
        <v>11.299046513484409</v>
      </c>
    </row>
    <row r="136" spans="1:24">
      <c r="A136" s="14" t="s">
        <v>3592</v>
      </c>
      <c r="B136" s="14" t="s">
        <v>4163</v>
      </c>
      <c r="C136" s="14" t="s">
        <v>4162</v>
      </c>
      <c r="D136" s="14" t="s">
        <v>2396</v>
      </c>
      <c r="E136" s="14" t="s">
        <v>4093</v>
      </c>
      <c r="F136">
        <f>SUMIF(GID_GCED_CO2_Plant_2019_v1.0!$V$1:$V$797,'prov lvl hist forec Mt'!A136,GID_GCED_CO2_Plant_2019_v1.0!$AB$1:$AB$797)</f>
        <v>0</v>
      </c>
      <c r="G136" s="15">
        <f t="shared" si="4"/>
        <v>18095.59</v>
      </c>
      <c r="H136" s="26">
        <f t="shared" si="5"/>
        <v>0</v>
      </c>
      <c r="I136" s="15">
        <f>VLOOKUP($D136,'cement hist forecast'!$A$1:$AJ$34,21,0)</f>
        <v>12.43549499866061</v>
      </c>
      <c r="J136" s="15">
        <f>VLOOKUP($D136,'cement hist forecast'!$A$1:$AJ$34,22,0)</f>
        <v>12.480840983881629</v>
      </c>
      <c r="K136" s="15">
        <f>VLOOKUP($D136,'cement hist forecast'!$A$1:$AJ$34,23,0)</f>
        <v>12.119492047909882</v>
      </c>
      <c r="L136" s="15">
        <f>VLOOKUP($D136,'cement hist forecast'!$A$1:$AJ$34,24,0)</f>
        <v>11.653362849274208</v>
      </c>
      <c r="M136" s="15">
        <f>VLOOKUP($D136,'cement hist forecast'!$A$1:$AJ$34,25,0)</f>
        <v>13.243899068207106</v>
      </c>
      <c r="N136" s="15">
        <f>VLOOKUP($D136,'cement hist forecast'!$A$1:$AJ$34,26,0)</f>
        <v>13.249065959926245</v>
      </c>
      <c r="O136" s="15">
        <f>VLOOKUP($D136,'cement hist forecast'!$A$1:$AJ$34,27,0)</f>
        <v>13.442156461077605</v>
      </c>
      <c r="P136" s="15">
        <f>VLOOKUP($D136,'cement hist forecast'!$A$1:$AJ$34,28,0)</f>
        <v>13.407564429125436</v>
      </c>
      <c r="Q136" s="15">
        <f>VLOOKUP($D136,'cement hist forecast'!$A$1:$AJ$34,29,0)</f>
        <v>13.079713260297856</v>
      </c>
      <c r="R136" s="15">
        <f>VLOOKUP($D136,'cement hist forecast'!$A$1:$AJ$34,30,0)</f>
        <v>12.758419114846827</v>
      </c>
      <c r="S136" s="15">
        <f>VLOOKUP($D136,'cement hist forecast'!$A$1:$AJ$34,31,0)</f>
        <v>12.443550852304817</v>
      </c>
      <c r="T136" s="15">
        <f>VLOOKUP($D136,'cement hist forecast'!$A$1:$AJ$34,32,0)</f>
        <v>12.13497995501365</v>
      </c>
      <c r="U136" s="15">
        <f>VLOOKUP($D136,'cement hist forecast'!$A$1:$AJ$34,33,0)</f>
        <v>11.832580475668305</v>
      </c>
      <c r="V136" s="15">
        <f>VLOOKUP($D136,'cement hist forecast'!$A$1:$AJ$34,34,0)</f>
        <v>11.536228985909865</v>
      </c>
      <c r="W136" s="15">
        <f>VLOOKUP($D136,'cement hist forecast'!$A$1:$AJ$34,35,0)</f>
        <v>11.245804525946598</v>
      </c>
      <c r="X136" s="15">
        <f>VLOOKUP($D136,'cement hist forecast'!$A$1:$AJ$34,36,0)</f>
        <v>10.961188555182591</v>
      </c>
    </row>
    <row r="137" spans="1:24">
      <c r="A137" s="14" t="s">
        <v>3593</v>
      </c>
      <c r="B137" s="14" t="s">
        <v>4164</v>
      </c>
      <c r="C137" s="14" t="s">
        <v>4165</v>
      </c>
      <c r="D137" s="14" t="s">
        <v>2438</v>
      </c>
      <c r="E137" s="14" t="s">
        <v>3959</v>
      </c>
      <c r="F137">
        <f>SUMIF(GID_GCED_CO2_Plant_2019_v1.0!$V$1:$V$797,'prov lvl hist forec Mt'!A137,GID_GCED_CO2_Plant_2019_v1.0!$AB$1:$AB$797)</f>
        <v>0</v>
      </c>
      <c r="G137" s="15">
        <f t="shared" si="4"/>
        <v>15366.849999999997</v>
      </c>
      <c r="H137" s="26">
        <f t="shared" si="5"/>
        <v>0</v>
      </c>
      <c r="I137" s="15">
        <f>VLOOKUP($D137,'cement hist forecast'!$A$1:$AJ$34,21,0)</f>
        <v>5.9878345291577375</v>
      </c>
      <c r="J137" s="15">
        <f>VLOOKUP($D137,'cement hist forecast'!$A$1:$AJ$34,22,0)</f>
        <v>5.1578523161182837</v>
      </c>
      <c r="K137" s="15">
        <f>VLOOKUP($D137,'cement hist forecast'!$A$1:$AJ$34,23,0)</f>
        <v>5.0033483853656673</v>
      </c>
      <c r="L137" s="15">
        <f>VLOOKUP($D137,'cement hist forecast'!$A$1:$AJ$34,24,0)</f>
        <v>5.2750356313801383</v>
      </c>
      <c r="M137" s="15">
        <f>VLOOKUP($D137,'cement hist forecast'!$A$1:$AJ$34,25,0)</f>
        <v>6.3407056184827324</v>
      </c>
      <c r="N137" s="15">
        <f>VLOOKUP($D137,'cement hist forecast'!$A$1:$AJ$34,26,0)</f>
        <v>7.2350911397993114</v>
      </c>
      <c r="O137" s="15">
        <f>VLOOKUP($D137,'cement hist forecast'!$A$1:$AJ$34,27,0)</f>
        <v>7.3822753558155743</v>
      </c>
      <c r="P137" s="15">
        <f>VLOOKUP($D137,'cement hist forecast'!$A$1:$AJ$34,28,0)</f>
        <v>7.3559074036225329</v>
      </c>
      <c r="Q137" s="15">
        <f>VLOOKUP($D137,'cement hist forecast'!$A$1:$AJ$34,29,0)</f>
        <v>7.106001183657435</v>
      </c>
      <c r="R137" s="15">
        <f>VLOOKUP($D137,'cement hist forecast'!$A$1:$AJ$34,30,0)</f>
        <v>6.8610930880916392</v>
      </c>
      <c r="S137" s="15">
        <f>VLOOKUP($D137,'cement hist forecast'!$A$1:$AJ$34,31,0)</f>
        <v>6.6210831544371596</v>
      </c>
      <c r="T137" s="15">
        <f>VLOOKUP($D137,'cement hist forecast'!$A$1:$AJ$34,32,0)</f>
        <v>6.3858734194557698</v>
      </c>
      <c r="U137" s="15">
        <f>VLOOKUP($D137,'cement hist forecast'!$A$1:$AJ$34,33,0)</f>
        <v>6.1553678791740083</v>
      </c>
      <c r="V137" s="15">
        <f>VLOOKUP($D137,'cement hist forecast'!$A$1:$AJ$34,34,0)</f>
        <v>5.9294724496978795</v>
      </c>
      <c r="W137" s="15">
        <f>VLOOKUP($D137,'cement hist forecast'!$A$1:$AJ$34,35,0)</f>
        <v>5.7080949288112768</v>
      </c>
      <c r="X137" s="15">
        <f>VLOOKUP($D137,'cement hist forecast'!$A$1:$AJ$34,36,0)</f>
        <v>5.491144958342403</v>
      </c>
    </row>
    <row r="138" spans="1:24">
      <c r="A138" s="14" t="s">
        <v>3275</v>
      </c>
      <c r="B138" s="14" t="s">
        <v>4166</v>
      </c>
      <c r="C138" s="14" t="s">
        <v>2475</v>
      </c>
      <c r="D138" s="14" t="s">
        <v>2396</v>
      </c>
      <c r="E138" s="14" t="s">
        <v>4093</v>
      </c>
      <c r="F138">
        <f>SUMIF(GID_GCED_CO2_Plant_2019_v1.0!$V$1:$V$797,'prov lvl hist forec Mt'!A138,GID_GCED_CO2_Plant_2019_v1.0!$AB$1:$AB$797)</f>
        <v>3191.3900000000003</v>
      </c>
      <c r="G138" s="15">
        <f t="shared" si="4"/>
        <v>18095.59</v>
      </c>
      <c r="H138" s="26">
        <f t="shared" si="5"/>
        <v>0.17636285968017623</v>
      </c>
      <c r="I138" s="15">
        <f>VLOOKUP($D138,'cement hist forecast'!$A$1:$AJ$34,21,0)</f>
        <v>12.43549499866061</v>
      </c>
      <c r="J138" s="15">
        <f>VLOOKUP($D138,'cement hist forecast'!$A$1:$AJ$34,22,0)</f>
        <v>12.480840983881629</v>
      </c>
      <c r="K138" s="15">
        <f>VLOOKUP($D138,'cement hist forecast'!$A$1:$AJ$34,23,0)</f>
        <v>12.119492047909882</v>
      </c>
      <c r="L138" s="15">
        <f>VLOOKUP($D138,'cement hist forecast'!$A$1:$AJ$34,24,0)</f>
        <v>11.653362849274208</v>
      </c>
      <c r="M138" s="15">
        <f>VLOOKUP($D138,'cement hist forecast'!$A$1:$AJ$34,25,0)</f>
        <v>13.243899068207106</v>
      </c>
      <c r="N138" s="15">
        <f>VLOOKUP($D138,'cement hist forecast'!$A$1:$AJ$34,26,0)</f>
        <v>13.249065959926245</v>
      </c>
      <c r="O138" s="15">
        <f>VLOOKUP($D138,'cement hist forecast'!$A$1:$AJ$34,27,0)</f>
        <v>13.442156461077605</v>
      </c>
      <c r="P138" s="15">
        <f>VLOOKUP($D138,'cement hist forecast'!$A$1:$AJ$34,28,0)</f>
        <v>13.407564429125436</v>
      </c>
      <c r="Q138" s="15">
        <f>VLOOKUP($D138,'cement hist forecast'!$A$1:$AJ$34,29,0)</f>
        <v>13.079713260297856</v>
      </c>
      <c r="R138" s="15">
        <f>VLOOKUP($D138,'cement hist forecast'!$A$1:$AJ$34,30,0)</f>
        <v>12.758419114846827</v>
      </c>
      <c r="S138" s="15">
        <f>VLOOKUP($D138,'cement hist forecast'!$A$1:$AJ$34,31,0)</f>
        <v>12.443550852304817</v>
      </c>
      <c r="T138" s="15">
        <f>VLOOKUP($D138,'cement hist forecast'!$A$1:$AJ$34,32,0)</f>
        <v>12.13497995501365</v>
      </c>
      <c r="U138" s="15">
        <f>VLOOKUP($D138,'cement hist forecast'!$A$1:$AJ$34,33,0)</f>
        <v>11.832580475668305</v>
      </c>
      <c r="V138" s="15">
        <f>VLOOKUP($D138,'cement hist forecast'!$A$1:$AJ$34,34,0)</f>
        <v>11.536228985909865</v>
      </c>
      <c r="W138" s="15">
        <f>VLOOKUP($D138,'cement hist forecast'!$A$1:$AJ$34,35,0)</f>
        <v>11.245804525946598</v>
      </c>
      <c r="X138" s="15">
        <f>VLOOKUP($D138,'cement hist forecast'!$A$1:$AJ$34,36,0)</f>
        <v>10.961188555182591</v>
      </c>
    </row>
    <row r="139" spans="1:24">
      <c r="A139" s="14" t="s">
        <v>3497</v>
      </c>
      <c r="B139" s="14" t="s">
        <v>4167</v>
      </c>
      <c r="C139" s="14" t="s">
        <v>4168</v>
      </c>
      <c r="D139" s="14" t="s">
        <v>2396</v>
      </c>
      <c r="E139" s="14" t="s">
        <v>4093</v>
      </c>
      <c r="F139">
        <f>SUMIF(GID_GCED_CO2_Plant_2019_v1.0!$V$1:$V$797,'prov lvl hist forec Mt'!A139,GID_GCED_CO2_Plant_2019_v1.0!$AB$1:$AB$797)</f>
        <v>1045.9100000000001</v>
      </c>
      <c r="G139" s="15">
        <f t="shared" si="4"/>
        <v>18095.59</v>
      </c>
      <c r="H139" s="26">
        <f t="shared" si="5"/>
        <v>5.7799165432019628E-2</v>
      </c>
      <c r="I139" s="15">
        <f>VLOOKUP($D139,'cement hist forecast'!$A$1:$AJ$34,21,0)</f>
        <v>12.43549499866061</v>
      </c>
      <c r="J139" s="15">
        <f>VLOOKUP($D139,'cement hist forecast'!$A$1:$AJ$34,22,0)</f>
        <v>12.480840983881629</v>
      </c>
      <c r="K139" s="15">
        <f>VLOOKUP($D139,'cement hist forecast'!$A$1:$AJ$34,23,0)</f>
        <v>12.119492047909882</v>
      </c>
      <c r="L139" s="15">
        <f>VLOOKUP($D139,'cement hist forecast'!$A$1:$AJ$34,24,0)</f>
        <v>11.653362849274208</v>
      </c>
      <c r="M139" s="15">
        <f>VLOOKUP($D139,'cement hist forecast'!$A$1:$AJ$34,25,0)</f>
        <v>13.243899068207106</v>
      </c>
      <c r="N139" s="15">
        <f>VLOOKUP($D139,'cement hist forecast'!$A$1:$AJ$34,26,0)</f>
        <v>13.249065959926245</v>
      </c>
      <c r="O139" s="15">
        <f>VLOOKUP($D139,'cement hist forecast'!$A$1:$AJ$34,27,0)</f>
        <v>13.442156461077605</v>
      </c>
      <c r="P139" s="15">
        <f>VLOOKUP($D139,'cement hist forecast'!$A$1:$AJ$34,28,0)</f>
        <v>13.407564429125436</v>
      </c>
      <c r="Q139" s="15">
        <f>VLOOKUP($D139,'cement hist forecast'!$A$1:$AJ$34,29,0)</f>
        <v>13.079713260297856</v>
      </c>
      <c r="R139" s="15">
        <f>VLOOKUP($D139,'cement hist forecast'!$A$1:$AJ$34,30,0)</f>
        <v>12.758419114846827</v>
      </c>
      <c r="S139" s="15">
        <f>VLOOKUP($D139,'cement hist forecast'!$A$1:$AJ$34,31,0)</f>
        <v>12.443550852304817</v>
      </c>
      <c r="T139" s="15">
        <f>VLOOKUP($D139,'cement hist forecast'!$A$1:$AJ$34,32,0)</f>
        <v>12.13497995501365</v>
      </c>
      <c r="U139" s="15">
        <f>VLOOKUP($D139,'cement hist forecast'!$A$1:$AJ$34,33,0)</f>
        <v>11.832580475668305</v>
      </c>
      <c r="V139" s="15">
        <f>VLOOKUP($D139,'cement hist forecast'!$A$1:$AJ$34,34,0)</f>
        <v>11.536228985909865</v>
      </c>
      <c r="W139" s="15">
        <f>VLOOKUP($D139,'cement hist forecast'!$A$1:$AJ$34,35,0)</f>
        <v>11.245804525946598</v>
      </c>
      <c r="X139" s="15">
        <f>VLOOKUP($D139,'cement hist forecast'!$A$1:$AJ$34,36,0)</f>
        <v>10.961188555182591</v>
      </c>
    </row>
    <row r="140" spans="1:24">
      <c r="A140" s="14" t="s">
        <v>3594</v>
      </c>
      <c r="B140" s="14" t="s">
        <v>4169</v>
      </c>
      <c r="C140" s="14" t="s">
        <v>4170</v>
      </c>
      <c r="D140" s="14" t="s">
        <v>1445</v>
      </c>
      <c r="E140" s="14" t="s">
        <v>3947</v>
      </c>
      <c r="F140">
        <f>SUMIF(GID_GCED_CO2_Plant_2019_v1.0!$V$1:$V$797,'prov lvl hist forec Mt'!A140,GID_GCED_CO2_Plant_2019_v1.0!$AB$1:$AB$797)</f>
        <v>0</v>
      </c>
      <c r="G140" s="15">
        <f t="shared" si="4"/>
        <v>19500.18</v>
      </c>
      <c r="H140" s="26">
        <f t="shared" si="5"/>
        <v>0</v>
      </c>
      <c r="I140" s="15">
        <f>VLOOKUP($D140,'cement hist forecast'!$A$1:$AJ$34,21,0)</f>
        <v>11.887051923900506</v>
      </c>
      <c r="J140" s="15">
        <f>VLOOKUP($D140,'cement hist forecast'!$A$1:$AJ$34,22,0)</f>
        <v>12.937656953365352</v>
      </c>
      <c r="K140" s="15">
        <f>VLOOKUP($D140,'cement hist forecast'!$A$1:$AJ$34,23,0)</f>
        <v>12.159265759154817</v>
      </c>
      <c r="L140" s="15">
        <f>VLOOKUP($D140,'cement hist forecast'!$A$1:$AJ$34,24,0)</f>
        <v>11.815307114840197</v>
      </c>
      <c r="M140" s="15">
        <f>VLOOKUP($D140,'cement hist forecast'!$A$1:$AJ$34,25,0)</f>
        <v>14.078349814013468</v>
      </c>
      <c r="N140" s="15">
        <f>VLOOKUP($D140,'cement hist forecast'!$A$1:$AJ$34,26,0)</f>
        <v>15.890419594803729</v>
      </c>
      <c r="O140" s="15">
        <f>VLOOKUP($D140,'cement hist forecast'!$A$1:$AJ$34,27,0)</f>
        <v>16.19866484510754</v>
      </c>
      <c r="P140" s="15">
        <f>VLOOKUP($D140,'cement hist forecast'!$A$1:$AJ$34,28,0)</f>
        <v>16.143442918166372</v>
      </c>
      <c r="Q140" s="15">
        <f>VLOOKUP($D140,'cement hist forecast'!$A$1:$AJ$34,29,0)</f>
        <v>15.620068826768495</v>
      </c>
      <c r="R140" s="15">
        <f>VLOOKUP($D140,'cement hist forecast'!$A$1:$AJ$34,30,0)</f>
        <v>15.107162217198578</v>
      </c>
      <c r="S140" s="15">
        <f>VLOOKUP($D140,'cement hist forecast'!$A$1:$AJ$34,31,0)</f>
        <v>14.604513739820057</v>
      </c>
      <c r="T140" s="15">
        <f>VLOOKUP($D140,'cement hist forecast'!$A$1:$AJ$34,32,0)</f>
        <v>14.111918231989108</v>
      </c>
      <c r="U140" s="15">
        <f>VLOOKUP($D140,'cement hist forecast'!$A$1:$AJ$34,33,0)</f>
        <v>13.629174634314779</v>
      </c>
      <c r="V140" s="15">
        <f>VLOOKUP($D140,'cement hist forecast'!$A$1:$AJ$34,34,0)</f>
        <v>13.156085908593933</v>
      </c>
      <c r="W140" s="15">
        <f>VLOOKUP($D140,'cement hist forecast'!$A$1:$AJ$34,35,0)</f>
        <v>12.692458957387508</v>
      </c>
      <c r="X140" s="15">
        <f>VLOOKUP($D140,'cement hist forecast'!$A$1:$AJ$34,36,0)</f>
        <v>12.238104545205207</v>
      </c>
    </row>
    <row r="141" spans="1:24">
      <c r="A141" s="14" t="s">
        <v>3595</v>
      </c>
      <c r="B141" s="14" t="s">
        <v>4171</v>
      </c>
      <c r="C141" s="14" t="s">
        <v>4172</v>
      </c>
      <c r="D141" s="14" t="s">
        <v>2458</v>
      </c>
      <c r="E141" s="14" t="s">
        <v>3957</v>
      </c>
      <c r="F141">
        <f>SUMIF(GID_GCED_CO2_Plant_2019_v1.0!$V$1:$V$797,'prov lvl hist forec Mt'!A141,GID_GCED_CO2_Plant_2019_v1.0!$AB$1:$AB$797)</f>
        <v>0</v>
      </c>
      <c r="G141" s="15">
        <f t="shared" si="4"/>
        <v>25846</v>
      </c>
      <c r="H141" s="26">
        <f t="shared" si="5"/>
        <v>0</v>
      </c>
      <c r="I141" s="15">
        <f>VLOOKUP($D141,'cement hist forecast'!$A$1:$AJ$34,21,0)</f>
        <v>20.159933071953358</v>
      </c>
      <c r="J141" s="15">
        <f>VLOOKUP($D141,'cement hist forecast'!$A$1:$AJ$34,22,0)</f>
        <v>21.097028574533081</v>
      </c>
      <c r="K141" s="15">
        <f>VLOOKUP($D141,'cement hist forecast'!$A$1:$AJ$34,23,0)</f>
        <v>20.755026750013791</v>
      </c>
      <c r="L141" s="15">
        <f>VLOOKUP($D141,'cement hist forecast'!$A$1:$AJ$34,24,0)</f>
        <v>16.237054602988707</v>
      </c>
      <c r="M141" s="15">
        <f>VLOOKUP($D141,'cement hist forecast'!$A$1:$AJ$34,25,0)</f>
        <v>19.755116421437421</v>
      </c>
      <c r="N141" s="15">
        <f>VLOOKUP($D141,'cement hist forecast'!$A$1:$AJ$34,26,0)</f>
        <v>21.383571569910259</v>
      </c>
      <c r="O141" s="15">
        <f>VLOOKUP($D141,'cement hist forecast'!$A$1:$AJ$34,27,0)</f>
        <v>21.877745246091671</v>
      </c>
      <c r="P141" s="15">
        <f>VLOOKUP($D141,'cement hist forecast'!$A$1:$AJ$34,28,0)</f>
        <v>21.789214368112393</v>
      </c>
      <c r="Q141" s="15">
        <f>VLOOKUP($D141,'cement hist forecast'!$A$1:$AJ$34,29,0)</f>
        <v>20.950149699608083</v>
      </c>
      <c r="R141" s="15">
        <f>VLOOKUP($D141,'cement hist forecast'!$A$1:$AJ$34,30,0)</f>
        <v>20.127866324473857</v>
      </c>
      <c r="S141" s="15">
        <f>VLOOKUP($D141,'cement hist forecast'!$A$1:$AJ$34,31,0)</f>
        <v>19.322028616842317</v>
      </c>
      <c r="T141" s="15">
        <f>VLOOKUP($D141,'cement hist forecast'!$A$1:$AJ$34,32,0)</f>
        <v>18.532307663363408</v>
      </c>
      <c r="U141" s="15">
        <f>VLOOKUP($D141,'cement hist forecast'!$A$1:$AJ$34,33,0)</f>
        <v>17.758381128954078</v>
      </c>
      <c r="V141" s="15">
        <f>VLOOKUP($D141,'cement hist forecast'!$A$1:$AJ$34,34,0)</f>
        <v>16.999933125232928</v>
      </c>
      <c r="W141" s="15">
        <f>VLOOKUP($D141,'cement hist forecast'!$A$1:$AJ$34,35,0)</f>
        <v>16.256654081586213</v>
      </c>
      <c r="X141" s="15">
        <f>VLOOKUP($D141,'cement hist forecast'!$A$1:$AJ$34,36,0)</f>
        <v>15.528240618812418</v>
      </c>
    </row>
    <row r="142" spans="1:24">
      <c r="A142" s="14" t="s">
        <v>3596</v>
      </c>
      <c r="B142" s="14" t="s">
        <v>4173</v>
      </c>
      <c r="C142" s="14" t="s">
        <v>2864</v>
      </c>
      <c r="D142" s="14" t="s">
        <v>2642</v>
      </c>
      <c r="E142" s="14" t="s">
        <v>4037</v>
      </c>
      <c r="F142">
        <f>SUMIF(GID_GCED_CO2_Plant_2019_v1.0!$V$1:$V$797,'prov lvl hist forec Mt'!A142,GID_GCED_CO2_Plant_2019_v1.0!$AB$1:$AB$797)</f>
        <v>0</v>
      </c>
      <c r="G142" s="15">
        <f t="shared" si="4"/>
        <v>4378.0800000000008</v>
      </c>
      <c r="H142" s="26">
        <f t="shared" si="5"/>
        <v>0</v>
      </c>
      <c r="I142" s="15">
        <f>VLOOKUP($D142,'cement hist forecast'!$A$1:$AJ$34,21,0)</f>
        <v>4.7341744386935067</v>
      </c>
      <c r="J142" s="15">
        <f>VLOOKUP($D142,'cement hist forecast'!$A$1:$AJ$34,22,0)</f>
        <v>4.717029300676912</v>
      </c>
      <c r="K142" s="15">
        <f>VLOOKUP($D142,'cement hist forecast'!$A$1:$AJ$34,23,0)</f>
        <v>4.7560378363525624</v>
      </c>
      <c r="L142" s="15">
        <f>VLOOKUP($D142,'cement hist forecast'!$A$1:$AJ$34,24,0)</f>
        <v>5.4571039312530667</v>
      </c>
      <c r="M142" s="15">
        <f>VLOOKUP($D142,'cement hist forecast'!$A$1:$AJ$34,25,0)</f>
        <v>6.8556945384631858</v>
      </c>
      <c r="N142" s="15">
        <f>VLOOKUP($D142,'cement hist forecast'!$A$1:$AJ$34,26,0)</f>
        <v>7.3057456645371399</v>
      </c>
      <c r="O142" s="15">
        <f>VLOOKUP($D142,'cement hist forecast'!$A$1:$AJ$34,27,0)</f>
        <v>7.5092199851219519</v>
      </c>
      <c r="P142" s="15">
        <f>VLOOKUP($D142,'cement hist forecast'!$A$1:$AJ$34,28,0)</f>
        <v>7.4727676989807588</v>
      </c>
      <c r="Q142" s="15">
        <f>VLOOKUP($D142,'cement hist forecast'!$A$1:$AJ$34,29,0)</f>
        <v>7.1272856921893633</v>
      </c>
      <c r="R142" s="15">
        <f>VLOOKUP($D142,'cement hist forecast'!$A$1:$AJ$34,30,0)</f>
        <v>6.7887133255337968</v>
      </c>
      <c r="S142" s="15">
        <f>VLOOKUP($D142,'cement hist forecast'!$A$1:$AJ$34,31,0)</f>
        <v>6.456912406211341</v>
      </c>
      <c r="T142" s="15">
        <f>VLOOKUP($D142,'cement hist forecast'!$A$1:$AJ$34,32,0)</f>
        <v>6.1317475052753343</v>
      </c>
      <c r="U142" s="15">
        <f>VLOOKUP($D142,'cement hist forecast'!$A$1:$AJ$34,33,0)</f>
        <v>5.8130859023580479</v>
      </c>
      <c r="V142" s="15">
        <f>VLOOKUP($D142,'cement hist forecast'!$A$1:$AJ$34,34,0)</f>
        <v>5.5007975314991064</v>
      </c>
      <c r="W142" s="15">
        <f>VLOOKUP($D142,'cement hist forecast'!$A$1:$AJ$34,35,0)</f>
        <v>5.1947549280573462</v>
      </c>
      <c r="X142" s="15">
        <f>VLOOKUP($D142,'cement hist forecast'!$A$1:$AJ$34,36,0)</f>
        <v>4.8948331766844175</v>
      </c>
    </row>
    <row r="143" spans="1:24">
      <c r="A143" s="14" t="s">
        <v>3597</v>
      </c>
      <c r="B143" s="14" t="s">
        <v>4174</v>
      </c>
      <c r="C143" s="14" t="s">
        <v>4175</v>
      </c>
      <c r="D143" s="14" t="s">
        <v>2453</v>
      </c>
      <c r="E143" s="14" t="s">
        <v>4031</v>
      </c>
      <c r="F143">
        <f>SUMIF(GID_GCED_CO2_Plant_2019_v1.0!$V$1:$V$797,'prov lvl hist forec Mt'!A143,GID_GCED_CO2_Plant_2019_v1.0!$AB$1:$AB$797)</f>
        <v>0</v>
      </c>
      <c r="G143" s="15">
        <f t="shared" si="4"/>
        <v>24364.339999999997</v>
      </c>
      <c r="H143" s="26">
        <f t="shared" si="5"/>
        <v>0</v>
      </c>
      <c r="I143" s="15">
        <f>VLOOKUP($D143,'cement hist forecast'!$A$1:$AJ$34,21,0)</f>
        <v>23.889292836613272</v>
      </c>
      <c r="J143" s="15">
        <f>VLOOKUP($D143,'cement hist forecast'!$A$1:$AJ$34,22,0)</f>
        <v>23.602110317639493</v>
      </c>
      <c r="K143" s="15">
        <f>VLOOKUP($D143,'cement hist forecast'!$A$1:$AJ$34,23,0)</f>
        <v>23.509084946009047</v>
      </c>
      <c r="L143" s="15">
        <f>VLOOKUP($D143,'cement hist forecast'!$A$1:$AJ$34,24,0)</f>
        <v>19.425947158911239</v>
      </c>
      <c r="M143" s="15">
        <f>VLOOKUP($D143,'cement hist forecast'!$A$1:$AJ$34,25,0)</f>
        <v>22.081998920465789</v>
      </c>
      <c r="N143" s="15">
        <f>VLOOKUP($D143,'cement hist forecast'!$A$1:$AJ$34,26,0)</f>
        <v>20.766259868170149</v>
      </c>
      <c r="O143" s="15">
        <f>VLOOKUP($D143,'cement hist forecast'!$A$1:$AJ$34,27,0)</f>
        <v>21.088943481517536</v>
      </c>
      <c r="P143" s="15">
        <f>VLOOKUP($D143,'cement hist forecast'!$A$1:$AJ$34,28,0)</f>
        <v>21.03113493165726</v>
      </c>
      <c r="Q143" s="15">
        <f>VLOOKUP($D143,'cement hist forecast'!$A$1:$AJ$34,29,0)</f>
        <v>20.483245733759745</v>
      </c>
      <c r="R143" s="15">
        <f>VLOOKUP($D143,'cement hist forecast'!$A$1:$AJ$34,30,0)</f>
        <v>19.946314319820178</v>
      </c>
      <c r="S143" s="15">
        <f>VLOOKUP($D143,'cement hist forecast'!$A$1:$AJ$34,31,0)</f>
        <v>19.420121534159403</v>
      </c>
      <c r="T143" s="15">
        <f>VLOOKUP($D143,'cement hist forecast'!$A$1:$AJ$34,32,0)</f>
        <v>18.904452604211844</v>
      </c>
      <c r="U143" s="15">
        <f>VLOOKUP($D143,'cement hist forecast'!$A$1:$AJ$34,33,0)</f>
        <v>18.399097052863237</v>
      </c>
      <c r="V143" s="15">
        <f>VLOOKUP($D143,'cement hist forecast'!$A$1:$AJ$34,34,0)</f>
        <v>17.903848612541598</v>
      </c>
      <c r="W143" s="15">
        <f>VLOOKUP($D143,'cement hist forecast'!$A$1:$AJ$34,35,0)</f>
        <v>17.418505141026397</v>
      </c>
      <c r="X143" s="15">
        <f>VLOOKUP($D143,'cement hist forecast'!$A$1:$AJ$34,36,0)</f>
        <v>16.942868538941493</v>
      </c>
    </row>
    <row r="144" spans="1:24">
      <c r="A144" s="14" t="s">
        <v>3598</v>
      </c>
      <c r="B144" s="14" t="s">
        <v>4176</v>
      </c>
      <c r="C144" s="14" t="s">
        <v>4177</v>
      </c>
      <c r="D144" s="14" t="s">
        <v>1517</v>
      </c>
      <c r="E144" s="14" t="s">
        <v>4043</v>
      </c>
      <c r="F144">
        <f>SUMIF(GID_GCED_CO2_Plant_2019_v1.0!$V$1:$V$797,'prov lvl hist forec Mt'!A144,GID_GCED_CO2_Plant_2019_v1.0!$AB$1:$AB$797)</f>
        <v>0</v>
      </c>
      <c r="G144" s="15">
        <f t="shared" si="4"/>
        <v>24846.129999999997</v>
      </c>
      <c r="H144" s="26">
        <f t="shared" si="5"/>
        <v>0</v>
      </c>
      <c r="I144" s="15">
        <f>VLOOKUP($D144,'cement hist forecast'!$A$1:$AJ$34,21,0)</f>
        <v>19.737440587036417</v>
      </c>
      <c r="J144" s="15">
        <f>VLOOKUP($D144,'cement hist forecast'!$A$1:$AJ$34,22,0)</f>
        <v>19.782785600550685</v>
      </c>
      <c r="K144" s="15">
        <f>VLOOKUP($D144,'cement hist forecast'!$A$1:$AJ$34,23,0)</f>
        <v>21.414223108893875</v>
      </c>
      <c r="L144" s="15">
        <f>VLOOKUP($D144,'cement hist forecast'!$A$1:$AJ$34,24,0)</f>
        <v>21.140668258208319</v>
      </c>
      <c r="M144" s="15">
        <f>VLOOKUP($D144,'cement hist forecast'!$A$1:$AJ$34,25,0)</f>
        <v>22.995128337938279</v>
      </c>
      <c r="N144" s="15">
        <f>VLOOKUP($D144,'cement hist forecast'!$A$1:$AJ$34,26,0)</f>
        <v>23.156823843551148</v>
      </c>
      <c r="O144" s="15">
        <f>VLOOKUP($D144,'cement hist forecast'!$A$1:$AJ$34,27,0)</f>
        <v>23.328832621471442</v>
      </c>
      <c r="P144" s="15">
        <f>VLOOKUP($D144,'cement hist forecast'!$A$1:$AJ$34,28,0)</f>
        <v>23.29801736589754</v>
      </c>
      <c r="Q144" s="15">
        <f>VLOOKUP($D144,'cement hist forecast'!$A$1:$AJ$34,29,0)</f>
        <v>23.005961161405295</v>
      </c>
      <c r="R144" s="15">
        <f>VLOOKUP($D144,'cement hist forecast'!$A$1:$AJ$34,30,0)</f>
        <v>22.719746081002896</v>
      </c>
      <c r="S144" s="15">
        <f>VLOOKUP($D144,'cement hist forecast'!$A$1:$AJ$34,31,0)</f>
        <v>22.439255302208544</v>
      </c>
      <c r="T144" s="15">
        <f>VLOOKUP($D144,'cement hist forecast'!$A$1:$AJ$34,32,0)</f>
        <v>22.164374338990076</v>
      </c>
      <c r="U144" s="15">
        <f>VLOOKUP($D144,'cement hist forecast'!$A$1:$AJ$34,33,0)</f>
        <v>21.894990995035982</v>
      </c>
      <c r="V144" s="15">
        <f>VLOOKUP($D144,'cement hist forecast'!$A$1:$AJ$34,34,0)</f>
        <v>21.630995317960966</v>
      </c>
      <c r="W144" s="15">
        <f>VLOOKUP($D144,'cement hist forecast'!$A$1:$AJ$34,35,0)</f>
        <v>21.372279554427454</v>
      </c>
      <c r="X144" s="15">
        <f>VLOOKUP($D144,'cement hist forecast'!$A$1:$AJ$34,36,0)</f>
        <v>21.118738106164606</v>
      </c>
    </row>
    <row r="145" spans="1:24">
      <c r="A145" s="14" t="s">
        <v>3599</v>
      </c>
      <c r="B145" s="14" t="s">
        <v>4178</v>
      </c>
      <c r="C145" s="14" t="s">
        <v>4179</v>
      </c>
      <c r="D145" s="14" t="s">
        <v>2545</v>
      </c>
      <c r="E145" s="14" t="s">
        <v>3953</v>
      </c>
      <c r="F145">
        <f>SUMIF(GID_GCED_CO2_Plant_2019_v1.0!$V$1:$V$797,'prov lvl hist forec Mt'!A145,GID_GCED_CO2_Plant_2019_v1.0!$AB$1:$AB$797)</f>
        <v>0</v>
      </c>
      <c r="G145" s="15">
        <f t="shared" si="4"/>
        <v>9758.44</v>
      </c>
      <c r="H145" s="26">
        <f t="shared" si="5"/>
        <v>0</v>
      </c>
      <c r="I145" s="15">
        <f>VLOOKUP($D145,'cement hist forecast'!$A$1:$AJ$34,21,0)</f>
        <v>12.249890595695526</v>
      </c>
      <c r="J145" s="15">
        <f>VLOOKUP($D145,'cement hist forecast'!$A$1:$AJ$34,22,0)</f>
        <v>14.383858197862905</v>
      </c>
      <c r="K145" s="15">
        <f>VLOOKUP($D145,'cement hist forecast'!$A$1:$AJ$34,23,0)</f>
        <v>15.31924099525315</v>
      </c>
      <c r="L145" s="15">
        <f>VLOOKUP($D145,'cement hist forecast'!$A$1:$AJ$34,24,0)</f>
        <v>15.599987440717284</v>
      </c>
      <c r="M145" s="15">
        <f>VLOOKUP($D145,'cement hist forecast'!$A$1:$AJ$34,25,0)</f>
        <v>17.674287089029153</v>
      </c>
      <c r="N145" s="15">
        <f>VLOOKUP($D145,'cement hist forecast'!$A$1:$AJ$34,26,0)</f>
        <v>17.608992589415269</v>
      </c>
      <c r="O145" s="15">
        <f>VLOOKUP($D145,'cement hist forecast'!$A$1:$AJ$34,27,0)</f>
        <v>17.857982969106974</v>
      </c>
      <c r="P145" s="15">
        <f>VLOOKUP($D145,'cement hist forecast'!$A$1:$AJ$34,28,0)</f>
        <v>17.813376511934194</v>
      </c>
      <c r="Q145" s="15">
        <f>VLOOKUP($D145,'cement hist forecast'!$A$1:$AJ$34,29,0)</f>
        <v>17.390612126726253</v>
      </c>
      <c r="R145" s="15">
        <f>VLOOKUP($D145,'cement hist forecast'!$A$1:$AJ$34,30,0)</f>
        <v>16.976303029222471</v>
      </c>
      <c r="S145" s="15">
        <f>VLOOKUP($D145,'cement hist forecast'!$A$1:$AJ$34,31,0)</f>
        <v>16.570280113668762</v>
      </c>
      <c r="T145" s="15">
        <f>VLOOKUP($D145,'cement hist forecast'!$A$1:$AJ$34,32,0)</f>
        <v>16.172377656426129</v>
      </c>
      <c r="U145" s="15">
        <f>VLOOKUP($D145,'cement hist forecast'!$A$1:$AJ$34,33,0)</f>
        <v>15.782433248328351</v>
      </c>
      <c r="V145" s="15">
        <f>VLOOKUP($D145,'cement hist forecast'!$A$1:$AJ$34,34,0)</f>
        <v>15.400287728392524</v>
      </c>
      <c r="W145" s="15">
        <f>VLOOKUP($D145,'cement hist forecast'!$A$1:$AJ$34,35,0)</f>
        <v>15.025785118855419</v>
      </c>
      <c r="X145" s="15">
        <f>VLOOKUP($D145,'cement hist forecast'!$A$1:$AJ$34,36,0)</f>
        <v>14.65877256150905</v>
      </c>
    </row>
    <row r="146" spans="1:24">
      <c r="A146" s="14" t="s">
        <v>3600</v>
      </c>
      <c r="B146" s="14" t="s">
        <v>4180</v>
      </c>
      <c r="C146" s="14" t="s">
        <v>4181</v>
      </c>
      <c r="D146" s="14" t="s">
        <v>3970</v>
      </c>
      <c r="E146" s="14" t="s">
        <v>3971</v>
      </c>
      <c r="F146">
        <f>SUMIF(GID_GCED_CO2_Plant_2019_v1.0!$V$1:$V$797,'prov lvl hist forec Mt'!A146,GID_GCED_CO2_Plant_2019_v1.0!$AB$1:$AB$797)</f>
        <v>0</v>
      </c>
      <c r="G146" s="15">
        <f t="shared" si="4"/>
        <v>6506.7800000000007</v>
      </c>
      <c r="H146" s="26">
        <f t="shared" si="5"/>
        <v>0</v>
      </c>
      <c r="I146" s="15">
        <f>VLOOKUP($D146,'cement hist forecast'!$A$1:$AJ$34,21,0)</f>
        <v>7.7519399425939444</v>
      </c>
      <c r="J146" s="15">
        <f>VLOOKUP($D146,'cement hist forecast'!$A$1:$AJ$34,22,0)</f>
        <v>8.2611807461625233</v>
      </c>
      <c r="K146" s="15">
        <f>VLOOKUP($D146,'cement hist forecast'!$A$1:$AJ$34,23,0)</f>
        <v>4.1310126843708384</v>
      </c>
      <c r="L146" s="15">
        <f>VLOOKUP($D146,'cement hist forecast'!$A$1:$AJ$34,24,0)</f>
        <v>3.8413634632449338</v>
      </c>
      <c r="M146" s="15">
        <f>VLOOKUP($D146,'cement hist forecast'!$A$1:$AJ$34,25,0)</f>
        <v>4.4937795284061428</v>
      </c>
      <c r="N146" s="15">
        <f>VLOOKUP($D146,'cement hist forecast'!$A$1:$AJ$34,26,0)</f>
        <v>4.7903496545665574</v>
      </c>
      <c r="O146" s="15">
        <f>VLOOKUP($D146,'cement hist forecast'!$A$1:$AJ$34,27,0)</f>
        <v>4.876154171658599</v>
      </c>
      <c r="P146" s="15">
        <f>VLOOKUP($D146,'cement hist forecast'!$A$1:$AJ$34,28,0)</f>
        <v>4.8607823507808767</v>
      </c>
      <c r="Q146" s="15">
        <f>VLOOKUP($D146,'cement hist forecast'!$A$1:$AJ$34,29,0)</f>
        <v>4.7150936138851112</v>
      </c>
      <c r="R146" s="15">
        <f>VLOOKUP($D146,'cement hist forecast'!$A$1:$AJ$34,30,0)</f>
        <v>4.5723186517272607</v>
      </c>
      <c r="S146" s="15">
        <f>VLOOKUP($D146,'cement hist forecast'!$A$1:$AJ$34,31,0)</f>
        <v>4.4323991888125676</v>
      </c>
      <c r="T146" s="15">
        <f>VLOOKUP($D146,'cement hist forecast'!$A$1:$AJ$34,32,0)</f>
        <v>4.2952781151561679</v>
      </c>
      <c r="U146" s="15">
        <f>VLOOKUP($D146,'cement hist forecast'!$A$1:$AJ$34,33,0)</f>
        <v>4.1608994629728961</v>
      </c>
      <c r="V146" s="15">
        <f>VLOOKUP($D146,'cement hist forecast'!$A$1:$AJ$34,34,0)</f>
        <v>4.0292083838332902</v>
      </c>
      <c r="W146" s="15">
        <f>VLOOKUP($D146,'cement hist forecast'!$A$1:$AJ$34,35,0)</f>
        <v>3.9001511262764765</v>
      </c>
      <c r="X146" s="15">
        <f>VLOOKUP($D146,'cement hist forecast'!$A$1:$AJ$34,36,0)</f>
        <v>3.7736750138707977</v>
      </c>
    </row>
    <row r="147" spans="1:24">
      <c r="A147" s="14" t="s">
        <v>3601</v>
      </c>
      <c r="B147" s="14" t="s">
        <v>4182</v>
      </c>
      <c r="C147" s="14" t="s">
        <v>4183</v>
      </c>
      <c r="D147" s="14" t="s">
        <v>2565</v>
      </c>
      <c r="E147" s="14" t="s">
        <v>4086</v>
      </c>
      <c r="F147">
        <f>SUMIF(GID_GCED_CO2_Plant_2019_v1.0!$V$1:$V$797,'prov lvl hist forec Mt'!A147,GID_GCED_CO2_Plant_2019_v1.0!$AB$1:$AB$797)</f>
        <v>0</v>
      </c>
      <c r="G147" s="15">
        <f t="shared" si="4"/>
        <v>2111.92</v>
      </c>
      <c r="H147" s="26">
        <f t="shared" si="5"/>
        <v>0</v>
      </c>
      <c r="I147" s="15">
        <f>VLOOKUP($D147,'cement hist forecast'!$A$1:$AJ$34,21,0)</f>
        <v>2.3177299998037837</v>
      </c>
      <c r="J147" s="15">
        <f>VLOOKUP($D147,'cement hist forecast'!$A$1:$AJ$34,22,0)</f>
        <v>2.4594381933825855</v>
      </c>
      <c r="K147" s="15">
        <f>VLOOKUP($D147,'cement hist forecast'!$A$1:$AJ$34,23,0)</f>
        <v>1.9663569371754486</v>
      </c>
      <c r="L147" s="15">
        <f>VLOOKUP($D147,'cement hist forecast'!$A$1:$AJ$34,24,0)</f>
        <v>1.7821141366574487</v>
      </c>
      <c r="M147" s="15">
        <f>VLOOKUP($D147,'cement hist forecast'!$A$1:$AJ$34,25,0)</f>
        <v>1.8435136538098522</v>
      </c>
      <c r="N147" s="15">
        <f>VLOOKUP($D147,'cement hist forecast'!$A$1:$AJ$34,26,0)</f>
        <v>1.6494509000647606</v>
      </c>
      <c r="O147" s="15">
        <f>VLOOKUP($D147,'cement hist forecast'!$A$1:$AJ$34,27,0)</f>
        <v>1.6475354613287552</v>
      </c>
      <c r="P147" s="15">
        <f>VLOOKUP($D147,'cement hist forecast'!$A$1:$AJ$34,28,0)</f>
        <v>1.647878610875539</v>
      </c>
      <c r="Q147" s="15">
        <f>VLOOKUP($D147,'cement hist forecast'!$A$1:$AJ$34,29,0)</f>
        <v>1.6511308621497989</v>
      </c>
      <c r="R147" s="15">
        <f>VLOOKUP($D147,'cement hist forecast'!$A$1:$AJ$34,30,0)</f>
        <v>1.6543180683985734</v>
      </c>
      <c r="S147" s="15">
        <f>VLOOKUP($D147,'cement hist forecast'!$A$1:$AJ$34,31,0)</f>
        <v>1.6574415305223729</v>
      </c>
      <c r="T147" s="15">
        <f>VLOOKUP($D147,'cement hist forecast'!$A$1:$AJ$34,32,0)</f>
        <v>1.6605025234036961</v>
      </c>
      <c r="U147" s="15">
        <f>VLOOKUP($D147,'cement hist forecast'!$A$1:$AJ$34,33,0)</f>
        <v>1.6635022964273929</v>
      </c>
      <c r="V147" s="15">
        <f>VLOOKUP($D147,'cement hist forecast'!$A$1:$AJ$34,34,0)</f>
        <v>1.6664420739906158</v>
      </c>
      <c r="W147" s="15">
        <f>VLOOKUP($D147,'cement hist forecast'!$A$1:$AJ$34,35,0)</f>
        <v>1.6693230560025742</v>
      </c>
      <c r="X147" s="15">
        <f>VLOOKUP($D147,'cement hist forecast'!$A$1:$AJ$34,36,0)</f>
        <v>1.6721464183742938</v>
      </c>
    </row>
    <row r="148" spans="1:24">
      <c r="A148" s="14" t="s">
        <v>3602</v>
      </c>
      <c r="B148" s="14" t="s">
        <v>4184</v>
      </c>
      <c r="C148" s="14" t="s">
        <v>4185</v>
      </c>
      <c r="D148" s="14" t="s">
        <v>2396</v>
      </c>
      <c r="E148" s="14" t="s">
        <v>4093</v>
      </c>
      <c r="F148">
        <f>SUMIF(GID_GCED_CO2_Plant_2019_v1.0!$V$1:$V$797,'prov lvl hist forec Mt'!A148,GID_GCED_CO2_Plant_2019_v1.0!$AB$1:$AB$797)</f>
        <v>0</v>
      </c>
      <c r="G148" s="15">
        <f t="shared" si="4"/>
        <v>18095.59</v>
      </c>
      <c r="H148" s="26">
        <f t="shared" si="5"/>
        <v>0</v>
      </c>
      <c r="I148" s="15">
        <f>VLOOKUP($D148,'cement hist forecast'!$A$1:$AJ$34,21,0)</f>
        <v>12.43549499866061</v>
      </c>
      <c r="J148" s="15">
        <f>VLOOKUP($D148,'cement hist forecast'!$A$1:$AJ$34,22,0)</f>
        <v>12.480840983881629</v>
      </c>
      <c r="K148" s="15">
        <f>VLOOKUP($D148,'cement hist forecast'!$A$1:$AJ$34,23,0)</f>
        <v>12.119492047909882</v>
      </c>
      <c r="L148" s="15">
        <f>VLOOKUP($D148,'cement hist forecast'!$A$1:$AJ$34,24,0)</f>
        <v>11.653362849274208</v>
      </c>
      <c r="M148" s="15">
        <f>VLOOKUP($D148,'cement hist forecast'!$A$1:$AJ$34,25,0)</f>
        <v>13.243899068207106</v>
      </c>
      <c r="N148" s="15">
        <f>VLOOKUP($D148,'cement hist forecast'!$A$1:$AJ$34,26,0)</f>
        <v>13.249065959926245</v>
      </c>
      <c r="O148" s="15">
        <f>VLOOKUP($D148,'cement hist forecast'!$A$1:$AJ$34,27,0)</f>
        <v>13.442156461077605</v>
      </c>
      <c r="P148" s="15">
        <f>VLOOKUP($D148,'cement hist forecast'!$A$1:$AJ$34,28,0)</f>
        <v>13.407564429125436</v>
      </c>
      <c r="Q148" s="15">
        <f>VLOOKUP($D148,'cement hist forecast'!$A$1:$AJ$34,29,0)</f>
        <v>13.079713260297856</v>
      </c>
      <c r="R148" s="15">
        <f>VLOOKUP($D148,'cement hist forecast'!$A$1:$AJ$34,30,0)</f>
        <v>12.758419114846827</v>
      </c>
      <c r="S148" s="15">
        <f>VLOOKUP($D148,'cement hist forecast'!$A$1:$AJ$34,31,0)</f>
        <v>12.443550852304817</v>
      </c>
      <c r="T148" s="15">
        <f>VLOOKUP($D148,'cement hist forecast'!$A$1:$AJ$34,32,0)</f>
        <v>12.13497995501365</v>
      </c>
      <c r="U148" s="15">
        <f>VLOOKUP($D148,'cement hist forecast'!$A$1:$AJ$34,33,0)</f>
        <v>11.832580475668305</v>
      </c>
      <c r="V148" s="15">
        <f>VLOOKUP($D148,'cement hist forecast'!$A$1:$AJ$34,34,0)</f>
        <v>11.536228985909865</v>
      </c>
      <c r="W148" s="15">
        <f>VLOOKUP($D148,'cement hist forecast'!$A$1:$AJ$34,35,0)</f>
        <v>11.245804525946598</v>
      </c>
      <c r="X148" s="15">
        <f>VLOOKUP($D148,'cement hist forecast'!$A$1:$AJ$34,36,0)</f>
        <v>10.961188555182591</v>
      </c>
    </row>
    <row r="149" spans="1:24">
      <c r="A149" s="14" t="s">
        <v>3603</v>
      </c>
      <c r="B149" s="14" t="s">
        <v>4186</v>
      </c>
      <c r="C149" s="14" t="s">
        <v>4187</v>
      </c>
      <c r="D149" s="14" t="s">
        <v>2362</v>
      </c>
      <c r="E149" s="14" t="s">
        <v>3963</v>
      </c>
      <c r="F149">
        <f>SUMIF(GID_GCED_CO2_Plant_2019_v1.0!$V$1:$V$797,'prov lvl hist forec Mt'!A149,GID_GCED_CO2_Plant_2019_v1.0!$AB$1:$AB$797)</f>
        <v>0</v>
      </c>
      <c r="G149" s="15">
        <f t="shared" si="4"/>
        <v>26891.949999999997</v>
      </c>
      <c r="H149" s="26">
        <f t="shared" si="5"/>
        <v>0</v>
      </c>
      <c r="I149" s="15">
        <f>VLOOKUP($D149,'cement hist forecast'!$A$1:$AJ$34,21,0)</f>
        <v>21.994985336630332</v>
      </c>
      <c r="J149" s="15">
        <f>VLOOKUP($D149,'cement hist forecast'!$A$1:$AJ$34,22,0)</f>
        <v>20.472306267203567</v>
      </c>
      <c r="K149" s="15">
        <f>VLOOKUP($D149,'cement hist forecast'!$A$1:$AJ$34,23,0)</f>
        <v>20.264922925467992</v>
      </c>
      <c r="L149" s="15">
        <f>VLOOKUP($D149,'cement hist forecast'!$A$1:$AJ$34,24,0)</f>
        <v>14.497991619881457</v>
      </c>
      <c r="M149" s="15">
        <f>VLOOKUP($D149,'cement hist forecast'!$A$1:$AJ$34,25,0)</f>
        <v>14.40046728580502</v>
      </c>
      <c r="N149" s="15">
        <f>VLOOKUP($D149,'cement hist forecast'!$A$1:$AJ$34,26,0)</f>
        <v>15.896400140947566</v>
      </c>
      <c r="O149" s="15">
        <f>VLOOKUP($D149,'cement hist forecast'!$A$1:$AJ$34,27,0)</f>
        <v>15.777576315359193</v>
      </c>
      <c r="P149" s="15">
        <f>VLOOKUP($D149,'cement hist forecast'!$A$1:$AJ$34,28,0)</f>
        <v>15.798863522896191</v>
      </c>
      <c r="Q149" s="15">
        <f>VLOOKUP($D149,'cement hist forecast'!$A$1:$AJ$34,29,0)</f>
        <v>16.000616223683764</v>
      </c>
      <c r="R149" s="15">
        <f>VLOOKUP($D149,'cement hist forecast'!$A$1:$AJ$34,30,0)</f>
        <v>16.198333870455588</v>
      </c>
      <c r="S149" s="15">
        <f>VLOOKUP($D149,'cement hist forecast'!$A$1:$AJ$34,31,0)</f>
        <v>16.392097164291975</v>
      </c>
      <c r="T149" s="15">
        <f>VLOOKUP($D149,'cement hist forecast'!$A$1:$AJ$34,32,0)</f>
        <v>16.581985192251636</v>
      </c>
      <c r="U149" s="15">
        <f>VLOOKUP($D149,'cement hist forecast'!$A$1:$AJ$34,33,0)</f>
        <v>16.768075459652103</v>
      </c>
      <c r="V149" s="15">
        <f>VLOOKUP($D149,'cement hist forecast'!$A$1:$AJ$34,34,0)</f>
        <v>16.950443921704558</v>
      </c>
      <c r="W149" s="15">
        <f>VLOOKUP($D149,'cement hist forecast'!$A$1:$AJ$34,35,0)</f>
        <v>17.129165014515966</v>
      </c>
      <c r="X149" s="15">
        <f>VLOOKUP($D149,'cement hist forecast'!$A$1:$AJ$34,36,0)</f>
        <v>17.304311685471145</v>
      </c>
    </row>
    <row r="150" spans="1:24">
      <c r="A150" s="14" t="s">
        <v>3604</v>
      </c>
      <c r="B150" s="14" t="s">
        <v>4188</v>
      </c>
      <c r="C150" s="14" t="s">
        <v>4189</v>
      </c>
      <c r="D150" s="14" t="s">
        <v>2634</v>
      </c>
      <c r="E150" s="14" t="s">
        <v>3974</v>
      </c>
      <c r="F150">
        <f>SUMIF(GID_GCED_CO2_Plant_2019_v1.0!$V$1:$V$797,'prov lvl hist forec Mt'!A150,GID_GCED_CO2_Plant_2019_v1.0!$AB$1:$AB$797)</f>
        <v>0</v>
      </c>
      <c r="G150" s="15">
        <f t="shared" si="4"/>
        <v>11280.41</v>
      </c>
      <c r="H150" s="26">
        <f t="shared" si="5"/>
        <v>0</v>
      </c>
      <c r="I150" s="15">
        <f>VLOOKUP($D150,'cement hist forecast'!$A$1:$AJ$34,21,0)</f>
        <v>4.7547676258514073</v>
      </c>
      <c r="J150" s="15">
        <f>VLOOKUP($D150,'cement hist forecast'!$A$1:$AJ$34,22,0)</f>
        <v>4.4743011277995075</v>
      </c>
      <c r="K150" s="15">
        <f>VLOOKUP($D150,'cement hist forecast'!$A$1:$AJ$34,23,0)</f>
        <v>4.0588312663850603</v>
      </c>
      <c r="L150" s="15">
        <f>VLOOKUP($D150,'cement hist forecast'!$A$1:$AJ$34,24,0)</f>
        <v>1.7632197575348332</v>
      </c>
      <c r="M150" s="15">
        <f>VLOOKUP($D150,'cement hist forecast'!$A$1:$AJ$34,25,0)</f>
        <v>2.4793000656680531</v>
      </c>
      <c r="N150" s="15">
        <f>VLOOKUP($D150,'cement hist forecast'!$A$1:$AJ$34,26,0)</f>
        <v>2.7002504872645074</v>
      </c>
      <c r="O150" s="15">
        <f>VLOOKUP($D150,'cement hist forecast'!$A$1:$AJ$34,27,0)</f>
        <v>2.8116790537330001</v>
      </c>
      <c r="P150" s="15">
        <f>VLOOKUP($D150,'cement hist forecast'!$A$1:$AJ$34,28,0)</f>
        <v>2.7917167018374971</v>
      </c>
      <c r="Q150" s="15">
        <f>VLOOKUP($D150,'cement hist forecast'!$A$1:$AJ$34,29,0)</f>
        <v>2.6025205190131522</v>
      </c>
      <c r="R150" s="15">
        <f>VLOOKUP($D150,'cement hist forecast'!$A$1:$AJ$34,30,0)</f>
        <v>2.4171082598452944</v>
      </c>
      <c r="S150" s="15">
        <f>VLOOKUP($D150,'cement hist forecast'!$A$1:$AJ$34,31,0)</f>
        <v>2.2354042458607934</v>
      </c>
      <c r="T150" s="15">
        <f>VLOOKUP($D150,'cement hist forecast'!$A$1:$AJ$34,32,0)</f>
        <v>2.0573343121559824</v>
      </c>
      <c r="U150" s="15">
        <f>VLOOKUP($D150,'cement hist forecast'!$A$1:$AJ$34,33,0)</f>
        <v>1.8828257771252686</v>
      </c>
      <c r="V150" s="15">
        <f>VLOOKUP($D150,'cement hist forecast'!$A$1:$AJ$34,34,0)</f>
        <v>1.7118074127951675</v>
      </c>
      <c r="W150" s="15">
        <f>VLOOKUP($D150,'cement hist forecast'!$A$1:$AJ$34,35,0)</f>
        <v>1.5442094157516706</v>
      </c>
      <c r="X150" s="15">
        <f>VLOOKUP($D150,'cement hist forecast'!$A$1:$AJ$34,36,0)</f>
        <v>1.3799633786490411</v>
      </c>
    </row>
    <row r="151" spans="1:24">
      <c r="A151" s="14" t="s">
        <v>3308</v>
      </c>
      <c r="B151" s="14" t="s">
        <v>4190</v>
      </c>
      <c r="C151" s="14" t="s">
        <v>2603</v>
      </c>
      <c r="D151" s="14" t="s">
        <v>2366</v>
      </c>
      <c r="E151" s="14" t="s">
        <v>3987</v>
      </c>
      <c r="F151">
        <f>SUMIF(GID_GCED_CO2_Plant_2019_v1.0!$V$1:$V$797,'prov lvl hist forec Mt'!A151,GID_GCED_CO2_Plant_2019_v1.0!$AB$1:$AB$797)</f>
        <v>3506.5</v>
      </c>
      <c r="G151" s="15">
        <f t="shared" si="4"/>
        <v>30951.659999999996</v>
      </c>
      <c r="H151" s="26">
        <f t="shared" si="5"/>
        <v>0.11328956185225608</v>
      </c>
      <c r="I151" s="15">
        <f>VLOOKUP($D151,'cement hist forecast'!$A$1:$AJ$34,21,0)</f>
        <v>18.673370677696866</v>
      </c>
      <c r="J151" s="15">
        <f>VLOOKUP($D151,'cement hist forecast'!$A$1:$AJ$34,22,0)</f>
        <v>19.134054182558735</v>
      </c>
      <c r="K151" s="15">
        <f>VLOOKUP($D151,'cement hist forecast'!$A$1:$AJ$34,23,0)</f>
        <v>18.733784261782063</v>
      </c>
      <c r="L151" s="15">
        <f>VLOOKUP($D151,'cement hist forecast'!$A$1:$AJ$34,24,0)</f>
        <v>18.178614028547219</v>
      </c>
      <c r="M151" s="15">
        <f>VLOOKUP($D151,'cement hist forecast'!$A$1:$AJ$34,25,0)</f>
        <v>19.500559683797793</v>
      </c>
      <c r="N151" s="15">
        <f>VLOOKUP($D151,'cement hist forecast'!$A$1:$AJ$34,26,0)</f>
        <v>19.658190788078301</v>
      </c>
      <c r="O151" s="15">
        <f>VLOOKUP($D151,'cement hist forecast'!$A$1:$AJ$34,27,0)</f>
        <v>19.758945245019191</v>
      </c>
      <c r="P151" s="15">
        <f>VLOOKUP($D151,'cement hist forecast'!$A$1:$AJ$34,28,0)</f>
        <v>19.74089515258564</v>
      </c>
      <c r="Q151" s="15">
        <f>VLOOKUP($D151,'cement hist forecast'!$A$1:$AJ$34,29,0)</f>
        <v>19.569822695495866</v>
      </c>
      <c r="R151" s="15">
        <f>VLOOKUP($D151,'cement hist forecast'!$A$1:$AJ$34,30,0)</f>
        <v>19.402171687547888</v>
      </c>
      <c r="S151" s="15">
        <f>VLOOKUP($D151,'cement hist forecast'!$A$1:$AJ$34,31,0)</f>
        <v>19.237873699758868</v>
      </c>
      <c r="T151" s="15">
        <f>VLOOKUP($D151,'cement hist forecast'!$A$1:$AJ$34,32,0)</f>
        <v>19.076861671725631</v>
      </c>
      <c r="U151" s="15">
        <f>VLOOKUP($D151,'cement hist forecast'!$A$1:$AJ$34,33,0)</f>
        <v>18.919069884253059</v>
      </c>
      <c r="V151" s="15">
        <f>VLOOKUP($D151,'cement hist forecast'!$A$1:$AJ$34,34,0)</f>
        <v>18.764433932529936</v>
      </c>
      <c r="W151" s="15">
        <f>VLOOKUP($D151,'cement hist forecast'!$A$1:$AJ$34,35,0)</f>
        <v>18.61289069984128</v>
      </c>
      <c r="X151" s="15">
        <f>VLOOKUP($D151,'cement hist forecast'!$A$1:$AJ$34,36,0)</f>
        <v>18.464378331806394</v>
      </c>
    </row>
    <row r="152" spans="1:24">
      <c r="A152" s="14" t="s">
        <v>3605</v>
      </c>
      <c r="B152" s="14" t="s">
        <v>4191</v>
      </c>
      <c r="C152" s="14" t="s">
        <v>2418</v>
      </c>
      <c r="D152" s="14" t="s">
        <v>2386</v>
      </c>
      <c r="E152" s="14" t="s">
        <v>3955</v>
      </c>
      <c r="F152">
        <f>SUMIF(GID_GCED_CO2_Plant_2019_v1.0!$V$1:$V$797,'prov lvl hist forec Mt'!A152,GID_GCED_CO2_Plant_2019_v1.0!$AB$1:$AB$797)</f>
        <v>0</v>
      </c>
      <c r="G152" s="15">
        <f t="shared" si="4"/>
        <v>64497.73</v>
      </c>
      <c r="H152" s="26">
        <f t="shared" si="5"/>
        <v>0</v>
      </c>
      <c r="I152" s="15">
        <f>VLOOKUP($D152,'cement hist forecast'!$A$1:$AJ$34,21,0)</f>
        <v>17.343715083656377</v>
      </c>
      <c r="J152" s="15">
        <f>VLOOKUP($D152,'cement hist forecast'!$A$1:$AJ$34,22,0)</f>
        <v>17.568384652983536</v>
      </c>
      <c r="K152" s="15">
        <f>VLOOKUP($D152,'cement hist forecast'!$A$1:$AJ$34,23,0)</f>
        <v>18.169803346022103</v>
      </c>
      <c r="L152" s="15">
        <f>VLOOKUP($D152,'cement hist forecast'!$A$1:$AJ$34,24,0)</f>
        <v>17.225551928101279</v>
      </c>
      <c r="M152" s="15">
        <f>VLOOKUP($D152,'cement hist forecast'!$A$1:$AJ$34,25,0)</f>
        <v>19.247337649052817</v>
      </c>
      <c r="N152" s="15">
        <f>VLOOKUP($D152,'cement hist forecast'!$A$1:$AJ$34,26,0)</f>
        <v>19.224865638568154</v>
      </c>
      <c r="O152" s="15">
        <f>VLOOKUP($D152,'cement hist forecast'!$A$1:$AJ$34,27,0)</f>
        <v>19.453342978082087</v>
      </c>
      <c r="P152" s="15">
        <f>VLOOKUP($D152,'cement hist forecast'!$A$1:$AJ$34,28,0)</f>
        <v>19.412411418105361</v>
      </c>
      <c r="Q152" s="15">
        <f>VLOOKUP($D152,'cement hist forecast'!$A$1:$AJ$34,29,0)</f>
        <v>19.024476422009712</v>
      </c>
      <c r="R152" s="15">
        <f>VLOOKUP($D152,'cement hist forecast'!$A$1:$AJ$34,30,0)</f>
        <v>18.644300125835979</v>
      </c>
      <c r="S152" s="15">
        <f>VLOOKUP($D152,'cement hist forecast'!$A$1:$AJ$34,31,0)</f>
        <v>18.271727355585714</v>
      </c>
      <c r="T152" s="15">
        <f>VLOOKUP($D152,'cement hist forecast'!$A$1:$AJ$34,32,0)</f>
        <v>17.906606040740456</v>
      </c>
      <c r="U152" s="15">
        <f>VLOOKUP($D152,'cement hist forecast'!$A$1:$AJ$34,33,0)</f>
        <v>17.548787152192105</v>
      </c>
      <c r="V152" s="15">
        <f>VLOOKUP($D152,'cement hist forecast'!$A$1:$AJ$34,34,0)</f>
        <v>17.198124641414719</v>
      </c>
      <c r="W152" s="15">
        <f>VLOOKUP($D152,'cement hist forecast'!$A$1:$AJ$34,35,0)</f>
        <v>16.854475380852886</v>
      </c>
      <c r="X152" s="15">
        <f>VLOOKUP($D152,'cement hist forecast'!$A$1:$AJ$34,36,0)</f>
        <v>16.517699105502285</v>
      </c>
    </row>
    <row r="153" spans="1:24">
      <c r="A153" s="14" t="s">
        <v>3606</v>
      </c>
      <c r="B153" s="14" t="s">
        <v>4192</v>
      </c>
      <c r="C153" s="14" t="s">
        <v>4193</v>
      </c>
      <c r="D153" s="14" t="s">
        <v>2366</v>
      </c>
      <c r="E153" s="14" t="s">
        <v>3987</v>
      </c>
      <c r="F153">
        <f>SUMIF(GID_GCED_CO2_Plant_2019_v1.0!$V$1:$V$797,'prov lvl hist forec Mt'!A153,GID_GCED_CO2_Plant_2019_v1.0!$AB$1:$AB$797)</f>
        <v>0</v>
      </c>
      <c r="G153" s="15">
        <f t="shared" si="4"/>
        <v>30951.659999999996</v>
      </c>
      <c r="H153" s="26">
        <f t="shared" si="5"/>
        <v>0</v>
      </c>
      <c r="I153" s="15">
        <f>VLOOKUP($D153,'cement hist forecast'!$A$1:$AJ$34,21,0)</f>
        <v>18.673370677696866</v>
      </c>
      <c r="J153" s="15">
        <f>VLOOKUP($D153,'cement hist forecast'!$A$1:$AJ$34,22,0)</f>
        <v>19.134054182558735</v>
      </c>
      <c r="K153" s="15">
        <f>VLOOKUP($D153,'cement hist forecast'!$A$1:$AJ$34,23,0)</f>
        <v>18.733784261782063</v>
      </c>
      <c r="L153" s="15">
        <f>VLOOKUP($D153,'cement hist forecast'!$A$1:$AJ$34,24,0)</f>
        <v>18.178614028547219</v>
      </c>
      <c r="M153" s="15">
        <f>VLOOKUP($D153,'cement hist forecast'!$A$1:$AJ$34,25,0)</f>
        <v>19.500559683797793</v>
      </c>
      <c r="N153" s="15">
        <f>VLOOKUP($D153,'cement hist forecast'!$A$1:$AJ$34,26,0)</f>
        <v>19.658190788078301</v>
      </c>
      <c r="O153" s="15">
        <f>VLOOKUP($D153,'cement hist forecast'!$A$1:$AJ$34,27,0)</f>
        <v>19.758945245019191</v>
      </c>
      <c r="P153" s="15">
        <f>VLOOKUP($D153,'cement hist forecast'!$A$1:$AJ$34,28,0)</f>
        <v>19.74089515258564</v>
      </c>
      <c r="Q153" s="15">
        <f>VLOOKUP($D153,'cement hist forecast'!$A$1:$AJ$34,29,0)</f>
        <v>19.569822695495866</v>
      </c>
      <c r="R153" s="15">
        <f>VLOOKUP($D153,'cement hist forecast'!$A$1:$AJ$34,30,0)</f>
        <v>19.402171687547888</v>
      </c>
      <c r="S153" s="15">
        <f>VLOOKUP($D153,'cement hist forecast'!$A$1:$AJ$34,31,0)</f>
        <v>19.237873699758868</v>
      </c>
      <c r="T153" s="15">
        <f>VLOOKUP($D153,'cement hist forecast'!$A$1:$AJ$34,32,0)</f>
        <v>19.076861671725631</v>
      </c>
      <c r="U153" s="15">
        <f>VLOOKUP($D153,'cement hist forecast'!$A$1:$AJ$34,33,0)</f>
        <v>18.919069884253059</v>
      </c>
      <c r="V153" s="15">
        <f>VLOOKUP($D153,'cement hist forecast'!$A$1:$AJ$34,34,0)</f>
        <v>18.764433932529936</v>
      </c>
      <c r="W153" s="15">
        <f>VLOOKUP($D153,'cement hist forecast'!$A$1:$AJ$34,35,0)</f>
        <v>18.61289069984128</v>
      </c>
      <c r="X153" s="15">
        <f>VLOOKUP($D153,'cement hist forecast'!$A$1:$AJ$34,36,0)</f>
        <v>18.464378331806394</v>
      </c>
    </row>
    <row r="154" spans="1:24">
      <c r="A154" s="14" t="s">
        <v>3607</v>
      </c>
      <c r="B154" s="14" t="s">
        <v>4194</v>
      </c>
      <c r="C154" s="14" t="s">
        <v>4195</v>
      </c>
      <c r="D154" s="14" t="s">
        <v>2446</v>
      </c>
      <c r="E154" s="14" t="s">
        <v>3951</v>
      </c>
      <c r="F154">
        <f>SUMIF(GID_GCED_CO2_Plant_2019_v1.0!$V$1:$V$797,'prov lvl hist forec Mt'!A154,GID_GCED_CO2_Plant_2019_v1.0!$AB$1:$AB$797)</f>
        <v>0</v>
      </c>
      <c r="G154" s="15">
        <f t="shared" si="4"/>
        <v>15742.279999999997</v>
      </c>
      <c r="H154" s="26">
        <f t="shared" si="5"/>
        <v>0</v>
      </c>
      <c r="I154" s="15">
        <f>VLOOKUP($D154,'cement hist forecast'!$A$1:$AJ$34,21,0)</f>
        <v>14.855393778621981</v>
      </c>
      <c r="J154" s="15">
        <f>VLOOKUP($D154,'cement hist forecast'!$A$1:$AJ$34,22,0)</f>
        <v>15.201388095517611</v>
      </c>
      <c r="K154" s="15">
        <f>VLOOKUP($D154,'cement hist forecast'!$A$1:$AJ$34,23,0)</f>
        <v>15.067019776570652</v>
      </c>
      <c r="L154" s="15">
        <f>VLOOKUP($D154,'cement hist forecast'!$A$1:$AJ$34,24,0)</f>
        <v>14.134727678653508</v>
      </c>
      <c r="M154" s="15">
        <f>VLOOKUP($D154,'cement hist forecast'!$A$1:$AJ$34,25,0)</f>
        <v>15.992822878418323</v>
      </c>
      <c r="N154" s="15">
        <f>VLOOKUP($D154,'cement hist forecast'!$A$1:$AJ$34,26,0)</f>
        <v>13.708727210595866</v>
      </c>
      <c r="O154" s="15">
        <f>VLOOKUP($D154,'cement hist forecast'!$A$1:$AJ$34,27,0)</f>
        <v>13.930634952159352</v>
      </c>
      <c r="P154" s="15">
        <f>VLOOKUP($D154,'cement hist forecast'!$A$1:$AJ$34,28,0)</f>
        <v>13.890880331187187</v>
      </c>
      <c r="Q154" s="15">
        <f>VLOOKUP($D154,'cement hist forecast'!$A$1:$AJ$34,29,0)</f>
        <v>13.514099950952696</v>
      </c>
      <c r="R154" s="15">
        <f>VLOOKUP($D154,'cement hist forecast'!$A$1:$AJ$34,30,0)</f>
        <v>13.144855178322894</v>
      </c>
      <c r="S154" s="15">
        <f>VLOOKUP($D154,'cement hist forecast'!$A$1:$AJ$34,31,0)</f>
        <v>12.782995301145689</v>
      </c>
      <c r="T154" s="15">
        <f>VLOOKUP($D154,'cement hist forecast'!$A$1:$AJ$34,32,0)</f>
        <v>12.428372621512029</v>
      </c>
      <c r="U154" s="15">
        <f>VLOOKUP($D154,'cement hist forecast'!$A$1:$AJ$34,33,0)</f>
        <v>12.080842395471043</v>
      </c>
      <c r="V154" s="15">
        <f>VLOOKUP($D154,'cement hist forecast'!$A$1:$AJ$34,34,0)</f>
        <v>11.740262773950873</v>
      </c>
      <c r="W154" s="15">
        <f>VLOOKUP($D154,'cement hist forecast'!$A$1:$AJ$34,35,0)</f>
        <v>11.406494744861112</v>
      </c>
      <c r="X154" s="15">
        <f>VLOOKUP($D154,'cement hist forecast'!$A$1:$AJ$34,36,0)</f>
        <v>11.079402076353139</v>
      </c>
    </row>
    <row r="155" spans="1:24">
      <c r="A155" s="14" t="s">
        <v>3431</v>
      </c>
      <c r="B155" s="14" t="s">
        <v>4196</v>
      </c>
      <c r="C155" s="14" t="s">
        <v>3132</v>
      </c>
      <c r="D155" s="14" t="s">
        <v>2366</v>
      </c>
      <c r="E155" s="14" t="s">
        <v>3987</v>
      </c>
      <c r="F155">
        <f>SUMIF(GID_GCED_CO2_Plant_2019_v1.0!$V$1:$V$797,'prov lvl hist forec Mt'!A155,GID_GCED_CO2_Plant_2019_v1.0!$AB$1:$AB$797)</f>
        <v>67.05</v>
      </c>
      <c r="G155" s="15">
        <f t="shared" si="4"/>
        <v>30951.659999999996</v>
      </c>
      <c r="H155" s="26">
        <f t="shared" si="5"/>
        <v>2.1662812269196549E-3</v>
      </c>
      <c r="I155" s="15">
        <f>VLOOKUP($D155,'cement hist forecast'!$A$1:$AJ$34,21,0)</f>
        <v>18.673370677696866</v>
      </c>
      <c r="J155" s="15">
        <f>VLOOKUP($D155,'cement hist forecast'!$A$1:$AJ$34,22,0)</f>
        <v>19.134054182558735</v>
      </c>
      <c r="K155" s="15">
        <f>VLOOKUP($D155,'cement hist forecast'!$A$1:$AJ$34,23,0)</f>
        <v>18.733784261782063</v>
      </c>
      <c r="L155" s="15">
        <f>VLOOKUP($D155,'cement hist forecast'!$A$1:$AJ$34,24,0)</f>
        <v>18.178614028547219</v>
      </c>
      <c r="M155" s="15">
        <f>VLOOKUP($D155,'cement hist forecast'!$A$1:$AJ$34,25,0)</f>
        <v>19.500559683797793</v>
      </c>
      <c r="N155" s="15">
        <f>VLOOKUP($D155,'cement hist forecast'!$A$1:$AJ$34,26,0)</f>
        <v>19.658190788078301</v>
      </c>
      <c r="O155" s="15">
        <f>VLOOKUP($D155,'cement hist forecast'!$A$1:$AJ$34,27,0)</f>
        <v>19.758945245019191</v>
      </c>
      <c r="P155" s="15">
        <f>VLOOKUP($D155,'cement hist forecast'!$A$1:$AJ$34,28,0)</f>
        <v>19.74089515258564</v>
      </c>
      <c r="Q155" s="15">
        <f>VLOOKUP($D155,'cement hist forecast'!$A$1:$AJ$34,29,0)</f>
        <v>19.569822695495866</v>
      </c>
      <c r="R155" s="15">
        <f>VLOOKUP($D155,'cement hist forecast'!$A$1:$AJ$34,30,0)</f>
        <v>19.402171687547888</v>
      </c>
      <c r="S155" s="15">
        <f>VLOOKUP($D155,'cement hist forecast'!$A$1:$AJ$34,31,0)</f>
        <v>19.237873699758868</v>
      </c>
      <c r="T155" s="15">
        <f>VLOOKUP($D155,'cement hist forecast'!$A$1:$AJ$34,32,0)</f>
        <v>19.076861671725631</v>
      </c>
      <c r="U155" s="15">
        <f>VLOOKUP($D155,'cement hist forecast'!$A$1:$AJ$34,33,0)</f>
        <v>18.919069884253059</v>
      </c>
      <c r="V155" s="15">
        <f>VLOOKUP($D155,'cement hist forecast'!$A$1:$AJ$34,34,0)</f>
        <v>18.764433932529936</v>
      </c>
      <c r="W155" s="15">
        <f>VLOOKUP($D155,'cement hist forecast'!$A$1:$AJ$34,35,0)</f>
        <v>18.61289069984128</v>
      </c>
      <c r="X155" s="15">
        <f>VLOOKUP($D155,'cement hist forecast'!$A$1:$AJ$34,36,0)</f>
        <v>18.464378331806394</v>
      </c>
    </row>
    <row r="156" spans="1:24">
      <c r="A156" s="14" t="s">
        <v>3282</v>
      </c>
      <c r="B156" s="14" t="s">
        <v>4197</v>
      </c>
      <c r="C156" s="14" t="s">
        <v>2499</v>
      </c>
      <c r="D156" s="14" t="s">
        <v>1517</v>
      </c>
      <c r="E156" s="14" t="s">
        <v>4043</v>
      </c>
      <c r="F156">
        <f>SUMIF(GID_GCED_CO2_Plant_2019_v1.0!$V$1:$V$797,'prov lvl hist forec Mt'!A156,GID_GCED_CO2_Plant_2019_v1.0!$AB$1:$AB$797)</f>
        <v>1652.6799999999998</v>
      </c>
      <c r="G156" s="15">
        <f t="shared" si="4"/>
        <v>24846.129999999997</v>
      </c>
      <c r="H156" s="26">
        <f t="shared" si="5"/>
        <v>6.6516596347197726E-2</v>
      </c>
      <c r="I156" s="15">
        <f>VLOOKUP($D156,'cement hist forecast'!$A$1:$AJ$34,21,0)</f>
        <v>19.737440587036417</v>
      </c>
      <c r="J156" s="15">
        <f>VLOOKUP($D156,'cement hist forecast'!$A$1:$AJ$34,22,0)</f>
        <v>19.782785600550685</v>
      </c>
      <c r="K156" s="15">
        <f>VLOOKUP($D156,'cement hist forecast'!$A$1:$AJ$34,23,0)</f>
        <v>21.414223108893875</v>
      </c>
      <c r="L156" s="15">
        <f>VLOOKUP($D156,'cement hist forecast'!$A$1:$AJ$34,24,0)</f>
        <v>21.140668258208319</v>
      </c>
      <c r="M156" s="15">
        <f>VLOOKUP($D156,'cement hist forecast'!$A$1:$AJ$34,25,0)</f>
        <v>22.995128337938279</v>
      </c>
      <c r="N156" s="15">
        <f>VLOOKUP($D156,'cement hist forecast'!$A$1:$AJ$34,26,0)</f>
        <v>23.156823843551148</v>
      </c>
      <c r="O156" s="15">
        <f>VLOOKUP($D156,'cement hist forecast'!$A$1:$AJ$34,27,0)</f>
        <v>23.328832621471442</v>
      </c>
      <c r="P156" s="15">
        <f>VLOOKUP($D156,'cement hist forecast'!$A$1:$AJ$34,28,0)</f>
        <v>23.29801736589754</v>
      </c>
      <c r="Q156" s="15">
        <f>VLOOKUP($D156,'cement hist forecast'!$A$1:$AJ$34,29,0)</f>
        <v>23.005961161405295</v>
      </c>
      <c r="R156" s="15">
        <f>VLOOKUP($D156,'cement hist forecast'!$A$1:$AJ$34,30,0)</f>
        <v>22.719746081002896</v>
      </c>
      <c r="S156" s="15">
        <f>VLOOKUP($D156,'cement hist forecast'!$A$1:$AJ$34,31,0)</f>
        <v>22.439255302208544</v>
      </c>
      <c r="T156" s="15">
        <f>VLOOKUP($D156,'cement hist forecast'!$A$1:$AJ$34,32,0)</f>
        <v>22.164374338990076</v>
      </c>
      <c r="U156" s="15">
        <f>VLOOKUP($D156,'cement hist forecast'!$A$1:$AJ$34,33,0)</f>
        <v>21.894990995035982</v>
      </c>
      <c r="V156" s="15">
        <f>VLOOKUP($D156,'cement hist forecast'!$A$1:$AJ$34,34,0)</f>
        <v>21.630995317960966</v>
      </c>
      <c r="W156" s="15">
        <f>VLOOKUP($D156,'cement hist forecast'!$A$1:$AJ$34,35,0)</f>
        <v>21.372279554427454</v>
      </c>
      <c r="X156" s="15">
        <f>VLOOKUP($D156,'cement hist forecast'!$A$1:$AJ$34,36,0)</f>
        <v>21.118738106164606</v>
      </c>
    </row>
    <row r="157" spans="1:24">
      <c r="A157" s="14" t="s">
        <v>3286</v>
      </c>
      <c r="B157" s="14" t="s">
        <v>4198</v>
      </c>
      <c r="C157" s="14" t="s">
        <v>2515</v>
      </c>
      <c r="D157" s="14" t="s">
        <v>2496</v>
      </c>
      <c r="E157" s="14" t="s">
        <v>3976</v>
      </c>
      <c r="F157">
        <f>SUMIF(GID_GCED_CO2_Plant_2019_v1.0!$V$1:$V$797,'prov lvl hist forec Mt'!A157,GID_GCED_CO2_Plant_2019_v1.0!$AB$1:$AB$797)</f>
        <v>16513.319999999996</v>
      </c>
      <c r="G157" s="15">
        <f t="shared" si="4"/>
        <v>33858.01</v>
      </c>
      <c r="H157" s="26">
        <f t="shared" si="5"/>
        <v>0.4877226984102136</v>
      </c>
      <c r="I157" s="15">
        <f>VLOOKUP($D157,'cement hist forecast'!$A$1:$AJ$34,21,0)</f>
        <v>14.536797244398452</v>
      </c>
      <c r="J157" s="15">
        <f>VLOOKUP($D157,'cement hist forecast'!$A$1:$AJ$34,22,0)</f>
        <v>15.705172707718006</v>
      </c>
      <c r="K157" s="15">
        <f>VLOOKUP($D157,'cement hist forecast'!$A$1:$AJ$34,23,0)</f>
        <v>16.521798883436066</v>
      </c>
      <c r="L157" s="15">
        <f>VLOOKUP($D157,'cement hist forecast'!$A$1:$AJ$34,24,0)</f>
        <v>15.528204666569852</v>
      </c>
      <c r="M157" s="15">
        <f>VLOOKUP($D157,'cement hist forecast'!$A$1:$AJ$34,25,0)</f>
        <v>16.4013795624181</v>
      </c>
      <c r="N157" s="15">
        <f>VLOOKUP($D157,'cement hist forecast'!$A$1:$AJ$34,26,0)</f>
        <v>16.459466526190305</v>
      </c>
      <c r="O157" s="15">
        <f>VLOOKUP($D157,'cement hist forecast'!$A$1:$AJ$34,27,0)</f>
        <v>16.50125640261324</v>
      </c>
      <c r="P157" s="15">
        <f>VLOOKUP($D157,'cement hist forecast'!$A$1:$AJ$34,28,0)</f>
        <v>16.493769774675151</v>
      </c>
      <c r="Q157" s="15">
        <f>VLOOKUP($D157,'cement hist forecast'!$A$1:$AJ$34,29,0)</f>
        <v>16.422814136004554</v>
      </c>
      <c r="R157" s="15">
        <f>VLOOKUP($D157,'cement hist forecast'!$A$1:$AJ$34,30,0)</f>
        <v>16.353277610107373</v>
      </c>
      <c r="S157" s="15">
        <f>VLOOKUP($D157,'cement hist forecast'!$A$1:$AJ$34,31,0)</f>
        <v>16.285131814728132</v>
      </c>
      <c r="T157" s="15">
        <f>VLOOKUP($D157,'cement hist forecast'!$A$1:$AJ$34,32,0)</f>
        <v>16.218348935256476</v>
      </c>
      <c r="U157" s="15">
        <f>VLOOKUP($D157,'cement hist forecast'!$A$1:$AJ$34,33,0)</f>
        <v>16.152901713374256</v>
      </c>
      <c r="V157" s="15">
        <f>VLOOKUP($D157,'cement hist forecast'!$A$1:$AJ$34,34,0)</f>
        <v>16.088763435929675</v>
      </c>
      <c r="W157" s="15">
        <f>VLOOKUP($D157,'cement hist forecast'!$A$1:$AJ$34,35,0)</f>
        <v>16.025907924033991</v>
      </c>
      <c r="X157" s="15">
        <f>VLOOKUP($D157,'cement hist forecast'!$A$1:$AJ$34,36,0)</f>
        <v>15.964309522376219</v>
      </c>
    </row>
    <row r="158" spans="1:24">
      <c r="A158" s="14" t="s">
        <v>3281</v>
      </c>
      <c r="B158" s="14" t="s">
        <v>4199</v>
      </c>
      <c r="C158" s="14" t="s">
        <v>2495</v>
      </c>
      <c r="D158" s="14" t="s">
        <v>2496</v>
      </c>
      <c r="E158" s="14" t="s">
        <v>3976</v>
      </c>
      <c r="F158">
        <f>SUMIF(GID_GCED_CO2_Plant_2019_v1.0!$V$1:$V$797,'prov lvl hist forec Mt'!A158,GID_GCED_CO2_Plant_2019_v1.0!$AB$1:$AB$797)</f>
        <v>4257.4000000000005</v>
      </c>
      <c r="G158" s="15">
        <f t="shared" si="4"/>
        <v>33858.01</v>
      </c>
      <c r="H158" s="26">
        <f t="shared" si="5"/>
        <v>0.12574277106067369</v>
      </c>
      <c r="I158" s="15">
        <f>VLOOKUP($D158,'cement hist forecast'!$A$1:$AJ$34,21,0)</f>
        <v>14.536797244398452</v>
      </c>
      <c r="J158" s="15">
        <f>VLOOKUP($D158,'cement hist forecast'!$A$1:$AJ$34,22,0)</f>
        <v>15.705172707718006</v>
      </c>
      <c r="K158" s="15">
        <f>VLOOKUP($D158,'cement hist forecast'!$A$1:$AJ$34,23,0)</f>
        <v>16.521798883436066</v>
      </c>
      <c r="L158" s="15">
        <f>VLOOKUP($D158,'cement hist forecast'!$A$1:$AJ$34,24,0)</f>
        <v>15.528204666569852</v>
      </c>
      <c r="M158" s="15">
        <f>VLOOKUP($D158,'cement hist forecast'!$A$1:$AJ$34,25,0)</f>
        <v>16.4013795624181</v>
      </c>
      <c r="N158" s="15">
        <f>VLOOKUP($D158,'cement hist forecast'!$A$1:$AJ$34,26,0)</f>
        <v>16.459466526190305</v>
      </c>
      <c r="O158" s="15">
        <f>VLOOKUP($D158,'cement hist forecast'!$A$1:$AJ$34,27,0)</f>
        <v>16.50125640261324</v>
      </c>
      <c r="P158" s="15">
        <f>VLOOKUP($D158,'cement hist forecast'!$A$1:$AJ$34,28,0)</f>
        <v>16.493769774675151</v>
      </c>
      <c r="Q158" s="15">
        <f>VLOOKUP($D158,'cement hist forecast'!$A$1:$AJ$34,29,0)</f>
        <v>16.422814136004554</v>
      </c>
      <c r="R158" s="15">
        <f>VLOOKUP($D158,'cement hist forecast'!$A$1:$AJ$34,30,0)</f>
        <v>16.353277610107373</v>
      </c>
      <c r="S158" s="15">
        <f>VLOOKUP($D158,'cement hist forecast'!$A$1:$AJ$34,31,0)</f>
        <v>16.285131814728132</v>
      </c>
      <c r="T158" s="15">
        <f>VLOOKUP($D158,'cement hist forecast'!$A$1:$AJ$34,32,0)</f>
        <v>16.218348935256476</v>
      </c>
      <c r="U158" s="15">
        <f>VLOOKUP($D158,'cement hist forecast'!$A$1:$AJ$34,33,0)</f>
        <v>16.152901713374256</v>
      </c>
      <c r="V158" s="15">
        <f>VLOOKUP($D158,'cement hist forecast'!$A$1:$AJ$34,34,0)</f>
        <v>16.088763435929675</v>
      </c>
      <c r="W158" s="15">
        <f>VLOOKUP($D158,'cement hist forecast'!$A$1:$AJ$34,35,0)</f>
        <v>16.025907924033991</v>
      </c>
      <c r="X158" s="15">
        <f>VLOOKUP($D158,'cement hist forecast'!$A$1:$AJ$34,36,0)</f>
        <v>15.964309522376219</v>
      </c>
    </row>
    <row r="159" spans="1:24">
      <c r="A159" s="14" t="s">
        <v>3608</v>
      </c>
      <c r="B159" s="14" t="s">
        <v>4200</v>
      </c>
      <c r="C159" s="14" t="s">
        <v>2943</v>
      </c>
      <c r="D159" s="14" t="s">
        <v>2496</v>
      </c>
      <c r="E159" s="14" t="s">
        <v>3976</v>
      </c>
      <c r="F159">
        <f>SUMIF(GID_GCED_CO2_Plant_2019_v1.0!$V$1:$V$797,'prov lvl hist forec Mt'!A159,GID_GCED_CO2_Plant_2019_v1.0!$AB$1:$AB$797)</f>
        <v>0</v>
      </c>
      <c r="G159" s="15">
        <f t="shared" si="4"/>
        <v>33858.01</v>
      </c>
      <c r="H159" s="26">
        <f t="shared" si="5"/>
        <v>0</v>
      </c>
      <c r="I159" s="15">
        <f>VLOOKUP($D159,'cement hist forecast'!$A$1:$AJ$34,21,0)</f>
        <v>14.536797244398452</v>
      </c>
      <c r="J159" s="15">
        <f>VLOOKUP($D159,'cement hist forecast'!$A$1:$AJ$34,22,0)</f>
        <v>15.705172707718006</v>
      </c>
      <c r="K159" s="15">
        <f>VLOOKUP($D159,'cement hist forecast'!$A$1:$AJ$34,23,0)</f>
        <v>16.521798883436066</v>
      </c>
      <c r="L159" s="15">
        <f>VLOOKUP($D159,'cement hist forecast'!$A$1:$AJ$34,24,0)</f>
        <v>15.528204666569852</v>
      </c>
      <c r="M159" s="15">
        <f>VLOOKUP($D159,'cement hist forecast'!$A$1:$AJ$34,25,0)</f>
        <v>16.4013795624181</v>
      </c>
      <c r="N159" s="15">
        <f>VLOOKUP($D159,'cement hist forecast'!$A$1:$AJ$34,26,0)</f>
        <v>16.459466526190305</v>
      </c>
      <c r="O159" s="15">
        <f>VLOOKUP($D159,'cement hist forecast'!$A$1:$AJ$34,27,0)</f>
        <v>16.50125640261324</v>
      </c>
      <c r="P159" s="15">
        <f>VLOOKUP($D159,'cement hist forecast'!$A$1:$AJ$34,28,0)</f>
        <v>16.493769774675151</v>
      </c>
      <c r="Q159" s="15">
        <f>VLOOKUP($D159,'cement hist forecast'!$A$1:$AJ$34,29,0)</f>
        <v>16.422814136004554</v>
      </c>
      <c r="R159" s="15">
        <f>VLOOKUP($D159,'cement hist forecast'!$A$1:$AJ$34,30,0)</f>
        <v>16.353277610107373</v>
      </c>
      <c r="S159" s="15">
        <f>VLOOKUP($D159,'cement hist forecast'!$A$1:$AJ$34,31,0)</f>
        <v>16.285131814728132</v>
      </c>
      <c r="T159" s="15">
        <f>VLOOKUP($D159,'cement hist forecast'!$A$1:$AJ$34,32,0)</f>
        <v>16.218348935256476</v>
      </c>
      <c r="U159" s="15">
        <f>VLOOKUP($D159,'cement hist forecast'!$A$1:$AJ$34,33,0)</f>
        <v>16.152901713374256</v>
      </c>
      <c r="V159" s="15">
        <f>VLOOKUP($D159,'cement hist forecast'!$A$1:$AJ$34,34,0)</f>
        <v>16.088763435929675</v>
      </c>
      <c r="W159" s="15">
        <f>VLOOKUP($D159,'cement hist forecast'!$A$1:$AJ$34,35,0)</f>
        <v>16.025907924033991</v>
      </c>
      <c r="X159" s="15">
        <f>VLOOKUP($D159,'cement hist forecast'!$A$1:$AJ$34,36,0)</f>
        <v>15.964309522376219</v>
      </c>
    </row>
    <row r="160" spans="1:24">
      <c r="A160" s="14" t="s">
        <v>3609</v>
      </c>
      <c r="B160" s="14" t="s">
        <v>4201</v>
      </c>
      <c r="C160" s="14" t="s">
        <v>2950</v>
      </c>
      <c r="D160" s="14" t="s">
        <v>2396</v>
      </c>
      <c r="E160" s="14" t="s">
        <v>4093</v>
      </c>
      <c r="F160">
        <f>SUMIF(GID_GCED_CO2_Plant_2019_v1.0!$V$1:$V$797,'prov lvl hist forec Mt'!A160,GID_GCED_CO2_Plant_2019_v1.0!$AB$1:$AB$797)</f>
        <v>0</v>
      </c>
      <c r="G160" s="15">
        <f t="shared" si="4"/>
        <v>18095.59</v>
      </c>
      <c r="H160" s="26">
        <f t="shared" si="5"/>
        <v>0</v>
      </c>
      <c r="I160" s="15">
        <f>VLOOKUP($D160,'cement hist forecast'!$A$1:$AJ$34,21,0)</f>
        <v>12.43549499866061</v>
      </c>
      <c r="J160" s="15">
        <f>VLOOKUP($D160,'cement hist forecast'!$A$1:$AJ$34,22,0)</f>
        <v>12.480840983881629</v>
      </c>
      <c r="K160" s="15">
        <f>VLOOKUP($D160,'cement hist forecast'!$A$1:$AJ$34,23,0)</f>
        <v>12.119492047909882</v>
      </c>
      <c r="L160" s="15">
        <f>VLOOKUP($D160,'cement hist forecast'!$A$1:$AJ$34,24,0)</f>
        <v>11.653362849274208</v>
      </c>
      <c r="M160" s="15">
        <f>VLOOKUP($D160,'cement hist forecast'!$A$1:$AJ$34,25,0)</f>
        <v>13.243899068207106</v>
      </c>
      <c r="N160" s="15">
        <f>VLOOKUP($D160,'cement hist forecast'!$A$1:$AJ$34,26,0)</f>
        <v>13.249065959926245</v>
      </c>
      <c r="O160" s="15">
        <f>VLOOKUP($D160,'cement hist forecast'!$A$1:$AJ$34,27,0)</f>
        <v>13.442156461077605</v>
      </c>
      <c r="P160" s="15">
        <f>VLOOKUP($D160,'cement hist forecast'!$A$1:$AJ$34,28,0)</f>
        <v>13.407564429125436</v>
      </c>
      <c r="Q160" s="15">
        <f>VLOOKUP($D160,'cement hist forecast'!$A$1:$AJ$34,29,0)</f>
        <v>13.079713260297856</v>
      </c>
      <c r="R160" s="15">
        <f>VLOOKUP($D160,'cement hist forecast'!$A$1:$AJ$34,30,0)</f>
        <v>12.758419114846827</v>
      </c>
      <c r="S160" s="15">
        <f>VLOOKUP($D160,'cement hist forecast'!$A$1:$AJ$34,31,0)</f>
        <v>12.443550852304817</v>
      </c>
      <c r="T160" s="15">
        <f>VLOOKUP($D160,'cement hist forecast'!$A$1:$AJ$34,32,0)</f>
        <v>12.13497995501365</v>
      </c>
      <c r="U160" s="15">
        <f>VLOOKUP($D160,'cement hist forecast'!$A$1:$AJ$34,33,0)</f>
        <v>11.832580475668305</v>
      </c>
      <c r="V160" s="15">
        <f>VLOOKUP($D160,'cement hist forecast'!$A$1:$AJ$34,34,0)</f>
        <v>11.536228985909865</v>
      </c>
      <c r="W160" s="15">
        <f>VLOOKUP($D160,'cement hist forecast'!$A$1:$AJ$34,35,0)</f>
        <v>11.245804525946598</v>
      </c>
      <c r="X160" s="15">
        <f>VLOOKUP($D160,'cement hist forecast'!$A$1:$AJ$34,36,0)</f>
        <v>10.961188555182591</v>
      </c>
    </row>
    <row r="161" spans="1:24">
      <c r="A161" s="14" t="s">
        <v>3258</v>
      </c>
      <c r="B161" s="14" t="s">
        <v>4202</v>
      </c>
      <c r="C161" s="14" t="s">
        <v>2408</v>
      </c>
      <c r="D161" s="14" t="s">
        <v>2409</v>
      </c>
      <c r="E161" s="14" t="s">
        <v>3961</v>
      </c>
      <c r="F161">
        <f>SUMIF(GID_GCED_CO2_Plant_2019_v1.0!$V$1:$V$797,'prov lvl hist forec Mt'!A161,GID_GCED_CO2_Plant_2019_v1.0!$AB$1:$AB$797)</f>
        <v>1843.7600000000002</v>
      </c>
      <c r="G161" s="15">
        <f t="shared" si="4"/>
        <v>6828.59</v>
      </c>
      <c r="H161" s="26">
        <f t="shared" si="5"/>
        <v>0.2700059602348362</v>
      </c>
      <c r="I161" s="15">
        <f>VLOOKUP($D161,'cement hist forecast'!$A$1:$AJ$34,21,0)</f>
        <v>13.058604984277105</v>
      </c>
      <c r="J161" s="15">
        <f>VLOOKUP($D161,'cement hist forecast'!$A$1:$AJ$34,22,0)</f>
        <v>14.102085700760693</v>
      </c>
      <c r="K161" s="15">
        <f>VLOOKUP($D161,'cement hist forecast'!$A$1:$AJ$34,23,0)</f>
        <v>15.405543979884897</v>
      </c>
      <c r="L161" s="15">
        <f>VLOOKUP($D161,'cement hist forecast'!$A$1:$AJ$34,24,0)</f>
        <v>14.586288795375388</v>
      </c>
      <c r="M161" s="15">
        <f>VLOOKUP($D161,'cement hist forecast'!$A$1:$AJ$34,25,0)</f>
        <v>15.123518499290816</v>
      </c>
      <c r="N161" s="15">
        <f>VLOOKUP($D161,'cement hist forecast'!$A$1:$AJ$34,26,0)</f>
        <v>14.642655263402022</v>
      </c>
      <c r="O161" s="15">
        <f>VLOOKUP($D161,'cement hist forecast'!$A$1:$AJ$34,27,0)</f>
        <v>14.63297575436094</v>
      </c>
      <c r="P161" s="15">
        <f>VLOOKUP($D161,'cement hist forecast'!$A$1:$AJ$34,28,0)</f>
        <v>14.634709831822201</v>
      </c>
      <c r="Q161" s="15">
        <f>VLOOKUP($D161,'cement hist forecast'!$A$1:$AJ$34,29,0)</f>
        <v>14.651144810932376</v>
      </c>
      <c r="R161" s="15">
        <f>VLOOKUP($D161,'cement hist forecast'!$A$1:$AJ$34,30,0)</f>
        <v>14.667251090460345</v>
      </c>
      <c r="S161" s="15">
        <f>VLOOKUP($D161,'cement hist forecast'!$A$1:$AJ$34,31,0)</f>
        <v>14.683035244397756</v>
      </c>
      <c r="T161" s="15">
        <f>VLOOKUP($D161,'cement hist forecast'!$A$1:$AJ$34,32,0)</f>
        <v>14.698503715256418</v>
      </c>
      <c r="U161" s="15">
        <f>VLOOKUP($D161,'cement hist forecast'!$A$1:$AJ$34,33,0)</f>
        <v>14.713662816697907</v>
      </c>
      <c r="V161" s="15">
        <f>VLOOKUP($D161,'cement hist forecast'!$A$1:$AJ$34,34,0)</f>
        <v>14.728518736110567</v>
      </c>
      <c r="W161" s="15">
        <f>VLOOKUP($D161,'cement hist forecast'!$A$1:$AJ$34,35,0)</f>
        <v>14.743077537134974</v>
      </c>
      <c r="X161" s="15">
        <f>VLOOKUP($D161,'cement hist forecast'!$A$1:$AJ$34,36,0)</f>
        <v>14.757345162138892</v>
      </c>
    </row>
    <row r="162" spans="1:24">
      <c r="A162" s="14" t="s">
        <v>3610</v>
      </c>
      <c r="B162" s="14" t="s">
        <v>4203</v>
      </c>
      <c r="C162" s="14" t="s">
        <v>2851</v>
      </c>
      <c r="D162" s="14" t="s">
        <v>2642</v>
      </c>
      <c r="E162" s="14" t="s">
        <v>4037</v>
      </c>
      <c r="F162">
        <f>SUMIF(GID_GCED_CO2_Plant_2019_v1.0!$V$1:$V$797,'prov lvl hist forec Mt'!A162,GID_GCED_CO2_Plant_2019_v1.0!$AB$1:$AB$797)</f>
        <v>0</v>
      </c>
      <c r="G162" s="15">
        <f t="shared" si="4"/>
        <v>4378.0800000000008</v>
      </c>
      <c r="H162" s="26">
        <f t="shared" si="5"/>
        <v>0</v>
      </c>
      <c r="I162" s="15">
        <f>VLOOKUP($D162,'cement hist forecast'!$A$1:$AJ$34,21,0)</f>
        <v>4.7341744386935067</v>
      </c>
      <c r="J162" s="15">
        <f>VLOOKUP($D162,'cement hist forecast'!$A$1:$AJ$34,22,0)</f>
        <v>4.717029300676912</v>
      </c>
      <c r="K162" s="15">
        <f>VLOOKUP($D162,'cement hist forecast'!$A$1:$AJ$34,23,0)</f>
        <v>4.7560378363525624</v>
      </c>
      <c r="L162" s="15">
        <f>VLOOKUP($D162,'cement hist forecast'!$A$1:$AJ$34,24,0)</f>
        <v>5.4571039312530667</v>
      </c>
      <c r="M162" s="15">
        <f>VLOOKUP($D162,'cement hist forecast'!$A$1:$AJ$34,25,0)</f>
        <v>6.8556945384631858</v>
      </c>
      <c r="N162" s="15">
        <f>VLOOKUP($D162,'cement hist forecast'!$A$1:$AJ$34,26,0)</f>
        <v>7.3057456645371399</v>
      </c>
      <c r="O162" s="15">
        <f>VLOOKUP($D162,'cement hist forecast'!$A$1:$AJ$34,27,0)</f>
        <v>7.5092199851219519</v>
      </c>
      <c r="P162" s="15">
        <f>VLOOKUP($D162,'cement hist forecast'!$A$1:$AJ$34,28,0)</f>
        <v>7.4727676989807588</v>
      </c>
      <c r="Q162" s="15">
        <f>VLOOKUP($D162,'cement hist forecast'!$A$1:$AJ$34,29,0)</f>
        <v>7.1272856921893633</v>
      </c>
      <c r="R162" s="15">
        <f>VLOOKUP($D162,'cement hist forecast'!$A$1:$AJ$34,30,0)</f>
        <v>6.7887133255337968</v>
      </c>
      <c r="S162" s="15">
        <f>VLOOKUP($D162,'cement hist forecast'!$A$1:$AJ$34,31,0)</f>
        <v>6.456912406211341</v>
      </c>
      <c r="T162" s="15">
        <f>VLOOKUP($D162,'cement hist forecast'!$A$1:$AJ$34,32,0)</f>
        <v>6.1317475052753343</v>
      </c>
      <c r="U162" s="15">
        <f>VLOOKUP($D162,'cement hist forecast'!$A$1:$AJ$34,33,0)</f>
        <v>5.8130859023580479</v>
      </c>
      <c r="V162" s="15">
        <f>VLOOKUP($D162,'cement hist forecast'!$A$1:$AJ$34,34,0)</f>
        <v>5.5007975314991064</v>
      </c>
      <c r="W162" s="15">
        <f>VLOOKUP($D162,'cement hist forecast'!$A$1:$AJ$34,35,0)</f>
        <v>5.1947549280573462</v>
      </c>
      <c r="X162" s="15">
        <f>VLOOKUP($D162,'cement hist forecast'!$A$1:$AJ$34,36,0)</f>
        <v>4.8948331766844175</v>
      </c>
    </row>
    <row r="163" spans="1:24">
      <c r="A163" s="14" t="s">
        <v>3411</v>
      </c>
      <c r="B163" s="14" t="s">
        <v>4204</v>
      </c>
      <c r="C163" s="14" t="s">
        <v>3070</v>
      </c>
      <c r="D163" s="14" t="s">
        <v>2696</v>
      </c>
      <c r="E163" s="14" t="s">
        <v>4205</v>
      </c>
      <c r="F163">
        <f>SUMIF(GID_GCED_CO2_Plant_2019_v1.0!$V$1:$V$797,'prov lvl hist forec Mt'!A163,GID_GCED_CO2_Plant_2019_v1.0!$AB$1:$AB$797)</f>
        <v>137.44</v>
      </c>
      <c r="G163" s="15">
        <f t="shared" si="4"/>
        <v>5718.9600000000009</v>
      </c>
      <c r="H163" s="26">
        <f t="shared" si="5"/>
        <v>2.40323415446165E-2</v>
      </c>
      <c r="I163" s="15">
        <f>VLOOKUP($D163,'cement hist forecast'!$A$1:$AJ$34,21,0)</f>
        <v>2.3210514816034449</v>
      </c>
      <c r="J163" s="15">
        <f>VLOOKUP($D163,'cement hist forecast'!$A$1:$AJ$34,22,0)</f>
        <v>2.5529818868378529</v>
      </c>
      <c r="K163" s="15">
        <f>VLOOKUP($D163,'cement hist forecast'!$A$1:$AJ$34,23,0)</f>
        <v>2.9541340715585456</v>
      </c>
      <c r="L163" s="15">
        <f>VLOOKUP($D163,'cement hist forecast'!$A$1:$AJ$34,24,0)</f>
        <v>2.2825970187772842</v>
      </c>
      <c r="M163" s="15">
        <f>VLOOKUP($D163,'cement hist forecast'!$A$1:$AJ$34,25,0)</f>
        <v>2.5986114965909302</v>
      </c>
      <c r="N163" s="15">
        <f>VLOOKUP($D163,'cement hist forecast'!$A$1:$AJ$34,26,0)</f>
        <v>2.6818070796554005</v>
      </c>
      <c r="O163" s="15">
        <f>VLOOKUP($D163,'cement hist forecast'!$A$1:$AJ$34,27,0)</f>
        <v>2.7204013856156597</v>
      </c>
      <c r="P163" s="15">
        <f>VLOOKUP($D163,'cement hist forecast'!$A$1:$AJ$34,28,0)</f>
        <v>2.7134872419525156</v>
      </c>
      <c r="Q163" s="15">
        <f>VLOOKUP($D163,'cement hist forecast'!$A$1:$AJ$34,29,0)</f>
        <v>2.6479574088239466</v>
      </c>
      <c r="R163" s="15">
        <f>VLOOKUP($D163,'cement hist forecast'!$A$1:$AJ$34,30,0)</f>
        <v>2.5837381723579491</v>
      </c>
      <c r="S163" s="15">
        <f>VLOOKUP($D163,'cement hist forecast'!$A$1:$AJ$34,31,0)</f>
        <v>2.5208033206212721</v>
      </c>
      <c r="T163" s="15">
        <f>VLOOKUP($D163,'cement hist forecast'!$A$1:$AJ$34,32,0)</f>
        <v>2.4591271659193281</v>
      </c>
      <c r="U163" s="15">
        <f>VLOOKUP($D163,'cement hist forecast'!$A$1:$AJ$34,33,0)</f>
        <v>2.3986845343114234</v>
      </c>
      <c r="V163" s="15">
        <f>VLOOKUP($D163,'cement hist forecast'!$A$1:$AJ$34,34,0)</f>
        <v>2.3394507553356765</v>
      </c>
      <c r="W163" s="15">
        <f>VLOOKUP($D163,'cement hist forecast'!$A$1:$AJ$34,35,0)</f>
        <v>2.2814016519394449</v>
      </c>
      <c r="X163" s="15">
        <f>VLOOKUP($D163,'cement hist forecast'!$A$1:$AJ$34,36,0)</f>
        <v>2.2245135306111372</v>
      </c>
    </row>
    <row r="164" spans="1:24">
      <c r="A164" s="14" t="s">
        <v>3611</v>
      </c>
      <c r="B164" s="14" t="s">
        <v>4206</v>
      </c>
      <c r="C164" s="14" t="s">
        <v>4207</v>
      </c>
      <c r="D164" s="14" t="s">
        <v>2453</v>
      </c>
      <c r="E164" s="14" t="s">
        <v>4031</v>
      </c>
      <c r="F164">
        <f>SUMIF(GID_GCED_CO2_Plant_2019_v1.0!$V$1:$V$797,'prov lvl hist forec Mt'!A164,GID_GCED_CO2_Plant_2019_v1.0!$AB$1:$AB$797)</f>
        <v>0</v>
      </c>
      <c r="G164" s="15">
        <f t="shared" si="4"/>
        <v>24364.339999999997</v>
      </c>
      <c r="H164" s="26">
        <f t="shared" si="5"/>
        <v>0</v>
      </c>
      <c r="I164" s="15">
        <f>VLOOKUP($D164,'cement hist forecast'!$A$1:$AJ$34,21,0)</f>
        <v>23.889292836613272</v>
      </c>
      <c r="J164" s="15">
        <f>VLOOKUP($D164,'cement hist forecast'!$A$1:$AJ$34,22,0)</f>
        <v>23.602110317639493</v>
      </c>
      <c r="K164" s="15">
        <f>VLOOKUP($D164,'cement hist forecast'!$A$1:$AJ$34,23,0)</f>
        <v>23.509084946009047</v>
      </c>
      <c r="L164" s="15">
        <f>VLOOKUP($D164,'cement hist forecast'!$A$1:$AJ$34,24,0)</f>
        <v>19.425947158911239</v>
      </c>
      <c r="M164" s="15">
        <f>VLOOKUP($D164,'cement hist forecast'!$A$1:$AJ$34,25,0)</f>
        <v>22.081998920465789</v>
      </c>
      <c r="N164" s="15">
        <f>VLOOKUP($D164,'cement hist forecast'!$A$1:$AJ$34,26,0)</f>
        <v>20.766259868170149</v>
      </c>
      <c r="O164" s="15">
        <f>VLOOKUP($D164,'cement hist forecast'!$A$1:$AJ$34,27,0)</f>
        <v>21.088943481517536</v>
      </c>
      <c r="P164" s="15">
        <f>VLOOKUP($D164,'cement hist forecast'!$A$1:$AJ$34,28,0)</f>
        <v>21.03113493165726</v>
      </c>
      <c r="Q164" s="15">
        <f>VLOOKUP($D164,'cement hist forecast'!$A$1:$AJ$34,29,0)</f>
        <v>20.483245733759745</v>
      </c>
      <c r="R164" s="15">
        <f>VLOOKUP($D164,'cement hist forecast'!$A$1:$AJ$34,30,0)</f>
        <v>19.946314319820178</v>
      </c>
      <c r="S164" s="15">
        <f>VLOOKUP($D164,'cement hist forecast'!$A$1:$AJ$34,31,0)</f>
        <v>19.420121534159403</v>
      </c>
      <c r="T164" s="15">
        <f>VLOOKUP($D164,'cement hist forecast'!$A$1:$AJ$34,32,0)</f>
        <v>18.904452604211844</v>
      </c>
      <c r="U164" s="15">
        <f>VLOOKUP($D164,'cement hist forecast'!$A$1:$AJ$34,33,0)</f>
        <v>18.399097052863237</v>
      </c>
      <c r="V164" s="15">
        <f>VLOOKUP($D164,'cement hist forecast'!$A$1:$AJ$34,34,0)</f>
        <v>17.903848612541598</v>
      </c>
      <c r="W164" s="15">
        <f>VLOOKUP($D164,'cement hist forecast'!$A$1:$AJ$34,35,0)</f>
        <v>17.418505141026397</v>
      </c>
      <c r="X164" s="15">
        <f>VLOOKUP($D164,'cement hist forecast'!$A$1:$AJ$34,36,0)</f>
        <v>16.942868538941493</v>
      </c>
    </row>
    <row r="165" spans="1:24">
      <c r="A165" s="14" t="s">
        <v>3612</v>
      </c>
      <c r="B165" s="14" t="s">
        <v>4208</v>
      </c>
      <c r="C165" s="14" t="s">
        <v>4209</v>
      </c>
      <c r="D165" s="14" t="s">
        <v>2438</v>
      </c>
      <c r="E165" s="14" t="s">
        <v>3959</v>
      </c>
      <c r="F165">
        <f>SUMIF(GID_GCED_CO2_Plant_2019_v1.0!$V$1:$V$797,'prov lvl hist forec Mt'!A165,GID_GCED_CO2_Plant_2019_v1.0!$AB$1:$AB$797)</f>
        <v>0</v>
      </c>
      <c r="G165" s="15">
        <f t="shared" si="4"/>
        <v>15366.849999999997</v>
      </c>
      <c r="H165" s="26">
        <f t="shared" si="5"/>
        <v>0</v>
      </c>
      <c r="I165" s="15">
        <f>VLOOKUP($D165,'cement hist forecast'!$A$1:$AJ$34,21,0)</f>
        <v>5.9878345291577375</v>
      </c>
      <c r="J165" s="15">
        <f>VLOOKUP($D165,'cement hist forecast'!$A$1:$AJ$34,22,0)</f>
        <v>5.1578523161182837</v>
      </c>
      <c r="K165" s="15">
        <f>VLOOKUP($D165,'cement hist forecast'!$A$1:$AJ$34,23,0)</f>
        <v>5.0033483853656673</v>
      </c>
      <c r="L165" s="15">
        <f>VLOOKUP($D165,'cement hist forecast'!$A$1:$AJ$34,24,0)</f>
        <v>5.2750356313801383</v>
      </c>
      <c r="M165" s="15">
        <f>VLOOKUP($D165,'cement hist forecast'!$A$1:$AJ$34,25,0)</f>
        <v>6.3407056184827324</v>
      </c>
      <c r="N165" s="15">
        <f>VLOOKUP($D165,'cement hist forecast'!$A$1:$AJ$34,26,0)</f>
        <v>7.2350911397993114</v>
      </c>
      <c r="O165" s="15">
        <f>VLOOKUP($D165,'cement hist forecast'!$A$1:$AJ$34,27,0)</f>
        <v>7.3822753558155743</v>
      </c>
      <c r="P165" s="15">
        <f>VLOOKUP($D165,'cement hist forecast'!$A$1:$AJ$34,28,0)</f>
        <v>7.3559074036225329</v>
      </c>
      <c r="Q165" s="15">
        <f>VLOOKUP($D165,'cement hist forecast'!$A$1:$AJ$34,29,0)</f>
        <v>7.106001183657435</v>
      </c>
      <c r="R165" s="15">
        <f>VLOOKUP($D165,'cement hist forecast'!$A$1:$AJ$34,30,0)</f>
        <v>6.8610930880916392</v>
      </c>
      <c r="S165" s="15">
        <f>VLOOKUP($D165,'cement hist forecast'!$A$1:$AJ$34,31,0)</f>
        <v>6.6210831544371596</v>
      </c>
      <c r="T165" s="15">
        <f>VLOOKUP($D165,'cement hist forecast'!$A$1:$AJ$34,32,0)</f>
        <v>6.3858734194557698</v>
      </c>
      <c r="U165" s="15">
        <f>VLOOKUP($D165,'cement hist forecast'!$A$1:$AJ$34,33,0)</f>
        <v>6.1553678791740083</v>
      </c>
      <c r="V165" s="15">
        <f>VLOOKUP($D165,'cement hist forecast'!$A$1:$AJ$34,34,0)</f>
        <v>5.9294724496978795</v>
      </c>
      <c r="W165" s="15">
        <f>VLOOKUP($D165,'cement hist forecast'!$A$1:$AJ$34,35,0)</f>
        <v>5.7080949288112768</v>
      </c>
      <c r="X165" s="15">
        <f>VLOOKUP($D165,'cement hist forecast'!$A$1:$AJ$34,36,0)</f>
        <v>5.491144958342403</v>
      </c>
    </row>
    <row r="166" spans="1:24">
      <c r="A166" s="14" t="s">
        <v>3328</v>
      </c>
      <c r="B166" s="14" t="s">
        <v>4210</v>
      </c>
      <c r="C166" s="14" t="s">
        <v>2713</v>
      </c>
      <c r="D166" s="14" t="s">
        <v>2565</v>
      </c>
      <c r="E166" s="14" t="s">
        <v>4086</v>
      </c>
      <c r="F166">
        <f>SUMIF(GID_GCED_CO2_Plant_2019_v1.0!$V$1:$V$797,'prov lvl hist forec Mt'!A166,GID_GCED_CO2_Plant_2019_v1.0!$AB$1:$AB$797)</f>
        <v>479.38</v>
      </c>
      <c r="G166" s="15">
        <f t="shared" si="4"/>
        <v>2111.92</v>
      </c>
      <c r="H166" s="26">
        <f t="shared" si="5"/>
        <v>0.22698776468805634</v>
      </c>
      <c r="I166" s="15">
        <f>VLOOKUP($D166,'cement hist forecast'!$A$1:$AJ$34,21,0)</f>
        <v>2.3177299998037837</v>
      </c>
      <c r="J166" s="15">
        <f>VLOOKUP($D166,'cement hist forecast'!$A$1:$AJ$34,22,0)</f>
        <v>2.4594381933825855</v>
      </c>
      <c r="K166" s="15">
        <f>VLOOKUP($D166,'cement hist forecast'!$A$1:$AJ$34,23,0)</f>
        <v>1.9663569371754486</v>
      </c>
      <c r="L166" s="15">
        <f>VLOOKUP($D166,'cement hist forecast'!$A$1:$AJ$34,24,0)</f>
        <v>1.7821141366574487</v>
      </c>
      <c r="M166" s="15">
        <f>VLOOKUP($D166,'cement hist forecast'!$A$1:$AJ$34,25,0)</f>
        <v>1.8435136538098522</v>
      </c>
      <c r="N166" s="15">
        <f>VLOOKUP($D166,'cement hist forecast'!$A$1:$AJ$34,26,0)</f>
        <v>1.6494509000647606</v>
      </c>
      <c r="O166" s="15">
        <f>VLOOKUP($D166,'cement hist forecast'!$A$1:$AJ$34,27,0)</f>
        <v>1.6475354613287552</v>
      </c>
      <c r="P166" s="15">
        <f>VLOOKUP($D166,'cement hist forecast'!$A$1:$AJ$34,28,0)</f>
        <v>1.647878610875539</v>
      </c>
      <c r="Q166" s="15">
        <f>VLOOKUP($D166,'cement hist forecast'!$A$1:$AJ$34,29,0)</f>
        <v>1.6511308621497989</v>
      </c>
      <c r="R166" s="15">
        <f>VLOOKUP($D166,'cement hist forecast'!$A$1:$AJ$34,30,0)</f>
        <v>1.6543180683985734</v>
      </c>
      <c r="S166" s="15">
        <f>VLOOKUP($D166,'cement hist forecast'!$A$1:$AJ$34,31,0)</f>
        <v>1.6574415305223729</v>
      </c>
      <c r="T166" s="15">
        <f>VLOOKUP($D166,'cement hist forecast'!$A$1:$AJ$34,32,0)</f>
        <v>1.6605025234036961</v>
      </c>
      <c r="U166" s="15">
        <f>VLOOKUP($D166,'cement hist forecast'!$A$1:$AJ$34,33,0)</f>
        <v>1.6635022964273929</v>
      </c>
      <c r="V166" s="15">
        <f>VLOOKUP($D166,'cement hist forecast'!$A$1:$AJ$34,34,0)</f>
        <v>1.6664420739906158</v>
      </c>
      <c r="W166" s="15">
        <f>VLOOKUP($D166,'cement hist forecast'!$A$1:$AJ$34,35,0)</f>
        <v>1.6693230560025742</v>
      </c>
      <c r="X166" s="15">
        <f>VLOOKUP($D166,'cement hist forecast'!$A$1:$AJ$34,36,0)</f>
        <v>1.6721464183742938</v>
      </c>
    </row>
    <row r="167" spans="1:24">
      <c r="A167" s="14" t="s">
        <v>3613</v>
      </c>
      <c r="B167" s="14" t="s">
        <v>4211</v>
      </c>
      <c r="C167" s="14" t="s">
        <v>1480</v>
      </c>
      <c r="D167" s="14" t="s">
        <v>2564</v>
      </c>
      <c r="E167" s="14" t="s">
        <v>4074</v>
      </c>
      <c r="F167">
        <f>SUMIF(GID_GCED_CO2_Plant_2019_v1.0!$V$1:$V$797,'prov lvl hist forec Mt'!A167,GID_GCED_CO2_Plant_2019_v1.0!$AB$1:$AB$797)</f>
        <v>0</v>
      </c>
      <c r="G167" s="15">
        <f t="shared" si="4"/>
        <v>4136.7100000000009</v>
      </c>
      <c r="H167" s="26">
        <f t="shared" si="5"/>
        <v>0</v>
      </c>
      <c r="I167" s="15">
        <f>VLOOKUP($D167,'cement hist forecast'!$A$1:$AJ$34,21,0)</f>
        <v>2.9595731427703686</v>
      </c>
      <c r="J167" s="15">
        <f>VLOOKUP($D167,'cement hist forecast'!$A$1:$AJ$34,22,0)</f>
        <v>2.9229583462261464</v>
      </c>
      <c r="K167" s="15">
        <f>VLOOKUP($D167,'cement hist forecast'!$A$1:$AJ$34,23,0)</f>
        <v>3.0024404104887008</v>
      </c>
      <c r="L167" s="15">
        <f>VLOOKUP($D167,'cement hist forecast'!$A$1:$AJ$34,24,0)</f>
        <v>2.7821279097866722</v>
      </c>
      <c r="M167" s="15">
        <f>VLOOKUP($D167,'cement hist forecast'!$A$1:$AJ$34,25,0)</f>
        <v>2.7781634354806339</v>
      </c>
      <c r="N167" s="15">
        <f>VLOOKUP($D167,'cement hist forecast'!$A$1:$AJ$34,26,0)</f>
        <v>2.4937250060298819</v>
      </c>
      <c r="O167" s="15">
        <f>VLOOKUP($D167,'cement hist forecast'!$A$1:$AJ$34,27,0)</f>
        <v>2.4734737028222513</v>
      </c>
      <c r="P167" s="15">
        <f>VLOOKUP($D167,'cement hist forecast'!$A$1:$AJ$34,28,0)</f>
        <v>2.4771017100181223</v>
      </c>
      <c r="Q167" s="15">
        <f>VLOOKUP($D167,'cement hist forecast'!$A$1:$AJ$34,29,0)</f>
        <v>2.5114866921239942</v>
      </c>
      <c r="R167" s="15">
        <f>VLOOKUP($D167,'cement hist forecast'!$A$1:$AJ$34,30,0)</f>
        <v>2.5451839745877489</v>
      </c>
      <c r="S167" s="15">
        <f>VLOOKUP($D167,'cement hist forecast'!$A$1:$AJ$34,31,0)</f>
        <v>2.5782073114022284</v>
      </c>
      <c r="T167" s="15">
        <f>VLOOKUP($D167,'cement hist forecast'!$A$1:$AJ$34,32,0)</f>
        <v>2.6105701814804187</v>
      </c>
      <c r="U167" s="15">
        <f>VLOOKUP($D167,'cement hist forecast'!$A$1:$AJ$34,33,0)</f>
        <v>2.6422857941570452</v>
      </c>
      <c r="V167" s="15">
        <f>VLOOKUP($D167,'cement hist forecast'!$A$1:$AJ$34,34,0)</f>
        <v>2.6733670945801395</v>
      </c>
      <c r="W167" s="15">
        <f>VLOOKUP($D167,'cement hist forecast'!$A$1:$AJ$34,35,0)</f>
        <v>2.7038267689947713</v>
      </c>
      <c r="X167" s="15">
        <f>VLOOKUP($D167,'cement hist forecast'!$A$1:$AJ$34,36,0)</f>
        <v>2.7336772499211106</v>
      </c>
    </row>
    <row r="168" spans="1:24">
      <c r="A168" s="14" t="s">
        <v>3614</v>
      </c>
      <c r="B168" s="14" t="s">
        <v>4212</v>
      </c>
      <c r="C168" s="14" t="s">
        <v>4213</v>
      </c>
      <c r="D168" s="14" t="s">
        <v>3943</v>
      </c>
      <c r="E168" s="14" t="s">
        <v>3944</v>
      </c>
      <c r="F168">
        <f>SUMIF(GID_GCED_CO2_Plant_2019_v1.0!$V$1:$V$797,'prov lvl hist forec Mt'!A168,GID_GCED_CO2_Plant_2019_v1.0!$AB$1:$AB$797)</f>
        <v>0</v>
      </c>
      <c r="G168" s="15">
        <f t="shared" si="4"/>
        <v>4351.25</v>
      </c>
      <c r="H168" s="26">
        <f t="shared" si="5"/>
        <v>0</v>
      </c>
      <c r="I168" s="15">
        <f>VLOOKUP($D168,'cement hist forecast'!$A$1:$AJ$34,21,0)</f>
        <v>4.0193915554063553</v>
      </c>
      <c r="J168" s="15">
        <f>VLOOKUP($D168,'cement hist forecast'!$A$1:$AJ$34,22,0)</f>
        <v>4.3366620130675004</v>
      </c>
      <c r="K168" s="15">
        <f>VLOOKUP($D168,'cement hist forecast'!$A$1:$AJ$34,23,0)</f>
        <v>3.2033980361307468</v>
      </c>
      <c r="L168" s="15">
        <f>VLOOKUP($D168,'cement hist forecast'!$A$1:$AJ$34,24,0)</f>
        <v>2.4965702429489336</v>
      </c>
      <c r="M168" s="15">
        <f>VLOOKUP($D168,'cement hist forecast'!$A$1:$AJ$34,25,0)</f>
        <v>2.719656665294488</v>
      </c>
      <c r="N168" s="15">
        <f>VLOOKUP($D168,'cement hist forecast'!$A$1:$AJ$34,26,0)</f>
        <v>2.895330206718187</v>
      </c>
      <c r="O168" s="15">
        <f>VLOOKUP($D168,'cement hist forecast'!$A$1:$AJ$34,27,0)</f>
        <v>2.9163500648472214</v>
      </c>
      <c r="P168" s="15">
        <f>VLOOKUP($D168,'cement hist forecast'!$A$1:$AJ$34,28,0)</f>
        <v>2.912584371559908</v>
      </c>
      <c r="Q168" s="15">
        <f>VLOOKUP($D168,'cement hist forecast'!$A$1:$AJ$34,29,0)</f>
        <v>2.8768944488806367</v>
      </c>
      <c r="R168" s="15">
        <f>VLOOKUP($D168,'cement hist forecast'!$A$1:$AJ$34,30,0)</f>
        <v>2.8419183246549511</v>
      </c>
      <c r="S168" s="15">
        <f>VLOOKUP($D168,'cement hist forecast'!$A$1:$AJ$34,31,0)</f>
        <v>2.8076417229137793</v>
      </c>
      <c r="T168" s="15">
        <f>VLOOKUP($D168,'cement hist forecast'!$A$1:$AJ$34,32,0)</f>
        <v>2.7740506532074307</v>
      </c>
      <c r="U168" s="15">
        <f>VLOOKUP($D168,'cement hist forecast'!$A$1:$AJ$34,33,0)</f>
        <v>2.7411314048952091</v>
      </c>
      <c r="V168" s="15">
        <f>VLOOKUP($D168,'cement hist forecast'!$A$1:$AJ$34,34,0)</f>
        <v>2.7088705415492318</v>
      </c>
      <c r="W168" s="15">
        <f>VLOOKUP($D168,'cement hist forecast'!$A$1:$AJ$34,35,0)</f>
        <v>2.6772548954701749</v>
      </c>
      <c r="X168" s="15">
        <f>VLOOKUP($D168,'cement hist forecast'!$A$1:$AJ$34,36,0)</f>
        <v>2.6462715623126982</v>
      </c>
    </row>
    <row r="169" spans="1:24">
      <c r="A169" s="14" t="s">
        <v>3615</v>
      </c>
      <c r="B169" s="14" t="s">
        <v>4214</v>
      </c>
      <c r="C169" s="14" t="s">
        <v>4215</v>
      </c>
      <c r="D169" s="14" t="s">
        <v>3943</v>
      </c>
      <c r="E169" s="14" t="s">
        <v>3944</v>
      </c>
      <c r="F169">
        <f>SUMIF(GID_GCED_CO2_Plant_2019_v1.0!$V$1:$V$797,'prov lvl hist forec Mt'!A169,GID_GCED_CO2_Plant_2019_v1.0!$AB$1:$AB$797)</f>
        <v>0</v>
      </c>
      <c r="G169" s="15">
        <f t="shared" si="4"/>
        <v>4351.25</v>
      </c>
      <c r="H169" s="26">
        <f t="shared" si="5"/>
        <v>0</v>
      </c>
      <c r="I169" s="15">
        <f>VLOOKUP($D169,'cement hist forecast'!$A$1:$AJ$34,21,0)</f>
        <v>4.0193915554063553</v>
      </c>
      <c r="J169" s="15">
        <f>VLOOKUP($D169,'cement hist forecast'!$A$1:$AJ$34,22,0)</f>
        <v>4.3366620130675004</v>
      </c>
      <c r="K169" s="15">
        <f>VLOOKUP($D169,'cement hist forecast'!$A$1:$AJ$34,23,0)</f>
        <v>3.2033980361307468</v>
      </c>
      <c r="L169" s="15">
        <f>VLOOKUP($D169,'cement hist forecast'!$A$1:$AJ$34,24,0)</f>
        <v>2.4965702429489336</v>
      </c>
      <c r="M169" s="15">
        <f>VLOOKUP($D169,'cement hist forecast'!$A$1:$AJ$34,25,0)</f>
        <v>2.719656665294488</v>
      </c>
      <c r="N169" s="15">
        <f>VLOOKUP($D169,'cement hist forecast'!$A$1:$AJ$34,26,0)</f>
        <v>2.895330206718187</v>
      </c>
      <c r="O169" s="15">
        <f>VLOOKUP($D169,'cement hist forecast'!$A$1:$AJ$34,27,0)</f>
        <v>2.9163500648472214</v>
      </c>
      <c r="P169" s="15">
        <f>VLOOKUP($D169,'cement hist forecast'!$A$1:$AJ$34,28,0)</f>
        <v>2.912584371559908</v>
      </c>
      <c r="Q169" s="15">
        <f>VLOOKUP($D169,'cement hist forecast'!$A$1:$AJ$34,29,0)</f>
        <v>2.8768944488806367</v>
      </c>
      <c r="R169" s="15">
        <f>VLOOKUP($D169,'cement hist forecast'!$A$1:$AJ$34,30,0)</f>
        <v>2.8419183246549511</v>
      </c>
      <c r="S169" s="15">
        <f>VLOOKUP($D169,'cement hist forecast'!$A$1:$AJ$34,31,0)</f>
        <v>2.8076417229137793</v>
      </c>
      <c r="T169" s="15">
        <f>VLOOKUP($D169,'cement hist forecast'!$A$1:$AJ$34,32,0)</f>
        <v>2.7740506532074307</v>
      </c>
      <c r="U169" s="15">
        <f>VLOOKUP($D169,'cement hist forecast'!$A$1:$AJ$34,33,0)</f>
        <v>2.7411314048952091</v>
      </c>
      <c r="V169" s="15">
        <f>VLOOKUP($D169,'cement hist forecast'!$A$1:$AJ$34,34,0)</f>
        <v>2.7088705415492318</v>
      </c>
      <c r="W169" s="15">
        <f>VLOOKUP($D169,'cement hist forecast'!$A$1:$AJ$34,35,0)</f>
        <v>2.6772548954701749</v>
      </c>
      <c r="X169" s="15">
        <f>VLOOKUP($D169,'cement hist forecast'!$A$1:$AJ$34,36,0)</f>
        <v>2.6462715623126982</v>
      </c>
    </row>
    <row r="170" spans="1:24">
      <c r="A170" s="14" t="s">
        <v>3616</v>
      </c>
      <c r="B170" s="14" t="s">
        <v>4216</v>
      </c>
      <c r="C170" s="14" t="s">
        <v>4217</v>
      </c>
      <c r="D170" s="14" t="s">
        <v>2357</v>
      </c>
      <c r="E170" s="14" t="s">
        <v>4062</v>
      </c>
      <c r="F170">
        <f>SUMIF(GID_GCED_CO2_Plant_2019_v1.0!$V$1:$V$797,'prov lvl hist forec Mt'!A170,GID_GCED_CO2_Plant_2019_v1.0!$AB$1:$AB$797)</f>
        <v>0</v>
      </c>
      <c r="G170" s="15">
        <f t="shared" si="4"/>
        <v>32718.120000000006</v>
      </c>
      <c r="H170" s="26">
        <f t="shared" si="5"/>
        <v>0</v>
      </c>
      <c r="I170" s="15">
        <f>VLOOKUP($D170,'cement hist forecast'!$A$1:$AJ$34,21,0)</f>
        <v>15.009377674854287</v>
      </c>
      <c r="J170" s="15">
        <f>VLOOKUP($D170,'cement hist forecast'!$A$1:$AJ$34,22,0)</f>
        <v>14.164771783135061</v>
      </c>
      <c r="K170" s="15">
        <f>VLOOKUP($D170,'cement hist forecast'!$A$1:$AJ$34,23,0)</f>
        <v>15.235528999314372</v>
      </c>
      <c r="L170" s="15">
        <f>VLOOKUP($D170,'cement hist forecast'!$A$1:$AJ$34,24,0)</f>
        <v>16.194770331166367</v>
      </c>
      <c r="M170" s="15">
        <f>VLOOKUP($D170,'cement hist forecast'!$A$1:$AJ$34,25,0)</f>
        <v>18.438081140360943</v>
      </c>
      <c r="N170" s="15">
        <f>VLOOKUP($D170,'cement hist forecast'!$A$1:$AJ$34,26,0)</f>
        <v>17.949965087588634</v>
      </c>
      <c r="O170" s="15">
        <f>VLOOKUP($D170,'cement hist forecast'!$A$1:$AJ$34,27,0)</f>
        <v>18.223998936468487</v>
      </c>
      <c r="P170" s="15">
        <f>VLOOKUP($D170,'cement hist forecast'!$A$1:$AJ$34,28,0)</f>
        <v>18.174905958823786</v>
      </c>
      <c r="Q170" s="15">
        <f>VLOOKUP($D170,'cement hist forecast'!$A$1:$AJ$34,29,0)</f>
        <v>17.709619903228777</v>
      </c>
      <c r="R170" s="15">
        <f>VLOOKUP($D170,'cement hist forecast'!$A$1:$AJ$34,30,0)</f>
        <v>17.253639568745673</v>
      </c>
      <c r="S170" s="15">
        <f>VLOOKUP($D170,'cement hist forecast'!$A$1:$AJ$34,31,0)</f>
        <v>16.80677884095223</v>
      </c>
      <c r="T170" s="15">
        <f>VLOOKUP($D170,'cement hist forecast'!$A$1:$AJ$34,32,0)</f>
        <v>16.368855327714655</v>
      </c>
      <c r="U170" s="15">
        <f>VLOOKUP($D170,'cement hist forecast'!$A$1:$AJ$34,33,0)</f>
        <v>15.939690284741834</v>
      </c>
      <c r="V170" s="15">
        <f>VLOOKUP($D170,'cement hist forecast'!$A$1:$AJ$34,34,0)</f>
        <v>15.519108542628466</v>
      </c>
      <c r="W170" s="15">
        <f>VLOOKUP($D170,'cement hist forecast'!$A$1:$AJ$34,35,0)</f>
        <v>15.106938435357369</v>
      </c>
      <c r="X170" s="15">
        <f>VLOOKUP($D170,'cement hist forecast'!$A$1:$AJ$34,36,0)</f>
        <v>14.70301173023169</v>
      </c>
    </row>
    <row r="171" spans="1:24">
      <c r="A171" s="14" t="s">
        <v>3617</v>
      </c>
      <c r="B171" s="14" t="s">
        <v>4218</v>
      </c>
      <c r="C171" s="14" t="s">
        <v>4219</v>
      </c>
      <c r="D171" s="14" t="s">
        <v>2458</v>
      </c>
      <c r="E171" s="14" t="s">
        <v>3957</v>
      </c>
      <c r="F171">
        <f>SUMIF(GID_GCED_CO2_Plant_2019_v1.0!$V$1:$V$797,'prov lvl hist forec Mt'!A171,GID_GCED_CO2_Plant_2019_v1.0!$AB$1:$AB$797)</f>
        <v>0</v>
      </c>
      <c r="G171" s="15">
        <f t="shared" si="4"/>
        <v>25846</v>
      </c>
      <c r="H171" s="26">
        <f t="shared" si="5"/>
        <v>0</v>
      </c>
      <c r="I171" s="15">
        <f>VLOOKUP($D171,'cement hist forecast'!$A$1:$AJ$34,21,0)</f>
        <v>20.159933071953358</v>
      </c>
      <c r="J171" s="15">
        <f>VLOOKUP($D171,'cement hist forecast'!$A$1:$AJ$34,22,0)</f>
        <v>21.097028574533081</v>
      </c>
      <c r="K171" s="15">
        <f>VLOOKUP($D171,'cement hist forecast'!$A$1:$AJ$34,23,0)</f>
        <v>20.755026750013791</v>
      </c>
      <c r="L171" s="15">
        <f>VLOOKUP($D171,'cement hist forecast'!$A$1:$AJ$34,24,0)</f>
        <v>16.237054602988707</v>
      </c>
      <c r="M171" s="15">
        <f>VLOOKUP($D171,'cement hist forecast'!$A$1:$AJ$34,25,0)</f>
        <v>19.755116421437421</v>
      </c>
      <c r="N171" s="15">
        <f>VLOOKUP($D171,'cement hist forecast'!$A$1:$AJ$34,26,0)</f>
        <v>21.383571569910259</v>
      </c>
      <c r="O171" s="15">
        <f>VLOOKUP($D171,'cement hist forecast'!$A$1:$AJ$34,27,0)</f>
        <v>21.877745246091671</v>
      </c>
      <c r="P171" s="15">
        <f>VLOOKUP($D171,'cement hist forecast'!$A$1:$AJ$34,28,0)</f>
        <v>21.789214368112393</v>
      </c>
      <c r="Q171" s="15">
        <f>VLOOKUP($D171,'cement hist forecast'!$A$1:$AJ$34,29,0)</f>
        <v>20.950149699608083</v>
      </c>
      <c r="R171" s="15">
        <f>VLOOKUP($D171,'cement hist forecast'!$A$1:$AJ$34,30,0)</f>
        <v>20.127866324473857</v>
      </c>
      <c r="S171" s="15">
        <f>VLOOKUP($D171,'cement hist forecast'!$A$1:$AJ$34,31,0)</f>
        <v>19.322028616842317</v>
      </c>
      <c r="T171" s="15">
        <f>VLOOKUP($D171,'cement hist forecast'!$A$1:$AJ$34,32,0)</f>
        <v>18.532307663363408</v>
      </c>
      <c r="U171" s="15">
        <f>VLOOKUP($D171,'cement hist forecast'!$A$1:$AJ$34,33,0)</f>
        <v>17.758381128954078</v>
      </c>
      <c r="V171" s="15">
        <f>VLOOKUP($D171,'cement hist forecast'!$A$1:$AJ$34,34,0)</f>
        <v>16.999933125232928</v>
      </c>
      <c r="W171" s="15">
        <f>VLOOKUP($D171,'cement hist forecast'!$A$1:$AJ$34,35,0)</f>
        <v>16.256654081586213</v>
      </c>
      <c r="X171" s="15">
        <f>VLOOKUP($D171,'cement hist forecast'!$A$1:$AJ$34,36,0)</f>
        <v>15.528240618812418</v>
      </c>
    </row>
    <row r="172" spans="1:24">
      <c r="A172" s="14" t="s">
        <v>3474</v>
      </c>
      <c r="B172" s="14" t="s">
        <v>4220</v>
      </c>
      <c r="C172" s="14" t="s">
        <v>3236</v>
      </c>
      <c r="D172" s="14" t="s">
        <v>2610</v>
      </c>
      <c r="E172" s="14" t="s">
        <v>3936</v>
      </c>
      <c r="F172">
        <f>SUMIF(GID_GCED_CO2_Plant_2019_v1.0!$V$1:$V$797,'prov lvl hist forec Mt'!A172,GID_GCED_CO2_Plant_2019_v1.0!$AB$1:$AB$797)</f>
        <v>365.4</v>
      </c>
      <c r="G172" s="15">
        <f t="shared" si="4"/>
        <v>3885.2700000000004</v>
      </c>
      <c r="H172" s="26">
        <f t="shared" si="5"/>
        <v>9.4047517933116595E-2</v>
      </c>
      <c r="I172" s="15">
        <f>VLOOKUP($D172,'cement hist forecast'!$A$1:$AJ$34,21,0)</f>
        <v>5.4885493850326226</v>
      </c>
      <c r="J172" s="15">
        <f>VLOOKUP($D172,'cement hist forecast'!$A$1:$AJ$34,22,0)</f>
        <v>5.2019214979298178</v>
      </c>
      <c r="K172" s="15">
        <f>VLOOKUP($D172,'cement hist forecast'!$A$1:$AJ$34,23,0)</f>
        <v>6.0988889447589179</v>
      </c>
      <c r="L172" s="15">
        <f>VLOOKUP($D172,'cement hist forecast'!$A$1:$AJ$34,24,0)</f>
        <v>4.6829764932748335</v>
      </c>
      <c r="M172" s="15">
        <f>VLOOKUP($D172,'cement hist forecast'!$A$1:$AJ$34,25,0)</f>
        <v>5.2793141011147258</v>
      </c>
      <c r="N172" s="15">
        <f>VLOOKUP($D172,'cement hist forecast'!$A$1:$AJ$34,26,0)</f>
        <v>5.3831017892624811</v>
      </c>
      <c r="O172" s="15">
        <f>VLOOKUP($D172,'cement hist forecast'!$A$1:$AJ$34,27,0)</f>
        <v>5.4532901269453253</v>
      </c>
      <c r="P172" s="15">
        <f>VLOOKUP($D172,'cement hist forecast'!$A$1:$AJ$34,28,0)</f>
        <v>5.44071593398753</v>
      </c>
      <c r="Q172" s="15">
        <f>VLOOKUP($D172,'cement hist forecast'!$A$1:$AJ$34,29,0)</f>
        <v>5.3215421351202972</v>
      </c>
      <c r="R172" s="15">
        <f>VLOOKUP($D172,'cement hist forecast'!$A$1:$AJ$34,30,0)</f>
        <v>5.2047518122304091</v>
      </c>
      <c r="S172" s="15">
        <f>VLOOKUP($D172,'cement hist forecast'!$A$1:$AJ$34,31,0)</f>
        <v>5.0902972957983188</v>
      </c>
      <c r="T172" s="15">
        <f>VLOOKUP($D172,'cement hist forecast'!$A$1:$AJ$34,32,0)</f>
        <v>4.9781318696948702</v>
      </c>
      <c r="U172" s="15">
        <f>VLOOKUP($D172,'cement hist forecast'!$A$1:$AJ$34,33,0)</f>
        <v>4.8682097521134908</v>
      </c>
      <c r="V172" s="15">
        <f>VLOOKUP($D172,'cement hist forecast'!$A$1:$AJ$34,34,0)</f>
        <v>4.7604860768837378</v>
      </c>
      <c r="W172" s="15">
        <f>VLOOKUP($D172,'cement hist forecast'!$A$1:$AJ$34,35,0)</f>
        <v>4.6549168751585821</v>
      </c>
      <c r="X172" s="15">
        <f>VLOOKUP($D172,'cement hist forecast'!$A$1:$AJ$34,36,0)</f>
        <v>4.5514590574679268</v>
      </c>
    </row>
    <row r="173" spans="1:24">
      <c r="A173" s="14" t="s">
        <v>3388</v>
      </c>
      <c r="B173" s="14" t="s">
        <v>4221</v>
      </c>
      <c r="C173" s="14" t="s">
        <v>2988</v>
      </c>
      <c r="D173" s="14" t="s">
        <v>2412</v>
      </c>
      <c r="E173" s="14" t="s">
        <v>3949</v>
      </c>
      <c r="F173">
        <f>SUMIF(GID_GCED_CO2_Plant_2019_v1.0!$V$1:$V$797,'prov lvl hist forec Mt'!A173,GID_GCED_CO2_Plant_2019_v1.0!$AB$1:$AB$797)</f>
        <v>33.520000000000003</v>
      </c>
      <c r="G173" s="15">
        <f t="shared" si="4"/>
        <v>15785.860000000004</v>
      </c>
      <c r="H173" s="26">
        <f t="shared" si="5"/>
        <v>2.1234193132334883E-3</v>
      </c>
      <c r="I173" s="15">
        <f>VLOOKUP($D173,'cement hist forecast'!$A$1:$AJ$34,21,0)</f>
        <v>11.343923220019859</v>
      </c>
      <c r="J173" s="15">
        <f>VLOOKUP($D173,'cement hist forecast'!$A$1:$AJ$34,22,0)</f>
        <v>9.9130862781334503</v>
      </c>
      <c r="K173" s="15">
        <f>VLOOKUP($D173,'cement hist forecast'!$A$1:$AJ$34,23,0)</f>
        <v>10.141604532781432</v>
      </c>
      <c r="L173" s="15">
        <f>VLOOKUP($D173,'cement hist forecast'!$A$1:$AJ$34,24,0)</f>
        <v>8.291353354336696</v>
      </c>
      <c r="M173" s="15">
        <f>VLOOKUP($D173,'cement hist forecast'!$A$1:$AJ$34,25,0)</f>
        <v>9.1106957187115842</v>
      </c>
      <c r="N173" s="15">
        <f>VLOOKUP($D173,'cement hist forecast'!$A$1:$AJ$34,26,0)</f>
        <v>9.2201849356915702</v>
      </c>
      <c r="O173" s="15">
        <f>VLOOKUP($D173,'cement hist forecast'!$A$1:$AJ$34,27,0)</f>
        <v>9.3035600578153357</v>
      </c>
      <c r="P173" s="15">
        <f>VLOOKUP($D173,'cement hist forecast'!$A$1:$AJ$34,28,0)</f>
        <v>9.2886234613938434</v>
      </c>
      <c r="Q173" s="15">
        <f>VLOOKUP($D173,'cement hist forecast'!$A$1:$AJ$34,29,0)</f>
        <v>9.1470596295304016</v>
      </c>
      <c r="R173" s="15">
        <f>VLOOKUP($D173,'cement hist forecast'!$A$1:$AJ$34,30,0)</f>
        <v>9.0083270743042263</v>
      </c>
      <c r="S173" s="15">
        <f>VLOOKUP($D173,'cement hist forecast'!$A$1:$AJ$34,31,0)</f>
        <v>8.8723691701825764</v>
      </c>
      <c r="T173" s="15">
        <f>VLOOKUP($D173,'cement hist forecast'!$A$1:$AJ$34,32,0)</f>
        <v>8.7391304241433581</v>
      </c>
      <c r="U173" s="15">
        <f>VLOOKUP($D173,'cement hist forecast'!$A$1:$AJ$34,33,0)</f>
        <v>8.6085564530249243</v>
      </c>
      <c r="V173" s="15">
        <f>VLOOKUP($D173,'cement hist forecast'!$A$1:$AJ$34,34,0)</f>
        <v>8.480593961328859</v>
      </c>
      <c r="W173" s="15">
        <f>VLOOKUP($D173,'cement hist forecast'!$A$1:$AJ$34,35,0)</f>
        <v>8.3551907194667159</v>
      </c>
      <c r="X173" s="15">
        <f>VLOOKUP($D173,'cement hist forecast'!$A$1:$AJ$34,36,0)</f>
        <v>8.2322955424418147</v>
      </c>
    </row>
    <row r="174" spans="1:24">
      <c r="A174" s="14" t="s">
        <v>3618</v>
      </c>
      <c r="B174" s="14" t="s">
        <v>4222</v>
      </c>
      <c r="C174" s="14" t="s">
        <v>4223</v>
      </c>
      <c r="D174" s="14" t="s">
        <v>2446</v>
      </c>
      <c r="E174" s="14" t="s">
        <v>3951</v>
      </c>
      <c r="F174">
        <f>SUMIF(GID_GCED_CO2_Plant_2019_v1.0!$V$1:$V$797,'prov lvl hist forec Mt'!A174,GID_GCED_CO2_Plant_2019_v1.0!$AB$1:$AB$797)</f>
        <v>0</v>
      </c>
      <c r="G174" s="15">
        <f t="shared" si="4"/>
        <v>15742.279999999997</v>
      </c>
      <c r="H174" s="26">
        <f t="shared" si="5"/>
        <v>0</v>
      </c>
      <c r="I174" s="15">
        <f>VLOOKUP($D174,'cement hist forecast'!$A$1:$AJ$34,21,0)</f>
        <v>14.855393778621981</v>
      </c>
      <c r="J174" s="15">
        <f>VLOOKUP($D174,'cement hist forecast'!$A$1:$AJ$34,22,0)</f>
        <v>15.201388095517611</v>
      </c>
      <c r="K174" s="15">
        <f>VLOOKUP($D174,'cement hist forecast'!$A$1:$AJ$34,23,0)</f>
        <v>15.067019776570652</v>
      </c>
      <c r="L174" s="15">
        <f>VLOOKUP($D174,'cement hist forecast'!$A$1:$AJ$34,24,0)</f>
        <v>14.134727678653508</v>
      </c>
      <c r="M174" s="15">
        <f>VLOOKUP($D174,'cement hist forecast'!$A$1:$AJ$34,25,0)</f>
        <v>15.992822878418323</v>
      </c>
      <c r="N174" s="15">
        <f>VLOOKUP($D174,'cement hist forecast'!$A$1:$AJ$34,26,0)</f>
        <v>13.708727210595866</v>
      </c>
      <c r="O174" s="15">
        <f>VLOOKUP($D174,'cement hist forecast'!$A$1:$AJ$34,27,0)</f>
        <v>13.930634952159352</v>
      </c>
      <c r="P174" s="15">
        <f>VLOOKUP($D174,'cement hist forecast'!$A$1:$AJ$34,28,0)</f>
        <v>13.890880331187187</v>
      </c>
      <c r="Q174" s="15">
        <f>VLOOKUP($D174,'cement hist forecast'!$A$1:$AJ$34,29,0)</f>
        <v>13.514099950952696</v>
      </c>
      <c r="R174" s="15">
        <f>VLOOKUP($D174,'cement hist forecast'!$A$1:$AJ$34,30,0)</f>
        <v>13.144855178322894</v>
      </c>
      <c r="S174" s="15">
        <f>VLOOKUP($D174,'cement hist forecast'!$A$1:$AJ$34,31,0)</f>
        <v>12.782995301145689</v>
      </c>
      <c r="T174" s="15">
        <f>VLOOKUP($D174,'cement hist forecast'!$A$1:$AJ$34,32,0)</f>
        <v>12.428372621512029</v>
      </c>
      <c r="U174" s="15">
        <f>VLOOKUP($D174,'cement hist forecast'!$A$1:$AJ$34,33,0)</f>
        <v>12.080842395471043</v>
      </c>
      <c r="V174" s="15">
        <f>VLOOKUP($D174,'cement hist forecast'!$A$1:$AJ$34,34,0)</f>
        <v>11.740262773950873</v>
      </c>
      <c r="W174" s="15">
        <f>VLOOKUP($D174,'cement hist forecast'!$A$1:$AJ$34,35,0)</f>
        <v>11.406494744861112</v>
      </c>
      <c r="X174" s="15">
        <f>VLOOKUP($D174,'cement hist forecast'!$A$1:$AJ$34,36,0)</f>
        <v>11.079402076353139</v>
      </c>
    </row>
    <row r="175" spans="1:24">
      <c r="A175" s="14" t="s">
        <v>3361</v>
      </c>
      <c r="B175" s="14" t="s">
        <v>4224</v>
      </c>
      <c r="C175" s="14" t="s">
        <v>2884</v>
      </c>
      <c r="D175" s="14" t="s">
        <v>1445</v>
      </c>
      <c r="E175" s="14" t="s">
        <v>3947</v>
      </c>
      <c r="F175">
        <f>SUMIF(GID_GCED_CO2_Plant_2019_v1.0!$V$1:$V$797,'prov lvl hist forec Mt'!A175,GID_GCED_CO2_Plant_2019_v1.0!$AB$1:$AB$797)</f>
        <v>938.6400000000001</v>
      </c>
      <c r="G175" s="15">
        <f t="shared" si="4"/>
        <v>19500.18</v>
      </c>
      <c r="H175" s="26">
        <f t="shared" si="5"/>
        <v>4.8134940292858842E-2</v>
      </c>
      <c r="I175" s="15">
        <f>VLOOKUP($D175,'cement hist forecast'!$A$1:$AJ$34,21,0)</f>
        <v>11.887051923900506</v>
      </c>
      <c r="J175" s="15">
        <f>VLOOKUP($D175,'cement hist forecast'!$A$1:$AJ$34,22,0)</f>
        <v>12.937656953365352</v>
      </c>
      <c r="K175" s="15">
        <f>VLOOKUP($D175,'cement hist forecast'!$A$1:$AJ$34,23,0)</f>
        <v>12.159265759154817</v>
      </c>
      <c r="L175" s="15">
        <f>VLOOKUP($D175,'cement hist forecast'!$A$1:$AJ$34,24,0)</f>
        <v>11.815307114840197</v>
      </c>
      <c r="M175" s="15">
        <f>VLOOKUP($D175,'cement hist forecast'!$A$1:$AJ$34,25,0)</f>
        <v>14.078349814013468</v>
      </c>
      <c r="N175" s="15">
        <f>VLOOKUP($D175,'cement hist forecast'!$A$1:$AJ$34,26,0)</f>
        <v>15.890419594803729</v>
      </c>
      <c r="O175" s="15">
        <f>VLOOKUP($D175,'cement hist forecast'!$A$1:$AJ$34,27,0)</f>
        <v>16.19866484510754</v>
      </c>
      <c r="P175" s="15">
        <f>VLOOKUP($D175,'cement hist forecast'!$A$1:$AJ$34,28,0)</f>
        <v>16.143442918166372</v>
      </c>
      <c r="Q175" s="15">
        <f>VLOOKUP($D175,'cement hist forecast'!$A$1:$AJ$34,29,0)</f>
        <v>15.620068826768495</v>
      </c>
      <c r="R175" s="15">
        <f>VLOOKUP($D175,'cement hist forecast'!$A$1:$AJ$34,30,0)</f>
        <v>15.107162217198578</v>
      </c>
      <c r="S175" s="15">
        <f>VLOOKUP($D175,'cement hist forecast'!$A$1:$AJ$34,31,0)</f>
        <v>14.604513739820057</v>
      </c>
      <c r="T175" s="15">
        <f>VLOOKUP($D175,'cement hist forecast'!$A$1:$AJ$34,32,0)</f>
        <v>14.111918231989108</v>
      </c>
      <c r="U175" s="15">
        <f>VLOOKUP($D175,'cement hist forecast'!$A$1:$AJ$34,33,0)</f>
        <v>13.629174634314779</v>
      </c>
      <c r="V175" s="15">
        <f>VLOOKUP($D175,'cement hist forecast'!$A$1:$AJ$34,34,0)</f>
        <v>13.156085908593933</v>
      </c>
      <c r="W175" s="15">
        <f>VLOOKUP($D175,'cement hist forecast'!$A$1:$AJ$34,35,0)</f>
        <v>12.692458957387508</v>
      </c>
      <c r="X175" s="15">
        <f>VLOOKUP($D175,'cement hist forecast'!$A$1:$AJ$34,36,0)</f>
        <v>12.238104545205207</v>
      </c>
    </row>
    <row r="176" spans="1:24">
      <c r="A176" s="14" t="s">
        <v>3274</v>
      </c>
      <c r="B176" s="14" t="s">
        <v>4225</v>
      </c>
      <c r="C176" s="14" t="s">
        <v>2464</v>
      </c>
      <c r="D176" s="14" t="s">
        <v>2357</v>
      </c>
      <c r="E176" s="14" t="s">
        <v>4062</v>
      </c>
      <c r="F176">
        <f>SUMIF(GID_GCED_CO2_Plant_2019_v1.0!$V$1:$V$797,'prov lvl hist forec Mt'!A176,GID_GCED_CO2_Plant_2019_v1.0!$AB$1:$AB$797)</f>
        <v>5796.05</v>
      </c>
      <c r="G176" s="15">
        <f t="shared" si="4"/>
        <v>32718.120000000006</v>
      </c>
      <c r="H176" s="26">
        <f t="shared" si="5"/>
        <v>0.1771510710273084</v>
      </c>
      <c r="I176" s="15">
        <f>VLOOKUP($D176,'cement hist forecast'!$A$1:$AJ$34,21,0)</f>
        <v>15.009377674854287</v>
      </c>
      <c r="J176" s="15">
        <f>VLOOKUP($D176,'cement hist forecast'!$A$1:$AJ$34,22,0)</f>
        <v>14.164771783135061</v>
      </c>
      <c r="K176" s="15">
        <f>VLOOKUP($D176,'cement hist forecast'!$A$1:$AJ$34,23,0)</f>
        <v>15.235528999314372</v>
      </c>
      <c r="L176" s="15">
        <f>VLOOKUP($D176,'cement hist forecast'!$A$1:$AJ$34,24,0)</f>
        <v>16.194770331166367</v>
      </c>
      <c r="M176" s="15">
        <f>VLOOKUP($D176,'cement hist forecast'!$A$1:$AJ$34,25,0)</f>
        <v>18.438081140360943</v>
      </c>
      <c r="N176" s="15">
        <f>VLOOKUP($D176,'cement hist forecast'!$A$1:$AJ$34,26,0)</f>
        <v>17.949965087588634</v>
      </c>
      <c r="O176" s="15">
        <f>VLOOKUP($D176,'cement hist forecast'!$A$1:$AJ$34,27,0)</f>
        <v>18.223998936468487</v>
      </c>
      <c r="P176" s="15">
        <f>VLOOKUP($D176,'cement hist forecast'!$A$1:$AJ$34,28,0)</f>
        <v>18.174905958823786</v>
      </c>
      <c r="Q176" s="15">
        <f>VLOOKUP($D176,'cement hist forecast'!$A$1:$AJ$34,29,0)</f>
        <v>17.709619903228777</v>
      </c>
      <c r="R176" s="15">
        <f>VLOOKUP($D176,'cement hist forecast'!$A$1:$AJ$34,30,0)</f>
        <v>17.253639568745673</v>
      </c>
      <c r="S176" s="15">
        <f>VLOOKUP($D176,'cement hist forecast'!$A$1:$AJ$34,31,0)</f>
        <v>16.80677884095223</v>
      </c>
      <c r="T176" s="15">
        <f>VLOOKUP($D176,'cement hist forecast'!$A$1:$AJ$34,32,0)</f>
        <v>16.368855327714655</v>
      </c>
      <c r="U176" s="15">
        <f>VLOOKUP($D176,'cement hist forecast'!$A$1:$AJ$34,33,0)</f>
        <v>15.939690284741834</v>
      </c>
      <c r="V176" s="15">
        <f>VLOOKUP($D176,'cement hist forecast'!$A$1:$AJ$34,34,0)</f>
        <v>15.519108542628466</v>
      </c>
      <c r="W176" s="15">
        <f>VLOOKUP($D176,'cement hist forecast'!$A$1:$AJ$34,35,0)</f>
        <v>15.106938435357369</v>
      </c>
      <c r="X176" s="15">
        <f>VLOOKUP($D176,'cement hist forecast'!$A$1:$AJ$34,36,0)</f>
        <v>14.70301173023169</v>
      </c>
    </row>
    <row r="177" spans="1:24">
      <c r="A177" s="14" t="s">
        <v>3268</v>
      </c>
      <c r="B177" s="14" t="s">
        <v>4226</v>
      </c>
      <c r="C177" s="14" t="s">
        <v>2442</v>
      </c>
      <c r="D177" s="14" t="s">
        <v>2412</v>
      </c>
      <c r="E177" s="14" t="s">
        <v>3949</v>
      </c>
      <c r="F177">
        <f>SUMIF(GID_GCED_CO2_Plant_2019_v1.0!$V$1:$V$797,'prov lvl hist forec Mt'!A177,GID_GCED_CO2_Plant_2019_v1.0!$AB$1:$AB$797)</f>
        <v>1729.7800000000002</v>
      </c>
      <c r="G177" s="15">
        <f t="shared" si="4"/>
        <v>15785.860000000004</v>
      </c>
      <c r="H177" s="26">
        <f t="shared" si="5"/>
        <v>0.10957781204191598</v>
      </c>
      <c r="I177" s="15">
        <f>VLOOKUP($D177,'cement hist forecast'!$A$1:$AJ$34,21,0)</f>
        <v>11.343923220019859</v>
      </c>
      <c r="J177" s="15">
        <f>VLOOKUP($D177,'cement hist forecast'!$A$1:$AJ$34,22,0)</f>
        <v>9.9130862781334503</v>
      </c>
      <c r="K177" s="15">
        <f>VLOOKUP($D177,'cement hist forecast'!$A$1:$AJ$34,23,0)</f>
        <v>10.141604532781432</v>
      </c>
      <c r="L177" s="15">
        <f>VLOOKUP($D177,'cement hist forecast'!$A$1:$AJ$34,24,0)</f>
        <v>8.291353354336696</v>
      </c>
      <c r="M177" s="15">
        <f>VLOOKUP($D177,'cement hist forecast'!$A$1:$AJ$34,25,0)</f>
        <v>9.1106957187115842</v>
      </c>
      <c r="N177" s="15">
        <f>VLOOKUP($D177,'cement hist forecast'!$A$1:$AJ$34,26,0)</f>
        <v>9.2201849356915702</v>
      </c>
      <c r="O177" s="15">
        <f>VLOOKUP($D177,'cement hist forecast'!$A$1:$AJ$34,27,0)</f>
        <v>9.3035600578153357</v>
      </c>
      <c r="P177" s="15">
        <f>VLOOKUP($D177,'cement hist forecast'!$A$1:$AJ$34,28,0)</f>
        <v>9.2886234613938434</v>
      </c>
      <c r="Q177" s="15">
        <f>VLOOKUP($D177,'cement hist forecast'!$A$1:$AJ$34,29,0)</f>
        <v>9.1470596295304016</v>
      </c>
      <c r="R177" s="15">
        <f>VLOOKUP($D177,'cement hist forecast'!$A$1:$AJ$34,30,0)</f>
        <v>9.0083270743042263</v>
      </c>
      <c r="S177" s="15">
        <f>VLOOKUP($D177,'cement hist forecast'!$A$1:$AJ$34,31,0)</f>
        <v>8.8723691701825764</v>
      </c>
      <c r="T177" s="15">
        <f>VLOOKUP($D177,'cement hist forecast'!$A$1:$AJ$34,32,0)</f>
        <v>8.7391304241433581</v>
      </c>
      <c r="U177" s="15">
        <f>VLOOKUP($D177,'cement hist forecast'!$A$1:$AJ$34,33,0)</f>
        <v>8.6085564530249243</v>
      </c>
      <c r="V177" s="15">
        <f>VLOOKUP($D177,'cement hist forecast'!$A$1:$AJ$34,34,0)</f>
        <v>8.480593961328859</v>
      </c>
      <c r="W177" s="15">
        <f>VLOOKUP($D177,'cement hist forecast'!$A$1:$AJ$34,35,0)</f>
        <v>8.3551907194667159</v>
      </c>
      <c r="X177" s="15">
        <f>VLOOKUP($D177,'cement hist forecast'!$A$1:$AJ$34,36,0)</f>
        <v>8.2322955424418147</v>
      </c>
    </row>
    <row r="178" spans="1:24">
      <c r="A178" s="14" t="s">
        <v>3264</v>
      </c>
      <c r="B178" s="14" t="s">
        <v>4227</v>
      </c>
      <c r="C178" s="14" t="s">
        <v>2431</v>
      </c>
      <c r="D178" s="14" t="s">
        <v>3943</v>
      </c>
      <c r="E178" s="14" t="s">
        <v>3944</v>
      </c>
      <c r="F178">
        <f>SUMIF(GID_GCED_CO2_Plant_2019_v1.0!$V$1:$V$797,'prov lvl hist forec Mt'!A178,GID_GCED_CO2_Plant_2019_v1.0!$AB$1:$AB$797)</f>
        <v>1407.96</v>
      </c>
      <c r="G178" s="15">
        <f t="shared" si="4"/>
        <v>4351.25</v>
      </c>
      <c r="H178" s="26">
        <f t="shared" si="5"/>
        <v>0.32357598391266879</v>
      </c>
      <c r="I178" s="15">
        <f>VLOOKUP($D178,'cement hist forecast'!$A$1:$AJ$34,21,0)</f>
        <v>4.0193915554063553</v>
      </c>
      <c r="J178" s="15">
        <f>VLOOKUP($D178,'cement hist forecast'!$A$1:$AJ$34,22,0)</f>
        <v>4.3366620130675004</v>
      </c>
      <c r="K178" s="15">
        <f>VLOOKUP($D178,'cement hist forecast'!$A$1:$AJ$34,23,0)</f>
        <v>3.2033980361307468</v>
      </c>
      <c r="L178" s="15">
        <f>VLOOKUP($D178,'cement hist forecast'!$A$1:$AJ$34,24,0)</f>
        <v>2.4965702429489336</v>
      </c>
      <c r="M178" s="15">
        <f>VLOOKUP($D178,'cement hist forecast'!$A$1:$AJ$34,25,0)</f>
        <v>2.719656665294488</v>
      </c>
      <c r="N178" s="15">
        <f>VLOOKUP($D178,'cement hist forecast'!$A$1:$AJ$34,26,0)</f>
        <v>2.895330206718187</v>
      </c>
      <c r="O178" s="15">
        <f>VLOOKUP($D178,'cement hist forecast'!$A$1:$AJ$34,27,0)</f>
        <v>2.9163500648472214</v>
      </c>
      <c r="P178" s="15">
        <f>VLOOKUP($D178,'cement hist forecast'!$A$1:$AJ$34,28,0)</f>
        <v>2.912584371559908</v>
      </c>
      <c r="Q178" s="15">
        <f>VLOOKUP($D178,'cement hist forecast'!$A$1:$AJ$34,29,0)</f>
        <v>2.8768944488806367</v>
      </c>
      <c r="R178" s="15">
        <f>VLOOKUP($D178,'cement hist forecast'!$A$1:$AJ$34,30,0)</f>
        <v>2.8419183246549511</v>
      </c>
      <c r="S178" s="15">
        <f>VLOOKUP($D178,'cement hist forecast'!$A$1:$AJ$34,31,0)</f>
        <v>2.8076417229137793</v>
      </c>
      <c r="T178" s="15">
        <f>VLOOKUP($D178,'cement hist forecast'!$A$1:$AJ$34,32,0)</f>
        <v>2.7740506532074307</v>
      </c>
      <c r="U178" s="15">
        <f>VLOOKUP($D178,'cement hist forecast'!$A$1:$AJ$34,33,0)</f>
        <v>2.7411314048952091</v>
      </c>
      <c r="V178" s="15">
        <f>VLOOKUP($D178,'cement hist forecast'!$A$1:$AJ$34,34,0)</f>
        <v>2.7088705415492318</v>
      </c>
      <c r="W178" s="15">
        <f>VLOOKUP($D178,'cement hist forecast'!$A$1:$AJ$34,35,0)</f>
        <v>2.6772548954701749</v>
      </c>
      <c r="X178" s="15">
        <f>VLOOKUP($D178,'cement hist forecast'!$A$1:$AJ$34,36,0)</f>
        <v>2.6462715623126982</v>
      </c>
    </row>
    <row r="179" spans="1:24">
      <c r="A179" s="14" t="s">
        <v>3459</v>
      </c>
      <c r="B179" s="14" t="s">
        <v>4228</v>
      </c>
      <c r="C179" s="14" t="s">
        <v>3214</v>
      </c>
      <c r="D179" s="14" t="s">
        <v>2362</v>
      </c>
      <c r="E179" s="14" t="s">
        <v>3963</v>
      </c>
      <c r="F179">
        <f>SUMIF(GID_GCED_CO2_Plant_2019_v1.0!$V$1:$V$797,'prov lvl hist forec Mt'!A179,GID_GCED_CO2_Plant_2019_v1.0!$AB$1:$AB$797)</f>
        <v>1045.9100000000001</v>
      </c>
      <c r="G179" s="15">
        <f t="shared" si="4"/>
        <v>26891.949999999997</v>
      </c>
      <c r="H179" s="26">
        <f t="shared" si="5"/>
        <v>3.889305163812963E-2</v>
      </c>
      <c r="I179" s="15">
        <f>VLOOKUP($D179,'cement hist forecast'!$A$1:$AJ$34,21,0)</f>
        <v>21.994985336630332</v>
      </c>
      <c r="J179" s="15">
        <f>VLOOKUP($D179,'cement hist forecast'!$A$1:$AJ$34,22,0)</f>
        <v>20.472306267203567</v>
      </c>
      <c r="K179" s="15">
        <f>VLOOKUP($D179,'cement hist forecast'!$A$1:$AJ$34,23,0)</f>
        <v>20.264922925467992</v>
      </c>
      <c r="L179" s="15">
        <f>VLOOKUP($D179,'cement hist forecast'!$A$1:$AJ$34,24,0)</f>
        <v>14.497991619881457</v>
      </c>
      <c r="M179" s="15">
        <f>VLOOKUP($D179,'cement hist forecast'!$A$1:$AJ$34,25,0)</f>
        <v>14.40046728580502</v>
      </c>
      <c r="N179" s="15">
        <f>VLOOKUP($D179,'cement hist forecast'!$A$1:$AJ$34,26,0)</f>
        <v>15.896400140947566</v>
      </c>
      <c r="O179" s="15">
        <f>VLOOKUP($D179,'cement hist forecast'!$A$1:$AJ$34,27,0)</f>
        <v>15.777576315359193</v>
      </c>
      <c r="P179" s="15">
        <f>VLOOKUP($D179,'cement hist forecast'!$A$1:$AJ$34,28,0)</f>
        <v>15.798863522896191</v>
      </c>
      <c r="Q179" s="15">
        <f>VLOOKUP($D179,'cement hist forecast'!$A$1:$AJ$34,29,0)</f>
        <v>16.000616223683764</v>
      </c>
      <c r="R179" s="15">
        <f>VLOOKUP($D179,'cement hist forecast'!$A$1:$AJ$34,30,0)</f>
        <v>16.198333870455588</v>
      </c>
      <c r="S179" s="15">
        <f>VLOOKUP($D179,'cement hist forecast'!$A$1:$AJ$34,31,0)</f>
        <v>16.392097164291975</v>
      </c>
      <c r="T179" s="15">
        <f>VLOOKUP($D179,'cement hist forecast'!$A$1:$AJ$34,32,0)</f>
        <v>16.581985192251636</v>
      </c>
      <c r="U179" s="15">
        <f>VLOOKUP($D179,'cement hist forecast'!$A$1:$AJ$34,33,0)</f>
        <v>16.768075459652103</v>
      </c>
      <c r="V179" s="15">
        <f>VLOOKUP($D179,'cement hist forecast'!$A$1:$AJ$34,34,0)</f>
        <v>16.950443921704558</v>
      </c>
      <c r="W179" s="15">
        <f>VLOOKUP($D179,'cement hist forecast'!$A$1:$AJ$34,35,0)</f>
        <v>17.129165014515966</v>
      </c>
      <c r="X179" s="15">
        <f>VLOOKUP($D179,'cement hist forecast'!$A$1:$AJ$34,36,0)</f>
        <v>17.304311685471145</v>
      </c>
    </row>
    <row r="180" spans="1:24">
      <c r="A180" s="14" t="s">
        <v>3297</v>
      </c>
      <c r="B180" s="14" t="s">
        <v>4229</v>
      </c>
      <c r="C180" s="14" t="s">
        <v>2557</v>
      </c>
      <c r="D180" s="14" t="s">
        <v>2496</v>
      </c>
      <c r="E180" s="14" t="s">
        <v>3976</v>
      </c>
      <c r="F180">
        <f>SUMIF(GID_GCED_CO2_Plant_2019_v1.0!$V$1:$V$797,'prov lvl hist forec Mt'!A180,GID_GCED_CO2_Plant_2019_v1.0!$AB$1:$AB$797)</f>
        <v>338.58000000000004</v>
      </c>
      <c r="G180" s="15">
        <f t="shared" si="4"/>
        <v>33858.01</v>
      </c>
      <c r="H180" s="26">
        <f t="shared" si="5"/>
        <v>9.9999970464891477E-3</v>
      </c>
      <c r="I180" s="15">
        <f>VLOOKUP($D180,'cement hist forecast'!$A$1:$AJ$34,21,0)</f>
        <v>14.536797244398452</v>
      </c>
      <c r="J180" s="15">
        <f>VLOOKUP($D180,'cement hist forecast'!$A$1:$AJ$34,22,0)</f>
        <v>15.705172707718006</v>
      </c>
      <c r="K180" s="15">
        <f>VLOOKUP($D180,'cement hist forecast'!$A$1:$AJ$34,23,0)</f>
        <v>16.521798883436066</v>
      </c>
      <c r="L180" s="15">
        <f>VLOOKUP($D180,'cement hist forecast'!$A$1:$AJ$34,24,0)</f>
        <v>15.528204666569852</v>
      </c>
      <c r="M180" s="15">
        <f>VLOOKUP($D180,'cement hist forecast'!$A$1:$AJ$34,25,0)</f>
        <v>16.4013795624181</v>
      </c>
      <c r="N180" s="15">
        <f>VLOOKUP($D180,'cement hist forecast'!$A$1:$AJ$34,26,0)</f>
        <v>16.459466526190305</v>
      </c>
      <c r="O180" s="15">
        <f>VLOOKUP($D180,'cement hist forecast'!$A$1:$AJ$34,27,0)</f>
        <v>16.50125640261324</v>
      </c>
      <c r="P180" s="15">
        <f>VLOOKUP($D180,'cement hist forecast'!$A$1:$AJ$34,28,0)</f>
        <v>16.493769774675151</v>
      </c>
      <c r="Q180" s="15">
        <f>VLOOKUP($D180,'cement hist forecast'!$A$1:$AJ$34,29,0)</f>
        <v>16.422814136004554</v>
      </c>
      <c r="R180" s="15">
        <f>VLOOKUP($D180,'cement hist forecast'!$A$1:$AJ$34,30,0)</f>
        <v>16.353277610107373</v>
      </c>
      <c r="S180" s="15">
        <f>VLOOKUP($D180,'cement hist forecast'!$A$1:$AJ$34,31,0)</f>
        <v>16.285131814728132</v>
      </c>
      <c r="T180" s="15">
        <f>VLOOKUP($D180,'cement hist forecast'!$A$1:$AJ$34,32,0)</f>
        <v>16.218348935256476</v>
      </c>
      <c r="U180" s="15">
        <f>VLOOKUP($D180,'cement hist forecast'!$A$1:$AJ$34,33,0)</f>
        <v>16.152901713374256</v>
      </c>
      <c r="V180" s="15">
        <f>VLOOKUP($D180,'cement hist forecast'!$A$1:$AJ$34,34,0)</f>
        <v>16.088763435929675</v>
      </c>
      <c r="W180" s="15">
        <f>VLOOKUP($D180,'cement hist forecast'!$A$1:$AJ$34,35,0)</f>
        <v>16.025907924033991</v>
      </c>
      <c r="X180" s="15">
        <f>VLOOKUP($D180,'cement hist forecast'!$A$1:$AJ$34,36,0)</f>
        <v>15.964309522376219</v>
      </c>
    </row>
    <row r="181" spans="1:24">
      <c r="A181" s="14" t="s">
        <v>3619</v>
      </c>
      <c r="B181" s="14" t="s">
        <v>4230</v>
      </c>
      <c r="C181" s="14" t="s">
        <v>4231</v>
      </c>
      <c r="D181" s="14" t="s">
        <v>2386</v>
      </c>
      <c r="E181" s="14" t="s">
        <v>3955</v>
      </c>
      <c r="F181">
        <f>SUMIF(GID_GCED_CO2_Plant_2019_v1.0!$V$1:$V$797,'prov lvl hist forec Mt'!A181,GID_GCED_CO2_Plant_2019_v1.0!$AB$1:$AB$797)</f>
        <v>0</v>
      </c>
      <c r="G181" s="15">
        <f t="shared" si="4"/>
        <v>64497.73</v>
      </c>
      <c r="H181" s="26">
        <f t="shared" si="5"/>
        <v>0</v>
      </c>
      <c r="I181" s="15">
        <f>VLOOKUP($D181,'cement hist forecast'!$A$1:$AJ$34,21,0)</f>
        <v>17.343715083656377</v>
      </c>
      <c r="J181" s="15">
        <f>VLOOKUP($D181,'cement hist forecast'!$A$1:$AJ$34,22,0)</f>
        <v>17.568384652983536</v>
      </c>
      <c r="K181" s="15">
        <f>VLOOKUP($D181,'cement hist forecast'!$A$1:$AJ$34,23,0)</f>
        <v>18.169803346022103</v>
      </c>
      <c r="L181" s="15">
        <f>VLOOKUP($D181,'cement hist forecast'!$A$1:$AJ$34,24,0)</f>
        <v>17.225551928101279</v>
      </c>
      <c r="M181" s="15">
        <f>VLOOKUP($D181,'cement hist forecast'!$A$1:$AJ$34,25,0)</f>
        <v>19.247337649052817</v>
      </c>
      <c r="N181" s="15">
        <f>VLOOKUP($D181,'cement hist forecast'!$A$1:$AJ$34,26,0)</f>
        <v>19.224865638568154</v>
      </c>
      <c r="O181" s="15">
        <f>VLOOKUP($D181,'cement hist forecast'!$A$1:$AJ$34,27,0)</f>
        <v>19.453342978082087</v>
      </c>
      <c r="P181" s="15">
        <f>VLOOKUP($D181,'cement hist forecast'!$A$1:$AJ$34,28,0)</f>
        <v>19.412411418105361</v>
      </c>
      <c r="Q181" s="15">
        <f>VLOOKUP($D181,'cement hist forecast'!$A$1:$AJ$34,29,0)</f>
        <v>19.024476422009712</v>
      </c>
      <c r="R181" s="15">
        <f>VLOOKUP($D181,'cement hist forecast'!$A$1:$AJ$34,30,0)</f>
        <v>18.644300125835979</v>
      </c>
      <c r="S181" s="15">
        <f>VLOOKUP($D181,'cement hist forecast'!$A$1:$AJ$34,31,0)</f>
        <v>18.271727355585714</v>
      </c>
      <c r="T181" s="15">
        <f>VLOOKUP($D181,'cement hist forecast'!$A$1:$AJ$34,32,0)</f>
        <v>17.906606040740456</v>
      </c>
      <c r="U181" s="15">
        <f>VLOOKUP($D181,'cement hist forecast'!$A$1:$AJ$34,33,0)</f>
        <v>17.548787152192105</v>
      </c>
      <c r="V181" s="15">
        <f>VLOOKUP($D181,'cement hist forecast'!$A$1:$AJ$34,34,0)</f>
        <v>17.198124641414719</v>
      </c>
      <c r="W181" s="15">
        <f>VLOOKUP($D181,'cement hist forecast'!$A$1:$AJ$34,35,0)</f>
        <v>16.854475380852886</v>
      </c>
      <c r="X181" s="15">
        <f>VLOOKUP($D181,'cement hist forecast'!$A$1:$AJ$34,36,0)</f>
        <v>16.517699105502285</v>
      </c>
    </row>
    <row r="182" spans="1:24">
      <c r="A182" s="14" t="s">
        <v>3620</v>
      </c>
      <c r="B182" s="14" t="s">
        <v>4232</v>
      </c>
      <c r="C182" s="14" t="s">
        <v>4233</v>
      </c>
      <c r="D182" s="14" t="s">
        <v>3943</v>
      </c>
      <c r="E182" s="14" t="s">
        <v>3944</v>
      </c>
      <c r="F182">
        <f>SUMIF(GID_GCED_CO2_Plant_2019_v1.0!$V$1:$V$797,'prov lvl hist forec Mt'!A182,GID_GCED_CO2_Plant_2019_v1.0!$AB$1:$AB$797)</f>
        <v>0</v>
      </c>
      <c r="G182" s="15">
        <f t="shared" si="4"/>
        <v>4351.25</v>
      </c>
      <c r="H182" s="26">
        <f t="shared" si="5"/>
        <v>0</v>
      </c>
      <c r="I182" s="15">
        <f>VLOOKUP($D182,'cement hist forecast'!$A$1:$AJ$34,21,0)</f>
        <v>4.0193915554063553</v>
      </c>
      <c r="J182" s="15">
        <f>VLOOKUP($D182,'cement hist forecast'!$A$1:$AJ$34,22,0)</f>
        <v>4.3366620130675004</v>
      </c>
      <c r="K182" s="15">
        <f>VLOOKUP($D182,'cement hist forecast'!$A$1:$AJ$34,23,0)</f>
        <v>3.2033980361307468</v>
      </c>
      <c r="L182" s="15">
        <f>VLOOKUP($D182,'cement hist forecast'!$A$1:$AJ$34,24,0)</f>
        <v>2.4965702429489336</v>
      </c>
      <c r="M182" s="15">
        <f>VLOOKUP($D182,'cement hist forecast'!$A$1:$AJ$34,25,0)</f>
        <v>2.719656665294488</v>
      </c>
      <c r="N182" s="15">
        <f>VLOOKUP($D182,'cement hist forecast'!$A$1:$AJ$34,26,0)</f>
        <v>2.895330206718187</v>
      </c>
      <c r="O182" s="15">
        <f>VLOOKUP($D182,'cement hist forecast'!$A$1:$AJ$34,27,0)</f>
        <v>2.9163500648472214</v>
      </c>
      <c r="P182" s="15">
        <f>VLOOKUP($D182,'cement hist forecast'!$A$1:$AJ$34,28,0)</f>
        <v>2.912584371559908</v>
      </c>
      <c r="Q182" s="15">
        <f>VLOOKUP($D182,'cement hist forecast'!$A$1:$AJ$34,29,0)</f>
        <v>2.8768944488806367</v>
      </c>
      <c r="R182" s="15">
        <f>VLOOKUP($D182,'cement hist forecast'!$A$1:$AJ$34,30,0)</f>
        <v>2.8419183246549511</v>
      </c>
      <c r="S182" s="15">
        <f>VLOOKUP($D182,'cement hist forecast'!$A$1:$AJ$34,31,0)</f>
        <v>2.8076417229137793</v>
      </c>
      <c r="T182" s="15">
        <f>VLOOKUP($D182,'cement hist forecast'!$A$1:$AJ$34,32,0)</f>
        <v>2.7740506532074307</v>
      </c>
      <c r="U182" s="15">
        <f>VLOOKUP($D182,'cement hist forecast'!$A$1:$AJ$34,33,0)</f>
        <v>2.7411314048952091</v>
      </c>
      <c r="V182" s="15">
        <f>VLOOKUP($D182,'cement hist forecast'!$A$1:$AJ$34,34,0)</f>
        <v>2.7088705415492318</v>
      </c>
      <c r="W182" s="15">
        <f>VLOOKUP($D182,'cement hist forecast'!$A$1:$AJ$34,35,0)</f>
        <v>2.6772548954701749</v>
      </c>
      <c r="X182" s="15">
        <f>VLOOKUP($D182,'cement hist forecast'!$A$1:$AJ$34,36,0)</f>
        <v>2.6462715623126982</v>
      </c>
    </row>
    <row r="183" spans="1:24">
      <c r="A183" s="14" t="s">
        <v>3621</v>
      </c>
      <c r="B183" s="14" t="s">
        <v>4234</v>
      </c>
      <c r="C183" s="14" t="s">
        <v>4235</v>
      </c>
      <c r="D183" s="14" t="s">
        <v>3943</v>
      </c>
      <c r="E183" s="14" t="s">
        <v>3944</v>
      </c>
      <c r="F183">
        <f>SUMIF(GID_GCED_CO2_Plant_2019_v1.0!$V$1:$V$797,'prov lvl hist forec Mt'!A183,GID_GCED_CO2_Plant_2019_v1.0!$AB$1:$AB$797)</f>
        <v>0</v>
      </c>
      <c r="G183" s="15">
        <f t="shared" si="4"/>
        <v>4351.25</v>
      </c>
      <c r="H183" s="26">
        <f t="shared" si="5"/>
        <v>0</v>
      </c>
      <c r="I183" s="15">
        <f>VLOOKUP($D183,'cement hist forecast'!$A$1:$AJ$34,21,0)</f>
        <v>4.0193915554063553</v>
      </c>
      <c r="J183" s="15">
        <f>VLOOKUP($D183,'cement hist forecast'!$A$1:$AJ$34,22,0)</f>
        <v>4.3366620130675004</v>
      </c>
      <c r="K183" s="15">
        <f>VLOOKUP($D183,'cement hist forecast'!$A$1:$AJ$34,23,0)</f>
        <v>3.2033980361307468</v>
      </c>
      <c r="L183" s="15">
        <f>VLOOKUP($D183,'cement hist forecast'!$A$1:$AJ$34,24,0)</f>
        <v>2.4965702429489336</v>
      </c>
      <c r="M183" s="15">
        <f>VLOOKUP($D183,'cement hist forecast'!$A$1:$AJ$34,25,0)</f>
        <v>2.719656665294488</v>
      </c>
      <c r="N183" s="15">
        <f>VLOOKUP($D183,'cement hist forecast'!$A$1:$AJ$34,26,0)</f>
        <v>2.895330206718187</v>
      </c>
      <c r="O183" s="15">
        <f>VLOOKUP($D183,'cement hist forecast'!$A$1:$AJ$34,27,0)</f>
        <v>2.9163500648472214</v>
      </c>
      <c r="P183" s="15">
        <f>VLOOKUP($D183,'cement hist forecast'!$A$1:$AJ$34,28,0)</f>
        <v>2.912584371559908</v>
      </c>
      <c r="Q183" s="15">
        <f>VLOOKUP($D183,'cement hist forecast'!$A$1:$AJ$34,29,0)</f>
        <v>2.8768944488806367</v>
      </c>
      <c r="R183" s="15">
        <f>VLOOKUP($D183,'cement hist forecast'!$A$1:$AJ$34,30,0)</f>
        <v>2.8419183246549511</v>
      </c>
      <c r="S183" s="15">
        <f>VLOOKUP($D183,'cement hist forecast'!$A$1:$AJ$34,31,0)</f>
        <v>2.8076417229137793</v>
      </c>
      <c r="T183" s="15">
        <f>VLOOKUP($D183,'cement hist forecast'!$A$1:$AJ$34,32,0)</f>
        <v>2.7740506532074307</v>
      </c>
      <c r="U183" s="15">
        <f>VLOOKUP($D183,'cement hist forecast'!$A$1:$AJ$34,33,0)</f>
        <v>2.7411314048952091</v>
      </c>
      <c r="V183" s="15">
        <f>VLOOKUP($D183,'cement hist forecast'!$A$1:$AJ$34,34,0)</f>
        <v>2.7088705415492318</v>
      </c>
      <c r="W183" s="15">
        <f>VLOOKUP($D183,'cement hist forecast'!$A$1:$AJ$34,35,0)</f>
        <v>2.6772548954701749</v>
      </c>
      <c r="X183" s="15">
        <f>VLOOKUP($D183,'cement hist forecast'!$A$1:$AJ$34,36,0)</f>
        <v>2.6462715623126982</v>
      </c>
    </row>
    <row r="184" spans="1:24">
      <c r="A184" s="14" t="s">
        <v>3622</v>
      </c>
      <c r="B184" s="14" t="s">
        <v>4236</v>
      </c>
      <c r="C184" s="14" t="s">
        <v>4237</v>
      </c>
      <c r="D184" s="14" t="s">
        <v>1445</v>
      </c>
      <c r="E184" s="14" t="s">
        <v>3947</v>
      </c>
      <c r="F184">
        <f>SUMIF(GID_GCED_CO2_Plant_2019_v1.0!$V$1:$V$797,'prov lvl hist forec Mt'!A184,GID_GCED_CO2_Plant_2019_v1.0!$AB$1:$AB$797)</f>
        <v>0</v>
      </c>
      <c r="G184" s="15">
        <f t="shared" si="4"/>
        <v>19500.18</v>
      </c>
      <c r="H184" s="26">
        <f t="shared" si="5"/>
        <v>0</v>
      </c>
      <c r="I184" s="15">
        <f>VLOOKUP($D184,'cement hist forecast'!$A$1:$AJ$34,21,0)</f>
        <v>11.887051923900506</v>
      </c>
      <c r="J184" s="15">
        <f>VLOOKUP($D184,'cement hist forecast'!$A$1:$AJ$34,22,0)</f>
        <v>12.937656953365352</v>
      </c>
      <c r="K184" s="15">
        <f>VLOOKUP($D184,'cement hist forecast'!$A$1:$AJ$34,23,0)</f>
        <v>12.159265759154817</v>
      </c>
      <c r="L184" s="15">
        <f>VLOOKUP($D184,'cement hist forecast'!$A$1:$AJ$34,24,0)</f>
        <v>11.815307114840197</v>
      </c>
      <c r="M184" s="15">
        <f>VLOOKUP($D184,'cement hist forecast'!$A$1:$AJ$34,25,0)</f>
        <v>14.078349814013468</v>
      </c>
      <c r="N184" s="15">
        <f>VLOOKUP($D184,'cement hist forecast'!$A$1:$AJ$34,26,0)</f>
        <v>15.890419594803729</v>
      </c>
      <c r="O184" s="15">
        <f>VLOOKUP($D184,'cement hist forecast'!$A$1:$AJ$34,27,0)</f>
        <v>16.19866484510754</v>
      </c>
      <c r="P184" s="15">
        <f>VLOOKUP($D184,'cement hist forecast'!$A$1:$AJ$34,28,0)</f>
        <v>16.143442918166372</v>
      </c>
      <c r="Q184" s="15">
        <f>VLOOKUP($D184,'cement hist forecast'!$A$1:$AJ$34,29,0)</f>
        <v>15.620068826768495</v>
      </c>
      <c r="R184" s="15">
        <f>VLOOKUP($D184,'cement hist forecast'!$A$1:$AJ$34,30,0)</f>
        <v>15.107162217198578</v>
      </c>
      <c r="S184" s="15">
        <f>VLOOKUP($D184,'cement hist forecast'!$A$1:$AJ$34,31,0)</f>
        <v>14.604513739820057</v>
      </c>
      <c r="T184" s="15">
        <f>VLOOKUP($D184,'cement hist forecast'!$A$1:$AJ$34,32,0)</f>
        <v>14.111918231989108</v>
      </c>
      <c r="U184" s="15">
        <f>VLOOKUP($D184,'cement hist forecast'!$A$1:$AJ$34,33,0)</f>
        <v>13.629174634314779</v>
      </c>
      <c r="V184" s="15">
        <f>VLOOKUP($D184,'cement hist forecast'!$A$1:$AJ$34,34,0)</f>
        <v>13.156085908593933</v>
      </c>
      <c r="W184" s="15">
        <f>VLOOKUP($D184,'cement hist forecast'!$A$1:$AJ$34,35,0)</f>
        <v>12.692458957387508</v>
      </c>
      <c r="X184" s="15">
        <f>VLOOKUP($D184,'cement hist forecast'!$A$1:$AJ$34,36,0)</f>
        <v>12.238104545205207</v>
      </c>
    </row>
    <row r="185" spans="1:24">
      <c r="A185" s="14" t="s">
        <v>3623</v>
      </c>
      <c r="B185" s="14" t="s">
        <v>4238</v>
      </c>
      <c r="C185" s="14" t="s">
        <v>3113</v>
      </c>
      <c r="D185" s="14" t="s">
        <v>2642</v>
      </c>
      <c r="E185" s="14" t="s">
        <v>4037</v>
      </c>
      <c r="F185">
        <f>SUMIF(GID_GCED_CO2_Plant_2019_v1.0!$V$1:$V$797,'prov lvl hist forec Mt'!A185,GID_GCED_CO2_Plant_2019_v1.0!$AB$1:$AB$797)</f>
        <v>0</v>
      </c>
      <c r="G185" s="15">
        <f t="shared" si="4"/>
        <v>4378.0800000000008</v>
      </c>
      <c r="H185" s="26">
        <f t="shared" si="5"/>
        <v>0</v>
      </c>
      <c r="I185" s="15">
        <f>VLOOKUP($D185,'cement hist forecast'!$A$1:$AJ$34,21,0)</f>
        <v>4.7341744386935067</v>
      </c>
      <c r="J185" s="15">
        <f>VLOOKUP($D185,'cement hist forecast'!$A$1:$AJ$34,22,0)</f>
        <v>4.717029300676912</v>
      </c>
      <c r="K185" s="15">
        <f>VLOOKUP($D185,'cement hist forecast'!$A$1:$AJ$34,23,0)</f>
        <v>4.7560378363525624</v>
      </c>
      <c r="L185" s="15">
        <f>VLOOKUP($D185,'cement hist forecast'!$A$1:$AJ$34,24,0)</f>
        <v>5.4571039312530667</v>
      </c>
      <c r="M185" s="15">
        <f>VLOOKUP($D185,'cement hist forecast'!$A$1:$AJ$34,25,0)</f>
        <v>6.8556945384631858</v>
      </c>
      <c r="N185" s="15">
        <f>VLOOKUP($D185,'cement hist forecast'!$A$1:$AJ$34,26,0)</f>
        <v>7.3057456645371399</v>
      </c>
      <c r="O185" s="15">
        <f>VLOOKUP($D185,'cement hist forecast'!$A$1:$AJ$34,27,0)</f>
        <v>7.5092199851219519</v>
      </c>
      <c r="P185" s="15">
        <f>VLOOKUP($D185,'cement hist forecast'!$A$1:$AJ$34,28,0)</f>
        <v>7.4727676989807588</v>
      </c>
      <c r="Q185" s="15">
        <f>VLOOKUP($D185,'cement hist forecast'!$A$1:$AJ$34,29,0)</f>
        <v>7.1272856921893633</v>
      </c>
      <c r="R185" s="15">
        <f>VLOOKUP($D185,'cement hist forecast'!$A$1:$AJ$34,30,0)</f>
        <v>6.7887133255337968</v>
      </c>
      <c r="S185" s="15">
        <f>VLOOKUP($D185,'cement hist forecast'!$A$1:$AJ$34,31,0)</f>
        <v>6.456912406211341</v>
      </c>
      <c r="T185" s="15">
        <f>VLOOKUP($D185,'cement hist forecast'!$A$1:$AJ$34,32,0)</f>
        <v>6.1317475052753343</v>
      </c>
      <c r="U185" s="15">
        <f>VLOOKUP($D185,'cement hist forecast'!$A$1:$AJ$34,33,0)</f>
        <v>5.8130859023580479</v>
      </c>
      <c r="V185" s="15">
        <f>VLOOKUP($D185,'cement hist forecast'!$A$1:$AJ$34,34,0)</f>
        <v>5.5007975314991064</v>
      </c>
      <c r="W185" s="15">
        <f>VLOOKUP($D185,'cement hist forecast'!$A$1:$AJ$34,35,0)</f>
        <v>5.1947549280573462</v>
      </c>
      <c r="X185" s="15">
        <f>VLOOKUP($D185,'cement hist forecast'!$A$1:$AJ$34,36,0)</f>
        <v>4.8948331766844175</v>
      </c>
    </row>
    <row r="186" spans="1:24">
      <c r="A186" s="14" t="s">
        <v>3624</v>
      </c>
      <c r="B186" s="14" t="s">
        <v>4239</v>
      </c>
      <c r="C186" s="14" t="s">
        <v>3043</v>
      </c>
      <c r="D186" s="14" t="s">
        <v>2634</v>
      </c>
      <c r="E186" s="14" t="s">
        <v>3974</v>
      </c>
      <c r="F186">
        <f>SUMIF(GID_GCED_CO2_Plant_2019_v1.0!$V$1:$V$797,'prov lvl hist forec Mt'!A186,GID_GCED_CO2_Plant_2019_v1.0!$AB$1:$AB$797)</f>
        <v>0</v>
      </c>
      <c r="G186" s="15">
        <f t="shared" si="4"/>
        <v>11280.41</v>
      </c>
      <c r="H186" s="26">
        <f t="shared" si="5"/>
        <v>0</v>
      </c>
      <c r="I186" s="15">
        <f>VLOOKUP($D186,'cement hist forecast'!$A$1:$AJ$34,21,0)</f>
        <v>4.7547676258514073</v>
      </c>
      <c r="J186" s="15">
        <f>VLOOKUP($D186,'cement hist forecast'!$A$1:$AJ$34,22,0)</f>
        <v>4.4743011277995075</v>
      </c>
      <c r="K186" s="15">
        <f>VLOOKUP($D186,'cement hist forecast'!$A$1:$AJ$34,23,0)</f>
        <v>4.0588312663850603</v>
      </c>
      <c r="L186" s="15">
        <f>VLOOKUP($D186,'cement hist forecast'!$A$1:$AJ$34,24,0)</f>
        <v>1.7632197575348332</v>
      </c>
      <c r="M186" s="15">
        <f>VLOOKUP($D186,'cement hist forecast'!$A$1:$AJ$34,25,0)</f>
        <v>2.4793000656680531</v>
      </c>
      <c r="N186" s="15">
        <f>VLOOKUP($D186,'cement hist forecast'!$A$1:$AJ$34,26,0)</f>
        <v>2.7002504872645074</v>
      </c>
      <c r="O186" s="15">
        <f>VLOOKUP($D186,'cement hist forecast'!$A$1:$AJ$34,27,0)</f>
        <v>2.8116790537330001</v>
      </c>
      <c r="P186" s="15">
        <f>VLOOKUP($D186,'cement hist forecast'!$A$1:$AJ$34,28,0)</f>
        <v>2.7917167018374971</v>
      </c>
      <c r="Q186" s="15">
        <f>VLOOKUP($D186,'cement hist forecast'!$A$1:$AJ$34,29,0)</f>
        <v>2.6025205190131522</v>
      </c>
      <c r="R186" s="15">
        <f>VLOOKUP($D186,'cement hist forecast'!$A$1:$AJ$34,30,0)</f>
        <v>2.4171082598452944</v>
      </c>
      <c r="S186" s="15">
        <f>VLOOKUP($D186,'cement hist forecast'!$A$1:$AJ$34,31,0)</f>
        <v>2.2354042458607934</v>
      </c>
      <c r="T186" s="15">
        <f>VLOOKUP($D186,'cement hist forecast'!$A$1:$AJ$34,32,0)</f>
        <v>2.0573343121559824</v>
      </c>
      <c r="U186" s="15">
        <f>VLOOKUP($D186,'cement hist forecast'!$A$1:$AJ$34,33,0)</f>
        <v>1.8828257771252686</v>
      </c>
      <c r="V186" s="15">
        <f>VLOOKUP($D186,'cement hist forecast'!$A$1:$AJ$34,34,0)</f>
        <v>1.7118074127951675</v>
      </c>
      <c r="W186" s="15">
        <f>VLOOKUP($D186,'cement hist forecast'!$A$1:$AJ$34,35,0)</f>
        <v>1.5442094157516706</v>
      </c>
      <c r="X186" s="15">
        <f>VLOOKUP($D186,'cement hist forecast'!$A$1:$AJ$34,36,0)</f>
        <v>1.3799633786490411</v>
      </c>
    </row>
    <row r="187" spans="1:24">
      <c r="A187" s="14" t="s">
        <v>3625</v>
      </c>
      <c r="B187" s="14" t="s">
        <v>4240</v>
      </c>
      <c r="C187" s="14" t="s">
        <v>4241</v>
      </c>
      <c r="D187" s="14" t="s">
        <v>1445</v>
      </c>
      <c r="E187" s="14" t="s">
        <v>3947</v>
      </c>
      <c r="F187">
        <f>SUMIF(GID_GCED_CO2_Plant_2019_v1.0!$V$1:$V$797,'prov lvl hist forec Mt'!A187,GID_GCED_CO2_Plant_2019_v1.0!$AB$1:$AB$797)</f>
        <v>0</v>
      </c>
      <c r="G187" s="15">
        <f t="shared" si="4"/>
        <v>19500.18</v>
      </c>
      <c r="H187" s="26">
        <f t="shared" si="5"/>
        <v>0</v>
      </c>
      <c r="I187" s="15">
        <f>VLOOKUP($D187,'cement hist forecast'!$A$1:$AJ$34,21,0)</f>
        <v>11.887051923900506</v>
      </c>
      <c r="J187" s="15">
        <f>VLOOKUP($D187,'cement hist forecast'!$A$1:$AJ$34,22,0)</f>
        <v>12.937656953365352</v>
      </c>
      <c r="K187" s="15">
        <f>VLOOKUP($D187,'cement hist forecast'!$A$1:$AJ$34,23,0)</f>
        <v>12.159265759154817</v>
      </c>
      <c r="L187" s="15">
        <f>VLOOKUP($D187,'cement hist forecast'!$A$1:$AJ$34,24,0)</f>
        <v>11.815307114840197</v>
      </c>
      <c r="M187" s="15">
        <f>VLOOKUP($D187,'cement hist forecast'!$A$1:$AJ$34,25,0)</f>
        <v>14.078349814013468</v>
      </c>
      <c r="N187" s="15">
        <f>VLOOKUP($D187,'cement hist forecast'!$A$1:$AJ$34,26,0)</f>
        <v>15.890419594803729</v>
      </c>
      <c r="O187" s="15">
        <f>VLOOKUP($D187,'cement hist forecast'!$A$1:$AJ$34,27,0)</f>
        <v>16.19866484510754</v>
      </c>
      <c r="P187" s="15">
        <f>VLOOKUP($D187,'cement hist forecast'!$A$1:$AJ$34,28,0)</f>
        <v>16.143442918166372</v>
      </c>
      <c r="Q187" s="15">
        <f>VLOOKUP($D187,'cement hist forecast'!$A$1:$AJ$34,29,0)</f>
        <v>15.620068826768495</v>
      </c>
      <c r="R187" s="15">
        <f>VLOOKUP($D187,'cement hist forecast'!$A$1:$AJ$34,30,0)</f>
        <v>15.107162217198578</v>
      </c>
      <c r="S187" s="15">
        <f>VLOOKUP($D187,'cement hist forecast'!$A$1:$AJ$34,31,0)</f>
        <v>14.604513739820057</v>
      </c>
      <c r="T187" s="15">
        <f>VLOOKUP($D187,'cement hist forecast'!$A$1:$AJ$34,32,0)</f>
        <v>14.111918231989108</v>
      </c>
      <c r="U187" s="15">
        <f>VLOOKUP($D187,'cement hist forecast'!$A$1:$AJ$34,33,0)</f>
        <v>13.629174634314779</v>
      </c>
      <c r="V187" s="15">
        <f>VLOOKUP($D187,'cement hist forecast'!$A$1:$AJ$34,34,0)</f>
        <v>13.156085908593933</v>
      </c>
      <c r="W187" s="15">
        <f>VLOOKUP($D187,'cement hist forecast'!$A$1:$AJ$34,35,0)</f>
        <v>12.692458957387508</v>
      </c>
      <c r="X187" s="15">
        <f>VLOOKUP($D187,'cement hist forecast'!$A$1:$AJ$34,36,0)</f>
        <v>12.238104545205207</v>
      </c>
    </row>
    <row r="188" spans="1:24">
      <c r="A188" s="14" t="s">
        <v>3277</v>
      </c>
      <c r="B188" s="14" t="s">
        <v>4242</v>
      </c>
      <c r="C188" s="14" t="s">
        <v>2482</v>
      </c>
      <c r="D188" s="14" t="s">
        <v>2400</v>
      </c>
      <c r="E188" s="14" t="s">
        <v>4023</v>
      </c>
      <c r="F188">
        <f>SUMIF(GID_GCED_CO2_Plant_2019_v1.0!$V$1:$V$797,'prov lvl hist forec Mt'!A188,GID_GCED_CO2_Plant_2019_v1.0!$AB$1:$AB$797)</f>
        <v>1518.5900000000001</v>
      </c>
      <c r="G188" s="15">
        <f t="shared" si="4"/>
        <v>18621.920000000002</v>
      </c>
      <c r="H188" s="26">
        <f t="shared" si="5"/>
        <v>8.1548519164511502E-2</v>
      </c>
      <c r="I188" s="15">
        <f>VLOOKUP($D188,'cement hist forecast'!$A$1:$AJ$34,21,0)</f>
        <v>15.467210726119626</v>
      </c>
      <c r="J188" s="15">
        <f>VLOOKUP($D188,'cement hist forecast'!$A$1:$AJ$34,22,0)</f>
        <v>15.976751172588134</v>
      </c>
      <c r="K188" s="15">
        <f>VLOOKUP($D188,'cement hist forecast'!$A$1:$AJ$34,23,0)</f>
        <v>16.1704825212869</v>
      </c>
      <c r="L188" s="15">
        <f>VLOOKUP($D188,'cement hist forecast'!$A$1:$AJ$34,24,0)</f>
        <v>14.439325167700181</v>
      </c>
      <c r="M188" s="15">
        <f>VLOOKUP($D188,'cement hist forecast'!$A$1:$AJ$34,25,0)</f>
        <v>15.403971225051407</v>
      </c>
      <c r="N188" s="15">
        <f>VLOOKUP($D188,'cement hist forecast'!$A$1:$AJ$34,26,0)</f>
        <v>14.96456053282656</v>
      </c>
      <c r="O188" s="15">
        <f>VLOOKUP($D188,'cement hist forecast'!$A$1:$AJ$34,27,0)</f>
        <v>15.02982583604382</v>
      </c>
      <c r="P188" s="15">
        <f>VLOOKUP($D188,'cement hist forecast'!$A$1:$AJ$34,28,0)</f>
        <v>15.018133601362166</v>
      </c>
      <c r="Q188" s="15">
        <f>VLOOKUP($D188,'cement hist forecast'!$A$1:$AJ$34,29,0)</f>
        <v>14.907318694279338</v>
      </c>
      <c r="R188" s="15">
        <f>VLOOKUP($D188,'cement hist forecast'!$A$1:$AJ$34,30,0)</f>
        <v>14.798720085338164</v>
      </c>
      <c r="S188" s="15">
        <f>VLOOKUP($D188,'cement hist forecast'!$A$1:$AJ$34,31,0)</f>
        <v>14.692293448575814</v>
      </c>
      <c r="T188" s="15">
        <f>VLOOKUP($D188,'cement hist forecast'!$A$1:$AJ$34,32,0)</f>
        <v>14.587995344548712</v>
      </c>
      <c r="U188" s="15">
        <f>VLOOKUP($D188,'cement hist forecast'!$A$1:$AJ$34,33,0)</f>
        <v>14.48578320260215</v>
      </c>
      <c r="V188" s="15">
        <f>VLOOKUP($D188,'cement hist forecast'!$A$1:$AJ$34,34,0)</f>
        <v>14.385615303494522</v>
      </c>
      <c r="W188" s="15">
        <f>VLOOKUP($D188,'cement hist forecast'!$A$1:$AJ$34,35,0)</f>
        <v>14.287450762369044</v>
      </c>
      <c r="X188" s="15">
        <f>VLOOKUP($D188,'cement hist forecast'!$A$1:$AJ$34,36,0)</f>
        <v>14.191249512066076</v>
      </c>
    </row>
    <row r="189" spans="1:24">
      <c r="A189" s="14" t="s">
        <v>3626</v>
      </c>
      <c r="B189" s="14" t="s">
        <v>4243</v>
      </c>
      <c r="C189" s="14" t="s">
        <v>1234</v>
      </c>
      <c r="D189" s="14" t="s">
        <v>2496</v>
      </c>
      <c r="E189" s="14" t="s">
        <v>3976</v>
      </c>
      <c r="F189">
        <f>SUMIF(GID_GCED_CO2_Plant_2019_v1.0!$V$1:$V$797,'prov lvl hist forec Mt'!A189,GID_GCED_CO2_Plant_2019_v1.0!$AB$1:$AB$797)</f>
        <v>0</v>
      </c>
      <c r="G189" s="15">
        <f t="shared" si="4"/>
        <v>33858.01</v>
      </c>
      <c r="H189" s="26">
        <f t="shared" si="5"/>
        <v>0</v>
      </c>
      <c r="I189" s="15">
        <f>VLOOKUP($D189,'cement hist forecast'!$A$1:$AJ$34,21,0)</f>
        <v>14.536797244398452</v>
      </c>
      <c r="J189" s="15">
        <f>VLOOKUP($D189,'cement hist forecast'!$A$1:$AJ$34,22,0)</f>
        <v>15.705172707718006</v>
      </c>
      <c r="K189" s="15">
        <f>VLOOKUP($D189,'cement hist forecast'!$A$1:$AJ$34,23,0)</f>
        <v>16.521798883436066</v>
      </c>
      <c r="L189" s="15">
        <f>VLOOKUP($D189,'cement hist forecast'!$A$1:$AJ$34,24,0)</f>
        <v>15.528204666569852</v>
      </c>
      <c r="M189" s="15">
        <f>VLOOKUP($D189,'cement hist forecast'!$A$1:$AJ$34,25,0)</f>
        <v>16.4013795624181</v>
      </c>
      <c r="N189" s="15">
        <f>VLOOKUP($D189,'cement hist forecast'!$A$1:$AJ$34,26,0)</f>
        <v>16.459466526190305</v>
      </c>
      <c r="O189" s="15">
        <f>VLOOKUP($D189,'cement hist forecast'!$A$1:$AJ$34,27,0)</f>
        <v>16.50125640261324</v>
      </c>
      <c r="P189" s="15">
        <f>VLOOKUP($D189,'cement hist forecast'!$A$1:$AJ$34,28,0)</f>
        <v>16.493769774675151</v>
      </c>
      <c r="Q189" s="15">
        <f>VLOOKUP($D189,'cement hist forecast'!$A$1:$AJ$34,29,0)</f>
        <v>16.422814136004554</v>
      </c>
      <c r="R189" s="15">
        <f>VLOOKUP($D189,'cement hist forecast'!$A$1:$AJ$34,30,0)</f>
        <v>16.353277610107373</v>
      </c>
      <c r="S189" s="15">
        <f>VLOOKUP($D189,'cement hist forecast'!$A$1:$AJ$34,31,0)</f>
        <v>16.285131814728132</v>
      </c>
      <c r="T189" s="15">
        <f>VLOOKUP($D189,'cement hist forecast'!$A$1:$AJ$34,32,0)</f>
        <v>16.218348935256476</v>
      </c>
      <c r="U189" s="15">
        <f>VLOOKUP($D189,'cement hist forecast'!$A$1:$AJ$34,33,0)</f>
        <v>16.152901713374256</v>
      </c>
      <c r="V189" s="15">
        <f>VLOOKUP($D189,'cement hist forecast'!$A$1:$AJ$34,34,0)</f>
        <v>16.088763435929675</v>
      </c>
      <c r="W189" s="15">
        <f>VLOOKUP($D189,'cement hist forecast'!$A$1:$AJ$34,35,0)</f>
        <v>16.025907924033991</v>
      </c>
      <c r="X189" s="15">
        <f>VLOOKUP($D189,'cement hist forecast'!$A$1:$AJ$34,36,0)</f>
        <v>15.964309522376219</v>
      </c>
    </row>
    <row r="190" spans="1:24">
      <c r="A190" s="14" t="s">
        <v>3627</v>
      </c>
      <c r="B190" s="14" t="s">
        <v>4244</v>
      </c>
      <c r="C190" s="14" t="s">
        <v>1234</v>
      </c>
      <c r="D190" s="14" t="s">
        <v>1517</v>
      </c>
      <c r="E190" s="14" t="s">
        <v>4043</v>
      </c>
      <c r="F190">
        <f>SUMIF(GID_GCED_CO2_Plant_2019_v1.0!$V$1:$V$797,'prov lvl hist forec Mt'!A190,GID_GCED_CO2_Plant_2019_v1.0!$AB$1:$AB$797)</f>
        <v>0</v>
      </c>
      <c r="G190" s="15">
        <f t="shared" si="4"/>
        <v>24846.129999999997</v>
      </c>
      <c r="H190" s="26">
        <f t="shared" si="5"/>
        <v>0</v>
      </c>
      <c r="I190" s="15">
        <f>VLOOKUP($D190,'cement hist forecast'!$A$1:$AJ$34,21,0)</f>
        <v>19.737440587036417</v>
      </c>
      <c r="J190" s="15">
        <f>VLOOKUP($D190,'cement hist forecast'!$A$1:$AJ$34,22,0)</f>
        <v>19.782785600550685</v>
      </c>
      <c r="K190" s="15">
        <f>VLOOKUP($D190,'cement hist forecast'!$A$1:$AJ$34,23,0)</f>
        <v>21.414223108893875</v>
      </c>
      <c r="L190" s="15">
        <f>VLOOKUP($D190,'cement hist forecast'!$A$1:$AJ$34,24,0)</f>
        <v>21.140668258208319</v>
      </c>
      <c r="M190" s="15">
        <f>VLOOKUP($D190,'cement hist forecast'!$A$1:$AJ$34,25,0)</f>
        <v>22.995128337938279</v>
      </c>
      <c r="N190" s="15">
        <f>VLOOKUP($D190,'cement hist forecast'!$A$1:$AJ$34,26,0)</f>
        <v>23.156823843551148</v>
      </c>
      <c r="O190" s="15">
        <f>VLOOKUP($D190,'cement hist forecast'!$A$1:$AJ$34,27,0)</f>
        <v>23.328832621471442</v>
      </c>
      <c r="P190" s="15">
        <f>VLOOKUP($D190,'cement hist forecast'!$A$1:$AJ$34,28,0)</f>
        <v>23.29801736589754</v>
      </c>
      <c r="Q190" s="15">
        <f>VLOOKUP($D190,'cement hist forecast'!$A$1:$AJ$34,29,0)</f>
        <v>23.005961161405295</v>
      </c>
      <c r="R190" s="15">
        <f>VLOOKUP($D190,'cement hist forecast'!$A$1:$AJ$34,30,0)</f>
        <v>22.719746081002896</v>
      </c>
      <c r="S190" s="15">
        <f>VLOOKUP($D190,'cement hist forecast'!$A$1:$AJ$34,31,0)</f>
        <v>22.439255302208544</v>
      </c>
      <c r="T190" s="15">
        <f>VLOOKUP($D190,'cement hist forecast'!$A$1:$AJ$34,32,0)</f>
        <v>22.164374338990076</v>
      </c>
      <c r="U190" s="15">
        <f>VLOOKUP($D190,'cement hist forecast'!$A$1:$AJ$34,33,0)</f>
        <v>21.894990995035982</v>
      </c>
      <c r="V190" s="15">
        <f>VLOOKUP($D190,'cement hist forecast'!$A$1:$AJ$34,34,0)</f>
        <v>21.630995317960966</v>
      </c>
      <c r="W190" s="15">
        <f>VLOOKUP($D190,'cement hist forecast'!$A$1:$AJ$34,35,0)</f>
        <v>21.372279554427454</v>
      </c>
      <c r="X190" s="15">
        <f>VLOOKUP($D190,'cement hist forecast'!$A$1:$AJ$34,36,0)</f>
        <v>21.118738106164606</v>
      </c>
    </row>
    <row r="191" spans="1:24">
      <c r="A191" s="14" t="s">
        <v>3628</v>
      </c>
      <c r="B191" s="14" t="s">
        <v>4245</v>
      </c>
      <c r="C191" s="14" t="s">
        <v>4246</v>
      </c>
      <c r="D191" s="14" t="s">
        <v>1517</v>
      </c>
      <c r="E191" s="14" t="s">
        <v>4043</v>
      </c>
      <c r="F191">
        <f>SUMIF(GID_GCED_CO2_Plant_2019_v1.0!$V$1:$V$797,'prov lvl hist forec Mt'!A191,GID_GCED_CO2_Plant_2019_v1.0!$AB$1:$AB$797)</f>
        <v>0</v>
      </c>
      <c r="G191" s="15">
        <f t="shared" si="4"/>
        <v>24846.129999999997</v>
      </c>
      <c r="H191" s="26">
        <f t="shared" si="5"/>
        <v>0</v>
      </c>
      <c r="I191" s="15">
        <f>VLOOKUP($D191,'cement hist forecast'!$A$1:$AJ$34,21,0)</f>
        <v>19.737440587036417</v>
      </c>
      <c r="J191" s="15">
        <f>VLOOKUP($D191,'cement hist forecast'!$A$1:$AJ$34,22,0)</f>
        <v>19.782785600550685</v>
      </c>
      <c r="K191" s="15">
        <f>VLOOKUP($D191,'cement hist forecast'!$A$1:$AJ$34,23,0)</f>
        <v>21.414223108893875</v>
      </c>
      <c r="L191" s="15">
        <f>VLOOKUP($D191,'cement hist forecast'!$A$1:$AJ$34,24,0)</f>
        <v>21.140668258208319</v>
      </c>
      <c r="M191" s="15">
        <f>VLOOKUP($D191,'cement hist forecast'!$A$1:$AJ$34,25,0)</f>
        <v>22.995128337938279</v>
      </c>
      <c r="N191" s="15">
        <f>VLOOKUP($D191,'cement hist forecast'!$A$1:$AJ$34,26,0)</f>
        <v>23.156823843551148</v>
      </c>
      <c r="O191" s="15">
        <f>VLOOKUP($D191,'cement hist forecast'!$A$1:$AJ$34,27,0)</f>
        <v>23.328832621471442</v>
      </c>
      <c r="P191" s="15">
        <f>VLOOKUP($D191,'cement hist forecast'!$A$1:$AJ$34,28,0)</f>
        <v>23.29801736589754</v>
      </c>
      <c r="Q191" s="15">
        <f>VLOOKUP($D191,'cement hist forecast'!$A$1:$AJ$34,29,0)</f>
        <v>23.005961161405295</v>
      </c>
      <c r="R191" s="15">
        <f>VLOOKUP($D191,'cement hist forecast'!$A$1:$AJ$34,30,0)</f>
        <v>22.719746081002896</v>
      </c>
      <c r="S191" s="15">
        <f>VLOOKUP($D191,'cement hist forecast'!$A$1:$AJ$34,31,0)</f>
        <v>22.439255302208544</v>
      </c>
      <c r="T191" s="15">
        <f>VLOOKUP($D191,'cement hist forecast'!$A$1:$AJ$34,32,0)</f>
        <v>22.164374338990076</v>
      </c>
      <c r="U191" s="15">
        <f>VLOOKUP($D191,'cement hist forecast'!$A$1:$AJ$34,33,0)</f>
        <v>21.894990995035982</v>
      </c>
      <c r="V191" s="15">
        <f>VLOOKUP($D191,'cement hist forecast'!$A$1:$AJ$34,34,0)</f>
        <v>21.630995317960966</v>
      </c>
      <c r="W191" s="15">
        <f>VLOOKUP($D191,'cement hist forecast'!$A$1:$AJ$34,35,0)</f>
        <v>21.372279554427454</v>
      </c>
      <c r="X191" s="15">
        <f>VLOOKUP($D191,'cement hist forecast'!$A$1:$AJ$34,36,0)</f>
        <v>21.118738106164606</v>
      </c>
    </row>
    <row r="192" spans="1:24">
      <c r="A192" s="14" t="s">
        <v>3629</v>
      </c>
      <c r="B192" s="14" t="s">
        <v>4247</v>
      </c>
      <c r="C192" s="14" t="s">
        <v>4248</v>
      </c>
      <c r="D192" s="14" t="s">
        <v>2458</v>
      </c>
      <c r="E192" s="14" t="s">
        <v>3957</v>
      </c>
      <c r="F192">
        <f>SUMIF(GID_GCED_CO2_Plant_2019_v1.0!$V$1:$V$797,'prov lvl hist forec Mt'!A192,GID_GCED_CO2_Plant_2019_v1.0!$AB$1:$AB$797)</f>
        <v>0</v>
      </c>
      <c r="G192" s="15">
        <f t="shared" si="4"/>
        <v>25846</v>
      </c>
      <c r="H192" s="26">
        <f t="shared" si="5"/>
        <v>0</v>
      </c>
      <c r="I192" s="15">
        <f>VLOOKUP($D192,'cement hist forecast'!$A$1:$AJ$34,21,0)</f>
        <v>20.159933071953358</v>
      </c>
      <c r="J192" s="15">
        <f>VLOOKUP($D192,'cement hist forecast'!$A$1:$AJ$34,22,0)</f>
        <v>21.097028574533081</v>
      </c>
      <c r="K192" s="15">
        <f>VLOOKUP($D192,'cement hist forecast'!$A$1:$AJ$34,23,0)</f>
        <v>20.755026750013791</v>
      </c>
      <c r="L192" s="15">
        <f>VLOOKUP($D192,'cement hist forecast'!$A$1:$AJ$34,24,0)</f>
        <v>16.237054602988707</v>
      </c>
      <c r="M192" s="15">
        <f>VLOOKUP($D192,'cement hist forecast'!$A$1:$AJ$34,25,0)</f>
        <v>19.755116421437421</v>
      </c>
      <c r="N192" s="15">
        <f>VLOOKUP($D192,'cement hist forecast'!$A$1:$AJ$34,26,0)</f>
        <v>21.383571569910259</v>
      </c>
      <c r="O192" s="15">
        <f>VLOOKUP($D192,'cement hist forecast'!$A$1:$AJ$34,27,0)</f>
        <v>21.877745246091671</v>
      </c>
      <c r="P192" s="15">
        <f>VLOOKUP($D192,'cement hist forecast'!$A$1:$AJ$34,28,0)</f>
        <v>21.789214368112393</v>
      </c>
      <c r="Q192" s="15">
        <f>VLOOKUP($D192,'cement hist forecast'!$A$1:$AJ$34,29,0)</f>
        <v>20.950149699608083</v>
      </c>
      <c r="R192" s="15">
        <f>VLOOKUP($D192,'cement hist forecast'!$A$1:$AJ$34,30,0)</f>
        <v>20.127866324473857</v>
      </c>
      <c r="S192" s="15">
        <f>VLOOKUP($D192,'cement hist forecast'!$A$1:$AJ$34,31,0)</f>
        <v>19.322028616842317</v>
      </c>
      <c r="T192" s="15">
        <f>VLOOKUP($D192,'cement hist forecast'!$A$1:$AJ$34,32,0)</f>
        <v>18.532307663363408</v>
      </c>
      <c r="U192" s="15">
        <f>VLOOKUP($D192,'cement hist forecast'!$A$1:$AJ$34,33,0)</f>
        <v>17.758381128954078</v>
      </c>
      <c r="V192" s="15">
        <f>VLOOKUP($D192,'cement hist forecast'!$A$1:$AJ$34,34,0)</f>
        <v>16.999933125232928</v>
      </c>
      <c r="W192" s="15">
        <f>VLOOKUP($D192,'cement hist forecast'!$A$1:$AJ$34,35,0)</f>
        <v>16.256654081586213</v>
      </c>
      <c r="X192" s="15">
        <f>VLOOKUP($D192,'cement hist forecast'!$A$1:$AJ$34,36,0)</f>
        <v>15.528240618812418</v>
      </c>
    </row>
    <row r="193" spans="1:24">
      <c r="A193" s="14" t="s">
        <v>3376</v>
      </c>
      <c r="B193" s="14" t="s">
        <v>4249</v>
      </c>
      <c r="C193" s="14" t="s">
        <v>2945</v>
      </c>
      <c r="D193" s="14" t="s">
        <v>2496</v>
      </c>
      <c r="E193" s="14" t="s">
        <v>3976</v>
      </c>
      <c r="F193">
        <f>SUMIF(GID_GCED_CO2_Plant_2019_v1.0!$V$1:$V$797,'prov lvl hist forec Mt'!A193,GID_GCED_CO2_Plant_2019_v1.0!$AB$1:$AB$797)</f>
        <v>469.32000000000005</v>
      </c>
      <c r="G193" s="15">
        <f t="shared" si="4"/>
        <v>33858.01</v>
      </c>
      <c r="H193" s="26">
        <f t="shared" si="5"/>
        <v>1.386141713585648E-2</v>
      </c>
      <c r="I193" s="15">
        <f>VLOOKUP($D193,'cement hist forecast'!$A$1:$AJ$34,21,0)</f>
        <v>14.536797244398452</v>
      </c>
      <c r="J193" s="15">
        <f>VLOOKUP($D193,'cement hist forecast'!$A$1:$AJ$34,22,0)</f>
        <v>15.705172707718006</v>
      </c>
      <c r="K193" s="15">
        <f>VLOOKUP($D193,'cement hist forecast'!$A$1:$AJ$34,23,0)</f>
        <v>16.521798883436066</v>
      </c>
      <c r="L193" s="15">
        <f>VLOOKUP($D193,'cement hist forecast'!$A$1:$AJ$34,24,0)</f>
        <v>15.528204666569852</v>
      </c>
      <c r="M193" s="15">
        <f>VLOOKUP($D193,'cement hist forecast'!$A$1:$AJ$34,25,0)</f>
        <v>16.4013795624181</v>
      </c>
      <c r="N193" s="15">
        <f>VLOOKUP($D193,'cement hist forecast'!$A$1:$AJ$34,26,0)</f>
        <v>16.459466526190305</v>
      </c>
      <c r="O193" s="15">
        <f>VLOOKUP($D193,'cement hist forecast'!$A$1:$AJ$34,27,0)</f>
        <v>16.50125640261324</v>
      </c>
      <c r="P193" s="15">
        <f>VLOOKUP($D193,'cement hist forecast'!$A$1:$AJ$34,28,0)</f>
        <v>16.493769774675151</v>
      </c>
      <c r="Q193" s="15">
        <f>VLOOKUP($D193,'cement hist forecast'!$A$1:$AJ$34,29,0)</f>
        <v>16.422814136004554</v>
      </c>
      <c r="R193" s="15">
        <f>VLOOKUP($D193,'cement hist forecast'!$A$1:$AJ$34,30,0)</f>
        <v>16.353277610107373</v>
      </c>
      <c r="S193" s="15">
        <f>VLOOKUP($D193,'cement hist forecast'!$A$1:$AJ$34,31,0)</f>
        <v>16.285131814728132</v>
      </c>
      <c r="T193" s="15">
        <f>VLOOKUP($D193,'cement hist forecast'!$A$1:$AJ$34,32,0)</f>
        <v>16.218348935256476</v>
      </c>
      <c r="U193" s="15">
        <f>VLOOKUP($D193,'cement hist forecast'!$A$1:$AJ$34,33,0)</f>
        <v>16.152901713374256</v>
      </c>
      <c r="V193" s="15">
        <f>VLOOKUP($D193,'cement hist forecast'!$A$1:$AJ$34,34,0)</f>
        <v>16.088763435929675</v>
      </c>
      <c r="W193" s="15">
        <f>VLOOKUP($D193,'cement hist forecast'!$A$1:$AJ$34,35,0)</f>
        <v>16.025907924033991</v>
      </c>
      <c r="X193" s="15">
        <f>VLOOKUP($D193,'cement hist forecast'!$A$1:$AJ$34,36,0)</f>
        <v>15.964309522376219</v>
      </c>
    </row>
    <row r="194" spans="1:24">
      <c r="A194" s="14" t="s">
        <v>3630</v>
      </c>
      <c r="B194" s="14" t="s">
        <v>4250</v>
      </c>
      <c r="C194" s="14" t="s">
        <v>4251</v>
      </c>
      <c r="D194" s="14" t="s">
        <v>2416</v>
      </c>
      <c r="E194" s="14" t="s">
        <v>3979</v>
      </c>
      <c r="F194">
        <f>SUMIF(GID_GCED_CO2_Plant_2019_v1.0!$V$1:$V$797,'prov lvl hist forec Mt'!A194,GID_GCED_CO2_Plant_2019_v1.0!$AB$1:$AB$797)</f>
        <v>0</v>
      </c>
      <c r="G194" s="15">
        <f t="shared" si="4"/>
        <v>6251.97</v>
      </c>
      <c r="H194" s="26">
        <f t="shared" si="5"/>
        <v>0</v>
      </c>
      <c r="I194" s="15">
        <f>VLOOKUP($D194,'cement hist forecast'!$A$1:$AJ$34,21,0)</f>
        <v>6.2289741078131611</v>
      </c>
      <c r="J194" s="15">
        <f>VLOOKUP($D194,'cement hist forecast'!$A$1:$AJ$34,22,0)</f>
        <v>6.0783721147020016</v>
      </c>
      <c r="K194" s="15">
        <f>VLOOKUP($D194,'cement hist forecast'!$A$1:$AJ$34,23,0)</f>
        <v>5.4388515319575559</v>
      </c>
      <c r="L194" s="15">
        <f>VLOOKUP($D194,'cement hist forecast'!$A$1:$AJ$34,24,0)</f>
        <v>5.0867397229930358</v>
      </c>
      <c r="M194" s="15">
        <f>VLOOKUP($D194,'cement hist forecast'!$A$1:$AJ$34,25,0)</f>
        <v>6.0673667215523954</v>
      </c>
      <c r="N194" s="15">
        <f>VLOOKUP($D194,'cement hist forecast'!$A$1:$AJ$34,26,0)</f>
        <v>6.3075775956689695</v>
      </c>
      <c r="O194" s="15">
        <f>VLOOKUP($D194,'cement hist forecast'!$A$1:$AJ$34,27,0)</f>
        <v>6.4413799142302075</v>
      </c>
      <c r="P194" s="15">
        <f>VLOOKUP($D194,'cement hist forecast'!$A$1:$AJ$34,28,0)</f>
        <v>6.4174093198646327</v>
      </c>
      <c r="Q194" s="15">
        <f>VLOOKUP($D194,'cement hist forecast'!$A$1:$AJ$34,29,0)</f>
        <v>6.1902244181187136</v>
      </c>
      <c r="R194" s="15">
        <f>VLOOKUP($D194,'cement hist forecast'!$A$1:$AJ$34,30,0)</f>
        <v>5.9675832144077123</v>
      </c>
      <c r="S194" s="15">
        <f>VLOOKUP($D194,'cement hist forecast'!$A$1:$AJ$34,31,0)</f>
        <v>5.7493948347709312</v>
      </c>
      <c r="T194" s="15">
        <f>VLOOKUP($D194,'cement hist forecast'!$A$1:$AJ$34,32,0)</f>
        <v>5.5355702227268857</v>
      </c>
      <c r="U194" s="15">
        <f>VLOOKUP($D194,'cement hist forecast'!$A$1:$AJ$34,33,0)</f>
        <v>5.326022102923722</v>
      </c>
      <c r="V194" s="15">
        <f>VLOOKUP($D194,'cement hist forecast'!$A$1:$AJ$34,34,0)</f>
        <v>5.1206649455166202</v>
      </c>
      <c r="W194" s="15">
        <f>VLOOKUP($D194,'cement hist forecast'!$A$1:$AJ$34,35,0)</f>
        <v>4.9194149312576627</v>
      </c>
      <c r="X194" s="15">
        <f>VLOOKUP($D194,'cement hist forecast'!$A$1:$AJ$34,36,0)</f>
        <v>4.7221899172838819</v>
      </c>
    </row>
    <row r="195" spans="1:24">
      <c r="A195" s="14" t="s">
        <v>3414</v>
      </c>
      <c r="B195" s="14" t="s">
        <v>4252</v>
      </c>
      <c r="C195" s="14" t="s">
        <v>3080</v>
      </c>
      <c r="D195" s="14" t="s">
        <v>3970</v>
      </c>
      <c r="E195" s="14" t="s">
        <v>3971</v>
      </c>
      <c r="F195">
        <f>SUMIF(GID_GCED_CO2_Plant_2019_v1.0!$V$1:$V$797,'prov lvl hist forec Mt'!A195,GID_GCED_CO2_Plant_2019_v1.0!$AB$1:$AB$797)</f>
        <v>1441.48</v>
      </c>
      <c r="G195" s="15">
        <f t="shared" ref="G195:G258" si="6">SUMIF($E$1:$E$686,E195,$F$1:$F$686)</f>
        <v>6506.7800000000007</v>
      </c>
      <c r="H195" s="26">
        <f t="shared" ref="H195:H258" si="7">F195/G195</f>
        <v>0.22153507572101713</v>
      </c>
      <c r="I195" s="15">
        <f>VLOOKUP($D195,'cement hist forecast'!$A$1:$AJ$34,21,0)</f>
        <v>7.7519399425939444</v>
      </c>
      <c r="J195" s="15">
        <f>VLOOKUP($D195,'cement hist forecast'!$A$1:$AJ$34,22,0)</f>
        <v>8.2611807461625233</v>
      </c>
      <c r="K195" s="15">
        <f>VLOOKUP($D195,'cement hist forecast'!$A$1:$AJ$34,23,0)</f>
        <v>4.1310126843708384</v>
      </c>
      <c r="L195" s="15">
        <f>VLOOKUP($D195,'cement hist forecast'!$A$1:$AJ$34,24,0)</f>
        <v>3.8413634632449338</v>
      </c>
      <c r="M195" s="15">
        <f>VLOOKUP($D195,'cement hist forecast'!$A$1:$AJ$34,25,0)</f>
        <v>4.4937795284061428</v>
      </c>
      <c r="N195" s="15">
        <f>VLOOKUP($D195,'cement hist forecast'!$A$1:$AJ$34,26,0)</f>
        <v>4.7903496545665574</v>
      </c>
      <c r="O195" s="15">
        <f>VLOOKUP($D195,'cement hist forecast'!$A$1:$AJ$34,27,0)</f>
        <v>4.876154171658599</v>
      </c>
      <c r="P195" s="15">
        <f>VLOOKUP($D195,'cement hist forecast'!$A$1:$AJ$34,28,0)</f>
        <v>4.8607823507808767</v>
      </c>
      <c r="Q195" s="15">
        <f>VLOOKUP($D195,'cement hist forecast'!$A$1:$AJ$34,29,0)</f>
        <v>4.7150936138851112</v>
      </c>
      <c r="R195" s="15">
        <f>VLOOKUP($D195,'cement hist forecast'!$A$1:$AJ$34,30,0)</f>
        <v>4.5723186517272607</v>
      </c>
      <c r="S195" s="15">
        <f>VLOOKUP($D195,'cement hist forecast'!$A$1:$AJ$34,31,0)</f>
        <v>4.4323991888125676</v>
      </c>
      <c r="T195" s="15">
        <f>VLOOKUP($D195,'cement hist forecast'!$A$1:$AJ$34,32,0)</f>
        <v>4.2952781151561679</v>
      </c>
      <c r="U195" s="15">
        <f>VLOOKUP($D195,'cement hist forecast'!$A$1:$AJ$34,33,0)</f>
        <v>4.1608994629728961</v>
      </c>
      <c r="V195" s="15">
        <f>VLOOKUP($D195,'cement hist forecast'!$A$1:$AJ$34,34,0)</f>
        <v>4.0292083838332902</v>
      </c>
      <c r="W195" s="15">
        <f>VLOOKUP($D195,'cement hist forecast'!$A$1:$AJ$34,35,0)</f>
        <v>3.9001511262764765</v>
      </c>
      <c r="X195" s="15">
        <f>VLOOKUP($D195,'cement hist forecast'!$A$1:$AJ$34,36,0)</f>
        <v>3.7736750138707977</v>
      </c>
    </row>
    <row r="196" spans="1:24">
      <c r="A196" s="14" t="s">
        <v>3631</v>
      </c>
      <c r="B196" s="14" t="s">
        <v>4253</v>
      </c>
      <c r="C196" s="14" t="s">
        <v>4254</v>
      </c>
      <c r="D196" s="14" t="s">
        <v>3970</v>
      </c>
      <c r="E196" s="14" t="s">
        <v>3971</v>
      </c>
      <c r="F196">
        <f>SUMIF(GID_GCED_CO2_Plant_2019_v1.0!$V$1:$V$797,'prov lvl hist forec Mt'!A196,GID_GCED_CO2_Plant_2019_v1.0!$AB$1:$AB$797)</f>
        <v>0</v>
      </c>
      <c r="G196" s="15">
        <f t="shared" si="6"/>
        <v>6506.7800000000007</v>
      </c>
      <c r="H196" s="26">
        <f t="shared" si="7"/>
        <v>0</v>
      </c>
      <c r="I196" s="15">
        <f>VLOOKUP($D196,'cement hist forecast'!$A$1:$AJ$34,21,0)</f>
        <v>7.7519399425939444</v>
      </c>
      <c r="J196" s="15">
        <f>VLOOKUP($D196,'cement hist forecast'!$A$1:$AJ$34,22,0)</f>
        <v>8.2611807461625233</v>
      </c>
      <c r="K196" s="15">
        <f>VLOOKUP($D196,'cement hist forecast'!$A$1:$AJ$34,23,0)</f>
        <v>4.1310126843708384</v>
      </c>
      <c r="L196" s="15">
        <f>VLOOKUP($D196,'cement hist forecast'!$A$1:$AJ$34,24,0)</f>
        <v>3.8413634632449338</v>
      </c>
      <c r="M196" s="15">
        <f>VLOOKUP($D196,'cement hist forecast'!$A$1:$AJ$34,25,0)</f>
        <v>4.4937795284061428</v>
      </c>
      <c r="N196" s="15">
        <f>VLOOKUP($D196,'cement hist forecast'!$A$1:$AJ$34,26,0)</f>
        <v>4.7903496545665574</v>
      </c>
      <c r="O196" s="15">
        <f>VLOOKUP($D196,'cement hist forecast'!$A$1:$AJ$34,27,0)</f>
        <v>4.876154171658599</v>
      </c>
      <c r="P196" s="15">
        <f>VLOOKUP($D196,'cement hist forecast'!$A$1:$AJ$34,28,0)</f>
        <v>4.8607823507808767</v>
      </c>
      <c r="Q196" s="15">
        <f>VLOOKUP($D196,'cement hist forecast'!$A$1:$AJ$34,29,0)</f>
        <v>4.7150936138851112</v>
      </c>
      <c r="R196" s="15">
        <f>VLOOKUP($D196,'cement hist forecast'!$A$1:$AJ$34,30,0)</f>
        <v>4.5723186517272607</v>
      </c>
      <c r="S196" s="15">
        <f>VLOOKUP($D196,'cement hist forecast'!$A$1:$AJ$34,31,0)</f>
        <v>4.4323991888125676</v>
      </c>
      <c r="T196" s="15">
        <f>VLOOKUP($D196,'cement hist forecast'!$A$1:$AJ$34,32,0)</f>
        <v>4.2952781151561679</v>
      </c>
      <c r="U196" s="15">
        <f>VLOOKUP($D196,'cement hist forecast'!$A$1:$AJ$34,33,0)</f>
        <v>4.1608994629728961</v>
      </c>
      <c r="V196" s="15">
        <f>VLOOKUP($D196,'cement hist forecast'!$A$1:$AJ$34,34,0)</f>
        <v>4.0292083838332902</v>
      </c>
      <c r="W196" s="15">
        <f>VLOOKUP($D196,'cement hist forecast'!$A$1:$AJ$34,35,0)</f>
        <v>3.9001511262764765</v>
      </c>
      <c r="X196" s="15">
        <f>VLOOKUP($D196,'cement hist forecast'!$A$1:$AJ$34,36,0)</f>
        <v>3.7736750138707977</v>
      </c>
    </row>
    <row r="197" spans="1:24">
      <c r="A197" s="14" t="s">
        <v>3490</v>
      </c>
      <c r="B197" s="14" t="s">
        <v>4255</v>
      </c>
      <c r="C197" s="14" t="s">
        <v>4256</v>
      </c>
      <c r="D197" s="14" t="s">
        <v>1517</v>
      </c>
      <c r="E197" s="14" t="s">
        <v>4043</v>
      </c>
      <c r="F197">
        <f>SUMIF(GID_GCED_CO2_Plant_2019_v1.0!$V$1:$V$797,'prov lvl hist forec Mt'!A197,GID_GCED_CO2_Plant_2019_v1.0!$AB$1:$AB$797)</f>
        <v>1162.3</v>
      </c>
      <c r="G197" s="15">
        <f t="shared" si="6"/>
        <v>24846.129999999997</v>
      </c>
      <c r="H197" s="26">
        <f t="shared" si="7"/>
        <v>4.6779921058128573E-2</v>
      </c>
      <c r="I197" s="15">
        <f>VLOOKUP($D197,'cement hist forecast'!$A$1:$AJ$34,21,0)</f>
        <v>19.737440587036417</v>
      </c>
      <c r="J197" s="15">
        <f>VLOOKUP($D197,'cement hist forecast'!$A$1:$AJ$34,22,0)</f>
        <v>19.782785600550685</v>
      </c>
      <c r="K197" s="15">
        <f>VLOOKUP($D197,'cement hist forecast'!$A$1:$AJ$34,23,0)</f>
        <v>21.414223108893875</v>
      </c>
      <c r="L197" s="15">
        <f>VLOOKUP($D197,'cement hist forecast'!$A$1:$AJ$34,24,0)</f>
        <v>21.140668258208319</v>
      </c>
      <c r="M197" s="15">
        <f>VLOOKUP($D197,'cement hist forecast'!$A$1:$AJ$34,25,0)</f>
        <v>22.995128337938279</v>
      </c>
      <c r="N197" s="15">
        <f>VLOOKUP($D197,'cement hist forecast'!$A$1:$AJ$34,26,0)</f>
        <v>23.156823843551148</v>
      </c>
      <c r="O197" s="15">
        <f>VLOOKUP($D197,'cement hist forecast'!$A$1:$AJ$34,27,0)</f>
        <v>23.328832621471442</v>
      </c>
      <c r="P197" s="15">
        <f>VLOOKUP($D197,'cement hist forecast'!$A$1:$AJ$34,28,0)</f>
        <v>23.29801736589754</v>
      </c>
      <c r="Q197" s="15">
        <f>VLOOKUP($D197,'cement hist forecast'!$A$1:$AJ$34,29,0)</f>
        <v>23.005961161405295</v>
      </c>
      <c r="R197" s="15">
        <f>VLOOKUP($D197,'cement hist forecast'!$A$1:$AJ$34,30,0)</f>
        <v>22.719746081002896</v>
      </c>
      <c r="S197" s="15">
        <f>VLOOKUP($D197,'cement hist forecast'!$A$1:$AJ$34,31,0)</f>
        <v>22.439255302208544</v>
      </c>
      <c r="T197" s="15">
        <f>VLOOKUP($D197,'cement hist forecast'!$A$1:$AJ$34,32,0)</f>
        <v>22.164374338990076</v>
      </c>
      <c r="U197" s="15">
        <f>VLOOKUP($D197,'cement hist forecast'!$A$1:$AJ$34,33,0)</f>
        <v>21.894990995035982</v>
      </c>
      <c r="V197" s="15">
        <f>VLOOKUP($D197,'cement hist forecast'!$A$1:$AJ$34,34,0)</f>
        <v>21.630995317960966</v>
      </c>
      <c r="W197" s="15">
        <f>VLOOKUP($D197,'cement hist forecast'!$A$1:$AJ$34,35,0)</f>
        <v>21.372279554427454</v>
      </c>
      <c r="X197" s="15">
        <f>VLOOKUP($D197,'cement hist forecast'!$A$1:$AJ$34,36,0)</f>
        <v>21.118738106164606</v>
      </c>
    </row>
    <row r="198" spans="1:24">
      <c r="A198" s="14" t="s">
        <v>3632</v>
      </c>
      <c r="B198" s="14" t="s">
        <v>4257</v>
      </c>
      <c r="C198" s="14" t="s">
        <v>4258</v>
      </c>
      <c r="D198" s="14" t="s">
        <v>2446</v>
      </c>
      <c r="E198" s="14" t="s">
        <v>3951</v>
      </c>
      <c r="F198">
        <f>SUMIF(GID_GCED_CO2_Plant_2019_v1.0!$V$1:$V$797,'prov lvl hist forec Mt'!A198,GID_GCED_CO2_Plant_2019_v1.0!$AB$1:$AB$797)</f>
        <v>0</v>
      </c>
      <c r="G198" s="15">
        <f t="shared" si="6"/>
        <v>15742.279999999997</v>
      </c>
      <c r="H198" s="26">
        <f t="shared" si="7"/>
        <v>0</v>
      </c>
      <c r="I198" s="15">
        <f>VLOOKUP($D198,'cement hist forecast'!$A$1:$AJ$34,21,0)</f>
        <v>14.855393778621981</v>
      </c>
      <c r="J198" s="15">
        <f>VLOOKUP($D198,'cement hist forecast'!$A$1:$AJ$34,22,0)</f>
        <v>15.201388095517611</v>
      </c>
      <c r="K198" s="15">
        <f>VLOOKUP($D198,'cement hist forecast'!$A$1:$AJ$34,23,0)</f>
        <v>15.067019776570652</v>
      </c>
      <c r="L198" s="15">
        <f>VLOOKUP($D198,'cement hist forecast'!$A$1:$AJ$34,24,0)</f>
        <v>14.134727678653508</v>
      </c>
      <c r="M198" s="15">
        <f>VLOOKUP($D198,'cement hist forecast'!$A$1:$AJ$34,25,0)</f>
        <v>15.992822878418323</v>
      </c>
      <c r="N198" s="15">
        <f>VLOOKUP($D198,'cement hist forecast'!$A$1:$AJ$34,26,0)</f>
        <v>13.708727210595866</v>
      </c>
      <c r="O198" s="15">
        <f>VLOOKUP($D198,'cement hist forecast'!$A$1:$AJ$34,27,0)</f>
        <v>13.930634952159352</v>
      </c>
      <c r="P198" s="15">
        <f>VLOOKUP($D198,'cement hist forecast'!$A$1:$AJ$34,28,0)</f>
        <v>13.890880331187187</v>
      </c>
      <c r="Q198" s="15">
        <f>VLOOKUP($D198,'cement hist forecast'!$A$1:$AJ$34,29,0)</f>
        <v>13.514099950952696</v>
      </c>
      <c r="R198" s="15">
        <f>VLOOKUP($D198,'cement hist forecast'!$A$1:$AJ$34,30,0)</f>
        <v>13.144855178322894</v>
      </c>
      <c r="S198" s="15">
        <f>VLOOKUP($D198,'cement hist forecast'!$A$1:$AJ$34,31,0)</f>
        <v>12.782995301145689</v>
      </c>
      <c r="T198" s="15">
        <f>VLOOKUP($D198,'cement hist forecast'!$A$1:$AJ$34,32,0)</f>
        <v>12.428372621512029</v>
      </c>
      <c r="U198" s="15">
        <f>VLOOKUP($D198,'cement hist forecast'!$A$1:$AJ$34,33,0)</f>
        <v>12.080842395471043</v>
      </c>
      <c r="V198" s="15">
        <f>VLOOKUP($D198,'cement hist forecast'!$A$1:$AJ$34,34,0)</f>
        <v>11.740262773950873</v>
      </c>
      <c r="W198" s="15">
        <f>VLOOKUP($D198,'cement hist forecast'!$A$1:$AJ$34,35,0)</f>
        <v>11.406494744861112</v>
      </c>
      <c r="X198" s="15">
        <f>VLOOKUP($D198,'cement hist forecast'!$A$1:$AJ$34,36,0)</f>
        <v>11.079402076353139</v>
      </c>
    </row>
    <row r="199" spans="1:24">
      <c r="A199" s="14" t="s">
        <v>3633</v>
      </c>
      <c r="B199" s="14" t="s">
        <v>4259</v>
      </c>
      <c r="C199" s="14" t="s">
        <v>4260</v>
      </c>
      <c r="D199" s="14" t="s">
        <v>2400</v>
      </c>
      <c r="E199" s="14" t="s">
        <v>4023</v>
      </c>
      <c r="F199">
        <f>SUMIF(GID_GCED_CO2_Plant_2019_v1.0!$V$1:$V$797,'prov lvl hist forec Mt'!A199,GID_GCED_CO2_Plant_2019_v1.0!$AB$1:$AB$797)</f>
        <v>0</v>
      </c>
      <c r="G199" s="15">
        <f t="shared" si="6"/>
        <v>18621.920000000002</v>
      </c>
      <c r="H199" s="26">
        <f t="shared" si="7"/>
        <v>0</v>
      </c>
      <c r="I199" s="15">
        <f>VLOOKUP($D199,'cement hist forecast'!$A$1:$AJ$34,21,0)</f>
        <v>15.467210726119626</v>
      </c>
      <c r="J199" s="15">
        <f>VLOOKUP($D199,'cement hist forecast'!$A$1:$AJ$34,22,0)</f>
        <v>15.976751172588134</v>
      </c>
      <c r="K199" s="15">
        <f>VLOOKUP($D199,'cement hist forecast'!$A$1:$AJ$34,23,0)</f>
        <v>16.1704825212869</v>
      </c>
      <c r="L199" s="15">
        <f>VLOOKUP($D199,'cement hist forecast'!$A$1:$AJ$34,24,0)</f>
        <v>14.439325167700181</v>
      </c>
      <c r="M199" s="15">
        <f>VLOOKUP($D199,'cement hist forecast'!$A$1:$AJ$34,25,0)</f>
        <v>15.403971225051407</v>
      </c>
      <c r="N199" s="15">
        <f>VLOOKUP($D199,'cement hist forecast'!$A$1:$AJ$34,26,0)</f>
        <v>14.96456053282656</v>
      </c>
      <c r="O199" s="15">
        <f>VLOOKUP($D199,'cement hist forecast'!$A$1:$AJ$34,27,0)</f>
        <v>15.02982583604382</v>
      </c>
      <c r="P199" s="15">
        <f>VLOOKUP($D199,'cement hist forecast'!$A$1:$AJ$34,28,0)</f>
        <v>15.018133601362166</v>
      </c>
      <c r="Q199" s="15">
        <f>VLOOKUP($D199,'cement hist forecast'!$A$1:$AJ$34,29,0)</f>
        <v>14.907318694279338</v>
      </c>
      <c r="R199" s="15">
        <f>VLOOKUP($D199,'cement hist forecast'!$A$1:$AJ$34,30,0)</f>
        <v>14.798720085338164</v>
      </c>
      <c r="S199" s="15">
        <f>VLOOKUP($D199,'cement hist forecast'!$A$1:$AJ$34,31,0)</f>
        <v>14.692293448575814</v>
      </c>
      <c r="T199" s="15">
        <f>VLOOKUP($D199,'cement hist forecast'!$A$1:$AJ$34,32,0)</f>
        <v>14.587995344548712</v>
      </c>
      <c r="U199" s="15">
        <f>VLOOKUP($D199,'cement hist forecast'!$A$1:$AJ$34,33,0)</f>
        <v>14.48578320260215</v>
      </c>
      <c r="V199" s="15">
        <f>VLOOKUP($D199,'cement hist forecast'!$A$1:$AJ$34,34,0)</f>
        <v>14.385615303494522</v>
      </c>
      <c r="W199" s="15">
        <f>VLOOKUP($D199,'cement hist forecast'!$A$1:$AJ$34,35,0)</f>
        <v>14.287450762369044</v>
      </c>
      <c r="X199" s="15">
        <f>VLOOKUP($D199,'cement hist forecast'!$A$1:$AJ$34,36,0)</f>
        <v>14.191249512066076</v>
      </c>
    </row>
    <row r="200" spans="1:24">
      <c r="A200" s="14" t="s">
        <v>3513</v>
      </c>
      <c r="B200" s="14" t="s">
        <v>4261</v>
      </c>
      <c r="C200" s="14" t="s">
        <v>4262</v>
      </c>
      <c r="D200" s="14" t="s">
        <v>2610</v>
      </c>
      <c r="E200" s="14" t="s">
        <v>3936</v>
      </c>
      <c r="F200">
        <f>SUMIF(GID_GCED_CO2_Plant_2019_v1.0!$V$1:$V$797,'prov lvl hist forec Mt'!A200,GID_GCED_CO2_Plant_2019_v1.0!$AB$1:$AB$797)</f>
        <v>50.28</v>
      </c>
      <c r="G200" s="15">
        <f t="shared" si="6"/>
        <v>3885.2700000000004</v>
      </c>
      <c r="H200" s="26">
        <f t="shared" si="7"/>
        <v>1.2941185554671875E-2</v>
      </c>
      <c r="I200" s="15">
        <f>VLOOKUP($D200,'cement hist forecast'!$A$1:$AJ$34,21,0)</f>
        <v>5.4885493850326226</v>
      </c>
      <c r="J200" s="15">
        <f>VLOOKUP($D200,'cement hist forecast'!$A$1:$AJ$34,22,0)</f>
        <v>5.2019214979298178</v>
      </c>
      <c r="K200" s="15">
        <f>VLOOKUP($D200,'cement hist forecast'!$A$1:$AJ$34,23,0)</f>
        <v>6.0988889447589179</v>
      </c>
      <c r="L200" s="15">
        <f>VLOOKUP($D200,'cement hist forecast'!$A$1:$AJ$34,24,0)</f>
        <v>4.6829764932748335</v>
      </c>
      <c r="M200" s="15">
        <f>VLOOKUP($D200,'cement hist forecast'!$A$1:$AJ$34,25,0)</f>
        <v>5.2793141011147258</v>
      </c>
      <c r="N200" s="15">
        <f>VLOOKUP($D200,'cement hist forecast'!$A$1:$AJ$34,26,0)</f>
        <v>5.3831017892624811</v>
      </c>
      <c r="O200" s="15">
        <f>VLOOKUP($D200,'cement hist forecast'!$A$1:$AJ$34,27,0)</f>
        <v>5.4532901269453253</v>
      </c>
      <c r="P200" s="15">
        <f>VLOOKUP($D200,'cement hist forecast'!$A$1:$AJ$34,28,0)</f>
        <v>5.44071593398753</v>
      </c>
      <c r="Q200" s="15">
        <f>VLOOKUP($D200,'cement hist forecast'!$A$1:$AJ$34,29,0)</f>
        <v>5.3215421351202972</v>
      </c>
      <c r="R200" s="15">
        <f>VLOOKUP($D200,'cement hist forecast'!$A$1:$AJ$34,30,0)</f>
        <v>5.2047518122304091</v>
      </c>
      <c r="S200" s="15">
        <f>VLOOKUP($D200,'cement hist forecast'!$A$1:$AJ$34,31,0)</f>
        <v>5.0902972957983188</v>
      </c>
      <c r="T200" s="15">
        <f>VLOOKUP($D200,'cement hist forecast'!$A$1:$AJ$34,32,0)</f>
        <v>4.9781318696948702</v>
      </c>
      <c r="U200" s="15">
        <f>VLOOKUP($D200,'cement hist forecast'!$A$1:$AJ$34,33,0)</f>
        <v>4.8682097521134908</v>
      </c>
      <c r="V200" s="15">
        <f>VLOOKUP($D200,'cement hist forecast'!$A$1:$AJ$34,34,0)</f>
        <v>4.7604860768837378</v>
      </c>
      <c r="W200" s="15">
        <f>VLOOKUP($D200,'cement hist forecast'!$A$1:$AJ$34,35,0)</f>
        <v>4.6549168751585821</v>
      </c>
      <c r="X200" s="15">
        <f>VLOOKUP($D200,'cement hist forecast'!$A$1:$AJ$34,36,0)</f>
        <v>4.5514590574679268</v>
      </c>
    </row>
    <row r="201" spans="1:24">
      <c r="A201" s="14" t="s">
        <v>3634</v>
      </c>
      <c r="B201" s="14" t="s">
        <v>4263</v>
      </c>
      <c r="C201" s="14" t="s">
        <v>4264</v>
      </c>
      <c r="D201" s="14" t="s">
        <v>2642</v>
      </c>
      <c r="E201" s="14" t="s">
        <v>4037</v>
      </c>
      <c r="F201">
        <f>SUMIF(GID_GCED_CO2_Plant_2019_v1.0!$V$1:$V$797,'prov lvl hist forec Mt'!A201,GID_GCED_CO2_Plant_2019_v1.0!$AB$1:$AB$797)</f>
        <v>0</v>
      </c>
      <c r="G201" s="15">
        <f t="shared" si="6"/>
        <v>4378.0800000000008</v>
      </c>
      <c r="H201" s="26">
        <f t="shared" si="7"/>
        <v>0</v>
      </c>
      <c r="I201" s="15">
        <f>VLOOKUP($D201,'cement hist forecast'!$A$1:$AJ$34,21,0)</f>
        <v>4.7341744386935067</v>
      </c>
      <c r="J201" s="15">
        <f>VLOOKUP($D201,'cement hist forecast'!$A$1:$AJ$34,22,0)</f>
        <v>4.717029300676912</v>
      </c>
      <c r="K201" s="15">
        <f>VLOOKUP($D201,'cement hist forecast'!$A$1:$AJ$34,23,0)</f>
        <v>4.7560378363525624</v>
      </c>
      <c r="L201" s="15">
        <f>VLOOKUP($D201,'cement hist forecast'!$A$1:$AJ$34,24,0)</f>
        <v>5.4571039312530667</v>
      </c>
      <c r="M201" s="15">
        <f>VLOOKUP($D201,'cement hist forecast'!$A$1:$AJ$34,25,0)</f>
        <v>6.8556945384631858</v>
      </c>
      <c r="N201" s="15">
        <f>VLOOKUP($D201,'cement hist forecast'!$A$1:$AJ$34,26,0)</f>
        <v>7.3057456645371399</v>
      </c>
      <c r="O201" s="15">
        <f>VLOOKUP($D201,'cement hist forecast'!$A$1:$AJ$34,27,0)</f>
        <v>7.5092199851219519</v>
      </c>
      <c r="P201" s="15">
        <f>VLOOKUP($D201,'cement hist forecast'!$A$1:$AJ$34,28,0)</f>
        <v>7.4727676989807588</v>
      </c>
      <c r="Q201" s="15">
        <f>VLOOKUP($D201,'cement hist forecast'!$A$1:$AJ$34,29,0)</f>
        <v>7.1272856921893633</v>
      </c>
      <c r="R201" s="15">
        <f>VLOOKUP($D201,'cement hist forecast'!$A$1:$AJ$34,30,0)</f>
        <v>6.7887133255337968</v>
      </c>
      <c r="S201" s="15">
        <f>VLOOKUP($D201,'cement hist forecast'!$A$1:$AJ$34,31,0)</f>
        <v>6.456912406211341</v>
      </c>
      <c r="T201" s="15">
        <f>VLOOKUP($D201,'cement hist forecast'!$A$1:$AJ$34,32,0)</f>
        <v>6.1317475052753343</v>
      </c>
      <c r="U201" s="15">
        <f>VLOOKUP($D201,'cement hist forecast'!$A$1:$AJ$34,33,0)</f>
        <v>5.8130859023580479</v>
      </c>
      <c r="V201" s="15">
        <f>VLOOKUP($D201,'cement hist forecast'!$A$1:$AJ$34,34,0)</f>
        <v>5.5007975314991064</v>
      </c>
      <c r="W201" s="15">
        <f>VLOOKUP($D201,'cement hist forecast'!$A$1:$AJ$34,35,0)</f>
        <v>5.1947549280573462</v>
      </c>
      <c r="X201" s="15">
        <f>VLOOKUP($D201,'cement hist forecast'!$A$1:$AJ$34,36,0)</f>
        <v>4.8948331766844175</v>
      </c>
    </row>
    <row r="202" spans="1:24">
      <c r="A202" s="14" t="s">
        <v>3635</v>
      </c>
      <c r="B202" s="14" t="s">
        <v>4265</v>
      </c>
      <c r="C202" s="14" t="s">
        <v>4266</v>
      </c>
      <c r="D202" s="14" t="s">
        <v>2634</v>
      </c>
      <c r="E202" s="14" t="s">
        <v>3974</v>
      </c>
      <c r="F202">
        <f>SUMIF(GID_GCED_CO2_Plant_2019_v1.0!$V$1:$V$797,'prov lvl hist forec Mt'!A202,GID_GCED_CO2_Plant_2019_v1.0!$AB$1:$AB$797)</f>
        <v>0</v>
      </c>
      <c r="G202" s="15">
        <f t="shared" si="6"/>
        <v>11280.41</v>
      </c>
      <c r="H202" s="26">
        <f t="shared" si="7"/>
        <v>0</v>
      </c>
      <c r="I202" s="15">
        <f>VLOOKUP($D202,'cement hist forecast'!$A$1:$AJ$34,21,0)</f>
        <v>4.7547676258514073</v>
      </c>
      <c r="J202" s="15">
        <f>VLOOKUP($D202,'cement hist forecast'!$A$1:$AJ$34,22,0)</f>
        <v>4.4743011277995075</v>
      </c>
      <c r="K202" s="15">
        <f>VLOOKUP($D202,'cement hist forecast'!$A$1:$AJ$34,23,0)</f>
        <v>4.0588312663850603</v>
      </c>
      <c r="L202" s="15">
        <f>VLOOKUP($D202,'cement hist forecast'!$A$1:$AJ$34,24,0)</f>
        <v>1.7632197575348332</v>
      </c>
      <c r="M202" s="15">
        <f>VLOOKUP($D202,'cement hist forecast'!$A$1:$AJ$34,25,0)</f>
        <v>2.4793000656680531</v>
      </c>
      <c r="N202" s="15">
        <f>VLOOKUP($D202,'cement hist forecast'!$A$1:$AJ$34,26,0)</f>
        <v>2.7002504872645074</v>
      </c>
      <c r="O202" s="15">
        <f>VLOOKUP($D202,'cement hist forecast'!$A$1:$AJ$34,27,0)</f>
        <v>2.8116790537330001</v>
      </c>
      <c r="P202" s="15">
        <f>VLOOKUP($D202,'cement hist forecast'!$A$1:$AJ$34,28,0)</f>
        <v>2.7917167018374971</v>
      </c>
      <c r="Q202" s="15">
        <f>VLOOKUP($D202,'cement hist forecast'!$A$1:$AJ$34,29,0)</f>
        <v>2.6025205190131522</v>
      </c>
      <c r="R202" s="15">
        <f>VLOOKUP($D202,'cement hist forecast'!$A$1:$AJ$34,30,0)</f>
        <v>2.4171082598452944</v>
      </c>
      <c r="S202" s="15">
        <f>VLOOKUP($D202,'cement hist forecast'!$A$1:$AJ$34,31,0)</f>
        <v>2.2354042458607934</v>
      </c>
      <c r="T202" s="15">
        <f>VLOOKUP($D202,'cement hist forecast'!$A$1:$AJ$34,32,0)</f>
        <v>2.0573343121559824</v>
      </c>
      <c r="U202" s="15">
        <f>VLOOKUP($D202,'cement hist forecast'!$A$1:$AJ$34,33,0)</f>
        <v>1.8828257771252686</v>
      </c>
      <c r="V202" s="15">
        <f>VLOOKUP($D202,'cement hist forecast'!$A$1:$AJ$34,34,0)</f>
        <v>1.7118074127951675</v>
      </c>
      <c r="W202" s="15">
        <f>VLOOKUP($D202,'cement hist forecast'!$A$1:$AJ$34,35,0)</f>
        <v>1.5442094157516706</v>
      </c>
      <c r="X202" s="15">
        <f>VLOOKUP($D202,'cement hist forecast'!$A$1:$AJ$34,36,0)</f>
        <v>1.3799633786490411</v>
      </c>
    </row>
    <row r="203" spans="1:24">
      <c r="A203" s="14" t="s">
        <v>3636</v>
      </c>
      <c r="B203" s="14" t="s">
        <v>4267</v>
      </c>
      <c r="C203" s="14" t="s">
        <v>4268</v>
      </c>
      <c r="D203" s="14" t="s">
        <v>2453</v>
      </c>
      <c r="E203" s="14" t="s">
        <v>4031</v>
      </c>
      <c r="F203">
        <f>SUMIF(GID_GCED_CO2_Plant_2019_v1.0!$V$1:$V$797,'prov lvl hist forec Mt'!A203,GID_GCED_CO2_Plant_2019_v1.0!$AB$1:$AB$797)</f>
        <v>0</v>
      </c>
      <c r="G203" s="15">
        <f t="shared" si="6"/>
        <v>24364.339999999997</v>
      </c>
      <c r="H203" s="26">
        <f t="shared" si="7"/>
        <v>0</v>
      </c>
      <c r="I203" s="15">
        <f>VLOOKUP($D203,'cement hist forecast'!$A$1:$AJ$34,21,0)</f>
        <v>23.889292836613272</v>
      </c>
      <c r="J203" s="15">
        <f>VLOOKUP($D203,'cement hist forecast'!$A$1:$AJ$34,22,0)</f>
        <v>23.602110317639493</v>
      </c>
      <c r="K203" s="15">
        <f>VLOOKUP($D203,'cement hist forecast'!$A$1:$AJ$34,23,0)</f>
        <v>23.509084946009047</v>
      </c>
      <c r="L203" s="15">
        <f>VLOOKUP($D203,'cement hist forecast'!$A$1:$AJ$34,24,0)</f>
        <v>19.425947158911239</v>
      </c>
      <c r="M203" s="15">
        <f>VLOOKUP($D203,'cement hist forecast'!$A$1:$AJ$34,25,0)</f>
        <v>22.081998920465789</v>
      </c>
      <c r="N203" s="15">
        <f>VLOOKUP($D203,'cement hist forecast'!$A$1:$AJ$34,26,0)</f>
        <v>20.766259868170149</v>
      </c>
      <c r="O203" s="15">
        <f>VLOOKUP($D203,'cement hist forecast'!$A$1:$AJ$34,27,0)</f>
        <v>21.088943481517536</v>
      </c>
      <c r="P203" s="15">
        <f>VLOOKUP($D203,'cement hist forecast'!$A$1:$AJ$34,28,0)</f>
        <v>21.03113493165726</v>
      </c>
      <c r="Q203" s="15">
        <f>VLOOKUP($D203,'cement hist forecast'!$A$1:$AJ$34,29,0)</f>
        <v>20.483245733759745</v>
      </c>
      <c r="R203" s="15">
        <f>VLOOKUP($D203,'cement hist forecast'!$A$1:$AJ$34,30,0)</f>
        <v>19.946314319820178</v>
      </c>
      <c r="S203" s="15">
        <f>VLOOKUP($D203,'cement hist forecast'!$A$1:$AJ$34,31,0)</f>
        <v>19.420121534159403</v>
      </c>
      <c r="T203" s="15">
        <f>VLOOKUP($D203,'cement hist forecast'!$A$1:$AJ$34,32,0)</f>
        <v>18.904452604211844</v>
      </c>
      <c r="U203" s="15">
        <f>VLOOKUP($D203,'cement hist forecast'!$A$1:$AJ$34,33,0)</f>
        <v>18.399097052863237</v>
      </c>
      <c r="V203" s="15">
        <f>VLOOKUP($D203,'cement hist forecast'!$A$1:$AJ$34,34,0)</f>
        <v>17.903848612541598</v>
      </c>
      <c r="W203" s="15">
        <f>VLOOKUP($D203,'cement hist forecast'!$A$1:$AJ$34,35,0)</f>
        <v>17.418505141026397</v>
      </c>
      <c r="X203" s="15">
        <f>VLOOKUP($D203,'cement hist forecast'!$A$1:$AJ$34,36,0)</f>
        <v>16.942868538941493</v>
      </c>
    </row>
    <row r="204" spans="1:24">
      <c r="A204" s="14" t="s">
        <v>3393</v>
      </c>
      <c r="B204" s="14" t="s">
        <v>4269</v>
      </c>
      <c r="C204" s="14" t="s">
        <v>3004</v>
      </c>
      <c r="D204" s="14" t="s">
        <v>2386</v>
      </c>
      <c r="E204" s="14" t="s">
        <v>3955</v>
      </c>
      <c r="F204">
        <f>SUMIF(GID_GCED_CO2_Plant_2019_v1.0!$V$1:$V$797,'prov lvl hist forec Mt'!A204,GID_GCED_CO2_Plant_2019_v1.0!$AB$1:$AB$797)</f>
        <v>522.96</v>
      </c>
      <c r="G204" s="15">
        <f t="shared" si="6"/>
        <v>64497.73</v>
      </c>
      <c r="H204" s="26">
        <f t="shared" si="7"/>
        <v>8.1081923348310086E-3</v>
      </c>
      <c r="I204" s="15">
        <f>VLOOKUP($D204,'cement hist forecast'!$A$1:$AJ$34,21,0)</f>
        <v>17.343715083656377</v>
      </c>
      <c r="J204" s="15">
        <f>VLOOKUP($D204,'cement hist forecast'!$A$1:$AJ$34,22,0)</f>
        <v>17.568384652983536</v>
      </c>
      <c r="K204" s="15">
        <f>VLOOKUP($D204,'cement hist forecast'!$A$1:$AJ$34,23,0)</f>
        <v>18.169803346022103</v>
      </c>
      <c r="L204" s="15">
        <f>VLOOKUP($D204,'cement hist forecast'!$A$1:$AJ$34,24,0)</f>
        <v>17.225551928101279</v>
      </c>
      <c r="M204" s="15">
        <f>VLOOKUP($D204,'cement hist forecast'!$A$1:$AJ$34,25,0)</f>
        <v>19.247337649052817</v>
      </c>
      <c r="N204" s="15">
        <f>VLOOKUP($D204,'cement hist forecast'!$A$1:$AJ$34,26,0)</f>
        <v>19.224865638568154</v>
      </c>
      <c r="O204" s="15">
        <f>VLOOKUP($D204,'cement hist forecast'!$A$1:$AJ$34,27,0)</f>
        <v>19.453342978082087</v>
      </c>
      <c r="P204" s="15">
        <f>VLOOKUP($D204,'cement hist forecast'!$A$1:$AJ$34,28,0)</f>
        <v>19.412411418105361</v>
      </c>
      <c r="Q204" s="15">
        <f>VLOOKUP($D204,'cement hist forecast'!$A$1:$AJ$34,29,0)</f>
        <v>19.024476422009712</v>
      </c>
      <c r="R204" s="15">
        <f>VLOOKUP($D204,'cement hist forecast'!$A$1:$AJ$34,30,0)</f>
        <v>18.644300125835979</v>
      </c>
      <c r="S204" s="15">
        <f>VLOOKUP($D204,'cement hist forecast'!$A$1:$AJ$34,31,0)</f>
        <v>18.271727355585714</v>
      </c>
      <c r="T204" s="15">
        <f>VLOOKUP($D204,'cement hist forecast'!$A$1:$AJ$34,32,0)</f>
        <v>17.906606040740456</v>
      </c>
      <c r="U204" s="15">
        <f>VLOOKUP($D204,'cement hist forecast'!$A$1:$AJ$34,33,0)</f>
        <v>17.548787152192105</v>
      </c>
      <c r="V204" s="15">
        <f>VLOOKUP($D204,'cement hist forecast'!$A$1:$AJ$34,34,0)</f>
        <v>17.198124641414719</v>
      </c>
      <c r="W204" s="15">
        <f>VLOOKUP($D204,'cement hist forecast'!$A$1:$AJ$34,35,0)</f>
        <v>16.854475380852886</v>
      </c>
      <c r="X204" s="15">
        <f>VLOOKUP($D204,'cement hist forecast'!$A$1:$AJ$34,36,0)</f>
        <v>16.517699105502285</v>
      </c>
    </row>
    <row r="205" spans="1:24">
      <c r="A205" s="14" t="s">
        <v>3394</v>
      </c>
      <c r="B205" s="14" t="s">
        <v>4270</v>
      </c>
      <c r="C205" s="14" t="s">
        <v>3006</v>
      </c>
      <c r="D205" s="14" t="s">
        <v>2400</v>
      </c>
      <c r="E205" s="14" t="s">
        <v>4023</v>
      </c>
      <c r="F205">
        <f>SUMIF(GID_GCED_CO2_Plant_2019_v1.0!$V$1:$V$797,'prov lvl hist forec Mt'!A205,GID_GCED_CO2_Plant_2019_v1.0!$AB$1:$AB$797)</f>
        <v>1327.51</v>
      </c>
      <c r="G205" s="15">
        <f t="shared" si="6"/>
        <v>18621.920000000002</v>
      </c>
      <c r="H205" s="26">
        <f t="shared" si="7"/>
        <v>7.1287493448581013E-2</v>
      </c>
      <c r="I205" s="15">
        <f>VLOOKUP($D205,'cement hist forecast'!$A$1:$AJ$34,21,0)</f>
        <v>15.467210726119626</v>
      </c>
      <c r="J205" s="15">
        <f>VLOOKUP($D205,'cement hist forecast'!$A$1:$AJ$34,22,0)</f>
        <v>15.976751172588134</v>
      </c>
      <c r="K205" s="15">
        <f>VLOOKUP($D205,'cement hist forecast'!$A$1:$AJ$34,23,0)</f>
        <v>16.1704825212869</v>
      </c>
      <c r="L205" s="15">
        <f>VLOOKUP($D205,'cement hist forecast'!$A$1:$AJ$34,24,0)</f>
        <v>14.439325167700181</v>
      </c>
      <c r="M205" s="15">
        <f>VLOOKUP($D205,'cement hist forecast'!$A$1:$AJ$34,25,0)</f>
        <v>15.403971225051407</v>
      </c>
      <c r="N205" s="15">
        <f>VLOOKUP($D205,'cement hist forecast'!$A$1:$AJ$34,26,0)</f>
        <v>14.96456053282656</v>
      </c>
      <c r="O205" s="15">
        <f>VLOOKUP($D205,'cement hist forecast'!$A$1:$AJ$34,27,0)</f>
        <v>15.02982583604382</v>
      </c>
      <c r="P205" s="15">
        <f>VLOOKUP($D205,'cement hist forecast'!$A$1:$AJ$34,28,0)</f>
        <v>15.018133601362166</v>
      </c>
      <c r="Q205" s="15">
        <f>VLOOKUP($D205,'cement hist forecast'!$A$1:$AJ$34,29,0)</f>
        <v>14.907318694279338</v>
      </c>
      <c r="R205" s="15">
        <f>VLOOKUP($D205,'cement hist forecast'!$A$1:$AJ$34,30,0)</f>
        <v>14.798720085338164</v>
      </c>
      <c r="S205" s="15">
        <f>VLOOKUP($D205,'cement hist forecast'!$A$1:$AJ$34,31,0)</f>
        <v>14.692293448575814</v>
      </c>
      <c r="T205" s="15">
        <f>VLOOKUP($D205,'cement hist forecast'!$A$1:$AJ$34,32,0)</f>
        <v>14.587995344548712</v>
      </c>
      <c r="U205" s="15">
        <f>VLOOKUP($D205,'cement hist forecast'!$A$1:$AJ$34,33,0)</f>
        <v>14.48578320260215</v>
      </c>
      <c r="V205" s="15">
        <f>VLOOKUP($D205,'cement hist forecast'!$A$1:$AJ$34,34,0)</f>
        <v>14.385615303494522</v>
      </c>
      <c r="W205" s="15">
        <f>VLOOKUP($D205,'cement hist forecast'!$A$1:$AJ$34,35,0)</f>
        <v>14.287450762369044</v>
      </c>
      <c r="X205" s="15">
        <f>VLOOKUP($D205,'cement hist forecast'!$A$1:$AJ$34,36,0)</f>
        <v>14.191249512066076</v>
      </c>
    </row>
    <row r="206" spans="1:24">
      <c r="A206" s="14" t="s">
        <v>3395</v>
      </c>
      <c r="B206" s="14" t="s">
        <v>4271</v>
      </c>
      <c r="C206" s="14" t="s">
        <v>3008</v>
      </c>
      <c r="D206" s="14" t="s">
        <v>2386</v>
      </c>
      <c r="E206" s="14" t="s">
        <v>3955</v>
      </c>
      <c r="F206">
        <f>SUMIF(GID_GCED_CO2_Plant_2019_v1.0!$V$1:$V$797,'prov lvl hist forec Mt'!A206,GID_GCED_CO2_Plant_2019_v1.0!$AB$1:$AB$797)</f>
        <v>522.95000000000005</v>
      </c>
      <c r="G206" s="15">
        <f t="shared" si="6"/>
        <v>64497.73</v>
      </c>
      <c r="H206" s="26">
        <f t="shared" si="7"/>
        <v>8.1080372906147235E-3</v>
      </c>
      <c r="I206" s="15">
        <f>VLOOKUP($D206,'cement hist forecast'!$A$1:$AJ$34,21,0)</f>
        <v>17.343715083656377</v>
      </c>
      <c r="J206" s="15">
        <f>VLOOKUP($D206,'cement hist forecast'!$A$1:$AJ$34,22,0)</f>
        <v>17.568384652983536</v>
      </c>
      <c r="K206" s="15">
        <f>VLOOKUP($D206,'cement hist forecast'!$A$1:$AJ$34,23,0)</f>
        <v>18.169803346022103</v>
      </c>
      <c r="L206" s="15">
        <f>VLOOKUP($D206,'cement hist forecast'!$A$1:$AJ$34,24,0)</f>
        <v>17.225551928101279</v>
      </c>
      <c r="M206" s="15">
        <f>VLOOKUP($D206,'cement hist forecast'!$A$1:$AJ$34,25,0)</f>
        <v>19.247337649052817</v>
      </c>
      <c r="N206" s="15">
        <f>VLOOKUP($D206,'cement hist forecast'!$A$1:$AJ$34,26,0)</f>
        <v>19.224865638568154</v>
      </c>
      <c r="O206" s="15">
        <f>VLOOKUP($D206,'cement hist forecast'!$A$1:$AJ$34,27,0)</f>
        <v>19.453342978082087</v>
      </c>
      <c r="P206" s="15">
        <f>VLOOKUP($D206,'cement hist forecast'!$A$1:$AJ$34,28,0)</f>
        <v>19.412411418105361</v>
      </c>
      <c r="Q206" s="15">
        <f>VLOOKUP($D206,'cement hist forecast'!$A$1:$AJ$34,29,0)</f>
        <v>19.024476422009712</v>
      </c>
      <c r="R206" s="15">
        <f>VLOOKUP($D206,'cement hist forecast'!$A$1:$AJ$34,30,0)</f>
        <v>18.644300125835979</v>
      </c>
      <c r="S206" s="15">
        <f>VLOOKUP($D206,'cement hist forecast'!$A$1:$AJ$34,31,0)</f>
        <v>18.271727355585714</v>
      </c>
      <c r="T206" s="15">
        <f>VLOOKUP($D206,'cement hist forecast'!$A$1:$AJ$34,32,0)</f>
        <v>17.906606040740456</v>
      </c>
      <c r="U206" s="15">
        <f>VLOOKUP($D206,'cement hist forecast'!$A$1:$AJ$34,33,0)</f>
        <v>17.548787152192105</v>
      </c>
      <c r="V206" s="15">
        <f>VLOOKUP($D206,'cement hist forecast'!$A$1:$AJ$34,34,0)</f>
        <v>17.198124641414719</v>
      </c>
      <c r="W206" s="15">
        <f>VLOOKUP($D206,'cement hist forecast'!$A$1:$AJ$34,35,0)</f>
        <v>16.854475380852886</v>
      </c>
      <c r="X206" s="15">
        <f>VLOOKUP($D206,'cement hist forecast'!$A$1:$AJ$34,36,0)</f>
        <v>16.517699105502285</v>
      </c>
    </row>
    <row r="207" spans="1:24">
      <c r="A207" s="14" t="s">
        <v>3637</v>
      </c>
      <c r="B207" s="14" t="s">
        <v>4272</v>
      </c>
      <c r="C207" s="14" t="s">
        <v>4273</v>
      </c>
      <c r="D207" s="14" t="s">
        <v>2642</v>
      </c>
      <c r="E207" s="14" t="s">
        <v>4037</v>
      </c>
      <c r="F207">
        <f>SUMIF(GID_GCED_CO2_Plant_2019_v1.0!$V$1:$V$797,'prov lvl hist forec Mt'!A207,GID_GCED_CO2_Plant_2019_v1.0!$AB$1:$AB$797)</f>
        <v>0</v>
      </c>
      <c r="G207" s="15">
        <f t="shared" si="6"/>
        <v>4378.0800000000008</v>
      </c>
      <c r="H207" s="26">
        <f t="shared" si="7"/>
        <v>0</v>
      </c>
      <c r="I207" s="15">
        <f>VLOOKUP($D207,'cement hist forecast'!$A$1:$AJ$34,21,0)</f>
        <v>4.7341744386935067</v>
      </c>
      <c r="J207" s="15">
        <f>VLOOKUP($D207,'cement hist forecast'!$A$1:$AJ$34,22,0)</f>
        <v>4.717029300676912</v>
      </c>
      <c r="K207" s="15">
        <f>VLOOKUP($D207,'cement hist forecast'!$A$1:$AJ$34,23,0)</f>
        <v>4.7560378363525624</v>
      </c>
      <c r="L207" s="15">
        <f>VLOOKUP($D207,'cement hist forecast'!$A$1:$AJ$34,24,0)</f>
        <v>5.4571039312530667</v>
      </c>
      <c r="M207" s="15">
        <f>VLOOKUP($D207,'cement hist forecast'!$A$1:$AJ$34,25,0)</f>
        <v>6.8556945384631858</v>
      </c>
      <c r="N207" s="15">
        <f>VLOOKUP($D207,'cement hist forecast'!$A$1:$AJ$34,26,0)</f>
        <v>7.3057456645371399</v>
      </c>
      <c r="O207" s="15">
        <f>VLOOKUP($D207,'cement hist forecast'!$A$1:$AJ$34,27,0)</f>
        <v>7.5092199851219519</v>
      </c>
      <c r="P207" s="15">
        <f>VLOOKUP($D207,'cement hist forecast'!$A$1:$AJ$34,28,0)</f>
        <v>7.4727676989807588</v>
      </c>
      <c r="Q207" s="15">
        <f>VLOOKUP($D207,'cement hist forecast'!$A$1:$AJ$34,29,0)</f>
        <v>7.1272856921893633</v>
      </c>
      <c r="R207" s="15">
        <f>VLOOKUP($D207,'cement hist forecast'!$A$1:$AJ$34,30,0)</f>
        <v>6.7887133255337968</v>
      </c>
      <c r="S207" s="15">
        <f>VLOOKUP($D207,'cement hist forecast'!$A$1:$AJ$34,31,0)</f>
        <v>6.456912406211341</v>
      </c>
      <c r="T207" s="15">
        <f>VLOOKUP($D207,'cement hist forecast'!$A$1:$AJ$34,32,0)</f>
        <v>6.1317475052753343</v>
      </c>
      <c r="U207" s="15">
        <f>VLOOKUP($D207,'cement hist forecast'!$A$1:$AJ$34,33,0)</f>
        <v>5.8130859023580479</v>
      </c>
      <c r="V207" s="15">
        <f>VLOOKUP($D207,'cement hist forecast'!$A$1:$AJ$34,34,0)</f>
        <v>5.5007975314991064</v>
      </c>
      <c r="W207" s="15">
        <f>VLOOKUP($D207,'cement hist forecast'!$A$1:$AJ$34,35,0)</f>
        <v>5.1947549280573462</v>
      </c>
      <c r="X207" s="15">
        <f>VLOOKUP($D207,'cement hist forecast'!$A$1:$AJ$34,36,0)</f>
        <v>4.8948331766844175</v>
      </c>
    </row>
    <row r="208" spans="1:24">
      <c r="A208" s="14" t="s">
        <v>3358</v>
      </c>
      <c r="B208" s="14" t="s">
        <v>4274</v>
      </c>
      <c r="C208" s="14" t="s">
        <v>1430</v>
      </c>
      <c r="D208" s="14" t="s">
        <v>2446</v>
      </c>
      <c r="E208" s="14" t="s">
        <v>3951</v>
      </c>
      <c r="F208">
        <f>SUMIF(GID_GCED_CO2_Plant_2019_v1.0!$V$1:$V$797,'prov lvl hist forec Mt'!A208,GID_GCED_CO2_Plant_2019_v1.0!$AB$1:$AB$797)</f>
        <v>878.29</v>
      </c>
      <c r="G208" s="15">
        <f t="shared" si="6"/>
        <v>15742.279999999997</v>
      </c>
      <c r="H208" s="26">
        <f t="shared" si="7"/>
        <v>5.5791791278010566E-2</v>
      </c>
      <c r="I208" s="15">
        <f>VLOOKUP($D208,'cement hist forecast'!$A$1:$AJ$34,21,0)</f>
        <v>14.855393778621981</v>
      </c>
      <c r="J208" s="15">
        <f>VLOOKUP($D208,'cement hist forecast'!$A$1:$AJ$34,22,0)</f>
        <v>15.201388095517611</v>
      </c>
      <c r="K208" s="15">
        <f>VLOOKUP($D208,'cement hist forecast'!$A$1:$AJ$34,23,0)</f>
        <v>15.067019776570652</v>
      </c>
      <c r="L208" s="15">
        <f>VLOOKUP($D208,'cement hist forecast'!$A$1:$AJ$34,24,0)</f>
        <v>14.134727678653508</v>
      </c>
      <c r="M208" s="15">
        <f>VLOOKUP($D208,'cement hist forecast'!$A$1:$AJ$34,25,0)</f>
        <v>15.992822878418323</v>
      </c>
      <c r="N208" s="15">
        <f>VLOOKUP($D208,'cement hist forecast'!$A$1:$AJ$34,26,0)</f>
        <v>13.708727210595866</v>
      </c>
      <c r="O208" s="15">
        <f>VLOOKUP($D208,'cement hist forecast'!$A$1:$AJ$34,27,0)</f>
        <v>13.930634952159352</v>
      </c>
      <c r="P208" s="15">
        <f>VLOOKUP($D208,'cement hist forecast'!$A$1:$AJ$34,28,0)</f>
        <v>13.890880331187187</v>
      </c>
      <c r="Q208" s="15">
        <f>VLOOKUP($D208,'cement hist forecast'!$A$1:$AJ$34,29,0)</f>
        <v>13.514099950952696</v>
      </c>
      <c r="R208" s="15">
        <f>VLOOKUP($D208,'cement hist forecast'!$A$1:$AJ$34,30,0)</f>
        <v>13.144855178322894</v>
      </c>
      <c r="S208" s="15">
        <f>VLOOKUP($D208,'cement hist forecast'!$A$1:$AJ$34,31,0)</f>
        <v>12.782995301145689</v>
      </c>
      <c r="T208" s="15">
        <f>VLOOKUP($D208,'cement hist forecast'!$A$1:$AJ$34,32,0)</f>
        <v>12.428372621512029</v>
      </c>
      <c r="U208" s="15">
        <f>VLOOKUP($D208,'cement hist forecast'!$A$1:$AJ$34,33,0)</f>
        <v>12.080842395471043</v>
      </c>
      <c r="V208" s="15">
        <f>VLOOKUP($D208,'cement hist forecast'!$A$1:$AJ$34,34,0)</f>
        <v>11.740262773950873</v>
      </c>
      <c r="W208" s="15">
        <f>VLOOKUP($D208,'cement hist forecast'!$A$1:$AJ$34,35,0)</f>
        <v>11.406494744861112</v>
      </c>
      <c r="X208" s="15">
        <f>VLOOKUP($D208,'cement hist forecast'!$A$1:$AJ$34,36,0)</f>
        <v>11.079402076353139</v>
      </c>
    </row>
    <row r="209" spans="1:24">
      <c r="A209" s="14" t="s">
        <v>3638</v>
      </c>
      <c r="B209" s="14" t="s">
        <v>4275</v>
      </c>
      <c r="C209" s="14" t="s">
        <v>4276</v>
      </c>
      <c r="D209" s="14" t="s">
        <v>1445</v>
      </c>
      <c r="E209" s="14" t="s">
        <v>3947</v>
      </c>
      <c r="F209">
        <f>SUMIF(GID_GCED_CO2_Plant_2019_v1.0!$V$1:$V$797,'prov lvl hist forec Mt'!A209,GID_GCED_CO2_Plant_2019_v1.0!$AB$1:$AB$797)</f>
        <v>0</v>
      </c>
      <c r="G209" s="15">
        <f t="shared" si="6"/>
        <v>19500.18</v>
      </c>
      <c r="H209" s="26">
        <f t="shared" si="7"/>
        <v>0</v>
      </c>
      <c r="I209" s="15">
        <f>VLOOKUP($D209,'cement hist forecast'!$A$1:$AJ$34,21,0)</f>
        <v>11.887051923900506</v>
      </c>
      <c r="J209" s="15">
        <f>VLOOKUP($D209,'cement hist forecast'!$A$1:$AJ$34,22,0)</f>
        <v>12.937656953365352</v>
      </c>
      <c r="K209" s="15">
        <f>VLOOKUP($D209,'cement hist forecast'!$A$1:$AJ$34,23,0)</f>
        <v>12.159265759154817</v>
      </c>
      <c r="L209" s="15">
        <f>VLOOKUP($D209,'cement hist forecast'!$A$1:$AJ$34,24,0)</f>
        <v>11.815307114840197</v>
      </c>
      <c r="M209" s="15">
        <f>VLOOKUP($D209,'cement hist forecast'!$A$1:$AJ$34,25,0)</f>
        <v>14.078349814013468</v>
      </c>
      <c r="N209" s="15">
        <f>VLOOKUP($D209,'cement hist forecast'!$A$1:$AJ$34,26,0)</f>
        <v>15.890419594803729</v>
      </c>
      <c r="O209" s="15">
        <f>VLOOKUP($D209,'cement hist forecast'!$A$1:$AJ$34,27,0)</f>
        <v>16.19866484510754</v>
      </c>
      <c r="P209" s="15">
        <f>VLOOKUP($D209,'cement hist forecast'!$A$1:$AJ$34,28,0)</f>
        <v>16.143442918166372</v>
      </c>
      <c r="Q209" s="15">
        <f>VLOOKUP($D209,'cement hist forecast'!$A$1:$AJ$34,29,0)</f>
        <v>15.620068826768495</v>
      </c>
      <c r="R209" s="15">
        <f>VLOOKUP($D209,'cement hist forecast'!$A$1:$AJ$34,30,0)</f>
        <v>15.107162217198578</v>
      </c>
      <c r="S209" s="15">
        <f>VLOOKUP($D209,'cement hist forecast'!$A$1:$AJ$34,31,0)</f>
        <v>14.604513739820057</v>
      </c>
      <c r="T209" s="15">
        <f>VLOOKUP($D209,'cement hist forecast'!$A$1:$AJ$34,32,0)</f>
        <v>14.111918231989108</v>
      </c>
      <c r="U209" s="15">
        <f>VLOOKUP($D209,'cement hist forecast'!$A$1:$AJ$34,33,0)</f>
        <v>13.629174634314779</v>
      </c>
      <c r="V209" s="15">
        <f>VLOOKUP($D209,'cement hist forecast'!$A$1:$AJ$34,34,0)</f>
        <v>13.156085908593933</v>
      </c>
      <c r="W209" s="15">
        <f>VLOOKUP($D209,'cement hist forecast'!$A$1:$AJ$34,35,0)</f>
        <v>12.692458957387508</v>
      </c>
      <c r="X209" s="15">
        <f>VLOOKUP($D209,'cement hist forecast'!$A$1:$AJ$34,36,0)</f>
        <v>12.238104545205207</v>
      </c>
    </row>
    <row r="210" spans="1:24">
      <c r="A210" s="14" t="s">
        <v>3639</v>
      </c>
      <c r="B210" s="14" t="s">
        <v>4277</v>
      </c>
      <c r="C210" s="14" t="s">
        <v>4278</v>
      </c>
      <c r="D210" s="14" t="s">
        <v>2386</v>
      </c>
      <c r="E210" s="14" t="s">
        <v>3955</v>
      </c>
      <c r="F210">
        <f>SUMIF(GID_GCED_CO2_Plant_2019_v1.0!$V$1:$V$797,'prov lvl hist forec Mt'!A210,GID_GCED_CO2_Plant_2019_v1.0!$AB$1:$AB$797)</f>
        <v>0</v>
      </c>
      <c r="G210" s="15">
        <f t="shared" si="6"/>
        <v>64497.73</v>
      </c>
      <c r="H210" s="26">
        <f t="shared" si="7"/>
        <v>0</v>
      </c>
      <c r="I210" s="15">
        <f>VLOOKUP($D210,'cement hist forecast'!$A$1:$AJ$34,21,0)</f>
        <v>17.343715083656377</v>
      </c>
      <c r="J210" s="15">
        <f>VLOOKUP($D210,'cement hist forecast'!$A$1:$AJ$34,22,0)</f>
        <v>17.568384652983536</v>
      </c>
      <c r="K210" s="15">
        <f>VLOOKUP($D210,'cement hist forecast'!$A$1:$AJ$34,23,0)</f>
        <v>18.169803346022103</v>
      </c>
      <c r="L210" s="15">
        <f>VLOOKUP($D210,'cement hist forecast'!$A$1:$AJ$34,24,0)</f>
        <v>17.225551928101279</v>
      </c>
      <c r="M210" s="15">
        <f>VLOOKUP($D210,'cement hist forecast'!$A$1:$AJ$34,25,0)</f>
        <v>19.247337649052817</v>
      </c>
      <c r="N210" s="15">
        <f>VLOOKUP($D210,'cement hist forecast'!$A$1:$AJ$34,26,0)</f>
        <v>19.224865638568154</v>
      </c>
      <c r="O210" s="15">
        <f>VLOOKUP($D210,'cement hist forecast'!$A$1:$AJ$34,27,0)</f>
        <v>19.453342978082087</v>
      </c>
      <c r="P210" s="15">
        <f>VLOOKUP($D210,'cement hist forecast'!$A$1:$AJ$34,28,0)</f>
        <v>19.412411418105361</v>
      </c>
      <c r="Q210" s="15">
        <f>VLOOKUP($D210,'cement hist forecast'!$A$1:$AJ$34,29,0)</f>
        <v>19.024476422009712</v>
      </c>
      <c r="R210" s="15">
        <f>VLOOKUP($D210,'cement hist forecast'!$A$1:$AJ$34,30,0)</f>
        <v>18.644300125835979</v>
      </c>
      <c r="S210" s="15">
        <f>VLOOKUP($D210,'cement hist forecast'!$A$1:$AJ$34,31,0)</f>
        <v>18.271727355585714</v>
      </c>
      <c r="T210" s="15">
        <f>VLOOKUP($D210,'cement hist forecast'!$A$1:$AJ$34,32,0)</f>
        <v>17.906606040740456</v>
      </c>
      <c r="U210" s="15">
        <f>VLOOKUP($D210,'cement hist forecast'!$A$1:$AJ$34,33,0)</f>
        <v>17.548787152192105</v>
      </c>
      <c r="V210" s="15">
        <f>VLOOKUP($D210,'cement hist forecast'!$A$1:$AJ$34,34,0)</f>
        <v>17.198124641414719</v>
      </c>
      <c r="W210" s="15">
        <f>VLOOKUP($D210,'cement hist forecast'!$A$1:$AJ$34,35,0)</f>
        <v>16.854475380852886</v>
      </c>
      <c r="X210" s="15">
        <f>VLOOKUP($D210,'cement hist forecast'!$A$1:$AJ$34,36,0)</f>
        <v>16.517699105502285</v>
      </c>
    </row>
    <row r="211" spans="1:24">
      <c r="A211" s="14" t="s">
        <v>3396</v>
      </c>
      <c r="B211" s="14" t="s">
        <v>4279</v>
      </c>
      <c r="C211" s="14" t="s">
        <v>3010</v>
      </c>
      <c r="D211" s="14" t="s">
        <v>2446</v>
      </c>
      <c r="E211" s="14" t="s">
        <v>3951</v>
      </c>
      <c r="F211">
        <f>SUMIF(GID_GCED_CO2_Plant_2019_v1.0!$V$1:$V$797,'prov lvl hist forec Mt'!A211,GID_GCED_CO2_Plant_2019_v1.0!$AB$1:$AB$797)</f>
        <v>2386.8199999999997</v>
      </c>
      <c r="G211" s="15">
        <f t="shared" si="6"/>
        <v>15742.279999999997</v>
      </c>
      <c r="H211" s="26">
        <f t="shared" si="7"/>
        <v>0.1516184440881499</v>
      </c>
      <c r="I211" s="15">
        <f>VLOOKUP($D211,'cement hist forecast'!$A$1:$AJ$34,21,0)</f>
        <v>14.855393778621981</v>
      </c>
      <c r="J211" s="15">
        <f>VLOOKUP($D211,'cement hist forecast'!$A$1:$AJ$34,22,0)</f>
        <v>15.201388095517611</v>
      </c>
      <c r="K211" s="15">
        <f>VLOOKUP($D211,'cement hist forecast'!$A$1:$AJ$34,23,0)</f>
        <v>15.067019776570652</v>
      </c>
      <c r="L211" s="15">
        <f>VLOOKUP($D211,'cement hist forecast'!$A$1:$AJ$34,24,0)</f>
        <v>14.134727678653508</v>
      </c>
      <c r="M211" s="15">
        <f>VLOOKUP($D211,'cement hist forecast'!$A$1:$AJ$34,25,0)</f>
        <v>15.992822878418323</v>
      </c>
      <c r="N211" s="15">
        <f>VLOOKUP($D211,'cement hist forecast'!$A$1:$AJ$34,26,0)</f>
        <v>13.708727210595866</v>
      </c>
      <c r="O211" s="15">
        <f>VLOOKUP($D211,'cement hist forecast'!$A$1:$AJ$34,27,0)</f>
        <v>13.930634952159352</v>
      </c>
      <c r="P211" s="15">
        <f>VLOOKUP($D211,'cement hist forecast'!$A$1:$AJ$34,28,0)</f>
        <v>13.890880331187187</v>
      </c>
      <c r="Q211" s="15">
        <f>VLOOKUP($D211,'cement hist forecast'!$A$1:$AJ$34,29,0)</f>
        <v>13.514099950952696</v>
      </c>
      <c r="R211" s="15">
        <f>VLOOKUP($D211,'cement hist forecast'!$A$1:$AJ$34,30,0)</f>
        <v>13.144855178322894</v>
      </c>
      <c r="S211" s="15">
        <f>VLOOKUP($D211,'cement hist forecast'!$A$1:$AJ$34,31,0)</f>
        <v>12.782995301145689</v>
      </c>
      <c r="T211" s="15">
        <f>VLOOKUP($D211,'cement hist forecast'!$A$1:$AJ$34,32,0)</f>
        <v>12.428372621512029</v>
      </c>
      <c r="U211" s="15">
        <f>VLOOKUP($D211,'cement hist forecast'!$A$1:$AJ$34,33,0)</f>
        <v>12.080842395471043</v>
      </c>
      <c r="V211" s="15">
        <f>VLOOKUP($D211,'cement hist forecast'!$A$1:$AJ$34,34,0)</f>
        <v>11.740262773950873</v>
      </c>
      <c r="W211" s="15">
        <f>VLOOKUP($D211,'cement hist forecast'!$A$1:$AJ$34,35,0)</f>
        <v>11.406494744861112</v>
      </c>
      <c r="X211" s="15">
        <f>VLOOKUP($D211,'cement hist forecast'!$A$1:$AJ$34,36,0)</f>
        <v>11.079402076353139</v>
      </c>
    </row>
    <row r="212" spans="1:24">
      <c r="A212" s="14" t="s">
        <v>3640</v>
      </c>
      <c r="B212" s="14" t="s">
        <v>4280</v>
      </c>
      <c r="C212" s="14" t="s">
        <v>3013</v>
      </c>
      <c r="D212" s="14" t="s">
        <v>2416</v>
      </c>
      <c r="E212" s="14" t="s">
        <v>3979</v>
      </c>
      <c r="F212">
        <f>SUMIF(GID_GCED_CO2_Plant_2019_v1.0!$V$1:$V$797,'prov lvl hist forec Mt'!A212,GID_GCED_CO2_Plant_2019_v1.0!$AB$1:$AB$797)</f>
        <v>0</v>
      </c>
      <c r="G212" s="15">
        <f t="shared" si="6"/>
        <v>6251.97</v>
      </c>
      <c r="H212" s="26">
        <f t="shared" si="7"/>
        <v>0</v>
      </c>
      <c r="I212" s="15">
        <f>VLOOKUP($D212,'cement hist forecast'!$A$1:$AJ$34,21,0)</f>
        <v>6.2289741078131611</v>
      </c>
      <c r="J212" s="15">
        <f>VLOOKUP($D212,'cement hist forecast'!$A$1:$AJ$34,22,0)</f>
        <v>6.0783721147020016</v>
      </c>
      <c r="K212" s="15">
        <f>VLOOKUP($D212,'cement hist forecast'!$A$1:$AJ$34,23,0)</f>
        <v>5.4388515319575559</v>
      </c>
      <c r="L212" s="15">
        <f>VLOOKUP($D212,'cement hist forecast'!$A$1:$AJ$34,24,0)</f>
        <v>5.0867397229930358</v>
      </c>
      <c r="M212" s="15">
        <f>VLOOKUP($D212,'cement hist forecast'!$A$1:$AJ$34,25,0)</f>
        <v>6.0673667215523954</v>
      </c>
      <c r="N212" s="15">
        <f>VLOOKUP($D212,'cement hist forecast'!$A$1:$AJ$34,26,0)</f>
        <v>6.3075775956689695</v>
      </c>
      <c r="O212" s="15">
        <f>VLOOKUP($D212,'cement hist forecast'!$A$1:$AJ$34,27,0)</f>
        <v>6.4413799142302075</v>
      </c>
      <c r="P212" s="15">
        <f>VLOOKUP($D212,'cement hist forecast'!$A$1:$AJ$34,28,0)</f>
        <v>6.4174093198646327</v>
      </c>
      <c r="Q212" s="15">
        <f>VLOOKUP($D212,'cement hist forecast'!$A$1:$AJ$34,29,0)</f>
        <v>6.1902244181187136</v>
      </c>
      <c r="R212" s="15">
        <f>VLOOKUP($D212,'cement hist forecast'!$A$1:$AJ$34,30,0)</f>
        <v>5.9675832144077123</v>
      </c>
      <c r="S212" s="15">
        <f>VLOOKUP($D212,'cement hist forecast'!$A$1:$AJ$34,31,0)</f>
        <v>5.7493948347709312</v>
      </c>
      <c r="T212" s="15">
        <f>VLOOKUP($D212,'cement hist forecast'!$A$1:$AJ$34,32,0)</f>
        <v>5.5355702227268857</v>
      </c>
      <c r="U212" s="15">
        <f>VLOOKUP($D212,'cement hist forecast'!$A$1:$AJ$34,33,0)</f>
        <v>5.326022102923722</v>
      </c>
      <c r="V212" s="15">
        <f>VLOOKUP($D212,'cement hist forecast'!$A$1:$AJ$34,34,0)</f>
        <v>5.1206649455166202</v>
      </c>
      <c r="W212" s="15">
        <f>VLOOKUP($D212,'cement hist forecast'!$A$1:$AJ$34,35,0)</f>
        <v>4.9194149312576627</v>
      </c>
      <c r="X212" s="15">
        <f>VLOOKUP($D212,'cement hist forecast'!$A$1:$AJ$34,36,0)</f>
        <v>4.7221899172838819</v>
      </c>
    </row>
    <row r="213" spans="1:24">
      <c r="A213" s="14" t="s">
        <v>3641</v>
      </c>
      <c r="B213" s="14" t="s">
        <v>4281</v>
      </c>
      <c r="C213" s="14" t="s">
        <v>4282</v>
      </c>
      <c r="D213" s="14" t="s">
        <v>2412</v>
      </c>
      <c r="E213" s="14" t="s">
        <v>3949</v>
      </c>
      <c r="F213">
        <f>SUMIF(GID_GCED_CO2_Plant_2019_v1.0!$V$1:$V$797,'prov lvl hist forec Mt'!A213,GID_GCED_CO2_Plant_2019_v1.0!$AB$1:$AB$797)</f>
        <v>0</v>
      </c>
      <c r="G213" s="15">
        <f t="shared" si="6"/>
        <v>15785.860000000004</v>
      </c>
      <c r="H213" s="26">
        <f t="shared" si="7"/>
        <v>0</v>
      </c>
      <c r="I213" s="15">
        <f>VLOOKUP($D213,'cement hist forecast'!$A$1:$AJ$34,21,0)</f>
        <v>11.343923220019859</v>
      </c>
      <c r="J213" s="15">
        <f>VLOOKUP($D213,'cement hist forecast'!$A$1:$AJ$34,22,0)</f>
        <v>9.9130862781334503</v>
      </c>
      <c r="K213" s="15">
        <f>VLOOKUP($D213,'cement hist forecast'!$A$1:$AJ$34,23,0)</f>
        <v>10.141604532781432</v>
      </c>
      <c r="L213" s="15">
        <f>VLOOKUP($D213,'cement hist forecast'!$A$1:$AJ$34,24,0)</f>
        <v>8.291353354336696</v>
      </c>
      <c r="M213" s="15">
        <f>VLOOKUP($D213,'cement hist forecast'!$A$1:$AJ$34,25,0)</f>
        <v>9.1106957187115842</v>
      </c>
      <c r="N213" s="15">
        <f>VLOOKUP($D213,'cement hist forecast'!$A$1:$AJ$34,26,0)</f>
        <v>9.2201849356915702</v>
      </c>
      <c r="O213" s="15">
        <f>VLOOKUP($D213,'cement hist forecast'!$A$1:$AJ$34,27,0)</f>
        <v>9.3035600578153357</v>
      </c>
      <c r="P213" s="15">
        <f>VLOOKUP($D213,'cement hist forecast'!$A$1:$AJ$34,28,0)</f>
        <v>9.2886234613938434</v>
      </c>
      <c r="Q213" s="15">
        <f>VLOOKUP($D213,'cement hist forecast'!$A$1:$AJ$34,29,0)</f>
        <v>9.1470596295304016</v>
      </c>
      <c r="R213" s="15">
        <f>VLOOKUP($D213,'cement hist forecast'!$A$1:$AJ$34,30,0)</f>
        <v>9.0083270743042263</v>
      </c>
      <c r="S213" s="15">
        <f>VLOOKUP($D213,'cement hist forecast'!$A$1:$AJ$34,31,0)</f>
        <v>8.8723691701825764</v>
      </c>
      <c r="T213" s="15">
        <f>VLOOKUP($D213,'cement hist forecast'!$A$1:$AJ$34,32,0)</f>
        <v>8.7391304241433581</v>
      </c>
      <c r="U213" s="15">
        <f>VLOOKUP($D213,'cement hist forecast'!$A$1:$AJ$34,33,0)</f>
        <v>8.6085564530249243</v>
      </c>
      <c r="V213" s="15">
        <f>VLOOKUP($D213,'cement hist forecast'!$A$1:$AJ$34,34,0)</f>
        <v>8.480593961328859</v>
      </c>
      <c r="W213" s="15">
        <f>VLOOKUP($D213,'cement hist forecast'!$A$1:$AJ$34,35,0)</f>
        <v>8.3551907194667159</v>
      </c>
      <c r="X213" s="15">
        <f>VLOOKUP($D213,'cement hist forecast'!$A$1:$AJ$34,36,0)</f>
        <v>8.2322955424418147</v>
      </c>
    </row>
    <row r="214" spans="1:24">
      <c r="A214" s="14" t="s">
        <v>3642</v>
      </c>
      <c r="B214" s="14" t="s">
        <v>4283</v>
      </c>
      <c r="C214" s="14" t="s">
        <v>1637</v>
      </c>
      <c r="D214" s="14" t="s">
        <v>2366</v>
      </c>
      <c r="E214" s="14" t="s">
        <v>3987</v>
      </c>
      <c r="F214">
        <f>SUMIF(GID_GCED_CO2_Plant_2019_v1.0!$V$1:$V$797,'prov lvl hist forec Mt'!A214,GID_GCED_CO2_Plant_2019_v1.0!$AB$1:$AB$797)</f>
        <v>0</v>
      </c>
      <c r="G214" s="15">
        <f t="shared" si="6"/>
        <v>30951.659999999996</v>
      </c>
      <c r="H214" s="26">
        <f t="shared" si="7"/>
        <v>0</v>
      </c>
      <c r="I214" s="15">
        <f>VLOOKUP($D214,'cement hist forecast'!$A$1:$AJ$34,21,0)</f>
        <v>18.673370677696866</v>
      </c>
      <c r="J214" s="15">
        <f>VLOOKUP($D214,'cement hist forecast'!$A$1:$AJ$34,22,0)</f>
        <v>19.134054182558735</v>
      </c>
      <c r="K214" s="15">
        <f>VLOOKUP($D214,'cement hist forecast'!$A$1:$AJ$34,23,0)</f>
        <v>18.733784261782063</v>
      </c>
      <c r="L214" s="15">
        <f>VLOOKUP($D214,'cement hist forecast'!$A$1:$AJ$34,24,0)</f>
        <v>18.178614028547219</v>
      </c>
      <c r="M214" s="15">
        <f>VLOOKUP($D214,'cement hist forecast'!$A$1:$AJ$34,25,0)</f>
        <v>19.500559683797793</v>
      </c>
      <c r="N214" s="15">
        <f>VLOOKUP($D214,'cement hist forecast'!$A$1:$AJ$34,26,0)</f>
        <v>19.658190788078301</v>
      </c>
      <c r="O214" s="15">
        <f>VLOOKUP($D214,'cement hist forecast'!$A$1:$AJ$34,27,0)</f>
        <v>19.758945245019191</v>
      </c>
      <c r="P214" s="15">
        <f>VLOOKUP($D214,'cement hist forecast'!$A$1:$AJ$34,28,0)</f>
        <v>19.74089515258564</v>
      </c>
      <c r="Q214" s="15">
        <f>VLOOKUP($D214,'cement hist forecast'!$A$1:$AJ$34,29,0)</f>
        <v>19.569822695495866</v>
      </c>
      <c r="R214" s="15">
        <f>VLOOKUP($D214,'cement hist forecast'!$A$1:$AJ$34,30,0)</f>
        <v>19.402171687547888</v>
      </c>
      <c r="S214" s="15">
        <f>VLOOKUP($D214,'cement hist forecast'!$A$1:$AJ$34,31,0)</f>
        <v>19.237873699758868</v>
      </c>
      <c r="T214" s="15">
        <f>VLOOKUP($D214,'cement hist forecast'!$A$1:$AJ$34,32,0)</f>
        <v>19.076861671725631</v>
      </c>
      <c r="U214" s="15">
        <f>VLOOKUP($D214,'cement hist forecast'!$A$1:$AJ$34,33,0)</f>
        <v>18.919069884253059</v>
      </c>
      <c r="V214" s="15">
        <f>VLOOKUP($D214,'cement hist forecast'!$A$1:$AJ$34,34,0)</f>
        <v>18.764433932529936</v>
      </c>
      <c r="W214" s="15">
        <f>VLOOKUP($D214,'cement hist forecast'!$A$1:$AJ$34,35,0)</f>
        <v>18.61289069984128</v>
      </c>
      <c r="X214" s="15">
        <f>VLOOKUP($D214,'cement hist forecast'!$A$1:$AJ$34,36,0)</f>
        <v>18.464378331806394</v>
      </c>
    </row>
    <row r="215" spans="1:24">
      <c r="A215" s="14" t="s">
        <v>3643</v>
      </c>
      <c r="B215" s="14" t="s">
        <v>4284</v>
      </c>
      <c r="C215" s="14" t="s">
        <v>4285</v>
      </c>
      <c r="D215" s="14" t="s">
        <v>1517</v>
      </c>
      <c r="E215" s="14" t="s">
        <v>4043</v>
      </c>
      <c r="F215">
        <f>SUMIF(GID_GCED_CO2_Plant_2019_v1.0!$V$1:$V$797,'prov lvl hist forec Mt'!A215,GID_GCED_CO2_Plant_2019_v1.0!$AB$1:$AB$797)</f>
        <v>0</v>
      </c>
      <c r="G215" s="15">
        <f t="shared" si="6"/>
        <v>24846.129999999997</v>
      </c>
      <c r="H215" s="26">
        <f t="shared" si="7"/>
        <v>0</v>
      </c>
      <c r="I215" s="15">
        <f>VLOOKUP($D215,'cement hist forecast'!$A$1:$AJ$34,21,0)</f>
        <v>19.737440587036417</v>
      </c>
      <c r="J215" s="15">
        <f>VLOOKUP($D215,'cement hist forecast'!$A$1:$AJ$34,22,0)</f>
        <v>19.782785600550685</v>
      </c>
      <c r="K215" s="15">
        <f>VLOOKUP($D215,'cement hist forecast'!$A$1:$AJ$34,23,0)</f>
        <v>21.414223108893875</v>
      </c>
      <c r="L215" s="15">
        <f>VLOOKUP($D215,'cement hist forecast'!$A$1:$AJ$34,24,0)</f>
        <v>21.140668258208319</v>
      </c>
      <c r="M215" s="15">
        <f>VLOOKUP($D215,'cement hist forecast'!$A$1:$AJ$34,25,0)</f>
        <v>22.995128337938279</v>
      </c>
      <c r="N215" s="15">
        <f>VLOOKUP($D215,'cement hist forecast'!$A$1:$AJ$34,26,0)</f>
        <v>23.156823843551148</v>
      </c>
      <c r="O215" s="15">
        <f>VLOOKUP($D215,'cement hist forecast'!$A$1:$AJ$34,27,0)</f>
        <v>23.328832621471442</v>
      </c>
      <c r="P215" s="15">
        <f>VLOOKUP($D215,'cement hist forecast'!$A$1:$AJ$34,28,0)</f>
        <v>23.29801736589754</v>
      </c>
      <c r="Q215" s="15">
        <f>VLOOKUP($D215,'cement hist forecast'!$A$1:$AJ$34,29,0)</f>
        <v>23.005961161405295</v>
      </c>
      <c r="R215" s="15">
        <f>VLOOKUP($D215,'cement hist forecast'!$A$1:$AJ$34,30,0)</f>
        <v>22.719746081002896</v>
      </c>
      <c r="S215" s="15">
        <f>VLOOKUP($D215,'cement hist forecast'!$A$1:$AJ$34,31,0)</f>
        <v>22.439255302208544</v>
      </c>
      <c r="T215" s="15">
        <f>VLOOKUP($D215,'cement hist forecast'!$A$1:$AJ$34,32,0)</f>
        <v>22.164374338990076</v>
      </c>
      <c r="U215" s="15">
        <f>VLOOKUP($D215,'cement hist forecast'!$A$1:$AJ$34,33,0)</f>
        <v>21.894990995035982</v>
      </c>
      <c r="V215" s="15">
        <f>VLOOKUP($D215,'cement hist forecast'!$A$1:$AJ$34,34,0)</f>
        <v>21.630995317960966</v>
      </c>
      <c r="W215" s="15">
        <f>VLOOKUP($D215,'cement hist forecast'!$A$1:$AJ$34,35,0)</f>
        <v>21.372279554427454</v>
      </c>
      <c r="X215" s="15">
        <f>VLOOKUP($D215,'cement hist forecast'!$A$1:$AJ$34,36,0)</f>
        <v>21.118738106164606</v>
      </c>
    </row>
    <row r="216" spans="1:24">
      <c r="A216" s="14" t="s">
        <v>3644</v>
      </c>
      <c r="B216" s="14" t="s">
        <v>4286</v>
      </c>
      <c r="C216" s="14" t="s">
        <v>2821</v>
      </c>
      <c r="D216" s="14" t="s">
        <v>2362</v>
      </c>
      <c r="E216" s="14" t="s">
        <v>3963</v>
      </c>
      <c r="F216">
        <f>SUMIF(GID_GCED_CO2_Plant_2019_v1.0!$V$1:$V$797,'prov lvl hist forec Mt'!A216,GID_GCED_CO2_Plant_2019_v1.0!$AB$1:$AB$797)</f>
        <v>0</v>
      </c>
      <c r="G216" s="15">
        <f t="shared" si="6"/>
        <v>26891.949999999997</v>
      </c>
      <c r="H216" s="26">
        <f t="shared" si="7"/>
        <v>0</v>
      </c>
      <c r="I216" s="15">
        <f>VLOOKUP($D216,'cement hist forecast'!$A$1:$AJ$34,21,0)</f>
        <v>21.994985336630332</v>
      </c>
      <c r="J216" s="15">
        <f>VLOOKUP($D216,'cement hist forecast'!$A$1:$AJ$34,22,0)</f>
        <v>20.472306267203567</v>
      </c>
      <c r="K216" s="15">
        <f>VLOOKUP($D216,'cement hist forecast'!$A$1:$AJ$34,23,0)</f>
        <v>20.264922925467992</v>
      </c>
      <c r="L216" s="15">
        <f>VLOOKUP($D216,'cement hist forecast'!$A$1:$AJ$34,24,0)</f>
        <v>14.497991619881457</v>
      </c>
      <c r="M216" s="15">
        <f>VLOOKUP($D216,'cement hist forecast'!$A$1:$AJ$34,25,0)</f>
        <v>14.40046728580502</v>
      </c>
      <c r="N216" s="15">
        <f>VLOOKUP($D216,'cement hist forecast'!$A$1:$AJ$34,26,0)</f>
        <v>15.896400140947566</v>
      </c>
      <c r="O216" s="15">
        <f>VLOOKUP($D216,'cement hist forecast'!$A$1:$AJ$34,27,0)</f>
        <v>15.777576315359193</v>
      </c>
      <c r="P216" s="15">
        <f>VLOOKUP($D216,'cement hist forecast'!$A$1:$AJ$34,28,0)</f>
        <v>15.798863522896191</v>
      </c>
      <c r="Q216" s="15">
        <f>VLOOKUP($D216,'cement hist forecast'!$A$1:$AJ$34,29,0)</f>
        <v>16.000616223683764</v>
      </c>
      <c r="R216" s="15">
        <f>VLOOKUP($D216,'cement hist forecast'!$A$1:$AJ$34,30,0)</f>
        <v>16.198333870455588</v>
      </c>
      <c r="S216" s="15">
        <f>VLOOKUP($D216,'cement hist forecast'!$A$1:$AJ$34,31,0)</f>
        <v>16.392097164291975</v>
      </c>
      <c r="T216" s="15">
        <f>VLOOKUP($D216,'cement hist forecast'!$A$1:$AJ$34,32,0)</f>
        <v>16.581985192251636</v>
      </c>
      <c r="U216" s="15">
        <f>VLOOKUP($D216,'cement hist forecast'!$A$1:$AJ$34,33,0)</f>
        <v>16.768075459652103</v>
      </c>
      <c r="V216" s="15">
        <f>VLOOKUP($D216,'cement hist forecast'!$A$1:$AJ$34,34,0)</f>
        <v>16.950443921704558</v>
      </c>
      <c r="W216" s="15">
        <f>VLOOKUP($D216,'cement hist forecast'!$A$1:$AJ$34,35,0)</f>
        <v>17.129165014515966</v>
      </c>
      <c r="X216" s="15">
        <f>VLOOKUP($D216,'cement hist forecast'!$A$1:$AJ$34,36,0)</f>
        <v>17.304311685471145</v>
      </c>
    </row>
    <row r="217" spans="1:24">
      <c r="A217" s="14" t="s">
        <v>3385</v>
      </c>
      <c r="B217" s="14" t="s">
        <v>4287</v>
      </c>
      <c r="C217" s="14" t="s">
        <v>2975</v>
      </c>
      <c r="D217" s="14" t="s">
        <v>1517</v>
      </c>
      <c r="E217" s="14" t="s">
        <v>4043</v>
      </c>
      <c r="F217">
        <f>SUMIF(GID_GCED_CO2_Plant_2019_v1.0!$V$1:$V$797,'prov lvl hist forec Mt'!A217,GID_GCED_CO2_Plant_2019_v1.0!$AB$1:$AB$797)</f>
        <v>1045.9100000000001</v>
      </c>
      <c r="G217" s="15">
        <f t="shared" si="6"/>
        <v>24846.129999999997</v>
      </c>
      <c r="H217" s="26">
        <f t="shared" si="7"/>
        <v>4.2095489317652293E-2</v>
      </c>
      <c r="I217" s="15">
        <f>VLOOKUP($D217,'cement hist forecast'!$A$1:$AJ$34,21,0)</f>
        <v>19.737440587036417</v>
      </c>
      <c r="J217" s="15">
        <f>VLOOKUP($D217,'cement hist forecast'!$A$1:$AJ$34,22,0)</f>
        <v>19.782785600550685</v>
      </c>
      <c r="K217" s="15">
        <f>VLOOKUP($D217,'cement hist forecast'!$A$1:$AJ$34,23,0)</f>
        <v>21.414223108893875</v>
      </c>
      <c r="L217" s="15">
        <f>VLOOKUP($D217,'cement hist forecast'!$A$1:$AJ$34,24,0)</f>
        <v>21.140668258208319</v>
      </c>
      <c r="M217" s="15">
        <f>VLOOKUP($D217,'cement hist forecast'!$A$1:$AJ$34,25,0)</f>
        <v>22.995128337938279</v>
      </c>
      <c r="N217" s="15">
        <f>VLOOKUP($D217,'cement hist forecast'!$A$1:$AJ$34,26,0)</f>
        <v>23.156823843551148</v>
      </c>
      <c r="O217" s="15">
        <f>VLOOKUP($D217,'cement hist forecast'!$A$1:$AJ$34,27,0)</f>
        <v>23.328832621471442</v>
      </c>
      <c r="P217" s="15">
        <f>VLOOKUP($D217,'cement hist forecast'!$A$1:$AJ$34,28,0)</f>
        <v>23.29801736589754</v>
      </c>
      <c r="Q217" s="15">
        <f>VLOOKUP($D217,'cement hist forecast'!$A$1:$AJ$34,29,0)</f>
        <v>23.005961161405295</v>
      </c>
      <c r="R217" s="15">
        <f>VLOOKUP($D217,'cement hist forecast'!$A$1:$AJ$34,30,0)</f>
        <v>22.719746081002896</v>
      </c>
      <c r="S217" s="15">
        <f>VLOOKUP($D217,'cement hist forecast'!$A$1:$AJ$34,31,0)</f>
        <v>22.439255302208544</v>
      </c>
      <c r="T217" s="15">
        <f>VLOOKUP($D217,'cement hist forecast'!$A$1:$AJ$34,32,0)</f>
        <v>22.164374338990076</v>
      </c>
      <c r="U217" s="15">
        <f>VLOOKUP($D217,'cement hist forecast'!$A$1:$AJ$34,33,0)</f>
        <v>21.894990995035982</v>
      </c>
      <c r="V217" s="15">
        <f>VLOOKUP($D217,'cement hist forecast'!$A$1:$AJ$34,34,0)</f>
        <v>21.630995317960966</v>
      </c>
      <c r="W217" s="15">
        <f>VLOOKUP($D217,'cement hist forecast'!$A$1:$AJ$34,35,0)</f>
        <v>21.372279554427454</v>
      </c>
      <c r="X217" s="15">
        <f>VLOOKUP($D217,'cement hist forecast'!$A$1:$AJ$34,36,0)</f>
        <v>21.118738106164606</v>
      </c>
    </row>
    <row r="218" spans="1:24">
      <c r="A218" s="14" t="s">
        <v>3645</v>
      </c>
      <c r="B218" s="14" t="s">
        <v>4288</v>
      </c>
      <c r="C218" s="14" t="s">
        <v>4289</v>
      </c>
      <c r="D218" s="14" t="s">
        <v>3943</v>
      </c>
      <c r="E218" s="14" t="s">
        <v>3944</v>
      </c>
      <c r="F218">
        <f>SUMIF(GID_GCED_CO2_Plant_2019_v1.0!$V$1:$V$797,'prov lvl hist forec Mt'!A218,GID_GCED_CO2_Plant_2019_v1.0!$AB$1:$AB$797)</f>
        <v>0</v>
      </c>
      <c r="G218" s="15">
        <f t="shared" si="6"/>
        <v>4351.25</v>
      </c>
      <c r="H218" s="26">
        <f t="shared" si="7"/>
        <v>0</v>
      </c>
      <c r="I218" s="15">
        <f>VLOOKUP($D218,'cement hist forecast'!$A$1:$AJ$34,21,0)</f>
        <v>4.0193915554063553</v>
      </c>
      <c r="J218" s="15">
        <f>VLOOKUP($D218,'cement hist forecast'!$A$1:$AJ$34,22,0)</f>
        <v>4.3366620130675004</v>
      </c>
      <c r="K218" s="15">
        <f>VLOOKUP($D218,'cement hist forecast'!$A$1:$AJ$34,23,0)</f>
        <v>3.2033980361307468</v>
      </c>
      <c r="L218" s="15">
        <f>VLOOKUP($D218,'cement hist forecast'!$A$1:$AJ$34,24,0)</f>
        <v>2.4965702429489336</v>
      </c>
      <c r="M218" s="15">
        <f>VLOOKUP($D218,'cement hist forecast'!$A$1:$AJ$34,25,0)</f>
        <v>2.719656665294488</v>
      </c>
      <c r="N218" s="15">
        <f>VLOOKUP($D218,'cement hist forecast'!$A$1:$AJ$34,26,0)</f>
        <v>2.895330206718187</v>
      </c>
      <c r="O218" s="15">
        <f>VLOOKUP($D218,'cement hist forecast'!$A$1:$AJ$34,27,0)</f>
        <v>2.9163500648472214</v>
      </c>
      <c r="P218" s="15">
        <f>VLOOKUP($D218,'cement hist forecast'!$A$1:$AJ$34,28,0)</f>
        <v>2.912584371559908</v>
      </c>
      <c r="Q218" s="15">
        <f>VLOOKUP($D218,'cement hist forecast'!$A$1:$AJ$34,29,0)</f>
        <v>2.8768944488806367</v>
      </c>
      <c r="R218" s="15">
        <f>VLOOKUP($D218,'cement hist forecast'!$A$1:$AJ$34,30,0)</f>
        <v>2.8419183246549511</v>
      </c>
      <c r="S218" s="15">
        <f>VLOOKUP($D218,'cement hist forecast'!$A$1:$AJ$34,31,0)</f>
        <v>2.8076417229137793</v>
      </c>
      <c r="T218" s="15">
        <f>VLOOKUP($D218,'cement hist forecast'!$A$1:$AJ$34,32,0)</f>
        <v>2.7740506532074307</v>
      </c>
      <c r="U218" s="15">
        <f>VLOOKUP($D218,'cement hist forecast'!$A$1:$AJ$34,33,0)</f>
        <v>2.7411314048952091</v>
      </c>
      <c r="V218" s="15">
        <f>VLOOKUP($D218,'cement hist forecast'!$A$1:$AJ$34,34,0)</f>
        <v>2.7088705415492318</v>
      </c>
      <c r="W218" s="15">
        <f>VLOOKUP($D218,'cement hist forecast'!$A$1:$AJ$34,35,0)</f>
        <v>2.6772548954701749</v>
      </c>
      <c r="X218" s="15">
        <f>VLOOKUP($D218,'cement hist forecast'!$A$1:$AJ$34,36,0)</f>
        <v>2.6462715623126982</v>
      </c>
    </row>
    <row r="219" spans="1:24">
      <c r="A219" s="14" t="s">
        <v>3409</v>
      </c>
      <c r="B219" s="14" t="s">
        <v>4290</v>
      </c>
      <c r="C219" s="14" t="s">
        <v>3066</v>
      </c>
      <c r="D219" s="14" t="s">
        <v>2438</v>
      </c>
      <c r="E219" s="14" t="s">
        <v>3959</v>
      </c>
      <c r="F219">
        <f>SUMIF(GID_GCED_CO2_Plant_2019_v1.0!$V$1:$V$797,'prov lvl hist forec Mt'!A219,GID_GCED_CO2_Plant_2019_v1.0!$AB$1:$AB$797)</f>
        <v>419.03999999999996</v>
      </c>
      <c r="G219" s="15">
        <f t="shared" si="6"/>
        <v>15366.849999999997</v>
      </c>
      <c r="H219" s="26">
        <f t="shared" si="7"/>
        <v>2.7269088980500237E-2</v>
      </c>
      <c r="I219" s="15">
        <f>VLOOKUP($D219,'cement hist forecast'!$A$1:$AJ$34,21,0)</f>
        <v>5.9878345291577375</v>
      </c>
      <c r="J219" s="15">
        <f>VLOOKUP($D219,'cement hist forecast'!$A$1:$AJ$34,22,0)</f>
        <v>5.1578523161182837</v>
      </c>
      <c r="K219" s="15">
        <f>VLOOKUP($D219,'cement hist forecast'!$A$1:$AJ$34,23,0)</f>
        <v>5.0033483853656673</v>
      </c>
      <c r="L219" s="15">
        <f>VLOOKUP($D219,'cement hist forecast'!$A$1:$AJ$34,24,0)</f>
        <v>5.2750356313801383</v>
      </c>
      <c r="M219" s="15">
        <f>VLOOKUP($D219,'cement hist forecast'!$A$1:$AJ$34,25,0)</f>
        <v>6.3407056184827324</v>
      </c>
      <c r="N219" s="15">
        <f>VLOOKUP($D219,'cement hist forecast'!$A$1:$AJ$34,26,0)</f>
        <v>7.2350911397993114</v>
      </c>
      <c r="O219" s="15">
        <f>VLOOKUP($D219,'cement hist forecast'!$A$1:$AJ$34,27,0)</f>
        <v>7.3822753558155743</v>
      </c>
      <c r="P219" s="15">
        <f>VLOOKUP($D219,'cement hist forecast'!$A$1:$AJ$34,28,0)</f>
        <v>7.3559074036225329</v>
      </c>
      <c r="Q219" s="15">
        <f>VLOOKUP($D219,'cement hist forecast'!$A$1:$AJ$34,29,0)</f>
        <v>7.106001183657435</v>
      </c>
      <c r="R219" s="15">
        <f>VLOOKUP($D219,'cement hist forecast'!$A$1:$AJ$34,30,0)</f>
        <v>6.8610930880916392</v>
      </c>
      <c r="S219" s="15">
        <f>VLOOKUP($D219,'cement hist forecast'!$A$1:$AJ$34,31,0)</f>
        <v>6.6210831544371596</v>
      </c>
      <c r="T219" s="15">
        <f>VLOOKUP($D219,'cement hist forecast'!$A$1:$AJ$34,32,0)</f>
        <v>6.3858734194557698</v>
      </c>
      <c r="U219" s="15">
        <f>VLOOKUP($D219,'cement hist forecast'!$A$1:$AJ$34,33,0)</f>
        <v>6.1553678791740083</v>
      </c>
      <c r="V219" s="15">
        <f>VLOOKUP($D219,'cement hist forecast'!$A$1:$AJ$34,34,0)</f>
        <v>5.9294724496978795</v>
      </c>
      <c r="W219" s="15">
        <f>VLOOKUP($D219,'cement hist forecast'!$A$1:$AJ$34,35,0)</f>
        <v>5.7080949288112768</v>
      </c>
      <c r="X219" s="15">
        <f>VLOOKUP($D219,'cement hist forecast'!$A$1:$AJ$34,36,0)</f>
        <v>5.491144958342403</v>
      </c>
    </row>
    <row r="220" spans="1:24">
      <c r="A220" s="14" t="s">
        <v>3310</v>
      </c>
      <c r="B220" s="14" t="s">
        <v>4291</v>
      </c>
      <c r="C220" s="14" t="s">
        <v>4292</v>
      </c>
      <c r="D220" s="14" t="s">
        <v>3970</v>
      </c>
      <c r="E220" s="14" t="s">
        <v>3971</v>
      </c>
      <c r="F220">
        <f>SUMIF(GID_GCED_CO2_Plant_2019_v1.0!$V$1:$V$797,'prov lvl hist forec Mt'!A220,GID_GCED_CO2_Plant_2019_v1.0!$AB$1:$AB$797)</f>
        <v>1340.9099999999999</v>
      </c>
      <c r="G220" s="15">
        <f t="shared" si="6"/>
        <v>6506.7800000000007</v>
      </c>
      <c r="H220" s="26">
        <f t="shared" si="7"/>
        <v>0.20607889001933363</v>
      </c>
      <c r="I220" s="15">
        <f>VLOOKUP($D220,'cement hist forecast'!$A$1:$AJ$34,21,0)</f>
        <v>7.7519399425939444</v>
      </c>
      <c r="J220" s="15">
        <f>VLOOKUP($D220,'cement hist forecast'!$A$1:$AJ$34,22,0)</f>
        <v>8.2611807461625233</v>
      </c>
      <c r="K220" s="15">
        <f>VLOOKUP($D220,'cement hist forecast'!$A$1:$AJ$34,23,0)</f>
        <v>4.1310126843708384</v>
      </c>
      <c r="L220" s="15">
        <f>VLOOKUP($D220,'cement hist forecast'!$A$1:$AJ$34,24,0)</f>
        <v>3.8413634632449338</v>
      </c>
      <c r="M220" s="15">
        <f>VLOOKUP($D220,'cement hist forecast'!$A$1:$AJ$34,25,0)</f>
        <v>4.4937795284061428</v>
      </c>
      <c r="N220" s="15">
        <f>VLOOKUP($D220,'cement hist forecast'!$A$1:$AJ$34,26,0)</f>
        <v>4.7903496545665574</v>
      </c>
      <c r="O220" s="15">
        <f>VLOOKUP($D220,'cement hist forecast'!$A$1:$AJ$34,27,0)</f>
        <v>4.876154171658599</v>
      </c>
      <c r="P220" s="15">
        <f>VLOOKUP($D220,'cement hist forecast'!$A$1:$AJ$34,28,0)</f>
        <v>4.8607823507808767</v>
      </c>
      <c r="Q220" s="15">
        <f>VLOOKUP($D220,'cement hist forecast'!$A$1:$AJ$34,29,0)</f>
        <v>4.7150936138851112</v>
      </c>
      <c r="R220" s="15">
        <f>VLOOKUP($D220,'cement hist forecast'!$A$1:$AJ$34,30,0)</f>
        <v>4.5723186517272607</v>
      </c>
      <c r="S220" s="15">
        <f>VLOOKUP($D220,'cement hist forecast'!$A$1:$AJ$34,31,0)</f>
        <v>4.4323991888125676</v>
      </c>
      <c r="T220" s="15">
        <f>VLOOKUP($D220,'cement hist forecast'!$A$1:$AJ$34,32,0)</f>
        <v>4.2952781151561679</v>
      </c>
      <c r="U220" s="15">
        <f>VLOOKUP($D220,'cement hist forecast'!$A$1:$AJ$34,33,0)</f>
        <v>4.1608994629728961</v>
      </c>
      <c r="V220" s="15">
        <f>VLOOKUP($D220,'cement hist forecast'!$A$1:$AJ$34,34,0)</f>
        <v>4.0292083838332902</v>
      </c>
      <c r="W220" s="15">
        <f>VLOOKUP($D220,'cement hist forecast'!$A$1:$AJ$34,35,0)</f>
        <v>3.9001511262764765</v>
      </c>
      <c r="X220" s="15">
        <f>VLOOKUP($D220,'cement hist forecast'!$A$1:$AJ$34,36,0)</f>
        <v>3.7736750138707977</v>
      </c>
    </row>
    <row r="221" spans="1:24">
      <c r="A221" s="14" t="s">
        <v>3646</v>
      </c>
      <c r="B221" s="14" t="s">
        <v>4293</v>
      </c>
      <c r="C221" s="14" t="s">
        <v>4294</v>
      </c>
      <c r="D221" s="14" t="s">
        <v>2634</v>
      </c>
      <c r="E221" s="14" t="s">
        <v>3974</v>
      </c>
      <c r="F221">
        <f>SUMIF(GID_GCED_CO2_Plant_2019_v1.0!$V$1:$V$797,'prov lvl hist forec Mt'!A221,GID_GCED_CO2_Plant_2019_v1.0!$AB$1:$AB$797)</f>
        <v>0</v>
      </c>
      <c r="G221" s="15">
        <f t="shared" si="6"/>
        <v>11280.41</v>
      </c>
      <c r="H221" s="26">
        <f t="shared" si="7"/>
        <v>0</v>
      </c>
      <c r="I221" s="15">
        <f>VLOOKUP($D221,'cement hist forecast'!$A$1:$AJ$34,21,0)</f>
        <v>4.7547676258514073</v>
      </c>
      <c r="J221" s="15">
        <f>VLOOKUP($D221,'cement hist forecast'!$A$1:$AJ$34,22,0)</f>
        <v>4.4743011277995075</v>
      </c>
      <c r="K221" s="15">
        <f>VLOOKUP($D221,'cement hist forecast'!$A$1:$AJ$34,23,0)</f>
        <v>4.0588312663850603</v>
      </c>
      <c r="L221" s="15">
        <f>VLOOKUP($D221,'cement hist forecast'!$A$1:$AJ$34,24,0)</f>
        <v>1.7632197575348332</v>
      </c>
      <c r="M221" s="15">
        <f>VLOOKUP($D221,'cement hist forecast'!$A$1:$AJ$34,25,0)</f>
        <v>2.4793000656680531</v>
      </c>
      <c r="N221" s="15">
        <f>VLOOKUP($D221,'cement hist forecast'!$A$1:$AJ$34,26,0)</f>
        <v>2.7002504872645074</v>
      </c>
      <c r="O221" s="15">
        <f>VLOOKUP($D221,'cement hist forecast'!$A$1:$AJ$34,27,0)</f>
        <v>2.8116790537330001</v>
      </c>
      <c r="P221" s="15">
        <f>VLOOKUP($D221,'cement hist forecast'!$A$1:$AJ$34,28,0)</f>
        <v>2.7917167018374971</v>
      </c>
      <c r="Q221" s="15">
        <f>VLOOKUP($D221,'cement hist forecast'!$A$1:$AJ$34,29,0)</f>
        <v>2.6025205190131522</v>
      </c>
      <c r="R221" s="15">
        <f>VLOOKUP($D221,'cement hist forecast'!$A$1:$AJ$34,30,0)</f>
        <v>2.4171082598452944</v>
      </c>
      <c r="S221" s="15">
        <f>VLOOKUP($D221,'cement hist forecast'!$A$1:$AJ$34,31,0)</f>
        <v>2.2354042458607934</v>
      </c>
      <c r="T221" s="15">
        <f>VLOOKUP($D221,'cement hist forecast'!$A$1:$AJ$34,32,0)</f>
        <v>2.0573343121559824</v>
      </c>
      <c r="U221" s="15">
        <f>VLOOKUP($D221,'cement hist forecast'!$A$1:$AJ$34,33,0)</f>
        <v>1.8828257771252686</v>
      </c>
      <c r="V221" s="15">
        <f>VLOOKUP($D221,'cement hist forecast'!$A$1:$AJ$34,34,0)</f>
        <v>1.7118074127951675</v>
      </c>
      <c r="W221" s="15">
        <f>VLOOKUP($D221,'cement hist forecast'!$A$1:$AJ$34,35,0)</f>
        <v>1.5442094157516706</v>
      </c>
      <c r="X221" s="15">
        <f>VLOOKUP($D221,'cement hist forecast'!$A$1:$AJ$34,36,0)</f>
        <v>1.3799633786490411</v>
      </c>
    </row>
    <row r="222" spans="1:24">
      <c r="A222" s="14" t="s">
        <v>3647</v>
      </c>
      <c r="B222" s="14" t="s">
        <v>4295</v>
      </c>
      <c r="C222" s="14" t="s">
        <v>4296</v>
      </c>
      <c r="D222" s="14" t="s">
        <v>2642</v>
      </c>
      <c r="E222" s="14" t="s">
        <v>4037</v>
      </c>
      <c r="F222">
        <f>SUMIF(GID_GCED_CO2_Plant_2019_v1.0!$V$1:$V$797,'prov lvl hist forec Mt'!A222,GID_GCED_CO2_Plant_2019_v1.0!$AB$1:$AB$797)</f>
        <v>0</v>
      </c>
      <c r="G222" s="15">
        <f t="shared" si="6"/>
        <v>4378.0800000000008</v>
      </c>
      <c r="H222" s="26">
        <f t="shared" si="7"/>
        <v>0</v>
      </c>
      <c r="I222" s="15">
        <f>VLOOKUP($D222,'cement hist forecast'!$A$1:$AJ$34,21,0)</f>
        <v>4.7341744386935067</v>
      </c>
      <c r="J222" s="15">
        <f>VLOOKUP($D222,'cement hist forecast'!$A$1:$AJ$34,22,0)</f>
        <v>4.717029300676912</v>
      </c>
      <c r="K222" s="15">
        <f>VLOOKUP($D222,'cement hist forecast'!$A$1:$AJ$34,23,0)</f>
        <v>4.7560378363525624</v>
      </c>
      <c r="L222" s="15">
        <f>VLOOKUP($D222,'cement hist forecast'!$A$1:$AJ$34,24,0)</f>
        <v>5.4571039312530667</v>
      </c>
      <c r="M222" s="15">
        <f>VLOOKUP($D222,'cement hist forecast'!$A$1:$AJ$34,25,0)</f>
        <v>6.8556945384631858</v>
      </c>
      <c r="N222" s="15">
        <f>VLOOKUP($D222,'cement hist forecast'!$A$1:$AJ$34,26,0)</f>
        <v>7.3057456645371399</v>
      </c>
      <c r="O222" s="15">
        <f>VLOOKUP($D222,'cement hist forecast'!$A$1:$AJ$34,27,0)</f>
        <v>7.5092199851219519</v>
      </c>
      <c r="P222" s="15">
        <f>VLOOKUP($D222,'cement hist forecast'!$A$1:$AJ$34,28,0)</f>
        <v>7.4727676989807588</v>
      </c>
      <c r="Q222" s="15">
        <f>VLOOKUP($D222,'cement hist forecast'!$A$1:$AJ$34,29,0)</f>
        <v>7.1272856921893633</v>
      </c>
      <c r="R222" s="15">
        <f>VLOOKUP($D222,'cement hist forecast'!$A$1:$AJ$34,30,0)</f>
        <v>6.7887133255337968</v>
      </c>
      <c r="S222" s="15">
        <f>VLOOKUP($D222,'cement hist forecast'!$A$1:$AJ$34,31,0)</f>
        <v>6.456912406211341</v>
      </c>
      <c r="T222" s="15">
        <f>VLOOKUP($D222,'cement hist forecast'!$A$1:$AJ$34,32,0)</f>
        <v>6.1317475052753343</v>
      </c>
      <c r="U222" s="15">
        <f>VLOOKUP($D222,'cement hist forecast'!$A$1:$AJ$34,33,0)</f>
        <v>5.8130859023580479</v>
      </c>
      <c r="V222" s="15">
        <f>VLOOKUP($D222,'cement hist forecast'!$A$1:$AJ$34,34,0)</f>
        <v>5.5007975314991064</v>
      </c>
      <c r="W222" s="15">
        <f>VLOOKUP($D222,'cement hist forecast'!$A$1:$AJ$34,35,0)</f>
        <v>5.1947549280573462</v>
      </c>
      <c r="X222" s="15">
        <f>VLOOKUP($D222,'cement hist forecast'!$A$1:$AJ$34,36,0)</f>
        <v>4.8948331766844175</v>
      </c>
    </row>
    <row r="223" spans="1:24">
      <c r="A223" s="14" t="s">
        <v>3266</v>
      </c>
      <c r="B223" s="14" t="s">
        <v>4297</v>
      </c>
      <c r="C223" s="14" t="s">
        <v>2437</v>
      </c>
      <c r="D223" s="14" t="s">
        <v>2357</v>
      </c>
      <c r="E223" s="14" t="s">
        <v>4062</v>
      </c>
      <c r="F223">
        <f>SUMIF(GID_GCED_CO2_Plant_2019_v1.0!$V$1:$V$797,'prov lvl hist forec Mt'!A223,GID_GCED_CO2_Plant_2019_v1.0!$AB$1:$AB$797)</f>
        <v>6050.85</v>
      </c>
      <c r="G223" s="15">
        <f t="shared" si="6"/>
        <v>32718.120000000006</v>
      </c>
      <c r="H223" s="26">
        <f t="shared" si="7"/>
        <v>0.18493880455233977</v>
      </c>
      <c r="I223" s="15">
        <f>VLOOKUP($D223,'cement hist forecast'!$A$1:$AJ$34,21,0)</f>
        <v>15.009377674854287</v>
      </c>
      <c r="J223" s="15">
        <f>VLOOKUP($D223,'cement hist forecast'!$A$1:$AJ$34,22,0)</f>
        <v>14.164771783135061</v>
      </c>
      <c r="K223" s="15">
        <f>VLOOKUP($D223,'cement hist forecast'!$A$1:$AJ$34,23,0)</f>
        <v>15.235528999314372</v>
      </c>
      <c r="L223" s="15">
        <f>VLOOKUP($D223,'cement hist forecast'!$A$1:$AJ$34,24,0)</f>
        <v>16.194770331166367</v>
      </c>
      <c r="M223" s="15">
        <f>VLOOKUP($D223,'cement hist forecast'!$A$1:$AJ$34,25,0)</f>
        <v>18.438081140360943</v>
      </c>
      <c r="N223" s="15">
        <f>VLOOKUP($D223,'cement hist forecast'!$A$1:$AJ$34,26,0)</f>
        <v>17.949965087588634</v>
      </c>
      <c r="O223" s="15">
        <f>VLOOKUP($D223,'cement hist forecast'!$A$1:$AJ$34,27,0)</f>
        <v>18.223998936468487</v>
      </c>
      <c r="P223" s="15">
        <f>VLOOKUP($D223,'cement hist forecast'!$A$1:$AJ$34,28,0)</f>
        <v>18.174905958823786</v>
      </c>
      <c r="Q223" s="15">
        <f>VLOOKUP($D223,'cement hist forecast'!$A$1:$AJ$34,29,0)</f>
        <v>17.709619903228777</v>
      </c>
      <c r="R223" s="15">
        <f>VLOOKUP($D223,'cement hist forecast'!$A$1:$AJ$34,30,0)</f>
        <v>17.253639568745673</v>
      </c>
      <c r="S223" s="15">
        <f>VLOOKUP($D223,'cement hist forecast'!$A$1:$AJ$34,31,0)</f>
        <v>16.80677884095223</v>
      </c>
      <c r="T223" s="15">
        <f>VLOOKUP($D223,'cement hist forecast'!$A$1:$AJ$34,32,0)</f>
        <v>16.368855327714655</v>
      </c>
      <c r="U223" s="15">
        <f>VLOOKUP($D223,'cement hist forecast'!$A$1:$AJ$34,33,0)</f>
        <v>15.939690284741834</v>
      </c>
      <c r="V223" s="15">
        <f>VLOOKUP($D223,'cement hist forecast'!$A$1:$AJ$34,34,0)</f>
        <v>15.519108542628466</v>
      </c>
      <c r="W223" s="15">
        <f>VLOOKUP($D223,'cement hist forecast'!$A$1:$AJ$34,35,0)</f>
        <v>15.106938435357369</v>
      </c>
      <c r="X223" s="15">
        <f>VLOOKUP($D223,'cement hist forecast'!$A$1:$AJ$34,36,0)</f>
        <v>14.70301173023169</v>
      </c>
    </row>
    <row r="224" spans="1:24">
      <c r="A224" s="14" t="s">
        <v>3493</v>
      </c>
      <c r="B224" s="14" t="s">
        <v>4298</v>
      </c>
      <c r="C224" s="14" t="s">
        <v>4299</v>
      </c>
      <c r="D224" s="14" t="s">
        <v>3943</v>
      </c>
      <c r="E224" s="14" t="s">
        <v>3944</v>
      </c>
      <c r="F224">
        <f>SUMIF(GID_GCED_CO2_Plant_2019_v1.0!$V$1:$V$797,'prov lvl hist forec Mt'!A224,GID_GCED_CO2_Plant_2019_v1.0!$AB$1:$AB$797)</f>
        <v>1535.33</v>
      </c>
      <c r="G224" s="15">
        <f t="shared" si="6"/>
        <v>4351.25</v>
      </c>
      <c r="H224" s="26">
        <f t="shared" si="7"/>
        <v>0.35284803217466243</v>
      </c>
      <c r="I224" s="15">
        <f>VLOOKUP($D224,'cement hist forecast'!$A$1:$AJ$34,21,0)</f>
        <v>4.0193915554063553</v>
      </c>
      <c r="J224" s="15">
        <f>VLOOKUP($D224,'cement hist forecast'!$A$1:$AJ$34,22,0)</f>
        <v>4.3366620130675004</v>
      </c>
      <c r="K224" s="15">
        <f>VLOOKUP($D224,'cement hist forecast'!$A$1:$AJ$34,23,0)</f>
        <v>3.2033980361307468</v>
      </c>
      <c r="L224" s="15">
        <f>VLOOKUP($D224,'cement hist forecast'!$A$1:$AJ$34,24,0)</f>
        <v>2.4965702429489336</v>
      </c>
      <c r="M224" s="15">
        <f>VLOOKUP($D224,'cement hist forecast'!$A$1:$AJ$34,25,0)</f>
        <v>2.719656665294488</v>
      </c>
      <c r="N224" s="15">
        <f>VLOOKUP($D224,'cement hist forecast'!$A$1:$AJ$34,26,0)</f>
        <v>2.895330206718187</v>
      </c>
      <c r="O224" s="15">
        <f>VLOOKUP($D224,'cement hist forecast'!$A$1:$AJ$34,27,0)</f>
        <v>2.9163500648472214</v>
      </c>
      <c r="P224" s="15">
        <f>VLOOKUP($D224,'cement hist forecast'!$A$1:$AJ$34,28,0)</f>
        <v>2.912584371559908</v>
      </c>
      <c r="Q224" s="15">
        <f>VLOOKUP($D224,'cement hist forecast'!$A$1:$AJ$34,29,0)</f>
        <v>2.8768944488806367</v>
      </c>
      <c r="R224" s="15">
        <f>VLOOKUP($D224,'cement hist forecast'!$A$1:$AJ$34,30,0)</f>
        <v>2.8419183246549511</v>
      </c>
      <c r="S224" s="15">
        <f>VLOOKUP($D224,'cement hist forecast'!$A$1:$AJ$34,31,0)</f>
        <v>2.8076417229137793</v>
      </c>
      <c r="T224" s="15">
        <f>VLOOKUP($D224,'cement hist forecast'!$A$1:$AJ$34,32,0)</f>
        <v>2.7740506532074307</v>
      </c>
      <c r="U224" s="15">
        <f>VLOOKUP($D224,'cement hist forecast'!$A$1:$AJ$34,33,0)</f>
        <v>2.7411314048952091</v>
      </c>
      <c r="V224" s="15">
        <f>VLOOKUP($D224,'cement hist forecast'!$A$1:$AJ$34,34,0)</f>
        <v>2.7088705415492318</v>
      </c>
      <c r="W224" s="15">
        <f>VLOOKUP($D224,'cement hist forecast'!$A$1:$AJ$34,35,0)</f>
        <v>2.6772548954701749</v>
      </c>
      <c r="X224" s="15">
        <f>VLOOKUP($D224,'cement hist forecast'!$A$1:$AJ$34,36,0)</f>
        <v>2.6462715623126982</v>
      </c>
    </row>
    <row r="225" spans="1:24">
      <c r="A225" s="14" t="s">
        <v>3311</v>
      </c>
      <c r="B225" s="14" t="s">
        <v>4300</v>
      </c>
      <c r="C225" s="14" t="s">
        <v>2622</v>
      </c>
      <c r="D225" s="14" t="s">
        <v>2396</v>
      </c>
      <c r="E225" s="14" t="s">
        <v>4093</v>
      </c>
      <c r="F225">
        <f>SUMIF(GID_GCED_CO2_Plant_2019_v1.0!$V$1:$V$797,'prov lvl hist forec Mt'!A225,GID_GCED_CO2_Plant_2019_v1.0!$AB$1:$AB$797)</f>
        <v>576.59999999999991</v>
      </c>
      <c r="G225" s="15">
        <f t="shared" si="6"/>
        <v>18095.59</v>
      </c>
      <c r="H225" s="26">
        <f t="shared" si="7"/>
        <v>3.1864117168879262E-2</v>
      </c>
      <c r="I225" s="15">
        <f>VLOOKUP($D225,'cement hist forecast'!$A$1:$AJ$34,21,0)</f>
        <v>12.43549499866061</v>
      </c>
      <c r="J225" s="15">
        <f>VLOOKUP($D225,'cement hist forecast'!$A$1:$AJ$34,22,0)</f>
        <v>12.480840983881629</v>
      </c>
      <c r="K225" s="15">
        <f>VLOOKUP($D225,'cement hist forecast'!$A$1:$AJ$34,23,0)</f>
        <v>12.119492047909882</v>
      </c>
      <c r="L225" s="15">
        <f>VLOOKUP($D225,'cement hist forecast'!$A$1:$AJ$34,24,0)</f>
        <v>11.653362849274208</v>
      </c>
      <c r="M225" s="15">
        <f>VLOOKUP($D225,'cement hist forecast'!$A$1:$AJ$34,25,0)</f>
        <v>13.243899068207106</v>
      </c>
      <c r="N225" s="15">
        <f>VLOOKUP($D225,'cement hist forecast'!$A$1:$AJ$34,26,0)</f>
        <v>13.249065959926245</v>
      </c>
      <c r="O225" s="15">
        <f>VLOOKUP($D225,'cement hist forecast'!$A$1:$AJ$34,27,0)</f>
        <v>13.442156461077605</v>
      </c>
      <c r="P225" s="15">
        <f>VLOOKUP($D225,'cement hist forecast'!$A$1:$AJ$34,28,0)</f>
        <v>13.407564429125436</v>
      </c>
      <c r="Q225" s="15">
        <f>VLOOKUP($D225,'cement hist forecast'!$A$1:$AJ$34,29,0)</f>
        <v>13.079713260297856</v>
      </c>
      <c r="R225" s="15">
        <f>VLOOKUP($D225,'cement hist forecast'!$A$1:$AJ$34,30,0)</f>
        <v>12.758419114846827</v>
      </c>
      <c r="S225" s="15">
        <f>VLOOKUP($D225,'cement hist forecast'!$A$1:$AJ$34,31,0)</f>
        <v>12.443550852304817</v>
      </c>
      <c r="T225" s="15">
        <f>VLOOKUP($D225,'cement hist forecast'!$A$1:$AJ$34,32,0)</f>
        <v>12.13497995501365</v>
      </c>
      <c r="U225" s="15">
        <f>VLOOKUP($D225,'cement hist forecast'!$A$1:$AJ$34,33,0)</f>
        <v>11.832580475668305</v>
      </c>
      <c r="V225" s="15">
        <f>VLOOKUP($D225,'cement hist forecast'!$A$1:$AJ$34,34,0)</f>
        <v>11.536228985909865</v>
      </c>
      <c r="W225" s="15">
        <f>VLOOKUP($D225,'cement hist forecast'!$A$1:$AJ$34,35,0)</f>
        <v>11.245804525946598</v>
      </c>
      <c r="X225" s="15">
        <f>VLOOKUP($D225,'cement hist forecast'!$A$1:$AJ$34,36,0)</f>
        <v>10.961188555182591</v>
      </c>
    </row>
    <row r="226" spans="1:24">
      <c r="A226" s="14" t="s">
        <v>3648</v>
      </c>
      <c r="B226" s="14" t="s">
        <v>4301</v>
      </c>
      <c r="C226" s="14" t="s">
        <v>2622</v>
      </c>
      <c r="D226" s="14" t="s">
        <v>2634</v>
      </c>
      <c r="E226" s="14" t="s">
        <v>3974</v>
      </c>
      <c r="F226">
        <f>SUMIF(GID_GCED_CO2_Plant_2019_v1.0!$V$1:$V$797,'prov lvl hist forec Mt'!A226,GID_GCED_CO2_Plant_2019_v1.0!$AB$1:$AB$797)</f>
        <v>0</v>
      </c>
      <c r="G226" s="15">
        <f t="shared" si="6"/>
        <v>11280.41</v>
      </c>
      <c r="H226" s="26">
        <f t="shared" si="7"/>
        <v>0</v>
      </c>
      <c r="I226" s="15">
        <f>VLOOKUP($D226,'cement hist forecast'!$A$1:$AJ$34,21,0)</f>
        <v>4.7547676258514073</v>
      </c>
      <c r="J226" s="15">
        <f>VLOOKUP($D226,'cement hist forecast'!$A$1:$AJ$34,22,0)</f>
        <v>4.4743011277995075</v>
      </c>
      <c r="K226" s="15">
        <f>VLOOKUP($D226,'cement hist forecast'!$A$1:$AJ$34,23,0)</f>
        <v>4.0588312663850603</v>
      </c>
      <c r="L226" s="15">
        <f>VLOOKUP($D226,'cement hist forecast'!$A$1:$AJ$34,24,0)</f>
        <v>1.7632197575348332</v>
      </c>
      <c r="M226" s="15">
        <f>VLOOKUP($D226,'cement hist forecast'!$A$1:$AJ$34,25,0)</f>
        <v>2.4793000656680531</v>
      </c>
      <c r="N226" s="15">
        <f>VLOOKUP($D226,'cement hist forecast'!$A$1:$AJ$34,26,0)</f>
        <v>2.7002504872645074</v>
      </c>
      <c r="O226" s="15">
        <f>VLOOKUP($D226,'cement hist forecast'!$A$1:$AJ$34,27,0)</f>
        <v>2.8116790537330001</v>
      </c>
      <c r="P226" s="15">
        <f>VLOOKUP($D226,'cement hist forecast'!$A$1:$AJ$34,28,0)</f>
        <v>2.7917167018374971</v>
      </c>
      <c r="Q226" s="15">
        <f>VLOOKUP($D226,'cement hist forecast'!$A$1:$AJ$34,29,0)</f>
        <v>2.6025205190131522</v>
      </c>
      <c r="R226" s="15">
        <f>VLOOKUP($D226,'cement hist forecast'!$A$1:$AJ$34,30,0)</f>
        <v>2.4171082598452944</v>
      </c>
      <c r="S226" s="15">
        <f>VLOOKUP($D226,'cement hist forecast'!$A$1:$AJ$34,31,0)</f>
        <v>2.2354042458607934</v>
      </c>
      <c r="T226" s="15">
        <f>VLOOKUP($D226,'cement hist forecast'!$A$1:$AJ$34,32,0)</f>
        <v>2.0573343121559824</v>
      </c>
      <c r="U226" s="15">
        <f>VLOOKUP($D226,'cement hist forecast'!$A$1:$AJ$34,33,0)</f>
        <v>1.8828257771252686</v>
      </c>
      <c r="V226" s="15">
        <f>VLOOKUP($D226,'cement hist forecast'!$A$1:$AJ$34,34,0)</f>
        <v>1.7118074127951675</v>
      </c>
      <c r="W226" s="15">
        <f>VLOOKUP($D226,'cement hist forecast'!$A$1:$AJ$34,35,0)</f>
        <v>1.5442094157516706</v>
      </c>
      <c r="X226" s="15">
        <f>VLOOKUP($D226,'cement hist forecast'!$A$1:$AJ$34,36,0)</f>
        <v>1.3799633786490411</v>
      </c>
    </row>
    <row r="227" spans="1:24">
      <c r="A227" s="14" t="s">
        <v>3649</v>
      </c>
      <c r="B227" s="14" t="s">
        <v>4302</v>
      </c>
      <c r="C227" s="14" t="s">
        <v>2569</v>
      </c>
      <c r="D227" s="14" t="s">
        <v>2357</v>
      </c>
      <c r="E227" s="14" t="s">
        <v>4062</v>
      </c>
      <c r="F227">
        <f>SUMIF(GID_GCED_CO2_Plant_2019_v1.0!$V$1:$V$797,'prov lvl hist forec Mt'!A227,GID_GCED_CO2_Plant_2019_v1.0!$AB$1:$AB$797)</f>
        <v>0</v>
      </c>
      <c r="G227" s="15">
        <f t="shared" si="6"/>
        <v>32718.120000000006</v>
      </c>
      <c r="H227" s="26">
        <f t="shared" si="7"/>
        <v>0</v>
      </c>
      <c r="I227" s="15">
        <f>VLOOKUP($D227,'cement hist forecast'!$A$1:$AJ$34,21,0)</f>
        <v>15.009377674854287</v>
      </c>
      <c r="J227" s="15">
        <f>VLOOKUP($D227,'cement hist forecast'!$A$1:$AJ$34,22,0)</f>
        <v>14.164771783135061</v>
      </c>
      <c r="K227" s="15">
        <f>VLOOKUP($D227,'cement hist forecast'!$A$1:$AJ$34,23,0)</f>
        <v>15.235528999314372</v>
      </c>
      <c r="L227" s="15">
        <f>VLOOKUP($D227,'cement hist forecast'!$A$1:$AJ$34,24,0)</f>
        <v>16.194770331166367</v>
      </c>
      <c r="M227" s="15">
        <f>VLOOKUP($D227,'cement hist forecast'!$A$1:$AJ$34,25,0)</f>
        <v>18.438081140360943</v>
      </c>
      <c r="N227" s="15">
        <f>VLOOKUP($D227,'cement hist forecast'!$A$1:$AJ$34,26,0)</f>
        <v>17.949965087588634</v>
      </c>
      <c r="O227" s="15">
        <f>VLOOKUP($D227,'cement hist forecast'!$A$1:$AJ$34,27,0)</f>
        <v>18.223998936468487</v>
      </c>
      <c r="P227" s="15">
        <f>VLOOKUP($D227,'cement hist forecast'!$A$1:$AJ$34,28,0)</f>
        <v>18.174905958823786</v>
      </c>
      <c r="Q227" s="15">
        <f>VLOOKUP($D227,'cement hist forecast'!$A$1:$AJ$34,29,0)</f>
        <v>17.709619903228777</v>
      </c>
      <c r="R227" s="15">
        <f>VLOOKUP($D227,'cement hist forecast'!$A$1:$AJ$34,30,0)</f>
        <v>17.253639568745673</v>
      </c>
      <c r="S227" s="15">
        <f>VLOOKUP($D227,'cement hist forecast'!$A$1:$AJ$34,31,0)</f>
        <v>16.80677884095223</v>
      </c>
      <c r="T227" s="15">
        <f>VLOOKUP($D227,'cement hist forecast'!$A$1:$AJ$34,32,0)</f>
        <v>16.368855327714655</v>
      </c>
      <c r="U227" s="15">
        <f>VLOOKUP($D227,'cement hist forecast'!$A$1:$AJ$34,33,0)</f>
        <v>15.939690284741834</v>
      </c>
      <c r="V227" s="15">
        <f>VLOOKUP($D227,'cement hist forecast'!$A$1:$AJ$34,34,0)</f>
        <v>15.519108542628466</v>
      </c>
      <c r="W227" s="15">
        <f>VLOOKUP($D227,'cement hist forecast'!$A$1:$AJ$34,35,0)</f>
        <v>15.106938435357369</v>
      </c>
      <c r="X227" s="15">
        <f>VLOOKUP($D227,'cement hist forecast'!$A$1:$AJ$34,36,0)</f>
        <v>14.70301173023169</v>
      </c>
    </row>
    <row r="228" spans="1:24">
      <c r="A228" s="14" t="s">
        <v>3650</v>
      </c>
      <c r="B228" s="14" t="s">
        <v>4303</v>
      </c>
      <c r="C228" s="14" t="s">
        <v>4304</v>
      </c>
      <c r="D228" s="14" t="s">
        <v>1517</v>
      </c>
      <c r="E228" s="14" t="s">
        <v>4043</v>
      </c>
      <c r="F228">
        <f>SUMIF(GID_GCED_CO2_Plant_2019_v1.0!$V$1:$V$797,'prov lvl hist forec Mt'!A228,GID_GCED_CO2_Plant_2019_v1.0!$AB$1:$AB$797)</f>
        <v>0</v>
      </c>
      <c r="G228" s="15">
        <f t="shared" si="6"/>
        <v>24846.129999999997</v>
      </c>
      <c r="H228" s="26">
        <f t="shared" si="7"/>
        <v>0</v>
      </c>
      <c r="I228" s="15">
        <f>VLOOKUP($D228,'cement hist forecast'!$A$1:$AJ$34,21,0)</f>
        <v>19.737440587036417</v>
      </c>
      <c r="J228" s="15">
        <f>VLOOKUP($D228,'cement hist forecast'!$A$1:$AJ$34,22,0)</f>
        <v>19.782785600550685</v>
      </c>
      <c r="K228" s="15">
        <f>VLOOKUP($D228,'cement hist forecast'!$A$1:$AJ$34,23,0)</f>
        <v>21.414223108893875</v>
      </c>
      <c r="L228" s="15">
        <f>VLOOKUP($D228,'cement hist forecast'!$A$1:$AJ$34,24,0)</f>
        <v>21.140668258208319</v>
      </c>
      <c r="M228" s="15">
        <f>VLOOKUP($D228,'cement hist forecast'!$A$1:$AJ$34,25,0)</f>
        <v>22.995128337938279</v>
      </c>
      <c r="N228" s="15">
        <f>VLOOKUP($D228,'cement hist forecast'!$A$1:$AJ$34,26,0)</f>
        <v>23.156823843551148</v>
      </c>
      <c r="O228" s="15">
        <f>VLOOKUP($D228,'cement hist forecast'!$A$1:$AJ$34,27,0)</f>
        <v>23.328832621471442</v>
      </c>
      <c r="P228" s="15">
        <f>VLOOKUP($D228,'cement hist forecast'!$A$1:$AJ$34,28,0)</f>
        <v>23.29801736589754</v>
      </c>
      <c r="Q228" s="15">
        <f>VLOOKUP($D228,'cement hist forecast'!$A$1:$AJ$34,29,0)</f>
        <v>23.005961161405295</v>
      </c>
      <c r="R228" s="15">
        <f>VLOOKUP($D228,'cement hist forecast'!$A$1:$AJ$34,30,0)</f>
        <v>22.719746081002896</v>
      </c>
      <c r="S228" s="15">
        <f>VLOOKUP($D228,'cement hist forecast'!$A$1:$AJ$34,31,0)</f>
        <v>22.439255302208544</v>
      </c>
      <c r="T228" s="15">
        <f>VLOOKUP($D228,'cement hist forecast'!$A$1:$AJ$34,32,0)</f>
        <v>22.164374338990076</v>
      </c>
      <c r="U228" s="15">
        <f>VLOOKUP($D228,'cement hist forecast'!$A$1:$AJ$34,33,0)</f>
        <v>21.894990995035982</v>
      </c>
      <c r="V228" s="15">
        <f>VLOOKUP($D228,'cement hist forecast'!$A$1:$AJ$34,34,0)</f>
        <v>21.630995317960966</v>
      </c>
      <c r="W228" s="15">
        <f>VLOOKUP($D228,'cement hist forecast'!$A$1:$AJ$34,35,0)</f>
        <v>21.372279554427454</v>
      </c>
      <c r="X228" s="15">
        <f>VLOOKUP($D228,'cement hist forecast'!$A$1:$AJ$34,36,0)</f>
        <v>21.118738106164606</v>
      </c>
    </row>
    <row r="229" spans="1:24">
      <c r="A229" s="14" t="s">
        <v>3651</v>
      </c>
      <c r="B229" s="14" t="s">
        <v>4305</v>
      </c>
      <c r="C229" s="14" t="s">
        <v>2928</v>
      </c>
      <c r="D229" s="14" t="s">
        <v>2357</v>
      </c>
      <c r="E229" s="14" t="s">
        <v>4062</v>
      </c>
      <c r="F229">
        <f>SUMIF(GID_GCED_CO2_Plant_2019_v1.0!$V$1:$V$797,'prov lvl hist forec Mt'!A229,GID_GCED_CO2_Plant_2019_v1.0!$AB$1:$AB$797)</f>
        <v>0</v>
      </c>
      <c r="G229" s="15">
        <f t="shared" si="6"/>
        <v>32718.120000000006</v>
      </c>
      <c r="H229" s="26">
        <f t="shared" si="7"/>
        <v>0</v>
      </c>
      <c r="I229" s="15">
        <f>VLOOKUP($D229,'cement hist forecast'!$A$1:$AJ$34,21,0)</f>
        <v>15.009377674854287</v>
      </c>
      <c r="J229" s="15">
        <f>VLOOKUP($D229,'cement hist forecast'!$A$1:$AJ$34,22,0)</f>
        <v>14.164771783135061</v>
      </c>
      <c r="K229" s="15">
        <f>VLOOKUP($D229,'cement hist forecast'!$A$1:$AJ$34,23,0)</f>
        <v>15.235528999314372</v>
      </c>
      <c r="L229" s="15">
        <f>VLOOKUP($D229,'cement hist forecast'!$A$1:$AJ$34,24,0)</f>
        <v>16.194770331166367</v>
      </c>
      <c r="M229" s="15">
        <f>VLOOKUP($D229,'cement hist forecast'!$A$1:$AJ$34,25,0)</f>
        <v>18.438081140360943</v>
      </c>
      <c r="N229" s="15">
        <f>VLOOKUP($D229,'cement hist forecast'!$A$1:$AJ$34,26,0)</f>
        <v>17.949965087588634</v>
      </c>
      <c r="O229" s="15">
        <f>VLOOKUP($D229,'cement hist forecast'!$A$1:$AJ$34,27,0)</f>
        <v>18.223998936468487</v>
      </c>
      <c r="P229" s="15">
        <f>VLOOKUP($D229,'cement hist forecast'!$A$1:$AJ$34,28,0)</f>
        <v>18.174905958823786</v>
      </c>
      <c r="Q229" s="15">
        <f>VLOOKUP($D229,'cement hist forecast'!$A$1:$AJ$34,29,0)</f>
        <v>17.709619903228777</v>
      </c>
      <c r="R229" s="15">
        <f>VLOOKUP($D229,'cement hist forecast'!$A$1:$AJ$34,30,0)</f>
        <v>17.253639568745673</v>
      </c>
      <c r="S229" s="15">
        <f>VLOOKUP($D229,'cement hist forecast'!$A$1:$AJ$34,31,0)</f>
        <v>16.80677884095223</v>
      </c>
      <c r="T229" s="15">
        <f>VLOOKUP($D229,'cement hist forecast'!$A$1:$AJ$34,32,0)</f>
        <v>16.368855327714655</v>
      </c>
      <c r="U229" s="15">
        <f>VLOOKUP($D229,'cement hist forecast'!$A$1:$AJ$34,33,0)</f>
        <v>15.939690284741834</v>
      </c>
      <c r="V229" s="15">
        <f>VLOOKUP($D229,'cement hist forecast'!$A$1:$AJ$34,34,0)</f>
        <v>15.519108542628466</v>
      </c>
      <c r="W229" s="15">
        <f>VLOOKUP($D229,'cement hist forecast'!$A$1:$AJ$34,35,0)</f>
        <v>15.106938435357369</v>
      </c>
      <c r="X229" s="15">
        <f>VLOOKUP($D229,'cement hist forecast'!$A$1:$AJ$34,36,0)</f>
        <v>14.70301173023169</v>
      </c>
    </row>
    <row r="230" spans="1:24">
      <c r="A230" s="14" t="s">
        <v>3652</v>
      </c>
      <c r="B230" s="14" t="s">
        <v>4306</v>
      </c>
      <c r="C230" s="14" t="s">
        <v>4307</v>
      </c>
      <c r="D230" s="14" t="s">
        <v>2453</v>
      </c>
      <c r="E230" s="14" t="s">
        <v>4031</v>
      </c>
      <c r="F230">
        <f>SUMIF(GID_GCED_CO2_Plant_2019_v1.0!$V$1:$V$797,'prov lvl hist forec Mt'!A230,GID_GCED_CO2_Plant_2019_v1.0!$AB$1:$AB$797)</f>
        <v>0</v>
      </c>
      <c r="G230" s="15">
        <f t="shared" si="6"/>
        <v>24364.339999999997</v>
      </c>
      <c r="H230" s="26">
        <f t="shared" si="7"/>
        <v>0</v>
      </c>
      <c r="I230" s="15">
        <f>VLOOKUP($D230,'cement hist forecast'!$A$1:$AJ$34,21,0)</f>
        <v>23.889292836613272</v>
      </c>
      <c r="J230" s="15">
        <f>VLOOKUP($D230,'cement hist forecast'!$A$1:$AJ$34,22,0)</f>
        <v>23.602110317639493</v>
      </c>
      <c r="K230" s="15">
        <f>VLOOKUP($D230,'cement hist forecast'!$A$1:$AJ$34,23,0)</f>
        <v>23.509084946009047</v>
      </c>
      <c r="L230" s="15">
        <f>VLOOKUP($D230,'cement hist forecast'!$A$1:$AJ$34,24,0)</f>
        <v>19.425947158911239</v>
      </c>
      <c r="M230" s="15">
        <f>VLOOKUP($D230,'cement hist forecast'!$A$1:$AJ$34,25,0)</f>
        <v>22.081998920465789</v>
      </c>
      <c r="N230" s="15">
        <f>VLOOKUP($D230,'cement hist forecast'!$A$1:$AJ$34,26,0)</f>
        <v>20.766259868170149</v>
      </c>
      <c r="O230" s="15">
        <f>VLOOKUP($D230,'cement hist forecast'!$A$1:$AJ$34,27,0)</f>
        <v>21.088943481517536</v>
      </c>
      <c r="P230" s="15">
        <f>VLOOKUP($D230,'cement hist forecast'!$A$1:$AJ$34,28,0)</f>
        <v>21.03113493165726</v>
      </c>
      <c r="Q230" s="15">
        <f>VLOOKUP($D230,'cement hist forecast'!$A$1:$AJ$34,29,0)</f>
        <v>20.483245733759745</v>
      </c>
      <c r="R230" s="15">
        <f>VLOOKUP($D230,'cement hist forecast'!$A$1:$AJ$34,30,0)</f>
        <v>19.946314319820178</v>
      </c>
      <c r="S230" s="15">
        <f>VLOOKUP($D230,'cement hist forecast'!$A$1:$AJ$34,31,0)</f>
        <v>19.420121534159403</v>
      </c>
      <c r="T230" s="15">
        <f>VLOOKUP($D230,'cement hist forecast'!$A$1:$AJ$34,32,0)</f>
        <v>18.904452604211844</v>
      </c>
      <c r="U230" s="15">
        <f>VLOOKUP($D230,'cement hist forecast'!$A$1:$AJ$34,33,0)</f>
        <v>18.399097052863237</v>
      </c>
      <c r="V230" s="15">
        <f>VLOOKUP($D230,'cement hist forecast'!$A$1:$AJ$34,34,0)</f>
        <v>17.903848612541598</v>
      </c>
      <c r="W230" s="15">
        <f>VLOOKUP($D230,'cement hist forecast'!$A$1:$AJ$34,35,0)</f>
        <v>17.418505141026397</v>
      </c>
      <c r="X230" s="15">
        <f>VLOOKUP($D230,'cement hist forecast'!$A$1:$AJ$34,36,0)</f>
        <v>16.942868538941493</v>
      </c>
    </row>
    <row r="231" spans="1:24">
      <c r="A231" s="14" t="s">
        <v>3426</v>
      </c>
      <c r="B231" s="14" t="s">
        <v>4308</v>
      </c>
      <c r="C231" s="14" t="s">
        <v>2364</v>
      </c>
      <c r="D231" s="14" t="s">
        <v>2366</v>
      </c>
      <c r="E231" s="14" t="s">
        <v>3987</v>
      </c>
      <c r="F231">
        <f>SUMIF(GID_GCED_CO2_Plant_2019_v1.0!$V$1:$V$797,'prov lvl hist forec Mt'!A231,GID_GCED_CO2_Plant_2019_v1.0!$AB$1:$AB$797)</f>
        <v>1464.9499999999998</v>
      </c>
      <c r="G231" s="15">
        <f t="shared" si="6"/>
        <v>30951.659999999996</v>
      </c>
      <c r="H231" s="26">
        <f t="shared" si="7"/>
        <v>4.7330256277046207E-2</v>
      </c>
      <c r="I231" s="15">
        <f>VLOOKUP($D231,'cement hist forecast'!$A$1:$AJ$34,21,0)</f>
        <v>18.673370677696866</v>
      </c>
      <c r="J231" s="15">
        <f>VLOOKUP($D231,'cement hist forecast'!$A$1:$AJ$34,22,0)</f>
        <v>19.134054182558735</v>
      </c>
      <c r="K231" s="15">
        <f>VLOOKUP($D231,'cement hist forecast'!$A$1:$AJ$34,23,0)</f>
        <v>18.733784261782063</v>
      </c>
      <c r="L231" s="15">
        <f>VLOOKUP($D231,'cement hist forecast'!$A$1:$AJ$34,24,0)</f>
        <v>18.178614028547219</v>
      </c>
      <c r="M231" s="15">
        <f>VLOOKUP($D231,'cement hist forecast'!$A$1:$AJ$34,25,0)</f>
        <v>19.500559683797793</v>
      </c>
      <c r="N231" s="15">
        <f>VLOOKUP($D231,'cement hist forecast'!$A$1:$AJ$34,26,0)</f>
        <v>19.658190788078301</v>
      </c>
      <c r="O231" s="15">
        <f>VLOOKUP($D231,'cement hist forecast'!$A$1:$AJ$34,27,0)</f>
        <v>19.758945245019191</v>
      </c>
      <c r="P231" s="15">
        <f>VLOOKUP($D231,'cement hist forecast'!$A$1:$AJ$34,28,0)</f>
        <v>19.74089515258564</v>
      </c>
      <c r="Q231" s="15">
        <f>VLOOKUP($D231,'cement hist forecast'!$A$1:$AJ$34,29,0)</f>
        <v>19.569822695495866</v>
      </c>
      <c r="R231" s="15">
        <f>VLOOKUP($D231,'cement hist forecast'!$A$1:$AJ$34,30,0)</f>
        <v>19.402171687547888</v>
      </c>
      <c r="S231" s="15">
        <f>VLOOKUP($D231,'cement hist forecast'!$A$1:$AJ$34,31,0)</f>
        <v>19.237873699758868</v>
      </c>
      <c r="T231" s="15">
        <f>VLOOKUP($D231,'cement hist forecast'!$A$1:$AJ$34,32,0)</f>
        <v>19.076861671725631</v>
      </c>
      <c r="U231" s="15">
        <f>VLOOKUP($D231,'cement hist forecast'!$A$1:$AJ$34,33,0)</f>
        <v>18.919069884253059</v>
      </c>
      <c r="V231" s="15">
        <f>VLOOKUP($D231,'cement hist forecast'!$A$1:$AJ$34,34,0)</f>
        <v>18.764433932529936</v>
      </c>
      <c r="W231" s="15">
        <f>VLOOKUP($D231,'cement hist forecast'!$A$1:$AJ$34,35,0)</f>
        <v>18.61289069984128</v>
      </c>
      <c r="X231" s="15">
        <f>VLOOKUP($D231,'cement hist forecast'!$A$1:$AJ$34,36,0)</f>
        <v>18.464378331806394</v>
      </c>
    </row>
    <row r="232" spans="1:24">
      <c r="A232" s="14" t="s">
        <v>3653</v>
      </c>
      <c r="B232" s="14" t="s">
        <v>4309</v>
      </c>
      <c r="C232" s="14" t="s">
        <v>4310</v>
      </c>
      <c r="D232" s="14" t="s">
        <v>2446</v>
      </c>
      <c r="E232" s="14" t="s">
        <v>3951</v>
      </c>
      <c r="F232">
        <f>SUMIF(GID_GCED_CO2_Plant_2019_v1.0!$V$1:$V$797,'prov lvl hist forec Mt'!A232,GID_GCED_CO2_Plant_2019_v1.0!$AB$1:$AB$797)</f>
        <v>0</v>
      </c>
      <c r="G232" s="15">
        <f t="shared" si="6"/>
        <v>15742.279999999997</v>
      </c>
      <c r="H232" s="26">
        <f t="shared" si="7"/>
        <v>0</v>
      </c>
      <c r="I232" s="15">
        <f>VLOOKUP($D232,'cement hist forecast'!$A$1:$AJ$34,21,0)</f>
        <v>14.855393778621981</v>
      </c>
      <c r="J232" s="15">
        <f>VLOOKUP($D232,'cement hist forecast'!$A$1:$AJ$34,22,0)</f>
        <v>15.201388095517611</v>
      </c>
      <c r="K232" s="15">
        <f>VLOOKUP($D232,'cement hist forecast'!$A$1:$AJ$34,23,0)</f>
        <v>15.067019776570652</v>
      </c>
      <c r="L232" s="15">
        <f>VLOOKUP($D232,'cement hist forecast'!$A$1:$AJ$34,24,0)</f>
        <v>14.134727678653508</v>
      </c>
      <c r="M232" s="15">
        <f>VLOOKUP($D232,'cement hist forecast'!$A$1:$AJ$34,25,0)</f>
        <v>15.992822878418323</v>
      </c>
      <c r="N232" s="15">
        <f>VLOOKUP($D232,'cement hist forecast'!$A$1:$AJ$34,26,0)</f>
        <v>13.708727210595866</v>
      </c>
      <c r="O232" s="15">
        <f>VLOOKUP($D232,'cement hist forecast'!$A$1:$AJ$34,27,0)</f>
        <v>13.930634952159352</v>
      </c>
      <c r="P232" s="15">
        <f>VLOOKUP($D232,'cement hist forecast'!$A$1:$AJ$34,28,0)</f>
        <v>13.890880331187187</v>
      </c>
      <c r="Q232" s="15">
        <f>VLOOKUP($D232,'cement hist forecast'!$A$1:$AJ$34,29,0)</f>
        <v>13.514099950952696</v>
      </c>
      <c r="R232" s="15">
        <f>VLOOKUP($D232,'cement hist forecast'!$A$1:$AJ$34,30,0)</f>
        <v>13.144855178322894</v>
      </c>
      <c r="S232" s="15">
        <f>VLOOKUP($D232,'cement hist forecast'!$A$1:$AJ$34,31,0)</f>
        <v>12.782995301145689</v>
      </c>
      <c r="T232" s="15">
        <f>VLOOKUP($D232,'cement hist forecast'!$A$1:$AJ$34,32,0)</f>
        <v>12.428372621512029</v>
      </c>
      <c r="U232" s="15">
        <f>VLOOKUP($D232,'cement hist forecast'!$A$1:$AJ$34,33,0)</f>
        <v>12.080842395471043</v>
      </c>
      <c r="V232" s="15">
        <f>VLOOKUP($D232,'cement hist forecast'!$A$1:$AJ$34,34,0)</f>
        <v>11.740262773950873</v>
      </c>
      <c r="W232" s="15">
        <f>VLOOKUP($D232,'cement hist forecast'!$A$1:$AJ$34,35,0)</f>
        <v>11.406494744861112</v>
      </c>
      <c r="X232" s="15">
        <f>VLOOKUP($D232,'cement hist forecast'!$A$1:$AJ$34,36,0)</f>
        <v>11.079402076353139</v>
      </c>
    </row>
    <row r="233" spans="1:24">
      <c r="A233" s="14" t="s">
        <v>3654</v>
      </c>
      <c r="B233" s="14" t="s">
        <v>4311</v>
      </c>
      <c r="C233" s="14" t="s">
        <v>4312</v>
      </c>
      <c r="D233" s="14" t="s">
        <v>2370</v>
      </c>
      <c r="E233" s="14" t="s">
        <v>4145</v>
      </c>
      <c r="F233">
        <f>SUMIF(GID_GCED_CO2_Plant_2019_v1.0!$V$1:$V$797,'prov lvl hist forec Mt'!A233,GID_GCED_CO2_Plant_2019_v1.0!$AB$1:$AB$797)</f>
        <v>0</v>
      </c>
      <c r="G233" s="15">
        <f t="shared" si="6"/>
        <v>9185.25</v>
      </c>
      <c r="H233" s="26">
        <f t="shared" si="7"/>
        <v>0</v>
      </c>
      <c r="I233" s="15">
        <f>VLOOKUP($D233,'cement hist forecast'!$A$1:$AJ$34,21,0)</f>
        <v>10.296593578950601</v>
      </c>
      <c r="J233" s="15">
        <f>VLOOKUP($D233,'cement hist forecast'!$A$1:$AJ$34,22,0)</f>
        <v>10.615438043271496</v>
      </c>
      <c r="K233" s="15">
        <f>VLOOKUP($D233,'cement hist forecast'!$A$1:$AJ$34,23,0)</f>
        <v>11.454869534698972</v>
      </c>
      <c r="L233" s="15">
        <f>VLOOKUP($D233,'cement hist forecast'!$A$1:$AJ$34,24,0)</f>
        <v>11.613207335351618</v>
      </c>
      <c r="M233" s="15">
        <f>VLOOKUP($D233,'cement hist forecast'!$A$1:$AJ$34,25,0)</f>
        <v>12.993580356253586</v>
      </c>
      <c r="N233" s="15">
        <f>VLOOKUP($D233,'cement hist forecast'!$A$1:$AJ$34,26,0)</f>
        <v>13.159656117009451</v>
      </c>
      <c r="O233" s="15">
        <f>VLOOKUP($D233,'cement hist forecast'!$A$1:$AJ$34,27,0)</f>
        <v>13.316686401956881</v>
      </c>
      <c r="P233" s="15">
        <f>VLOOKUP($D233,'cement hist forecast'!$A$1:$AJ$34,28,0)</f>
        <v>13.288554533211554</v>
      </c>
      <c r="Q233" s="15">
        <f>VLOOKUP($D233,'cement hist forecast'!$A$1:$AJ$34,29,0)</f>
        <v>13.02193052967765</v>
      </c>
      <c r="R233" s="15">
        <f>VLOOKUP($D233,'cement hist forecast'!$A$1:$AJ$34,30,0)</f>
        <v>12.760639006214427</v>
      </c>
      <c r="S233" s="15">
        <f>VLOOKUP($D233,'cement hist forecast'!$A$1:$AJ$34,31,0)</f>
        <v>12.504573313220467</v>
      </c>
      <c r="T233" s="15">
        <f>VLOOKUP($D233,'cement hist forecast'!$A$1:$AJ$34,32,0)</f>
        <v>12.253628934086386</v>
      </c>
      <c r="U233" s="15">
        <f>VLOOKUP($D233,'cement hist forecast'!$A$1:$AJ$34,33,0)</f>
        <v>12.007703442534988</v>
      </c>
      <c r="V233" s="15">
        <f>VLOOKUP($D233,'cement hist forecast'!$A$1:$AJ$34,34,0)</f>
        <v>11.766696460814616</v>
      </c>
      <c r="W233" s="15">
        <f>VLOOKUP($D233,'cement hist forecast'!$A$1:$AJ$34,35,0)</f>
        <v>11.530509618728654</v>
      </c>
      <c r="X233" s="15">
        <f>VLOOKUP($D233,'cement hist forecast'!$A$1:$AJ$34,36,0)</f>
        <v>11.299046513484409</v>
      </c>
    </row>
    <row r="234" spans="1:24">
      <c r="A234" s="14" t="s">
        <v>3655</v>
      </c>
      <c r="B234" s="14" t="s">
        <v>4313</v>
      </c>
      <c r="C234" s="14" t="s">
        <v>4314</v>
      </c>
      <c r="D234" s="14" t="s">
        <v>2366</v>
      </c>
      <c r="E234" s="14" t="s">
        <v>3987</v>
      </c>
      <c r="F234">
        <f>SUMIF(GID_GCED_CO2_Plant_2019_v1.0!$V$1:$V$797,'prov lvl hist forec Mt'!A234,GID_GCED_CO2_Plant_2019_v1.0!$AB$1:$AB$797)</f>
        <v>0</v>
      </c>
      <c r="G234" s="15">
        <f t="shared" si="6"/>
        <v>30951.659999999996</v>
      </c>
      <c r="H234" s="26">
        <f t="shared" si="7"/>
        <v>0</v>
      </c>
      <c r="I234" s="15">
        <f>VLOOKUP($D234,'cement hist forecast'!$A$1:$AJ$34,21,0)</f>
        <v>18.673370677696866</v>
      </c>
      <c r="J234" s="15">
        <f>VLOOKUP($D234,'cement hist forecast'!$A$1:$AJ$34,22,0)</f>
        <v>19.134054182558735</v>
      </c>
      <c r="K234" s="15">
        <f>VLOOKUP($D234,'cement hist forecast'!$A$1:$AJ$34,23,0)</f>
        <v>18.733784261782063</v>
      </c>
      <c r="L234" s="15">
        <f>VLOOKUP($D234,'cement hist forecast'!$A$1:$AJ$34,24,0)</f>
        <v>18.178614028547219</v>
      </c>
      <c r="M234" s="15">
        <f>VLOOKUP($D234,'cement hist forecast'!$A$1:$AJ$34,25,0)</f>
        <v>19.500559683797793</v>
      </c>
      <c r="N234" s="15">
        <f>VLOOKUP($D234,'cement hist forecast'!$A$1:$AJ$34,26,0)</f>
        <v>19.658190788078301</v>
      </c>
      <c r="O234" s="15">
        <f>VLOOKUP($D234,'cement hist forecast'!$A$1:$AJ$34,27,0)</f>
        <v>19.758945245019191</v>
      </c>
      <c r="P234" s="15">
        <f>VLOOKUP($D234,'cement hist forecast'!$A$1:$AJ$34,28,0)</f>
        <v>19.74089515258564</v>
      </c>
      <c r="Q234" s="15">
        <f>VLOOKUP($D234,'cement hist forecast'!$A$1:$AJ$34,29,0)</f>
        <v>19.569822695495866</v>
      </c>
      <c r="R234" s="15">
        <f>VLOOKUP($D234,'cement hist forecast'!$A$1:$AJ$34,30,0)</f>
        <v>19.402171687547888</v>
      </c>
      <c r="S234" s="15">
        <f>VLOOKUP($D234,'cement hist forecast'!$A$1:$AJ$34,31,0)</f>
        <v>19.237873699758868</v>
      </c>
      <c r="T234" s="15">
        <f>VLOOKUP($D234,'cement hist forecast'!$A$1:$AJ$34,32,0)</f>
        <v>19.076861671725631</v>
      </c>
      <c r="U234" s="15">
        <f>VLOOKUP($D234,'cement hist forecast'!$A$1:$AJ$34,33,0)</f>
        <v>18.919069884253059</v>
      </c>
      <c r="V234" s="15">
        <f>VLOOKUP($D234,'cement hist forecast'!$A$1:$AJ$34,34,0)</f>
        <v>18.764433932529936</v>
      </c>
      <c r="W234" s="15">
        <f>VLOOKUP($D234,'cement hist forecast'!$A$1:$AJ$34,35,0)</f>
        <v>18.61289069984128</v>
      </c>
      <c r="X234" s="15">
        <f>VLOOKUP($D234,'cement hist forecast'!$A$1:$AJ$34,36,0)</f>
        <v>18.464378331806394</v>
      </c>
    </row>
    <row r="235" spans="1:24">
      <c r="A235" s="14" t="s">
        <v>3656</v>
      </c>
      <c r="B235" s="14" t="s">
        <v>4315</v>
      </c>
      <c r="C235" s="14" t="s">
        <v>4316</v>
      </c>
      <c r="D235" s="14" t="s">
        <v>2634</v>
      </c>
      <c r="E235" s="14" t="s">
        <v>3974</v>
      </c>
      <c r="F235">
        <f>SUMIF(GID_GCED_CO2_Plant_2019_v1.0!$V$1:$V$797,'prov lvl hist forec Mt'!A235,GID_GCED_CO2_Plant_2019_v1.0!$AB$1:$AB$797)</f>
        <v>0</v>
      </c>
      <c r="G235" s="15">
        <f t="shared" si="6"/>
        <v>11280.41</v>
      </c>
      <c r="H235" s="26">
        <f t="shared" si="7"/>
        <v>0</v>
      </c>
      <c r="I235" s="15">
        <f>VLOOKUP($D235,'cement hist forecast'!$A$1:$AJ$34,21,0)</f>
        <v>4.7547676258514073</v>
      </c>
      <c r="J235" s="15">
        <f>VLOOKUP($D235,'cement hist forecast'!$A$1:$AJ$34,22,0)</f>
        <v>4.4743011277995075</v>
      </c>
      <c r="K235" s="15">
        <f>VLOOKUP($D235,'cement hist forecast'!$A$1:$AJ$34,23,0)</f>
        <v>4.0588312663850603</v>
      </c>
      <c r="L235" s="15">
        <f>VLOOKUP($D235,'cement hist forecast'!$A$1:$AJ$34,24,0)</f>
        <v>1.7632197575348332</v>
      </c>
      <c r="M235" s="15">
        <f>VLOOKUP($D235,'cement hist forecast'!$A$1:$AJ$34,25,0)</f>
        <v>2.4793000656680531</v>
      </c>
      <c r="N235" s="15">
        <f>VLOOKUP($D235,'cement hist forecast'!$A$1:$AJ$34,26,0)</f>
        <v>2.7002504872645074</v>
      </c>
      <c r="O235" s="15">
        <f>VLOOKUP($D235,'cement hist forecast'!$A$1:$AJ$34,27,0)</f>
        <v>2.8116790537330001</v>
      </c>
      <c r="P235" s="15">
        <f>VLOOKUP($D235,'cement hist forecast'!$A$1:$AJ$34,28,0)</f>
        <v>2.7917167018374971</v>
      </c>
      <c r="Q235" s="15">
        <f>VLOOKUP($D235,'cement hist forecast'!$A$1:$AJ$34,29,0)</f>
        <v>2.6025205190131522</v>
      </c>
      <c r="R235" s="15">
        <f>VLOOKUP($D235,'cement hist forecast'!$A$1:$AJ$34,30,0)</f>
        <v>2.4171082598452944</v>
      </c>
      <c r="S235" s="15">
        <f>VLOOKUP($D235,'cement hist forecast'!$A$1:$AJ$34,31,0)</f>
        <v>2.2354042458607934</v>
      </c>
      <c r="T235" s="15">
        <f>VLOOKUP($D235,'cement hist forecast'!$A$1:$AJ$34,32,0)</f>
        <v>2.0573343121559824</v>
      </c>
      <c r="U235" s="15">
        <f>VLOOKUP($D235,'cement hist forecast'!$A$1:$AJ$34,33,0)</f>
        <v>1.8828257771252686</v>
      </c>
      <c r="V235" s="15">
        <f>VLOOKUP($D235,'cement hist forecast'!$A$1:$AJ$34,34,0)</f>
        <v>1.7118074127951675</v>
      </c>
      <c r="W235" s="15">
        <f>VLOOKUP($D235,'cement hist forecast'!$A$1:$AJ$34,35,0)</f>
        <v>1.5442094157516706</v>
      </c>
      <c r="X235" s="15">
        <f>VLOOKUP($D235,'cement hist forecast'!$A$1:$AJ$34,36,0)</f>
        <v>1.3799633786490411</v>
      </c>
    </row>
    <row r="236" spans="1:24">
      <c r="A236" s="14" t="s">
        <v>3657</v>
      </c>
      <c r="B236" s="14" t="s">
        <v>4317</v>
      </c>
      <c r="C236" s="14" t="s">
        <v>4318</v>
      </c>
      <c r="D236" s="14" t="s">
        <v>2458</v>
      </c>
      <c r="E236" s="14" t="s">
        <v>3957</v>
      </c>
      <c r="F236">
        <f>SUMIF(GID_GCED_CO2_Plant_2019_v1.0!$V$1:$V$797,'prov lvl hist forec Mt'!A236,GID_GCED_CO2_Plant_2019_v1.0!$AB$1:$AB$797)</f>
        <v>0</v>
      </c>
      <c r="G236" s="15">
        <f t="shared" si="6"/>
        <v>25846</v>
      </c>
      <c r="H236" s="26">
        <f t="shared" si="7"/>
        <v>0</v>
      </c>
      <c r="I236" s="15">
        <f>VLOOKUP($D236,'cement hist forecast'!$A$1:$AJ$34,21,0)</f>
        <v>20.159933071953358</v>
      </c>
      <c r="J236" s="15">
        <f>VLOOKUP($D236,'cement hist forecast'!$A$1:$AJ$34,22,0)</f>
        <v>21.097028574533081</v>
      </c>
      <c r="K236" s="15">
        <f>VLOOKUP($D236,'cement hist forecast'!$A$1:$AJ$34,23,0)</f>
        <v>20.755026750013791</v>
      </c>
      <c r="L236" s="15">
        <f>VLOOKUP($D236,'cement hist forecast'!$A$1:$AJ$34,24,0)</f>
        <v>16.237054602988707</v>
      </c>
      <c r="M236" s="15">
        <f>VLOOKUP($D236,'cement hist forecast'!$A$1:$AJ$34,25,0)</f>
        <v>19.755116421437421</v>
      </c>
      <c r="N236" s="15">
        <f>VLOOKUP($D236,'cement hist forecast'!$A$1:$AJ$34,26,0)</f>
        <v>21.383571569910259</v>
      </c>
      <c r="O236" s="15">
        <f>VLOOKUP($D236,'cement hist forecast'!$A$1:$AJ$34,27,0)</f>
        <v>21.877745246091671</v>
      </c>
      <c r="P236" s="15">
        <f>VLOOKUP($D236,'cement hist forecast'!$A$1:$AJ$34,28,0)</f>
        <v>21.789214368112393</v>
      </c>
      <c r="Q236" s="15">
        <f>VLOOKUP($D236,'cement hist forecast'!$A$1:$AJ$34,29,0)</f>
        <v>20.950149699608083</v>
      </c>
      <c r="R236" s="15">
        <f>VLOOKUP($D236,'cement hist forecast'!$A$1:$AJ$34,30,0)</f>
        <v>20.127866324473857</v>
      </c>
      <c r="S236" s="15">
        <f>VLOOKUP($D236,'cement hist forecast'!$A$1:$AJ$34,31,0)</f>
        <v>19.322028616842317</v>
      </c>
      <c r="T236" s="15">
        <f>VLOOKUP($D236,'cement hist forecast'!$A$1:$AJ$34,32,0)</f>
        <v>18.532307663363408</v>
      </c>
      <c r="U236" s="15">
        <f>VLOOKUP($D236,'cement hist forecast'!$A$1:$AJ$34,33,0)</f>
        <v>17.758381128954078</v>
      </c>
      <c r="V236" s="15">
        <f>VLOOKUP($D236,'cement hist forecast'!$A$1:$AJ$34,34,0)</f>
        <v>16.999933125232928</v>
      </c>
      <c r="W236" s="15">
        <f>VLOOKUP($D236,'cement hist forecast'!$A$1:$AJ$34,35,0)</f>
        <v>16.256654081586213</v>
      </c>
      <c r="X236" s="15">
        <f>VLOOKUP($D236,'cement hist forecast'!$A$1:$AJ$34,36,0)</f>
        <v>15.528240618812418</v>
      </c>
    </row>
    <row r="237" spans="1:24">
      <c r="A237" s="14" t="s">
        <v>3392</v>
      </c>
      <c r="B237" s="14" t="s">
        <v>4319</v>
      </c>
      <c r="C237" s="14" t="s">
        <v>2999</v>
      </c>
      <c r="D237" s="14" t="s">
        <v>2362</v>
      </c>
      <c r="E237" s="14" t="s">
        <v>3963</v>
      </c>
      <c r="F237">
        <f>SUMIF(GID_GCED_CO2_Plant_2019_v1.0!$V$1:$V$797,'prov lvl hist forec Mt'!A237,GID_GCED_CO2_Plant_2019_v1.0!$AB$1:$AB$797)</f>
        <v>2081.77</v>
      </c>
      <c r="G237" s="15">
        <f t="shared" si="6"/>
        <v>26891.949999999997</v>
      </c>
      <c r="H237" s="26">
        <f t="shared" si="7"/>
        <v>7.7412385490825325E-2</v>
      </c>
      <c r="I237" s="15">
        <f>VLOOKUP($D237,'cement hist forecast'!$A$1:$AJ$34,21,0)</f>
        <v>21.994985336630332</v>
      </c>
      <c r="J237" s="15">
        <f>VLOOKUP($D237,'cement hist forecast'!$A$1:$AJ$34,22,0)</f>
        <v>20.472306267203567</v>
      </c>
      <c r="K237" s="15">
        <f>VLOOKUP($D237,'cement hist forecast'!$A$1:$AJ$34,23,0)</f>
        <v>20.264922925467992</v>
      </c>
      <c r="L237" s="15">
        <f>VLOOKUP($D237,'cement hist forecast'!$A$1:$AJ$34,24,0)</f>
        <v>14.497991619881457</v>
      </c>
      <c r="M237" s="15">
        <f>VLOOKUP($D237,'cement hist forecast'!$A$1:$AJ$34,25,0)</f>
        <v>14.40046728580502</v>
      </c>
      <c r="N237" s="15">
        <f>VLOOKUP($D237,'cement hist forecast'!$A$1:$AJ$34,26,0)</f>
        <v>15.896400140947566</v>
      </c>
      <c r="O237" s="15">
        <f>VLOOKUP($D237,'cement hist forecast'!$A$1:$AJ$34,27,0)</f>
        <v>15.777576315359193</v>
      </c>
      <c r="P237" s="15">
        <f>VLOOKUP($D237,'cement hist forecast'!$A$1:$AJ$34,28,0)</f>
        <v>15.798863522896191</v>
      </c>
      <c r="Q237" s="15">
        <f>VLOOKUP($D237,'cement hist forecast'!$A$1:$AJ$34,29,0)</f>
        <v>16.000616223683764</v>
      </c>
      <c r="R237" s="15">
        <f>VLOOKUP($D237,'cement hist forecast'!$A$1:$AJ$34,30,0)</f>
        <v>16.198333870455588</v>
      </c>
      <c r="S237" s="15">
        <f>VLOOKUP($D237,'cement hist forecast'!$A$1:$AJ$34,31,0)</f>
        <v>16.392097164291975</v>
      </c>
      <c r="T237" s="15">
        <f>VLOOKUP($D237,'cement hist forecast'!$A$1:$AJ$34,32,0)</f>
        <v>16.581985192251636</v>
      </c>
      <c r="U237" s="15">
        <f>VLOOKUP($D237,'cement hist forecast'!$A$1:$AJ$34,33,0)</f>
        <v>16.768075459652103</v>
      </c>
      <c r="V237" s="15">
        <f>VLOOKUP($D237,'cement hist forecast'!$A$1:$AJ$34,34,0)</f>
        <v>16.950443921704558</v>
      </c>
      <c r="W237" s="15">
        <f>VLOOKUP($D237,'cement hist forecast'!$A$1:$AJ$34,35,0)</f>
        <v>17.129165014515966</v>
      </c>
      <c r="X237" s="15">
        <f>VLOOKUP($D237,'cement hist forecast'!$A$1:$AJ$34,36,0)</f>
        <v>17.304311685471145</v>
      </c>
    </row>
    <row r="238" spans="1:24">
      <c r="A238" s="14" t="s">
        <v>3265</v>
      </c>
      <c r="B238" s="14" t="s">
        <v>4320</v>
      </c>
      <c r="C238" s="14" t="s">
        <v>2435</v>
      </c>
      <c r="D238" s="14" t="s">
        <v>2357</v>
      </c>
      <c r="E238" s="14" t="s">
        <v>4062</v>
      </c>
      <c r="F238">
        <f>SUMIF(GID_GCED_CO2_Plant_2019_v1.0!$V$1:$V$797,'prov lvl hist forec Mt'!A238,GID_GCED_CO2_Plant_2019_v1.0!$AB$1:$AB$797)</f>
        <v>2718.67</v>
      </c>
      <c r="G238" s="15">
        <f t="shared" si="6"/>
        <v>32718.120000000006</v>
      </c>
      <c r="H238" s="26">
        <f t="shared" si="7"/>
        <v>8.3093710763332357E-2</v>
      </c>
      <c r="I238" s="15">
        <f>VLOOKUP($D238,'cement hist forecast'!$A$1:$AJ$34,21,0)</f>
        <v>15.009377674854287</v>
      </c>
      <c r="J238" s="15">
        <f>VLOOKUP($D238,'cement hist forecast'!$A$1:$AJ$34,22,0)</f>
        <v>14.164771783135061</v>
      </c>
      <c r="K238" s="15">
        <f>VLOOKUP($D238,'cement hist forecast'!$A$1:$AJ$34,23,0)</f>
        <v>15.235528999314372</v>
      </c>
      <c r="L238" s="15">
        <f>VLOOKUP($D238,'cement hist forecast'!$A$1:$AJ$34,24,0)</f>
        <v>16.194770331166367</v>
      </c>
      <c r="M238" s="15">
        <f>VLOOKUP($D238,'cement hist forecast'!$A$1:$AJ$34,25,0)</f>
        <v>18.438081140360943</v>
      </c>
      <c r="N238" s="15">
        <f>VLOOKUP($D238,'cement hist forecast'!$A$1:$AJ$34,26,0)</f>
        <v>17.949965087588634</v>
      </c>
      <c r="O238" s="15">
        <f>VLOOKUP($D238,'cement hist forecast'!$A$1:$AJ$34,27,0)</f>
        <v>18.223998936468487</v>
      </c>
      <c r="P238" s="15">
        <f>VLOOKUP($D238,'cement hist forecast'!$A$1:$AJ$34,28,0)</f>
        <v>18.174905958823786</v>
      </c>
      <c r="Q238" s="15">
        <f>VLOOKUP($D238,'cement hist forecast'!$A$1:$AJ$34,29,0)</f>
        <v>17.709619903228777</v>
      </c>
      <c r="R238" s="15">
        <f>VLOOKUP($D238,'cement hist forecast'!$A$1:$AJ$34,30,0)</f>
        <v>17.253639568745673</v>
      </c>
      <c r="S238" s="15">
        <f>VLOOKUP($D238,'cement hist forecast'!$A$1:$AJ$34,31,0)</f>
        <v>16.80677884095223</v>
      </c>
      <c r="T238" s="15">
        <f>VLOOKUP($D238,'cement hist forecast'!$A$1:$AJ$34,32,0)</f>
        <v>16.368855327714655</v>
      </c>
      <c r="U238" s="15">
        <f>VLOOKUP($D238,'cement hist forecast'!$A$1:$AJ$34,33,0)</f>
        <v>15.939690284741834</v>
      </c>
      <c r="V238" s="15">
        <f>VLOOKUP($D238,'cement hist forecast'!$A$1:$AJ$34,34,0)</f>
        <v>15.519108542628466</v>
      </c>
      <c r="W238" s="15">
        <f>VLOOKUP($D238,'cement hist forecast'!$A$1:$AJ$34,35,0)</f>
        <v>15.106938435357369</v>
      </c>
      <c r="X238" s="15">
        <f>VLOOKUP($D238,'cement hist forecast'!$A$1:$AJ$34,36,0)</f>
        <v>14.70301173023169</v>
      </c>
    </row>
    <row r="239" spans="1:24">
      <c r="A239" s="14" t="s">
        <v>3658</v>
      </c>
      <c r="B239" s="14" t="s">
        <v>4321</v>
      </c>
      <c r="C239" s="14" t="s">
        <v>4322</v>
      </c>
      <c r="D239" s="14" t="s">
        <v>2416</v>
      </c>
      <c r="E239" s="14" t="s">
        <v>3979</v>
      </c>
      <c r="F239">
        <f>SUMIF(GID_GCED_CO2_Plant_2019_v1.0!$V$1:$V$797,'prov lvl hist forec Mt'!A239,GID_GCED_CO2_Plant_2019_v1.0!$AB$1:$AB$797)</f>
        <v>0</v>
      </c>
      <c r="G239" s="15">
        <f t="shared" si="6"/>
        <v>6251.97</v>
      </c>
      <c r="H239" s="26">
        <f t="shared" si="7"/>
        <v>0</v>
      </c>
      <c r="I239" s="15">
        <f>VLOOKUP($D239,'cement hist forecast'!$A$1:$AJ$34,21,0)</f>
        <v>6.2289741078131611</v>
      </c>
      <c r="J239" s="15">
        <f>VLOOKUP($D239,'cement hist forecast'!$A$1:$AJ$34,22,0)</f>
        <v>6.0783721147020016</v>
      </c>
      <c r="K239" s="15">
        <f>VLOOKUP($D239,'cement hist forecast'!$A$1:$AJ$34,23,0)</f>
        <v>5.4388515319575559</v>
      </c>
      <c r="L239" s="15">
        <f>VLOOKUP($D239,'cement hist forecast'!$A$1:$AJ$34,24,0)</f>
        <v>5.0867397229930358</v>
      </c>
      <c r="M239" s="15">
        <f>VLOOKUP($D239,'cement hist forecast'!$A$1:$AJ$34,25,0)</f>
        <v>6.0673667215523954</v>
      </c>
      <c r="N239" s="15">
        <f>VLOOKUP($D239,'cement hist forecast'!$A$1:$AJ$34,26,0)</f>
        <v>6.3075775956689695</v>
      </c>
      <c r="O239" s="15">
        <f>VLOOKUP($D239,'cement hist forecast'!$A$1:$AJ$34,27,0)</f>
        <v>6.4413799142302075</v>
      </c>
      <c r="P239" s="15">
        <f>VLOOKUP($D239,'cement hist forecast'!$A$1:$AJ$34,28,0)</f>
        <v>6.4174093198646327</v>
      </c>
      <c r="Q239" s="15">
        <f>VLOOKUP($D239,'cement hist forecast'!$A$1:$AJ$34,29,0)</f>
        <v>6.1902244181187136</v>
      </c>
      <c r="R239" s="15">
        <f>VLOOKUP($D239,'cement hist forecast'!$A$1:$AJ$34,30,0)</f>
        <v>5.9675832144077123</v>
      </c>
      <c r="S239" s="15">
        <f>VLOOKUP($D239,'cement hist forecast'!$A$1:$AJ$34,31,0)</f>
        <v>5.7493948347709312</v>
      </c>
      <c r="T239" s="15">
        <f>VLOOKUP($D239,'cement hist forecast'!$A$1:$AJ$34,32,0)</f>
        <v>5.5355702227268857</v>
      </c>
      <c r="U239" s="15">
        <f>VLOOKUP($D239,'cement hist forecast'!$A$1:$AJ$34,33,0)</f>
        <v>5.326022102923722</v>
      </c>
      <c r="V239" s="15">
        <f>VLOOKUP($D239,'cement hist forecast'!$A$1:$AJ$34,34,0)</f>
        <v>5.1206649455166202</v>
      </c>
      <c r="W239" s="15">
        <f>VLOOKUP($D239,'cement hist forecast'!$A$1:$AJ$34,35,0)</f>
        <v>4.9194149312576627</v>
      </c>
      <c r="X239" s="15">
        <f>VLOOKUP($D239,'cement hist forecast'!$A$1:$AJ$34,36,0)</f>
        <v>4.7221899172838819</v>
      </c>
    </row>
    <row r="240" spans="1:24">
      <c r="A240" s="14" t="s">
        <v>3659</v>
      </c>
      <c r="B240" s="14" t="s">
        <v>4323</v>
      </c>
      <c r="C240" s="14" t="s">
        <v>4324</v>
      </c>
      <c r="D240" s="14" t="s">
        <v>2386</v>
      </c>
      <c r="E240" s="14" t="s">
        <v>3955</v>
      </c>
      <c r="F240">
        <f>SUMIF(GID_GCED_CO2_Plant_2019_v1.0!$V$1:$V$797,'prov lvl hist forec Mt'!A240,GID_GCED_CO2_Plant_2019_v1.0!$AB$1:$AB$797)</f>
        <v>0</v>
      </c>
      <c r="G240" s="15">
        <f t="shared" si="6"/>
        <v>64497.73</v>
      </c>
      <c r="H240" s="26">
        <f t="shared" si="7"/>
        <v>0</v>
      </c>
      <c r="I240" s="15">
        <f>VLOOKUP($D240,'cement hist forecast'!$A$1:$AJ$34,21,0)</f>
        <v>17.343715083656377</v>
      </c>
      <c r="J240" s="15">
        <f>VLOOKUP($D240,'cement hist forecast'!$A$1:$AJ$34,22,0)</f>
        <v>17.568384652983536</v>
      </c>
      <c r="K240" s="15">
        <f>VLOOKUP($D240,'cement hist forecast'!$A$1:$AJ$34,23,0)</f>
        <v>18.169803346022103</v>
      </c>
      <c r="L240" s="15">
        <f>VLOOKUP($D240,'cement hist forecast'!$A$1:$AJ$34,24,0)</f>
        <v>17.225551928101279</v>
      </c>
      <c r="M240" s="15">
        <f>VLOOKUP($D240,'cement hist forecast'!$A$1:$AJ$34,25,0)</f>
        <v>19.247337649052817</v>
      </c>
      <c r="N240" s="15">
        <f>VLOOKUP($D240,'cement hist forecast'!$A$1:$AJ$34,26,0)</f>
        <v>19.224865638568154</v>
      </c>
      <c r="O240" s="15">
        <f>VLOOKUP($D240,'cement hist forecast'!$A$1:$AJ$34,27,0)</f>
        <v>19.453342978082087</v>
      </c>
      <c r="P240" s="15">
        <f>VLOOKUP($D240,'cement hist forecast'!$A$1:$AJ$34,28,0)</f>
        <v>19.412411418105361</v>
      </c>
      <c r="Q240" s="15">
        <f>VLOOKUP($D240,'cement hist forecast'!$A$1:$AJ$34,29,0)</f>
        <v>19.024476422009712</v>
      </c>
      <c r="R240" s="15">
        <f>VLOOKUP($D240,'cement hist forecast'!$A$1:$AJ$34,30,0)</f>
        <v>18.644300125835979</v>
      </c>
      <c r="S240" s="15">
        <f>VLOOKUP($D240,'cement hist forecast'!$A$1:$AJ$34,31,0)</f>
        <v>18.271727355585714</v>
      </c>
      <c r="T240" s="15">
        <f>VLOOKUP($D240,'cement hist forecast'!$A$1:$AJ$34,32,0)</f>
        <v>17.906606040740456</v>
      </c>
      <c r="U240" s="15">
        <f>VLOOKUP($D240,'cement hist forecast'!$A$1:$AJ$34,33,0)</f>
        <v>17.548787152192105</v>
      </c>
      <c r="V240" s="15">
        <f>VLOOKUP($D240,'cement hist forecast'!$A$1:$AJ$34,34,0)</f>
        <v>17.198124641414719</v>
      </c>
      <c r="W240" s="15">
        <f>VLOOKUP($D240,'cement hist forecast'!$A$1:$AJ$34,35,0)</f>
        <v>16.854475380852886</v>
      </c>
      <c r="X240" s="15">
        <f>VLOOKUP($D240,'cement hist forecast'!$A$1:$AJ$34,36,0)</f>
        <v>16.517699105502285</v>
      </c>
    </row>
    <row r="241" spans="1:24">
      <c r="A241" s="14" t="s">
        <v>3660</v>
      </c>
      <c r="B241" s="14" t="s">
        <v>4325</v>
      </c>
      <c r="C241" s="14" t="s">
        <v>4326</v>
      </c>
      <c r="D241" s="14" t="s">
        <v>2642</v>
      </c>
      <c r="E241" s="14" t="s">
        <v>4037</v>
      </c>
      <c r="F241">
        <f>SUMIF(GID_GCED_CO2_Plant_2019_v1.0!$V$1:$V$797,'prov lvl hist forec Mt'!A241,GID_GCED_CO2_Plant_2019_v1.0!$AB$1:$AB$797)</f>
        <v>0</v>
      </c>
      <c r="G241" s="15">
        <f t="shared" si="6"/>
        <v>4378.0800000000008</v>
      </c>
      <c r="H241" s="26">
        <f t="shared" si="7"/>
        <v>0</v>
      </c>
      <c r="I241" s="15">
        <f>VLOOKUP($D241,'cement hist forecast'!$A$1:$AJ$34,21,0)</f>
        <v>4.7341744386935067</v>
      </c>
      <c r="J241" s="15">
        <f>VLOOKUP($D241,'cement hist forecast'!$A$1:$AJ$34,22,0)</f>
        <v>4.717029300676912</v>
      </c>
      <c r="K241" s="15">
        <f>VLOOKUP($D241,'cement hist forecast'!$A$1:$AJ$34,23,0)</f>
        <v>4.7560378363525624</v>
      </c>
      <c r="L241" s="15">
        <f>VLOOKUP($D241,'cement hist forecast'!$A$1:$AJ$34,24,0)</f>
        <v>5.4571039312530667</v>
      </c>
      <c r="M241" s="15">
        <f>VLOOKUP($D241,'cement hist forecast'!$A$1:$AJ$34,25,0)</f>
        <v>6.8556945384631858</v>
      </c>
      <c r="N241" s="15">
        <f>VLOOKUP($D241,'cement hist forecast'!$A$1:$AJ$34,26,0)</f>
        <v>7.3057456645371399</v>
      </c>
      <c r="O241" s="15">
        <f>VLOOKUP($D241,'cement hist forecast'!$A$1:$AJ$34,27,0)</f>
        <v>7.5092199851219519</v>
      </c>
      <c r="P241" s="15">
        <f>VLOOKUP($D241,'cement hist forecast'!$A$1:$AJ$34,28,0)</f>
        <v>7.4727676989807588</v>
      </c>
      <c r="Q241" s="15">
        <f>VLOOKUP($D241,'cement hist forecast'!$A$1:$AJ$34,29,0)</f>
        <v>7.1272856921893633</v>
      </c>
      <c r="R241" s="15">
        <f>VLOOKUP($D241,'cement hist forecast'!$A$1:$AJ$34,30,0)</f>
        <v>6.7887133255337968</v>
      </c>
      <c r="S241" s="15">
        <f>VLOOKUP($D241,'cement hist forecast'!$A$1:$AJ$34,31,0)</f>
        <v>6.456912406211341</v>
      </c>
      <c r="T241" s="15">
        <f>VLOOKUP($D241,'cement hist forecast'!$A$1:$AJ$34,32,0)</f>
        <v>6.1317475052753343</v>
      </c>
      <c r="U241" s="15">
        <f>VLOOKUP($D241,'cement hist forecast'!$A$1:$AJ$34,33,0)</f>
        <v>5.8130859023580479</v>
      </c>
      <c r="V241" s="15">
        <f>VLOOKUP($D241,'cement hist forecast'!$A$1:$AJ$34,34,0)</f>
        <v>5.5007975314991064</v>
      </c>
      <c r="W241" s="15">
        <f>VLOOKUP($D241,'cement hist forecast'!$A$1:$AJ$34,35,0)</f>
        <v>5.1947549280573462</v>
      </c>
      <c r="X241" s="15">
        <f>VLOOKUP($D241,'cement hist forecast'!$A$1:$AJ$34,36,0)</f>
        <v>4.8948331766844175</v>
      </c>
    </row>
    <row r="242" spans="1:24">
      <c r="A242" s="14" t="s">
        <v>3661</v>
      </c>
      <c r="B242" s="14" t="s">
        <v>4327</v>
      </c>
      <c r="C242" s="14" t="s">
        <v>4328</v>
      </c>
      <c r="D242" s="14" t="s">
        <v>1517</v>
      </c>
      <c r="E242" s="14" t="s">
        <v>4043</v>
      </c>
      <c r="F242">
        <f>SUMIF(GID_GCED_CO2_Plant_2019_v1.0!$V$1:$V$797,'prov lvl hist forec Mt'!A242,GID_GCED_CO2_Plant_2019_v1.0!$AB$1:$AB$797)</f>
        <v>0</v>
      </c>
      <c r="G242" s="15">
        <f t="shared" si="6"/>
        <v>24846.129999999997</v>
      </c>
      <c r="H242" s="26">
        <f t="shared" si="7"/>
        <v>0</v>
      </c>
      <c r="I242" s="15">
        <f>VLOOKUP($D242,'cement hist forecast'!$A$1:$AJ$34,21,0)</f>
        <v>19.737440587036417</v>
      </c>
      <c r="J242" s="15">
        <f>VLOOKUP($D242,'cement hist forecast'!$A$1:$AJ$34,22,0)</f>
        <v>19.782785600550685</v>
      </c>
      <c r="K242" s="15">
        <f>VLOOKUP($D242,'cement hist forecast'!$A$1:$AJ$34,23,0)</f>
        <v>21.414223108893875</v>
      </c>
      <c r="L242" s="15">
        <f>VLOOKUP($D242,'cement hist forecast'!$A$1:$AJ$34,24,0)</f>
        <v>21.140668258208319</v>
      </c>
      <c r="M242" s="15">
        <f>VLOOKUP($D242,'cement hist forecast'!$A$1:$AJ$34,25,0)</f>
        <v>22.995128337938279</v>
      </c>
      <c r="N242" s="15">
        <f>VLOOKUP($D242,'cement hist forecast'!$A$1:$AJ$34,26,0)</f>
        <v>23.156823843551148</v>
      </c>
      <c r="O242" s="15">
        <f>VLOOKUP($D242,'cement hist forecast'!$A$1:$AJ$34,27,0)</f>
        <v>23.328832621471442</v>
      </c>
      <c r="P242" s="15">
        <f>VLOOKUP($D242,'cement hist forecast'!$A$1:$AJ$34,28,0)</f>
        <v>23.29801736589754</v>
      </c>
      <c r="Q242" s="15">
        <f>VLOOKUP($D242,'cement hist forecast'!$A$1:$AJ$34,29,0)</f>
        <v>23.005961161405295</v>
      </c>
      <c r="R242" s="15">
        <f>VLOOKUP($D242,'cement hist forecast'!$A$1:$AJ$34,30,0)</f>
        <v>22.719746081002896</v>
      </c>
      <c r="S242" s="15">
        <f>VLOOKUP($D242,'cement hist forecast'!$A$1:$AJ$34,31,0)</f>
        <v>22.439255302208544</v>
      </c>
      <c r="T242" s="15">
        <f>VLOOKUP($D242,'cement hist forecast'!$A$1:$AJ$34,32,0)</f>
        <v>22.164374338990076</v>
      </c>
      <c r="U242" s="15">
        <f>VLOOKUP($D242,'cement hist forecast'!$A$1:$AJ$34,33,0)</f>
        <v>21.894990995035982</v>
      </c>
      <c r="V242" s="15">
        <f>VLOOKUP($D242,'cement hist forecast'!$A$1:$AJ$34,34,0)</f>
        <v>21.630995317960966</v>
      </c>
      <c r="W242" s="15">
        <f>VLOOKUP($D242,'cement hist forecast'!$A$1:$AJ$34,35,0)</f>
        <v>21.372279554427454</v>
      </c>
      <c r="X242" s="15">
        <f>VLOOKUP($D242,'cement hist forecast'!$A$1:$AJ$34,36,0)</f>
        <v>21.118738106164606</v>
      </c>
    </row>
    <row r="243" spans="1:24">
      <c r="A243" s="14" t="s">
        <v>3485</v>
      </c>
      <c r="B243" s="14" t="s">
        <v>4329</v>
      </c>
      <c r="C243" s="14" t="s">
        <v>2634</v>
      </c>
      <c r="D243" s="14" t="s">
        <v>2634</v>
      </c>
      <c r="E243" s="14" t="s">
        <v>3974</v>
      </c>
      <c r="F243">
        <f>SUMIF(GID_GCED_CO2_Plant_2019_v1.0!$V$1:$V$797,'prov lvl hist forec Mt'!A243,GID_GCED_CO2_Plant_2019_v1.0!$AB$1:$AB$797)</f>
        <v>4817.22</v>
      </c>
      <c r="G243" s="15">
        <f t="shared" si="6"/>
        <v>11280.41</v>
      </c>
      <c r="H243" s="26">
        <f t="shared" si="7"/>
        <v>0.42704298868569496</v>
      </c>
      <c r="I243" s="15">
        <f>VLOOKUP($D243,'cement hist forecast'!$A$1:$AJ$34,21,0)</f>
        <v>4.7547676258514073</v>
      </c>
      <c r="J243" s="15">
        <f>VLOOKUP($D243,'cement hist forecast'!$A$1:$AJ$34,22,0)</f>
        <v>4.4743011277995075</v>
      </c>
      <c r="K243" s="15">
        <f>VLOOKUP($D243,'cement hist forecast'!$A$1:$AJ$34,23,0)</f>
        <v>4.0588312663850603</v>
      </c>
      <c r="L243" s="15">
        <f>VLOOKUP($D243,'cement hist forecast'!$A$1:$AJ$34,24,0)</f>
        <v>1.7632197575348332</v>
      </c>
      <c r="M243" s="15">
        <f>VLOOKUP($D243,'cement hist forecast'!$A$1:$AJ$34,25,0)</f>
        <v>2.4793000656680531</v>
      </c>
      <c r="N243" s="15">
        <f>VLOOKUP($D243,'cement hist forecast'!$A$1:$AJ$34,26,0)</f>
        <v>2.7002504872645074</v>
      </c>
      <c r="O243" s="15">
        <f>VLOOKUP($D243,'cement hist forecast'!$A$1:$AJ$34,27,0)</f>
        <v>2.8116790537330001</v>
      </c>
      <c r="P243" s="15">
        <f>VLOOKUP($D243,'cement hist forecast'!$A$1:$AJ$34,28,0)</f>
        <v>2.7917167018374971</v>
      </c>
      <c r="Q243" s="15">
        <f>VLOOKUP($D243,'cement hist forecast'!$A$1:$AJ$34,29,0)</f>
        <v>2.6025205190131522</v>
      </c>
      <c r="R243" s="15">
        <f>VLOOKUP($D243,'cement hist forecast'!$A$1:$AJ$34,30,0)</f>
        <v>2.4171082598452944</v>
      </c>
      <c r="S243" s="15">
        <f>VLOOKUP($D243,'cement hist forecast'!$A$1:$AJ$34,31,0)</f>
        <v>2.2354042458607934</v>
      </c>
      <c r="T243" s="15">
        <f>VLOOKUP($D243,'cement hist forecast'!$A$1:$AJ$34,32,0)</f>
        <v>2.0573343121559824</v>
      </c>
      <c r="U243" s="15">
        <f>VLOOKUP($D243,'cement hist forecast'!$A$1:$AJ$34,33,0)</f>
        <v>1.8828257771252686</v>
      </c>
      <c r="V243" s="15">
        <f>VLOOKUP($D243,'cement hist forecast'!$A$1:$AJ$34,34,0)</f>
        <v>1.7118074127951675</v>
      </c>
      <c r="W243" s="15">
        <f>VLOOKUP($D243,'cement hist forecast'!$A$1:$AJ$34,35,0)</f>
        <v>1.5442094157516706</v>
      </c>
      <c r="X243" s="15">
        <f>VLOOKUP($D243,'cement hist forecast'!$A$1:$AJ$34,36,0)</f>
        <v>1.3799633786490411</v>
      </c>
    </row>
    <row r="244" spans="1:24">
      <c r="A244" s="14" t="s">
        <v>3343</v>
      </c>
      <c r="B244" s="14" t="s">
        <v>4330</v>
      </c>
      <c r="C244" s="14" t="s">
        <v>2797</v>
      </c>
      <c r="D244" s="14" t="s">
        <v>2458</v>
      </c>
      <c r="E244" s="14" t="s">
        <v>3957</v>
      </c>
      <c r="F244">
        <f>SUMIF(GID_GCED_CO2_Plant_2019_v1.0!$V$1:$V$797,'prov lvl hist forec Mt'!A244,GID_GCED_CO2_Plant_2019_v1.0!$AB$1:$AB$797)</f>
        <v>2008.0100000000002</v>
      </c>
      <c r="G244" s="15">
        <f t="shared" si="6"/>
        <v>25846</v>
      </c>
      <c r="H244" s="26">
        <f t="shared" si="7"/>
        <v>7.7691325543604431E-2</v>
      </c>
      <c r="I244" s="15">
        <f>VLOOKUP($D244,'cement hist forecast'!$A$1:$AJ$34,21,0)</f>
        <v>20.159933071953358</v>
      </c>
      <c r="J244" s="15">
        <f>VLOOKUP($D244,'cement hist forecast'!$A$1:$AJ$34,22,0)</f>
        <v>21.097028574533081</v>
      </c>
      <c r="K244" s="15">
        <f>VLOOKUP($D244,'cement hist forecast'!$A$1:$AJ$34,23,0)</f>
        <v>20.755026750013791</v>
      </c>
      <c r="L244" s="15">
        <f>VLOOKUP($D244,'cement hist forecast'!$A$1:$AJ$34,24,0)</f>
        <v>16.237054602988707</v>
      </c>
      <c r="M244" s="15">
        <f>VLOOKUP($D244,'cement hist forecast'!$A$1:$AJ$34,25,0)</f>
        <v>19.755116421437421</v>
      </c>
      <c r="N244" s="15">
        <f>VLOOKUP($D244,'cement hist forecast'!$A$1:$AJ$34,26,0)</f>
        <v>21.383571569910259</v>
      </c>
      <c r="O244" s="15">
        <f>VLOOKUP($D244,'cement hist forecast'!$A$1:$AJ$34,27,0)</f>
        <v>21.877745246091671</v>
      </c>
      <c r="P244" s="15">
        <f>VLOOKUP($D244,'cement hist forecast'!$A$1:$AJ$34,28,0)</f>
        <v>21.789214368112393</v>
      </c>
      <c r="Q244" s="15">
        <f>VLOOKUP($D244,'cement hist forecast'!$A$1:$AJ$34,29,0)</f>
        <v>20.950149699608083</v>
      </c>
      <c r="R244" s="15">
        <f>VLOOKUP($D244,'cement hist forecast'!$A$1:$AJ$34,30,0)</f>
        <v>20.127866324473857</v>
      </c>
      <c r="S244" s="15">
        <f>VLOOKUP($D244,'cement hist forecast'!$A$1:$AJ$34,31,0)</f>
        <v>19.322028616842317</v>
      </c>
      <c r="T244" s="15">
        <f>VLOOKUP($D244,'cement hist forecast'!$A$1:$AJ$34,32,0)</f>
        <v>18.532307663363408</v>
      </c>
      <c r="U244" s="15">
        <f>VLOOKUP($D244,'cement hist forecast'!$A$1:$AJ$34,33,0)</f>
        <v>17.758381128954078</v>
      </c>
      <c r="V244" s="15">
        <f>VLOOKUP($D244,'cement hist forecast'!$A$1:$AJ$34,34,0)</f>
        <v>16.999933125232928</v>
      </c>
      <c r="W244" s="15">
        <f>VLOOKUP($D244,'cement hist forecast'!$A$1:$AJ$34,35,0)</f>
        <v>16.256654081586213</v>
      </c>
      <c r="X244" s="15">
        <f>VLOOKUP($D244,'cement hist forecast'!$A$1:$AJ$34,36,0)</f>
        <v>15.528240618812418</v>
      </c>
    </row>
    <row r="245" spans="1:24">
      <c r="A245" s="14" t="s">
        <v>3406</v>
      </c>
      <c r="B245" s="14" t="s">
        <v>4331</v>
      </c>
      <c r="C245" s="14" t="s">
        <v>3050</v>
      </c>
      <c r="D245" s="14" t="s">
        <v>2416</v>
      </c>
      <c r="E245" s="14" t="s">
        <v>3979</v>
      </c>
      <c r="F245">
        <f>SUMIF(GID_GCED_CO2_Plant_2019_v1.0!$V$1:$V$797,'prov lvl hist forec Mt'!A245,GID_GCED_CO2_Plant_2019_v1.0!$AB$1:$AB$797)</f>
        <v>207.84</v>
      </c>
      <c r="G245" s="15">
        <f t="shared" si="6"/>
        <v>6251.97</v>
      </c>
      <c r="H245" s="26">
        <f t="shared" si="7"/>
        <v>3.3243921515938177E-2</v>
      </c>
      <c r="I245" s="15">
        <f>VLOOKUP($D245,'cement hist forecast'!$A$1:$AJ$34,21,0)</f>
        <v>6.2289741078131611</v>
      </c>
      <c r="J245" s="15">
        <f>VLOOKUP($D245,'cement hist forecast'!$A$1:$AJ$34,22,0)</f>
        <v>6.0783721147020016</v>
      </c>
      <c r="K245" s="15">
        <f>VLOOKUP($D245,'cement hist forecast'!$A$1:$AJ$34,23,0)</f>
        <v>5.4388515319575559</v>
      </c>
      <c r="L245" s="15">
        <f>VLOOKUP($D245,'cement hist forecast'!$A$1:$AJ$34,24,0)</f>
        <v>5.0867397229930358</v>
      </c>
      <c r="M245" s="15">
        <f>VLOOKUP($D245,'cement hist forecast'!$A$1:$AJ$34,25,0)</f>
        <v>6.0673667215523954</v>
      </c>
      <c r="N245" s="15">
        <f>VLOOKUP($D245,'cement hist forecast'!$A$1:$AJ$34,26,0)</f>
        <v>6.3075775956689695</v>
      </c>
      <c r="O245" s="15">
        <f>VLOOKUP($D245,'cement hist forecast'!$A$1:$AJ$34,27,0)</f>
        <v>6.4413799142302075</v>
      </c>
      <c r="P245" s="15">
        <f>VLOOKUP($D245,'cement hist forecast'!$A$1:$AJ$34,28,0)</f>
        <v>6.4174093198646327</v>
      </c>
      <c r="Q245" s="15">
        <f>VLOOKUP($D245,'cement hist forecast'!$A$1:$AJ$34,29,0)</f>
        <v>6.1902244181187136</v>
      </c>
      <c r="R245" s="15">
        <f>VLOOKUP($D245,'cement hist forecast'!$A$1:$AJ$34,30,0)</f>
        <v>5.9675832144077123</v>
      </c>
      <c r="S245" s="15">
        <f>VLOOKUP($D245,'cement hist forecast'!$A$1:$AJ$34,31,0)</f>
        <v>5.7493948347709312</v>
      </c>
      <c r="T245" s="15">
        <f>VLOOKUP($D245,'cement hist forecast'!$A$1:$AJ$34,32,0)</f>
        <v>5.5355702227268857</v>
      </c>
      <c r="U245" s="15">
        <f>VLOOKUP($D245,'cement hist forecast'!$A$1:$AJ$34,33,0)</f>
        <v>5.326022102923722</v>
      </c>
      <c r="V245" s="15">
        <f>VLOOKUP($D245,'cement hist forecast'!$A$1:$AJ$34,34,0)</f>
        <v>5.1206649455166202</v>
      </c>
      <c r="W245" s="15">
        <f>VLOOKUP($D245,'cement hist forecast'!$A$1:$AJ$34,35,0)</f>
        <v>4.9194149312576627</v>
      </c>
      <c r="X245" s="15">
        <f>VLOOKUP($D245,'cement hist forecast'!$A$1:$AJ$34,36,0)</f>
        <v>4.7221899172838819</v>
      </c>
    </row>
    <row r="246" spans="1:24">
      <c r="A246" s="14" t="s">
        <v>3662</v>
      </c>
      <c r="B246" s="14" t="s">
        <v>4332</v>
      </c>
      <c r="C246" s="14" t="s">
        <v>1770</v>
      </c>
      <c r="D246" s="14" t="s">
        <v>2642</v>
      </c>
      <c r="E246" s="14" t="s">
        <v>4037</v>
      </c>
      <c r="F246">
        <f>SUMIF(GID_GCED_CO2_Plant_2019_v1.0!$V$1:$V$797,'prov lvl hist forec Mt'!A246,GID_GCED_CO2_Plant_2019_v1.0!$AB$1:$AB$797)</f>
        <v>0</v>
      </c>
      <c r="G246" s="15">
        <f t="shared" si="6"/>
        <v>4378.0800000000008</v>
      </c>
      <c r="H246" s="26">
        <f t="shared" si="7"/>
        <v>0</v>
      </c>
      <c r="I246" s="15">
        <f>VLOOKUP($D246,'cement hist forecast'!$A$1:$AJ$34,21,0)</f>
        <v>4.7341744386935067</v>
      </c>
      <c r="J246" s="15">
        <f>VLOOKUP($D246,'cement hist forecast'!$A$1:$AJ$34,22,0)</f>
        <v>4.717029300676912</v>
      </c>
      <c r="K246" s="15">
        <f>VLOOKUP($D246,'cement hist forecast'!$A$1:$AJ$34,23,0)</f>
        <v>4.7560378363525624</v>
      </c>
      <c r="L246" s="15">
        <f>VLOOKUP($D246,'cement hist forecast'!$A$1:$AJ$34,24,0)</f>
        <v>5.4571039312530667</v>
      </c>
      <c r="M246" s="15">
        <f>VLOOKUP($D246,'cement hist forecast'!$A$1:$AJ$34,25,0)</f>
        <v>6.8556945384631858</v>
      </c>
      <c r="N246" s="15">
        <f>VLOOKUP($D246,'cement hist forecast'!$A$1:$AJ$34,26,0)</f>
        <v>7.3057456645371399</v>
      </c>
      <c r="O246" s="15">
        <f>VLOOKUP($D246,'cement hist forecast'!$A$1:$AJ$34,27,0)</f>
        <v>7.5092199851219519</v>
      </c>
      <c r="P246" s="15">
        <f>VLOOKUP($D246,'cement hist forecast'!$A$1:$AJ$34,28,0)</f>
        <v>7.4727676989807588</v>
      </c>
      <c r="Q246" s="15">
        <f>VLOOKUP($D246,'cement hist forecast'!$A$1:$AJ$34,29,0)</f>
        <v>7.1272856921893633</v>
      </c>
      <c r="R246" s="15">
        <f>VLOOKUP($D246,'cement hist forecast'!$A$1:$AJ$34,30,0)</f>
        <v>6.7887133255337968</v>
      </c>
      <c r="S246" s="15">
        <f>VLOOKUP($D246,'cement hist forecast'!$A$1:$AJ$34,31,0)</f>
        <v>6.456912406211341</v>
      </c>
      <c r="T246" s="15">
        <f>VLOOKUP($D246,'cement hist forecast'!$A$1:$AJ$34,32,0)</f>
        <v>6.1317475052753343</v>
      </c>
      <c r="U246" s="15">
        <f>VLOOKUP($D246,'cement hist forecast'!$A$1:$AJ$34,33,0)</f>
        <v>5.8130859023580479</v>
      </c>
      <c r="V246" s="15">
        <f>VLOOKUP($D246,'cement hist forecast'!$A$1:$AJ$34,34,0)</f>
        <v>5.5007975314991064</v>
      </c>
      <c r="W246" s="15">
        <f>VLOOKUP($D246,'cement hist forecast'!$A$1:$AJ$34,35,0)</f>
        <v>5.1947549280573462</v>
      </c>
      <c r="X246" s="15">
        <f>VLOOKUP($D246,'cement hist forecast'!$A$1:$AJ$34,36,0)</f>
        <v>4.8948331766844175</v>
      </c>
    </row>
    <row r="247" spans="1:24">
      <c r="A247" s="14" t="s">
        <v>3496</v>
      </c>
      <c r="B247" s="14" t="s">
        <v>4333</v>
      </c>
      <c r="C247" s="14" t="s">
        <v>4334</v>
      </c>
      <c r="D247" s="14" t="s">
        <v>2396</v>
      </c>
      <c r="E247" s="14" t="s">
        <v>4093</v>
      </c>
      <c r="F247">
        <f>SUMIF(GID_GCED_CO2_Plant_2019_v1.0!$V$1:$V$797,'prov lvl hist forec Mt'!A247,GID_GCED_CO2_Plant_2019_v1.0!$AB$1:$AB$797)</f>
        <v>522.95000000000005</v>
      </c>
      <c r="G247" s="15">
        <f t="shared" si="6"/>
        <v>18095.59</v>
      </c>
      <c r="H247" s="26">
        <f t="shared" si="7"/>
        <v>2.889930640559385E-2</v>
      </c>
      <c r="I247" s="15">
        <f>VLOOKUP($D247,'cement hist forecast'!$A$1:$AJ$34,21,0)</f>
        <v>12.43549499866061</v>
      </c>
      <c r="J247" s="15">
        <f>VLOOKUP($D247,'cement hist forecast'!$A$1:$AJ$34,22,0)</f>
        <v>12.480840983881629</v>
      </c>
      <c r="K247" s="15">
        <f>VLOOKUP($D247,'cement hist forecast'!$A$1:$AJ$34,23,0)</f>
        <v>12.119492047909882</v>
      </c>
      <c r="L247" s="15">
        <f>VLOOKUP($D247,'cement hist forecast'!$A$1:$AJ$34,24,0)</f>
        <v>11.653362849274208</v>
      </c>
      <c r="M247" s="15">
        <f>VLOOKUP($D247,'cement hist forecast'!$A$1:$AJ$34,25,0)</f>
        <v>13.243899068207106</v>
      </c>
      <c r="N247" s="15">
        <f>VLOOKUP($D247,'cement hist forecast'!$A$1:$AJ$34,26,0)</f>
        <v>13.249065959926245</v>
      </c>
      <c r="O247" s="15">
        <f>VLOOKUP($D247,'cement hist forecast'!$A$1:$AJ$34,27,0)</f>
        <v>13.442156461077605</v>
      </c>
      <c r="P247" s="15">
        <f>VLOOKUP($D247,'cement hist forecast'!$A$1:$AJ$34,28,0)</f>
        <v>13.407564429125436</v>
      </c>
      <c r="Q247" s="15">
        <f>VLOOKUP($D247,'cement hist forecast'!$A$1:$AJ$34,29,0)</f>
        <v>13.079713260297856</v>
      </c>
      <c r="R247" s="15">
        <f>VLOOKUP($D247,'cement hist forecast'!$A$1:$AJ$34,30,0)</f>
        <v>12.758419114846827</v>
      </c>
      <c r="S247" s="15">
        <f>VLOOKUP($D247,'cement hist forecast'!$A$1:$AJ$34,31,0)</f>
        <v>12.443550852304817</v>
      </c>
      <c r="T247" s="15">
        <f>VLOOKUP($D247,'cement hist forecast'!$A$1:$AJ$34,32,0)</f>
        <v>12.13497995501365</v>
      </c>
      <c r="U247" s="15">
        <f>VLOOKUP($D247,'cement hist forecast'!$A$1:$AJ$34,33,0)</f>
        <v>11.832580475668305</v>
      </c>
      <c r="V247" s="15">
        <f>VLOOKUP($D247,'cement hist forecast'!$A$1:$AJ$34,34,0)</f>
        <v>11.536228985909865</v>
      </c>
      <c r="W247" s="15">
        <f>VLOOKUP($D247,'cement hist forecast'!$A$1:$AJ$34,35,0)</f>
        <v>11.245804525946598</v>
      </c>
      <c r="X247" s="15">
        <f>VLOOKUP($D247,'cement hist forecast'!$A$1:$AJ$34,36,0)</f>
        <v>10.961188555182591</v>
      </c>
    </row>
    <row r="248" spans="1:24">
      <c r="A248" s="14" t="s">
        <v>3663</v>
      </c>
      <c r="B248" s="14" t="s">
        <v>4335</v>
      </c>
      <c r="C248" s="14" t="s">
        <v>4336</v>
      </c>
      <c r="D248" s="14" t="s">
        <v>2396</v>
      </c>
      <c r="E248" s="14" t="s">
        <v>4093</v>
      </c>
      <c r="F248">
        <f>SUMIF(GID_GCED_CO2_Plant_2019_v1.0!$V$1:$V$797,'prov lvl hist forec Mt'!A248,GID_GCED_CO2_Plant_2019_v1.0!$AB$1:$AB$797)</f>
        <v>0</v>
      </c>
      <c r="G248" s="15">
        <f t="shared" si="6"/>
        <v>18095.59</v>
      </c>
      <c r="H248" s="26">
        <f t="shared" si="7"/>
        <v>0</v>
      </c>
      <c r="I248" s="15">
        <f>VLOOKUP($D248,'cement hist forecast'!$A$1:$AJ$34,21,0)</f>
        <v>12.43549499866061</v>
      </c>
      <c r="J248" s="15">
        <f>VLOOKUP($D248,'cement hist forecast'!$A$1:$AJ$34,22,0)</f>
        <v>12.480840983881629</v>
      </c>
      <c r="K248" s="15">
        <f>VLOOKUP($D248,'cement hist forecast'!$A$1:$AJ$34,23,0)</f>
        <v>12.119492047909882</v>
      </c>
      <c r="L248" s="15">
        <f>VLOOKUP($D248,'cement hist forecast'!$A$1:$AJ$34,24,0)</f>
        <v>11.653362849274208</v>
      </c>
      <c r="M248" s="15">
        <f>VLOOKUP($D248,'cement hist forecast'!$A$1:$AJ$34,25,0)</f>
        <v>13.243899068207106</v>
      </c>
      <c r="N248" s="15">
        <f>VLOOKUP($D248,'cement hist forecast'!$A$1:$AJ$34,26,0)</f>
        <v>13.249065959926245</v>
      </c>
      <c r="O248" s="15">
        <f>VLOOKUP($D248,'cement hist forecast'!$A$1:$AJ$34,27,0)</f>
        <v>13.442156461077605</v>
      </c>
      <c r="P248" s="15">
        <f>VLOOKUP($D248,'cement hist forecast'!$A$1:$AJ$34,28,0)</f>
        <v>13.407564429125436</v>
      </c>
      <c r="Q248" s="15">
        <f>VLOOKUP($D248,'cement hist forecast'!$A$1:$AJ$34,29,0)</f>
        <v>13.079713260297856</v>
      </c>
      <c r="R248" s="15">
        <f>VLOOKUP($D248,'cement hist forecast'!$A$1:$AJ$34,30,0)</f>
        <v>12.758419114846827</v>
      </c>
      <c r="S248" s="15">
        <f>VLOOKUP($D248,'cement hist forecast'!$A$1:$AJ$34,31,0)</f>
        <v>12.443550852304817</v>
      </c>
      <c r="T248" s="15">
        <f>VLOOKUP($D248,'cement hist forecast'!$A$1:$AJ$34,32,0)</f>
        <v>12.13497995501365</v>
      </c>
      <c r="U248" s="15">
        <f>VLOOKUP($D248,'cement hist forecast'!$A$1:$AJ$34,33,0)</f>
        <v>11.832580475668305</v>
      </c>
      <c r="V248" s="15">
        <f>VLOOKUP($D248,'cement hist forecast'!$A$1:$AJ$34,34,0)</f>
        <v>11.536228985909865</v>
      </c>
      <c r="W248" s="15">
        <f>VLOOKUP($D248,'cement hist forecast'!$A$1:$AJ$34,35,0)</f>
        <v>11.245804525946598</v>
      </c>
      <c r="X248" s="15">
        <f>VLOOKUP($D248,'cement hist forecast'!$A$1:$AJ$34,36,0)</f>
        <v>10.961188555182591</v>
      </c>
    </row>
    <row r="249" spans="1:24">
      <c r="A249" s="14" t="s">
        <v>3664</v>
      </c>
      <c r="B249" s="14" t="s">
        <v>4337</v>
      </c>
      <c r="C249" s="14" t="s">
        <v>4338</v>
      </c>
      <c r="D249" s="14" t="s">
        <v>2545</v>
      </c>
      <c r="E249" s="14" t="s">
        <v>3953</v>
      </c>
      <c r="F249">
        <f>SUMIF(GID_GCED_CO2_Plant_2019_v1.0!$V$1:$V$797,'prov lvl hist forec Mt'!A249,GID_GCED_CO2_Plant_2019_v1.0!$AB$1:$AB$797)</f>
        <v>0</v>
      </c>
      <c r="G249" s="15">
        <f t="shared" si="6"/>
        <v>9758.44</v>
      </c>
      <c r="H249" s="26">
        <f t="shared" si="7"/>
        <v>0</v>
      </c>
      <c r="I249" s="15">
        <f>VLOOKUP($D249,'cement hist forecast'!$A$1:$AJ$34,21,0)</f>
        <v>12.249890595695526</v>
      </c>
      <c r="J249" s="15">
        <f>VLOOKUP($D249,'cement hist forecast'!$A$1:$AJ$34,22,0)</f>
        <v>14.383858197862905</v>
      </c>
      <c r="K249" s="15">
        <f>VLOOKUP($D249,'cement hist forecast'!$A$1:$AJ$34,23,0)</f>
        <v>15.31924099525315</v>
      </c>
      <c r="L249" s="15">
        <f>VLOOKUP($D249,'cement hist forecast'!$A$1:$AJ$34,24,0)</f>
        <v>15.599987440717284</v>
      </c>
      <c r="M249" s="15">
        <f>VLOOKUP($D249,'cement hist forecast'!$A$1:$AJ$34,25,0)</f>
        <v>17.674287089029153</v>
      </c>
      <c r="N249" s="15">
        <f>VLOOKUP($D249,'cement hist forecast'!$A$1:$AJ$34,26,0)</f>
        <v>17.608992589415269</v>
      </c>
      <c r="O249" s="15">
        <f>VLOOKUP($D249,'cement hist forecast'!$A$1:$AJ$34,27,0)</f>
        <v>17.857982969106974</v>
      </c>
      <c r="P249" s="15">
        <f>VLOOKUP($D249,'cement hist forecast'!$A$1:$AJ$34,28,0)</f>
        <v>17.813376511934194</v>
      </c>
      <c r="Q249" s="15">
        <f>VLOOKUP($D249,'cement hist forecast'!$A$1:$AJ$34,29,0)</f>
        <v>17.390612126726253</v>
      </c>
      <c r="R249" s="15">
        <f>VLOOKUP($D249,'cement hist forecast'!$A$1:$AJ$34,30,0)</f>
        <v>16.976303029222471</v>
      </c>
      <c r="S249" s="15">
        <f>VLOOKUP($D249,'cement hist forecast'!$A$1:$AJ$34,31,0)</f>
        <v>16.570280113668762</v>
      </c>
      <c r="T249" s="15">
        <f>VLOOKUP($D249,'cement hist forecast'!$A$1:$AJ$34,32,0)</f>
        <v>16.172377656426129</v>
      </c>
      <c r="U249" s="15">
        <f>VLOOKUP($D249,'cement hist forecast'!$A$1:$AJ$34,33,0)</f>
        <v>15.782433248328351</v>
      </c>
      <c r="V249" s="15">
        <f>VLOOKUP($D249,'cement hist forecast'!$A$1:$AJ$34,34,0)</f>
        <v>15.400287728392524</v>
      </c>
      <c r="W249" s="15">
        <f>VLOOKUP($D249,'cement hist forecast'!$A$1:$AJ$34,35,0)</f>
        <v>15.025785118855419</v>
      </c>
      <c r="X249" s="15">
        <f>VLOOKUP($D249,'cement hist forecast'!$A$1:$AJ$34,36,0)</f>
        <v>14.65877256150905</v>
      </c>
    </row>
    <row r="250" spans="1:24">
      <c r="A250" s="14" t="s">
        <v>3665</v>
      </c>
      <c r="B250" s="14" t="s">
        <v>4339</v>
      </c>
      <c r="C250" s="14" t="s">
        <v>4340</v>
      </c>
      <c r="D250" s="14" t="s">
        <v>2453</v>
      </c>
      <c r="E250" s="14" t="s">
        <v>4031</v>
      </c>
      <c r="F250">
        <f>SUMIF(GID_GCED_CO2_Plant_2019_v1.0!$V$1:$V$797,'prov lvl hist forec Mt'!A250,GID_GCED_CO2_Plant_2019_v1.0!$AB$1:$AB$797)</f>
        <v>0</v>
      </c>
      <c r="G250" s="15">
        <f t="shared" si="6"/>
        <v>24364.339999999997</v>
      </c>
      <c r="H250" s="26">
        <f t="shared" si="7"/>
        <v>0</v>
      </c>
      <c r="I250" s="15">
        <f>VLOOKUP($D250,'cement hist forecast'!$A$1:$AJ$34,21,0)</f>
        <v>23.889292836613272</v>
      </c>
      <c r="J250" s="15">
        <f>VLOOKUP($D250,'cement hist forecast'!$A$1:$AJ$34,22,0)</f>
        <v>23.602110317639493</v>
      </c>
      <c r="K250" s="15">
        <f>VLOOKUP($D250,'cement hist forecast'!$A$1:$AJ$34,23,0)</f>
        <v>23.509084946009047</v>
      </c>
      <c r="L250" s="15">
        <f>VLOOKUP($D250,'cement hist forecast'!$A$1:$AJ$34,24,0)</f>
        <v>19.425947158911239</v>
      </c>
      <c r="M250" s="15">
        <f>VLOOKUP($D250,'cement hist forecast'!$A$1:$AJ$34,25,0)</f>
        <v>22.081998920465789</v>
      </c>
      <c r="N250" s="15">
        <f>VLOOKUP($D250,'cement hist forecast'!$A$1:$AJ$34,26,0)</f>
        <v>20.766259868170149</v>
      </c>
      <c r="O250" s="15">
        <f>VLOOKUP($D250,'cement hist forecast'!$A$1:$AJ$34,27,0)</f>
        <v>21.088943481517536</v>
      </c>
      <c r="P250" s="15">
        <f>VLOOKUP($D250,'cement hist forecast'!$A$1:$AJ$34,28,0)</f>
        <v>21.03113493165726</v>
      </c>
      <c r="Q250" s="15">
        <f>VLOOKUP($D250,'cement hist forecast'!$A$1:$AJ$34,29,0)</f>
        <v>20.483245733759745</v>
      </c>
      <c r="R250" s="15">
        <f>VLOOKUP($D250,'cement hist forecast'!$A$1:$AJ$34,30,0)</f>
        <v>19.946314319820178</v>
      </c>
      <c r="S250" s="15">
        <f>VLOOKUP($D250,'cement hist forecast'!$A$1:$AJ$34,31,0)</f>
        <v>19.420121534159403</v>
      </c>
      <c r="T250" s="15">
        <f>VLOOKUP($D250,'cement hist forecast'!$A$1:$AJ$34,32,0)</f>
        <v>18.904452604211844</v>
      </c>
      <c r="U250" s="15">
        <f>VLOOKUP($D250,'cement hist forecast'!$A$1:$AJ$34,33,0)</f>
        <v>18.399097052863237</v>
      </c>
      <c r="V250" s="15">
        <f>VLOOKUP($D250,'cement hist forecast'!$A$1:$AJ$34,34,0)</f>
        <v>17.903848612541598</v>
      </c>
      <c r="W250" s="15">
        <f>VLOOKUP($D250,'cement hist forecast'!$A$1:$AJ$34,35,0)</f>
        <v>17.418505141026397</v>
      </c>
      <c r="X250" s="15">
        <f>VLOOKUP($D250,'cement hist forecast'!$A$1:$AJ$34,36,0)</f>
        <v>16.942868538941493</v>
      </c>
    </row>
    <row r="251" spans="1:24">
      <c r="A251" s="14" t="s">
        <v>3270</v>
      </c>
      <c r="B251" s="14" t="s">
        <v>4341</v>
      </c>
      <c r="C251" s="14" t="s">
        <v>2449</v>
      </c>
      <c r="D251" s="14" t="s">
        <v>2446</v>
      </c>
      <c r="E251" s="14" t="s">
        <v>3951</v>
      </c>
      <c r="F251">
        <f>SUMIF(GID_GCED_CO2_Plant_2019_v1.0!$V$1:$V$797,'prov lvl hist forec Mt'!A251,GID_GCED_CO2_Plant_2019_v1.0!$AB$1:$AB$797)</f>
        <v>2024.78</v>
      </c>
      <c r="G251" s="15">
        <f t="shared" si="6"/>
        <v>15742.279999999997</v>
      </c>
      <c r="H251" s="26">
        <f t="shared" si="7"/>
        <v>0.12862050478075604</v>
      </c>
      <c r="I251" s="15">
        <f>VLOOKUP($D251,'cement hist forecast'!$A$1:$AJ$34,21,0)</f>
        <v>14.855393778621981</v>
      </c>
      <c r="J251" s="15">
        <f>VLOOKUP($D251,'cement hist forecast'!$A$1:$AJ$34,22,0)</f>
        <v>15.201388095517611</v>
      </c>
      <c r="K251" s="15">
        <f>VLOOKUP($D251,'cement hist forecast'!$A$1:$AJ$34,23,0)</f>
        <v>15.067019776570652</v>
      </c>
      <c r="L251" s="15">
        <f>VLOOKUP($D251,'cement hist forecast'!$A$1:$AJ$34,24,0)</f>
        <v>14.134727678653508</v>
      </c>
      <c r="M251" s="15">
        <f>VLOOKUP($D251,'cement hist forecast'!$A$1:$AJ$34,25,0)</f>
        <v>15.992822878418323</v>
      </c>
      <c r="N251" s="15">
        <f>VLOOKUP($D251,'cement hist forecast'!$A$1:$AJ$34,26,0)</f>
        <v>13.708727210595866</v>
      </c>
      <c r="O251" s="15">
        <f>VLOOKUP($D251,'cement hist forecast'!$A$1:$AJ$34,27,0)</f>
        <v>13.930634952159352</v>
      </c>
      <c r="P251" s="15">
        <f>VLOOKUP($D251,'cement hist forecast'!$A$1:$AJ$34,28,0)</f>
        <v>13.890880331187187</v>
      </c>
      <c r="Q251" s="15">
        <f>VLOOKUP($D251,'cement hist forecast'!$A$1:$AJ$34,29,0)</f>
        <v>13.514099950952696</v>
      </c>
      <c r="R251" s="15">
        <f>VLOOKUP($D251,'cement hist forecast'!$A$1:$AJ$34,30,0)</f>
        <v>13.144855178322894</v>
      </c>
      <c r="S251" s="15">
        <f>VLOOKUP($D251,'cement hist forecast'!$A$1:$AJ$34,31,0)</f>
        <v>12.782995301145689</v>
      </c>
      <c r="T251" s="15">
        <f>VLOOKUP($D251,'cement hist forecast'!$A$1:$AJ$34,32,0)</f>
        <v>12.428372621512029</v>
      </c>
      <c r="U251" s="15">
        <f>VLOOKUP($D251,'cement hist forecast'!$A$1:$AJ$34,33,0)</f>
        <v>12.080842395471043</v>
      </c>
      <c r="V251" s="15">
        <f>VLOOKUP($D251,'cement hist forecast'!$A$1:$AJ$34,34,0)</f>
        <v>11.740262773950873</v>
      </c>
      <c r="W251" s="15">
        <f>VLOOKUP($D251,'cement hist forecast'!$A$1:$AJ$34,35,0)</f>
        <v>11.406494744861112</v>
      </c>
      <c r="X251" s="15">
        <f>VLOOKUP($D251,'cement hist forecast'!$A$1:$AJ$34,36,0)</f>
        <v>11.079402076353139</v>
      </c>
    </row>
    <row r="252" spans="1:24">
      <c r="A252" s="14" t="s">
        <v>3666</v>
      </c>
      <c r="B252" s="14" t="s">
        <v>4342</v>
      </c>
      <c r="C252" s="14" t="s">
        <v>2607</v>
      </c>
      <c r="D252" s="14" t="s">
        <v>2446</v>
      </c>
      <c r="E252" s="14" t="s">
        <v>3951</v>
      </c>
      <c r="F252">
        <f>SUMIF(GID_GCED_CO2_Plant_2019_v1.0!$V$1:$V$797,'prov lvl hist forec Mt'!A252,GID_GCED_CO2_Plant_2019_v1.0!$AB$1:$AB$797)</f>
        <v>0</v>
      </c>
      <c r="G252" s="15">
        <f t="shared" si="6"/>
        <v>15742.279999999997</v>
      </c>
      <c r="H252" s="26">
        <f t="shared" si="7"/>
        <v>0</v>
      </c>
      <c r="I252" s="15">
        <f>VLOOKUP($D252,'cement hist forecast'!$A$1:$AJ$34,21,0)</f>
        <v>14.855393778621981</v>
      </c>
      <c r="J252" s="15">
        <f>VLOOKUP($D252,'cement hist forecast'!$A$1:$AJ$34,22,0)</f>
        <v>15.201388095517611</v>
      </c>
      <c r="K252" s="15">
        <f>VLOOKUP($D252,'cement hist forecast'!$A$1:$AJ$34,23,0)</f>
        <v>15.067019776570652</v>
      </c>
      <c r="L252" s="15">
        <f>VLOOKUP($D252,'cement hist forecast'!$A$1:$AJ$34,24,0)</f>
        <v>14.134727678653508</v>
      </c>
      <c r="M252" s="15">
        <f>VLOOKUP($D252,'cement hist forecast'!$A$1:$AJ$34,25,0)</f>
        <v>15.992822878418323</v>
      </c>
      <c r="N252" s="15">
        <f>VLOOKUP($D252,'cement hist forecast'!$A$1:$AJ$34,26,0)</f>
        <v>13.708727210595866</v>
      </c>
      <c r="O252" s="15">
        <f>VLOOKUP($D252,'cement hist forecast'!$A$1:$AJ$34,27,0)</f>
        <v>13.930634952159352</v>
      </c>
      <c r="P252" s="15">
        <f>VLOOKUP($D252,'cement hist forecast'!$A$1:$AJ$34,28,0)</f>
        <v>13.890880331187187</v>
      </c>
      <c r="Q252" s="15">
        <f>VLOOKUP($D252,'cement hist forecast'!$A$1:$AJ$34,29,0)</f>
        <v>13.514099950952696</v>
      </c>
      <c r="R252" s="15">
        <f>VLOOKUP($D252,'cement hist forecast'!$A$1:$AJ$34,30,0)</f>
        <v>13.144855178322894</v>
      </c>
      <c r="S252" s="15">
        <f>VLOOKUP($D252,'cement hist forecast'!$A$1:$AJ$34,31,0)</f>
        <v>12.782995301145689</v>
      </c>
      <c r="T252" s="15">
        <f>VLOOKUP($D252,'cement hist forecast'!$A$1:$AJ$34,32,0)</f>
        <v>12.428372621512029</v>
      </c>
      <c r="U252" s="15">
        <f>VLOOKUP($D252,'cement hist forecast'!$A$1:$AJ$34,33,0)</f>
        <v>12.080842395471043</v>
      </c>
      <c r="V252" s="15">
        <f>VLOOKUP($D252,'cement hist forecast'!$A$1:$AJ$34,34,0)</f>
        <v>11.740262773950873</v>
      </c>
      <c r="W252" s="15">
        <f>VLOOKUP($D252,'cement hist forecast'!$A$1:$AJ$34,35,0)</f>
        <v>11.406494744861112</v>
      </c>
      <c r="X252" s="15">
        <f>VLOOKUP($D252,'cement hist forecast'!$A$1:$AJ$34,36,0)</f>
        <v>11.079402076353139</v>
      </c>
    </row>
    <row r="253" spans="1:24">
      <c r="A253" s="14" t="s">
        <v>3667</v>
      </c>
      <c r="B253" s="14" t="s">
        <v>4343</v>
      </c>
      <c r="C253" s="14" t="s">
        <v>4344</v>
      </c>
      <c r="D253" s="14" t="s">
        <v>2496</v>
      </c>
      <c r="E253" s="14" t="s">
        <v>3976</v>
      </c>
      <c r="F253">
        <f>SUMIF(GID_GCED_CO2_Plant_2019_v1.0!$V$1:$V$797,'prov lvl hist forec Mt'!A253,GID_GCED_CO2_Plant_2019_v1.0!$AB$1:$AB$797)</f>
        <v>0</v>
      </c>
      <c r="G253" s="15">
        <f t="shared" si="6"/>
        <v>33858.01</v>
      </c>
      <c r="H253" s="26">
        <f t="shared" si="7"/>
        <v>0</v>
      </c>
      <c r="I253" s="15">
        <f>VLOOKUP($D253,'cement hist forecast'!$A$1:$AJ$34,21,0)</f>
        <v>14.536797244398452</v>
      </c>
      <c r="J253" s="15">
        <f>VLOOKUP($D253,'cement hist forecast'!$A$1:$AJ$34,22,0)</f>
        <v>15.705172707718006</v>
      </c>
      <c r="K253" s="15">
        <f>VLOOKUP($D253,'cement hist forecast'!$A$1:$AJ$34,23,0)</f>
        <v>16.521798883436066</v>
      </c>
      <c r="L253" s="15">
        <f>VLOOKUP($D253,'cement hist forecast'!$A$1:$AJ$34,24,0)</f>
        <v>15.528204666569852</v>
      </c>
      <c r="M253" s="15">
        <f>VLOOKUP($D253,'cement hist forecast'!$A$1:$AJ$34,25,0)</f>
        <v>16.4013795624181</v>
      </c>
      <c r="N253" s="15">
        <f>VLOOKUP($D253,'cement hist forecast'!$A$1:$AJ$34,26,0)</f>
        <v>16.459466526190305</v>
      </c>
      <c r="O253" s="15">
        <f>VLOOKUP($D253,'cement hist forecast'!$A$1:$AJ$34,27,0)</f>
        <v>16.50125640261324</v>
      </c>
      <c r="P253" s="15">
        <f>VLOOKUP($D253,'cement hist forecast'!$A$1:$AJ$34,28,0)</f>
        <v>16.493769774675151</v>
      </c>
      <c r="Q253" s="15">
        <f>VLOOKUP($D253,'cement hist forecast'!$A$1:$AJ$34,29,0)</f>
        <v>16.422814136004554</v>
      </c>
      <c r="R253" s="15">
        <f>VLOOKUP($D253,'cement hist forecast'!$A$1:$AJ$34,30,0)</f>
        <v>16.353277610107373</v>
      </c>
      <c r="S253" s="15">
        <f>VLOOKUP($D253,'cement hist forecast'!$A$1:$AJ$34,31,0)</f>
        <v>16.285131814728132</v>
      </c>
      <c r="T253" s="15">
        <f>VLOOKUP($D253,'cement hist forecast'!$A$1:$AJ$34,32,0)</f>
        <v>16.218348935256476</v>
      </c>
      <c r="U253" s="15">
        <f>VLOOKUP($D253,'cement hist forecast'!$A$1:$AJ$34,33,0)</f>
        <v>16.152901713374256</v>
      </c>
      <c r="V253" s="15">
        <f>VLOOKUP($D253,'cement hist forecast'!$A$1:$AJ$34,34,0)</f>
        <v>16.088763435929675</v>
      </c>
      <c r="W253" s="15">
        <f>VLOOKUP($D253,'cement hist forecast'!$A$1:$AJ$34,35,0)</f>
        <v>16.025907924033991</v>
      </c>
      <c r="X253" s="15">
        <f>VLOOKUP($D253,'cement hist forecast'!$A$1:$AJ$34,36,0)</f>
        <v>15.964309522376219</v>
      </c>
    </row>
    <row r="254" spans="1:24">
      <c r="A254" s="14" t="s">
        <v>3668</v>
      </c>
      <c r="B254" s="14" t="s">
        <v>4345</v>
      </c>
      <c r="C254" s="14" t="s">
        <v>2795</v>
      </c>
      <c r="D254" s="14" t="s">
        <v>2446</v>
      </c>
      <c r="E254" s="14" t="s">
        <v>3951</v>
      </c>
      <c r="F254">
        <f>SUMIF(GID_GCED_CO2_Plant_2019_v1.0!$V$1:$V$797,'prov lvl hist forec Mt'!A254,GID_GCED_CO2_Plant_2019_v1.0!$AB$1:$AB$797)</f>
        <v>0</v>
      </c>
      <c r="G254" s="15">
        <f t="shared" si="6"/>
        <v>15742.279999999997</v>
      </c>
      <c r="H254" s="26">
        <f t="shared" si="7"/>
        <v>0</v>
      </c>
      <c r="I254" s="15">
        <f>VLOOKUP($D254,'cement hist forecast'!$A$1:$AJ$34,21,0)</f>
        <v>14.855393778621981</v>
      </c>
      <c r="J254" s="15">
        <f>VLOOKUP($D254,'cement hist forecast'!$A$1:$AJ$34,22,0)</f>
        <v>15.201388095517611</v>
      </c>
      <c r="K254" s="15">
        <f>VLOOKUP($D254,'cement hist forecast'!$A$1:$AJ$34,23,0)</f>
        <v>15.067019776570652</v>
      </c>
      <c r="L254" s="15">
        <f>VLOOKUP($D254,'cement hist forecast'!$A$1:$AJ$34,24,0)</f>
        <v>14.134727678653508</v>
      </c>
      <c r="M254" s="15">
        <f>VLOOKUP($D254,'cement hist forecast'!$A$1:$AJ$34,25,0)</f>
        <v>15.992822878418323</v>
      </c>
      <c r="N254" s="15">
        <f>VLOOKUP($D254,'cement hist forecast'!$A$1:$AJ$34,26,0)</f>
        <v>13.708727210595866</v>
      </c>
      <c r="O254" s="15">
        <f>VLOOKUP($D254,'cement hist forecast'!$A$1:$AJ$34,27,0)</f>
        <v>13.930634952159352</v>
      </c>
      <c r="P254" s="15">
        <f>VLOOKUP($D254,'cement hist forecast'!$A$1:$AJ$34,28,0)</f>
        <v>13.890880331187187</v>
      </c>
      <c r="Q254" s="15">
        <f>VLOOKUP($D254,'cement hist forecast'!$A$1:$AJ$34,29,0)</f>
        <v>13.514099950952696</v>
      </c>
      <c r="R254" s="15">
        <f>VLOOKUP($D254,'cement hist forecast'!$A$1:$AJ$34,30,0)</f>
        <v>13.144855178322894</v>
      </c>
      <c r="S254" s="15">
        <f>VLOOKUP($D254,'cement hist forecast'!$A$1:$AJ$34,31,0)</f>
        <v>12.782995301145689</v>
      </c>
      <c r="T254" s="15">
        <f>VLOOKUP($D254,'cement hist forecast'!$A$1:$AJ$34,32,0)</f>
        <v>12.428372621512029</v>
      </c>
      <c r="U254" s="15">
        <f>VLOOKUP($D254,'cement hist forecast'!$A$1:$AJ$34,33,0)</f>
        <v>12.080842395471043</v>
      </c>
      <c r="V254" s="15">
        <f>VLOOKUP($D254,'cement hist forecast'!$A$1:$AJ$34,34,0)</f>
        <v>11.740262773950873</v>
      </c>
      <c r="W254" s="15">
        <f>VLOOKUP($D254,'cement hist forecast'!$A$1:$AJ$34,35,0)</f>
        <v>11.406494744861112</v>
      </c>
      <c r="X254" s="15">
        <f>VLOOKUP($D254,'cement hist forecast'!$A$1:$AJ$34,36,0)</f>
        <v>11.079402076353139</v>
      </c>
    </row>
    <row r="255" spans="1:24">
      <c r="A255" s="14" t="s">
        <v>3316</v>
      </c>
      <c r="B255" s="14" t="s">
        <v>4346</v>
      </c>
      <c r="C255" s="14" t="s">
        <v>2648</v>
      </c>
      <c r="D255" s="14" t="s">
        <v>2357</v>
      </c>
      <c r="E255" s="14" t="s">
        <v>4062</v>
      </c>
      <c r="F255">
        <f>SUMIF(GID_GCED_CO2_Plant_2019_v1.0!$V$1:$V$797,'prov lvl hist forec Mt'!A255,GID_GCED_CO2_Plant_2019_v1.0!$AB$1:$AB$797)</f>
        <v>1146.47</v>
      </c>
      <c r="G255" s="15">
        <f t="shared" si="6"/>
        <v>32718.120000000006</v>
      </c>
      <c r="H255" s="26">
        <f t="shared" si="7"/>
        <v>3.504082752921011E-2</v>
      </c>
      <c r="I255" s="15">
        <f>VLOOKUP($D255,'cement hist forecast'!$A$1:$AJ$34,21,0)</f>
        <v>15.009377674854287</v>
      </c>
      <c r="J255" s="15">
        <f>VLOOKUP($D255,'cement hist forecast'!$A$1:$AJ$34,22,0)</f>
        <v>14.164771783135061</v>
      </c>
      <c r="K255" s="15">
        <f>VLOOKUP($D255,'cement hist forecast'!$A$1:$AJ$34,23,0)</f>
        <v>15.235528999314372</v>
      </c>
      <c r="L255" s="15">
        <f>VLOOKUP($D255,'cement hist forecast'!$A$1:$AJ$34,24,0)</f>
        <v>16.194770331166367</v>
      </c>
      <c r="M255" s="15">
        <f>VLOOKUP($D255,'cement hist forecast'!$A$1:$AJ$34,25,0)</f>
        <v>18.438081140360943</v>
      </c>
      <c r="N255" s="15">
        <f>VLOOKUP($D255,'cement hist forecast'!$A$1:$AJ$34,26,0)</f>
        <v>17.949965087588634</v>
      </c>
      <c r="O255" s="15">
        <f>VLOOKUP($D255,'cement hist forecast'!$A$1:$AJ$34,27,0)</f>
        <v>18.223998936468487</v>
      </c>
      <c r="P255" s="15">
        <f>VLOOKUP($D255,'cement hist forecast'!$A$1:$AJ$34,28,0)</f>
        <v>18.174905958823786</v>
      </c>
      <c r="Q255" s="15">
        <f>VLOOKUP($D255,'cement hist forecast'!$A$1:$AJ$34,29,0)</f>
        <v>17.709619903228777</v>
      </c>
      <c r="R255" s="15">
        <f>VLOOKUP($D255,'cement hist forecast'!$A$1:$AJ$34,30,0)</f>
        <v>17.253639568745673</v>
      </c>
      <c r="S255" s="15">
        <f>VLOOKUP($D255,'cement hist forecast'!$A$1:$AJ$34,31,0)</f>
        <v>16.80677884095223</v>
      </c>
      <c r="T255" s="15">
        <f>VLOOKUP($D255,'cement hist forecast'!$A$1:$AJ$34,32,0)</f>
        <v>16.368855327714655</v>
      </c>
      <c r="U255" s="15">
        <f>VLOOKUP($D255,'cement hist forecast'!$A$1:$AJ$34,33,0)</f>
        <v>15.939690284741834</v>
      </c>
      <c r="V255" s="15">
        <f>VLOOKUP($D255,'cement hist forecast'!$A$1:$AJ$34,34,0)</f>
        <v>15.519108542628466</v>
      </c>
      <c r="W255" s="15">
        <f>VLOOKUP($D255,'cement hist forecast'!$A$1:$AJ$34,35,0)</f>
        <v>15.106938435357369</v>
      </c>
      <c r="X255" s="15">
        <f>VLOOKUP($D255,'cement hist forecast'!$A$1:$AJ$34,36,0)</f>
        <v>14.70301173023169</v>
      </c>
    </row>
    <row r="256" spans="1:24">
      <c r="A256" s="14" t="s">
        <v>3353</v>
      </c>
      <c r="B256" s="14" t="s">
        <v>4347</v>
      </c>
      <c r="C256" s="14" t="s">
        <v>2867</v>
      </c>
      <c r="D256" s="14" t="s">
        <v>2458</v>
      </c>
      <c r="E256" s="14" t="s">
        <v>3957</v>
      </c>
      <c r="F256">
        <f>SUMIF(GID_GCED_CO2_Plant_2019_v1.0!$V$1:$V$797,'prov lvl hist forec Mt'!A256,GID_GCED_CO2_Plant_2019_v1.0!$AB$1:$AB$797)</f>
        <v>3117.6</v>
      </c>
      <c r="G256" s="15">
        <f t="shared" si="6"/>
        <v>25846</v>
      </c>
      <c r="H256" s="26">
        <f t="shared" si="7"/>
        <v>0.12062214656039619</v>
      </c>
      <c r="I256" s="15">
        <f>VLOOKUP($D256,'cement hist forecast'!$A$1:$AJ$34,21,0)</f>
        <v>20.159933071953358</v>
      </c>
      <c r="J256" s="15">
        <f>VLOOKUP($D256,'cement hist forecast'!$A$1:$AJ$34,22,0)</f>
        <v>21.097028574533081</v>
      </c>
      <c r="K256" s="15">
        <f>VLOOKUP($D256,'cement hist forecast'!$A$1:$AJ$34,23,0)</f>
        <v>20.755026750013791</v>
      </c>
      <c r="L256" s="15">
        <f>VLOOKUP($D256,'cement hist forecast'!$A$1:$AJ$34,24,0)</f>
        <v>16.237054602988707</v>
      </c>
      <c r="M256" s="15">
        <f>VLOOKUP($D256,'cement hist forecast'!$A$1:$AJ$34,25,0)</f>
        <v>19.755116421437421</v>
      </c>
      <c r="N256" s="15">
        <f>VLOOKUP($D256,'cement hist forecast'!$A$1:$AJ$34,26,0)</f>
        <v>21.383571569910259</v>
      </c>
      <c r="O256" s="15">
        <f>VLOOKUP($D256,'cement hist forecast'!$A$1:$AJ$34,27,0)</f>
        <v>21.877745246091671</v>
      </c>
      <c r="P256" s="15">
        <f>VLOOKUP($D256,'cement hist forecast'!$A$1:$AJ$34,28,0)</f>
        <v>21.789214368112393</v>
      </c>
      <c r="Q256" s="15">
        <f>VLOOKUP($D256,'cement hist forecast'!$A$1:$AJ$34,29,0)</f>
        <v>20.950149699608083</v>
      </c>
      <c r="R256" s="15">
        <f>VLOOKUP($D256,'cement hist forecast'!$A$1:$AJ$34,30,0)</f>
        <v>20.127866324473857</v>
      </c>
      <c r="S256" s="15">
        <f>VLOOKUP($D256,'cement hist forecast'!$A$1:$AJ$34,31,0)</f>
        <v>19.322028616842317</v>
      </c>
      <c r="T256" s="15">
        <f>VLOOKUP($D256,'cement hist forecast'!$A$1:$AJ$34,32,0)</f>
        <v>18.532307663363408</v>
      </c>
      <c r="U256" s="15">
        <f>VLOOKUP($D256,'cement hist forecast'!$A$1:$AJ$34,33,0)</f>
        <v>17.758381128954078</v>
      </c>
      <c r="V256" s="15">
        <f>VLOOKUP($D256,'cement hist forecast'!$A$1:$AJ$34,34,0)</f>
        <v>16.999933125232928</v>
      </c>
      <c r="W256" s="15">
        <f>VLOOKUP($D256,'cement hist forecast'!$A$1:$AJ$34,35,0)</f>
        <v>16.256654081586213</v>
      </c>
      <c r="X256" s="15">
        <f>VLOOKUP($D256,'cement hist forecast'!$A$1:$AJ$34,36,0)</f>
        <v>15.528240618812418</v>
      </c>
    </row>
    <row r="257" spans="1:24">
      <c r="A257" s="14" t="s">
        <v>3669</v>
      </c>
      <c r="B257" s="14" t="s">
        <v>4348</v>
      </c>
      <c r="C257" s="14" t="s">
        <v>4349</v>
      </c>
      <c r="D257" s="14" t="s">
        <v>2370</v>
      </c>
      <c r="E257" s="14" t="s">
        <v>4145</v>
      </c>
      <c r="F257">
        <f>SUMIF(GID_GCED_CO2_Plant_2019_v1.0!$V$1:$V$797,'prov lvl hist forec Mt'!A257,GID_GCED_CO2_Plant_2019_v1.0!$AB$1:$AB$797)</f>
        <v>0</v>
      </c>
      <c r="G257" s="15">
        <f t="shared" si="6"/>
        <v>9185.25</v>
      </c>
      <c r="H257" s="26">
        <f t="shared" si="7"/>
        <v>0</v>
      </c>
      <c r="I257" s="15">
        <f>VLOOKUP($D257,'cement hist forecast'!$A$1:$AJ$34,21,0)</f>
        <v>10.296593578950601</v>
      </c>
      <c r="J257" s="15">
        <f>VLOOKUP($D257,'cement hist forecast'!$A$1:$AJ$34,22,0)</f>
        <v>10.615438043271496</v>
      </c>
      <c r="K257" s="15">
        <f>VLOOKUP($D257,'cement hist forecast'!$A$1:$AJ$34,23,0)</f>
        <v>11.454869534698972</v>
      </c>
      <c r="L257" s="15">
        <f>VLOOKUP($D257,'cement hist forecast'!$A$1:$AJ$34,24,0)</f>
        <v>11.613207335351618</v>
      </c>
      <c r="M257" s="15">
        <f>VLOOKUP($D257,'cement hist forecast'!$A$1:$AJ$34,25,0)</f>
        <v>12.993580356253586</v>
      </c>
      <c r="N257" s="15">
        <f>VLOOKUP($D257,'cement hist forecast'!$A$1:$AJ$34,26,0)</f>
        <v>13.159656117009451</v>
      </c>
      <c r="O257" s="15">
        <f>VLOOKUP($D257,'cement hist forecast'!$A$1:$AJ$34,27,0)</f>
        <v>13.316686401956881</v>
      </c>
      <c r="P257" s="15">
        <f>VLOOKUP($D257,'cement hist forecast'!$A$1:$AJ$34,28,0)</f>
        <v>13.288554533211554</v>
      </c>
      <c r="Q257" s="15">
        <f>VLOOKUP($D257,'cement hist forecast'!$A$1:$AJ$34,29,0)</f>
        <v>13.02193052967765</v>
      </c>
      <c r="R257" s="15">
        <f>VLOOKUP($D257,'cement hist forecast'!$A$1:$AJ$34,30,0)</f>
        <v>12.760639006214427</v>
      </c>
      <c r="S257" s="15">
        <f>VLOOKUP($D257,'cement hist forecast'!$A$1:$AJ$34,31,0)</f>
        <v>12.504573313220467</v>
      </c>
      <c r="T257" s="15">
        <f>VLOOKUP($D257,'cement hist forecast'!$A$1:$AJ$34,32,0)</f>
        <v>12.253628934086386</v>
      </c>
      <c r="U257" s="15">
        <f>VLOOKUP($D257,'cement hist forecast'!$A$1:$AJ$34,33,0)</f>
        <v>12.007703442534988</v>
      </c>
      <c r="V257" s="15">
        <f>VLOOKUP($D257,'cement hist forecast'!$A$1:$AJ$34,34,0)</f>
        <v>11.766696460814616</v>
      </c>
      <c r="W257" s="15">
        <f>VLOOKUP($D257,'cement hist forecast'!$A$1:$AJ$34,35,0)</f>
        <v>11.530509618728654</v>
      </c>
      <c r="X257" s="15">
        <f>VLOOKUP($D257,'cement hist forecast'!$A$1:$AJ$34,36,0)</f>
        <v>11.299046513484409</v>
      </c>
    </row>
    <row r="258" spans="1:24">
      <c r="A258" s="14" t="s">
        <v>3670</v>
      </c>
      <c r="B258" s="14" t="s">
        <v>4350</v>
      </c>
      <c r="C258" s="14" t="s">
        <v>4351</v>
      </c>
      <c r="D258" s="14" t="s">
        <v>2400</v>
      </c>
      <c r="E258" s="14" t="s">
        <v>4023</v>
      </c>
      <c r="F258">
        <f>SUMIF(GID_GCED_CO2_Plant_2019_v1.0!$V$1:$V$797,'prov lvl hist forec Mt'!A258,GID_GCED_CO2_Plant_2019_v1.0!$AB$1:$AB$797)</f>
        <v>0</v>
      </c>
      <c r="G258" s="15">
        <f t="shared" si="6"/>
        <v>18621.920000000002</v>
      </c>
      <c r="H258" s="26">
        <f t="shared" si="7"/>
        <v>0</v>
      </c>
      <c r="I258" s="15">
        <f>VLOOKUP($D258,'cement hist forecast'!$A$1:$AJ$34,21,0)</f>
        <v>15.467210726119626</v>
      </c>
      <c r="J258" s="15">
        <f>VLOOKUP($D258,'cement hist forecast'!$A$1:$AJ$34,22,0)</f>
        <v>15.976751172588134</v>
      </c>
      <c r="K258" s="15">
        <f>VLOOKUP($D258,'cement hist forecast'!$A$1:$AJ$34,23,0)</f>
        <v>16.1704825212869</v>
      </c>
      <c r="L258" s="15">
        <f>VLOOKUP($D258,'cement hist forecast'!$A$1:$AJ$34,24,0)</f>
        <v>14.439325167700181</v>
      </c>
      <c r="M258" s="15">
        <f>VLOOKUP($D258,'cement hist forecast'!$A$1:$AJ$34,25,0)</f>
        <v>15.403971225051407</v>
      </c>
      <c r="N258" s="15">
        <f>VLOOKUP($D258,'cement hist forecast'!$A$1:$AJ$34,26,0)</f>
        <v>14.96456053282656</v>
      </c>
      <c r="O258" s="15">
        <f>VLOOKUP($D258,'cement hist forecast'!$A$1:$AJ$34,27,0)</f>
        <v>15.02982583604382</v>
      </c>
      <c r="P258" s="15">
        <f>VLOOKUP($D258,'cement hist forecast'!$A$1:$AJ$34,28,0)</f>
        <v>15.018133601362166</v>
      </c>
      <c r="Q258" s="15">
        <f>VLOOKUP($D258,'cement hist forecast'!$A$1:$AJ$34,29,0)</f>
        <v>14.907318694279338</v>
      </c>
      <c r="R258" s="15">
        <f>VLOOKUP($D258,'cement hist forecast'!$A$1:$AJ$34,30,0)</f>
        <v>14.798720085338164</v>
      </c>
      <c r="S258" s="15">
        <f>VLOOKUP($D258,'cement hist forecast'!$A$1:$AJ$34,31,0)</f>
        <v>14.692293448575814</v>
      </c>
      <c r="T258" s="15">
        <f>VLOOKUP($D258,'cement hist forecast'!$A$1:$AJ$34,32,0)</f>
        <v>14.587995344548712</v>
      </c>
      <c r="U258" s="15">
        <f>VLOOKUP($D258,'cement hist forecast'!$A$1:$AJ$34,33,0)</f>
        <v>14.48578320260215</v>
      </c>
      <c r="V258" s="15">
        <f>VLOOKUP($D258,'cement hist forecast'!$A$1:$AJ$34,34,0)</f>
        <v>14.385615303494522</v>
      </c>
      <c r="W258" s="15">
        <f>VLOOKUP($D258,'cement hist forecast'!$A$1:$AJ$34,35,0)</f>
        <v>14.287450762369044</v>
      </c>
      <c r="X258" s="15">
        <f>VLOOKUP($D258,'cement hist forecast'!$A$1:$AJ$34,36,0)</f>
        <v>14.191249512066076</v>
      </c>
    </row>
    <row r="259" spans="1:24">
      <c r="A259" s="14" t="s">
        <v>3434</v>
      </c>
      <c r="B259" s="14" t="s">
        <v>4352</v>
      </c>
      <c r="C259" s="14" t="s">
        <v>3150</v>
      </c>
      <c r="D259" s="14" t="s">
        <v>2642</v>
      </c>
      <c r="E259" s="14" t="s">
        <v>4037</v>
      </c>
      <c r="F259">
        <f>SUMIF(GID_GCED_CO2_Plant_2019_v1.0!$V$1:$V$797,'prov lvl hist forec Mt'!A259,GID_GCED_CO2_Plant_2019_v1.0!$AB$1:$AB$797)</f>
        <v>522.95000000000005</v>
      </c>
      <c r="G259" s="15">
        <f t="shared" ref="G259:G322" si="8">SUMIF($E$1:$E$686,E259,$F$1:$F$686)</f>
        <v>4378.0800000000008</v>
      </c>
      <c r="H259" s="26">
        <f t="shared" ref="H259:H322" si="9">F259/G259</f>
        <v>0.11944733764572597</v>
      </c>
      <c r="I259" s="15">
        <f>VLOOKUP($D259,'cement hist forecast'!$A$1:$AJ$34,21,0)</f>
        <v>4.7341744386935067</v>
      </c>
      <c r="J259" s="15">
        <f>VLOOKUP($D259,'cement hist forecast'!$A$1:$AJ$34,22,0)</f>
        <v>4.717029300676912</v>
      </c>
      <c r="K259" s="15">
        <f>VLOOKUP($D259,'cement hist forecast'!$A$1:$AJ$34,23,0)</f>
        <v>4.7560378363525624</v>
      </c>
      <c r="L259" s="15">
        <f>VLOOKUP($D259,'cement hist forecast'!$A$1:$AJ$34,24,0)</f>
        <v>5.4571039312530667</v>
      </c>
      <c r="M259" s="15">
        <f>VLOOKUP($D259,'cement hist forecast'!$A$1:$AJ$34,25,0)</f>
        <v>6.8556945384631858</v>
      </c>
      <c r="N259" s="15">
        <f>VLOOKUP($D259,'cement hist forecast'!$A$1:$AJ$34,26,0)</f>
        <v>7.3057456645371399</v>
      </c>
      <c r="O259" s="15">
        <f>VLOOKUP($D259,'cement hist forecast'!$A$1:$AJ$34,27,0)</f>
        <v>7.5092199851219519</v>
      </c>
      <c r="P259" s="15">
        <f>VLOOKUP($D259,'cement hist forecast'!$A$1:$AJ$34,28,0)</f>
        <v>7.4727676989807588</v>
      </c>
      <c r="Q259" s="15">
        <f>VLOOKUP($D259,'cement hist forecast'!$A$1:$AJ$34,29,0)</f>
        <v>7.1272856921893633</v>
      </c>
      <c r="R259" s="15">
        <f>VLOOKUP($D259,'cement hist forecast'!$A$1:$AJ$34,30,0)</f>
        <v>6.7887133255337968</v>
      </c>
      <c r="S259" s="15">
        <f>VLOOKUP($D259,'cement hist forecast'!$A$1:$AJ$34,31,0)</f>
        <v>6.456912406211341</v>
      </c>
      <c r="T259" s="15">
        <f>VLOOKUP($D259,'cement hist forecast'!$A$1:$AJ$34,32,0)</f>
        <v>6.1317475052753343</v>
      </c>
      <c r="U259" s="15">
        <f>VLOOKUP($D259,'cement hist forecast'!$A$1:$AJ$34,33,0)</f>
        <v>5.8130859023580479</v>
      </c>
      <c r="V259" s="15">
        <f>VLOOKUP($D259,'cement hist forecast'!$A$1:$AJ$34,34,0)</f>
        <v>5.5007975314991064</v>
      </c>
      <c r="W259" s="15">
        <f>VLOOKUP($D259,'cement hist forecast'!$A$1:$AJ$34,35,0)</f>
        <v>5.1947549280573462</v>
      </c>
      <c r="X259" s="15">
        <f>VLOOKUP($D259,'cement hist forecast'!$A$1:$AJ$34,36,0)</f>
        <v>4.8948331766844175</v>
      </c>
    </row>
    <row r="260" spans="1:24">
      <c r="A260" s="14" t="s">
        <v>3498</v>
      </c>
      <c r="B260" s="14" t="s">
        <v>4353</v>
      </c>
      <c r="C260" s="14" t="s">
        <v>2520</v>
      </c>
      <c r="D260" s="14" t="s">
        <v>2438</v>
      </c>
      <c r="E260" s="14" t="s">
        <v>3959</v>
      </c>
      <c r="F260">
        <f>SUMIF(GID_GCED_CO2_Plant_2019_v1.0!$V$1:$V$797,'prov lvl hist forec Mt'!A260,GID_GCED_CO2_Plant_2019_v1.0!$AB$1:$AB$797)</f>
        <v>157.56</v>
      </c>
      <c r="G260" s="15">
        <f t="shared" si="8"/>
        <v>15366.849999999997</v>
      </c>
      <c r="H260" s="26">
        <f t="shared" si="9"/>
        <v>1.0253239928807794E-2</v>
      </c>
      <c r="I260" s="15">
        <f>VLOOKUP($D260,'cement hist forecast'!$A$1:$AJ$34,21,0)</f>
        <v>5.9878345291577375</v>
      </c>
      <c r="J260" s="15">
        <f>VLOOKUP($D260,'cement hist forecast'!$A$1:$AJ$34,22,0)</f>
        <v>5.1578523161182837</v>
      </c>
      <c r="K260" s="15">
        <f>VLOOKUP($D260,'cement hist forecast'!$A$1:$AJ$34,23,0)</f>
        <v>5.0033483853656673</v>
      </c>
      <c r="L260" s="15">
        <f>VLOOKUP($D260,'cement hist forecast'!$A$1:$AJ$34,24,0)</f>
        <v>5.2750356313801383</v>
      </c>
      <c r="M260" s="15">
        <f>VLOOKUP($D260,'cement hist forecast'!$A$1:$AJ$34,25,0)</f>
        <v>6.3407056184827324</v>
      </c>
      <c r="N260" s="15">
        <f>VLOOKUP($D260,'cement hist forecast'!$A$1:$AJ$34,26,0)</f>
        <v>7.2350911397993114</v>
      </c>
      <c r="O260" s="15">
        <f>VLOOKUP($D260,'cement hist forecast'!$A$1:$AJ$34,27,0)</f>
        <v>7.3822753558155743</v>
      </c>
      <c r="P260" s="15">
        <f>VLOOKUP($D260,'cement hist forecast'!$A$1:$AJ$34,28,0)</f>
        <v>7.3559074036225329</v>
      </c>
      <c r="Q260" s="15">
        <f>VLOOKUP($D260,'cement hist forecast'!$A$1:$AJ$34,29,0)</f>
        <v>7.106001183657435</v>
      </c>
      <c r="R260" s="15">
        <f>VLOOKUP($D260,'cement hist forecast'!$A$1:$AJ$34,30,0)</f>
        <v>6.8610930880916392</v>
      </c>
      <c r="S260" s="15">
        <f>VLOOKUP($D260,'cement hist forecast'!$A$1:$AJ$34,31,0)</f>
        <v>6.6210831544371596</v>
      </c>
      <c r="T260" s="15">
        <f>VLOOKUP($D260,'cement hist forecast'!$A$1:$AJ$34,32,0)</f>
        <v>6.3858734194557698</v>
      </c>
      <c r="U260" s="15">
        <f>VLOOKUP($D260,'cement hist forecast'!$A$1:$AJ$34,33,0)</f>
        <v>6.1553678791740083</v>
      </c>
      <c r="V260" s="15">
        <f>VLOOKUP($D260,'cement hist forecast'!$A$1:$AJ$34,34,0)</f>
        <v>5.9294724496978795</v>
      </c>
      <c r="W260" s="15">
        <f>VLOOKUP($D260,'cement hist forecast'!$A$1:$AJ$34,35,0)</f>
        <v>5.7080949288112768</v>
      </c>
      <c r="X260" s="15">
        <f>VLOOKUP($D260,'cement hist forecast'!$A$1:$AJ$34,36,0)</f>
        <v>5.491144958342403</v>
      </c>
    </row>
    <row r="261" spans="1:24">
      <c r="A261" s="14" t="s">
        <v>3499</v>
      </c>
      <c r="B261" s="14" t="s">
        <v>4354</v>
      </c>
      <c r="C261" s="14" t="s">
        <v>2520</v>
      </c>
      <c r="D261" s="14" t="s">
        <v>1445</v>
      </c>
      <c r="E261" s="14" t="s">
        <v>3947</v>
      </c>
      <c r="F261">
        <f>SUMIF(GID_GCED_CO2_Plant_2019_v1.0!$V$1:$V$797,'prov lvl hist forec Mt'!A261,GID_GCED_CO2_Plant_2019_v1.0!$AB$1:$AB$797)</f>
        <v>261.48</v>
      </c>
      <c r="G261" s="15">
        <f t="shared" si="8"/>
        <v>19500.18</v>
      </c>
      <c r="H261" s="26">
        <f t="shared" si="9"/>
        <v>1.3409106992858529E-2</v>
      </c>
      <c r="I261" s="15">
        <f>VLOOKUP($D261,'cement hist forecast'!$A$1:$AJ$34,21,0)</f>
        <v>11.887051923900506</v>
      </c>
      <c r="J261" s="15">
        <f>VLOOKUP($D261,'cement hist forecast'!$A$1:$AJ$34,22,0)</f>
        <v>12.937656953365352</v>
      </c>
      <c r="K261" s="15">
        <f>VLOOKUP($D261,'cement hist forecast'!$A$1:$AJ$34,23,0)</f>
        <v>12.159265759154817</v>
      </c>
      <c r="L261" s="15">
        <f>VLOOKUP($D261,'cement hist forecast'!$A$1:$AJ$34,24,0)</f>
        <v>11.815307114840197</v>
      </c>
      <c r="M261" s="15">
        <f>VLOOKUP($D261,'cement hist forecast'!$A$1:$AJ$34,25,0)</f>
        <v>14.078349814013468</v>
      </c>
      <c r="N261" s="15">
        <f>VLOOKUP($D261,'cement hist forecast'!$A$1:$AJ$34,26,0)</f>
        <v>15.890419594803729</v>
      </c>
      <c r="O261" s="15">
        <f>VLOOKUP($D261,'cement hist forecast'!$A$1:$AJ$34,27,0)</f>
        <v>16.19866484510754</v>
      </c>
      <c r="P261" s="15">
        <f>VLOOKUP($D261,'cement hist forecast'!$A$1:$AJ$34,28,0)</f>
        <v>16.143442918166372</v>
      </c>
      <c r="Q261" s="15">
        <f>VLOOKUP($D261,'cement hist forecast'!$A$1:$AJ$34,29,0)</f>
        <v>15.620068826768495</v>
      </c>
      <c r="R261" s="15">
        <f>VLOOKUP($D261,'cement hist forecast'!$A$1:$AJ$34,30,0)</f>
        <v>15.107162217198578</v>
      </c>
      <c r="S261" s="15">
        <f>VLOOKUP($D261,'cement hist forecast'!$A$1:$AJ$34,31,0)</f>
        <v>14.604513739820057</v>
      </c>
      <c r="T261" s="15">
        <f>VLOOKUP($D261,'cement hist forecast'!$A$1:$AJ$34,32,0)</f>
        <v>14.111918231989108</v>
      </c>
      <c r="U261" s="15">
        <f>VLOOKUP($D261,'cement hist forecast'!$A$1:$AJ$34,33,0)</f>
        <v>13.629174634314779</v>
      </c>
      <c r="V261" s="15">
        <f>VLOOKUP($D261,'cement hist forecast'!$A$1:$AJ$34,34,0)</f>
        <v>13.156085908593933</v>
      </c>
      <c r="W261" s="15">
        <f>VLOOKUP($D261,'cement hist forecast'!$A$1:$AJ$34,35,0)</f>
        <v>12.692458957387508</v>
      </c>
      <c r="X261" s="15">
        <f>VLOOKUP($D261,'cement hist forecast'!$A$1:$AJ$34,36,0)</f>
        <v>12.238104545205207</v>
      </c>
    </row>
    <row r="262" spans="1:24">
      <c r="A262" s="14" t="s">
        <v>3671</v>
      </c>
      <c r="B262" s="14" t="s">
        <v>4355</v>
      </c>
      <c r="C262" s="14" t="s">
        <v>4356</v>
      </c>
      <c r="D262" s="14" t="s">
        <v>2400</v>
      </c>
      <c r="E262" s="14" t="s">
        <v>4023</v>
      </c>
      <c r="F262">
        <f>SUMIF(GID_GCED_CO2_Plant_2019_v1.0!$V$1:$V$797,'prov lvl hist forec Mt'!A262,GID_GCED_CO2_Plant_2019_v1.0!$AB$1:$AB$797)</f>
        <v>0</v>
      </c>
      <c r="G262" s="15">
        <f t="shared" si="8"/>
        <v>18621.920000000002</v>
      </c>
      <c r="H262" s="26">
        <f t="shared" si="9"/>
        <v>0</v>
      </c>
      <c r="I262" s="15">
        <f>VLOOKUP($D262,'cement hist forecast'!$A$1:$AJ$34,21,0)</f>
        <v>15.467210726119626</v>
      </c>
      <c r="J262" s="15">
        <f>VLOOKUP($D262,'cement hist forecast'!$A$1:$AJ$34,22,0)</f>
        <v>15.976751172588134</v>
      </c>
      <c r="K262" s="15">
        <f>VLOOKUP($D262,'cement hist forecast'!$A$1:$AJ$34,23,0)</f>
        <v>16.1704825212869</v>
      </c>
      <c r="L262" s="15">
        <f>VLOOKUP($D262,'cement hist forecast'!$A$1:$AJ$34,24,0)</f>
        <v>14.439325167700181</v>
      </c>
      <c r="M262" s="15">
        <f>VLOOKUP($D262,'cement hist forecast'!$A$1:$AJ$34,25,0)</f>
        <v>15.403971225051407</v>
      </c>
      <c r="N262" s="15">
        <f>VLOOKUP($D262,'cement hist forecast'!$A$1:$AJ$34,26,0)</f>
        <v>14.96456053282656</v>
      </c>
      <c r="O262" s="15">
        <f>VLOOKUP($D262,'cement hist forecast'!$A$1:$AJ$34,27,0)</f>
        <v>15.02982583604382</v>
      </c>
      <c r="P262" s="15">
        <f>VLOOKUP($D262,'cement hist forecast'!$A$1:$AJ$34,28,0)</f>
        <v>15.018133601362166</v>
      </c>
      <c r="Q262" s="15">
        <f>VLOOKUP($D262,'cement hist forecast'!$A$1:$AJ$34,29,0)</f>
        <v>14.907318694279338</v>
      </c>
      <c r="R262" s="15">
        <f>VLOOKUP($D262,'cement hist forecast'!$A$1:$AJ$34,30,0)</f>
        <v>14.798720085338164</v>
      </c>
      <c r="S262" s="15">
        <f>VLOOKUP($D262,'cement hist forecast'!$A$1:$AJ$34,31,0)</f>
        <v>14.692293448575814</v>
      </c>
      <c r="T262" s="15">
        <f>VLOOKUP($D262,'cement hist forecast'!$A$1:$AJ$34,32,0)</f>
        <v>14.587995344548712</v>
      </c>
      <c r="U262" s="15">
        <f>VLOOKUP($D262,'cement hist forecast'!$A$1:$AJ$34,33,0)</f>
        <v>14.48578320260215</v>
      </c>
      <c r="V262" s="15">
        <f>VLOOKUP($D262,'cement hist forecast'!$A$1:$AJ$34,34,0)</f>
        <v>14.385615303494522</v>
      </c>
      <c r="W262" s="15">
        <f>VLOOKUP($D262,'cement hist forecast'!$A$1:$AJ$34,35,0)</f>
        <v>14.287450762369044</v>
      </c>
      <c r="X262" s="15">
        <f>VLOOKUP($D262,'cement hist forecast'!$A$1:$AJ$34,36,0)</f>
        <v>14.191249512066076</v>
      </c>
    </row>
    <row r="263" spans="1:24">
      <c r="A263" s="14" t="s">
        <v>3404</v>
      </c>
      <c r="B263" s="14" t="s">
        <v>4357</v>
      </c>
      <c r="C263" s="14" t="s">
        <v>3033</v>
      </c>
      <c r="D263" s="14" t="s">
        <v>2396</v>
      </c>
      <c r="E263" s="14" t="s">
        <v>4093</v>
      </c>
      <c r="F263">
        <f>SUMIF(GID_GCED_CO2_Plant_2019_v1.0!$V$1:$V$797,'prov lvl hist forec Mt'!A263,GID_GCED_CO2_Plant_2019_v1.0!$AB$1:$AB$797)</f>
        <v>1790.1100000000001</v>
      </c>
      <c r="G263" s="15">
        <f t="shared" si="8"/>
        <v>18095.59</v>
      </c>
      <c r="H263" s="26">
        <f t="shared" si="9"/>
        <v>9.8925207743986249E-2</v>
      </c>
      <c r="I263" s="15">
        <f>VLOOKUP($D263,'cement hist forecast'!$A$1:$AJ$34,21,0)</f>
        <v>12.43549499866061</v>
      </c>
      <c r="J263" s="15">
        <f>VLOOKUP($D263,'cement hist forecast'!$A$1:$AJ$34,22,0)</f>
        <v>12.480840983881629</v>
      </c>
      <c r="K263" s="15">
        <f>VLOOKUP($D263,'cement hist forecast'!$A$1:$AJ$34,23,0)</f>
        <v>12.119492047909882</v>
      </c>
      <c r="L263" s="15">
        <f>VLOOKUP($D263,'cement hist forecast'!$A$1:$AJ$34,24,0)</f>
        <v>11.653362849274208</v>
      </c>
      <c r="M263" s="15">
        <f>VLOOKUP($D263,'cement hist forecast'!$A$1:$AJ$34,25,0)</f>
        <v>13.243899068207106</v>
      </c>
      <c r="N263" s="15">
        <f>VLOOKUP($D263,'cement hist forecast'!$A$1:$AJ$34,26,0)</f>
        <v>13.249065959926245</v>
      </c>
      <c r="O263" s="15">
        <f>VLOOKUP($D263,'cement hist forecast'!$A$1:$AJ$34,27,0)</f>
        <v>13.442156461077605</v>
      </c>
      <c r="P263" s="15">
        <f>VLOOKUP($D263,'cement hist forecast'!$A$1:$AJ$34,28,0)</f>
        <v>13.407564429125436</v>
      </c>
      <c r="Q263" s="15">
        <f>VLOOKUP($D263,'cement hist forecast'!$A$1:$AJ$34,29,0)</f>
        <v>13.079713260297856</v>
      </c>
      <c r="R263" s="15">
        <f>VLOOKUP($D263,'cement hist forecast'!$A$1:$AJ$34,30,0)</f>
        <v>12.758419114846827</v>
      </c>
      <c r="S263" s="15">
        <f>VLOOKUP($D263,'cement hist forecast'!$A$1:$AJ$34,31,0)</f>
        <v>12.443550852304817</v>
      </c>
      <c r="T263" s="15">
        <f>VLOOKUP($D263,'cement hist forecast'!$A$1:$AJ$34,32,0)</f>
        <v>12.13497995501365</v>
      </c>
      <c r="U263" s="15">
        <f>VLOOKUP($D263,'cement hist forecast'!$A$1:$AJ$34,33,0)</f>
        <v>11.832580475668305</v>
      </c>
      <c r="V263" s="15">
        <f>VLOOKUP($D263,'cement hist forecast'!$A$1:$AJ$34,34,0)</f>
        <v>11.536228985909865</v>
      </c>
      <c r="W263" s="15">
        <f>VLOOKUP($D263,'cement hist forecast'!$A$1:$AJ$34,35,0)</f>
        <v>11.245804525946598</v>
      </c>
      <c r="X263" s="15">
        <f>VLOOKUP($D263,'cement hist forecast'!$A$1:$AJ$34,36,0)</f>
        <v>10.961188555182591</v>
      </c>
    </row>
    <row r="264" spans="1:24">
      <c r="A264" s="14" t="s">
        <v>3383</v>
      </c>
      <c r="B264" s="14" t="s">
        <v>4358</v>
      </c>
      <c r="C264" s="14" t="s">
        <v>2970</v>
      </c>
      <c r="D264" s="14" t="s">
        <v>2416</v>
      </c>
      <c r="E264" s="14" t="s">
        <v>3979</v>
      </c>
      <c r="F264">
        <f>SUMIF(GID_GCED_CO2_Plant_2019_v1.0!$V$1:$V$797,'prov lvl hist forec Mt'!A264,GID_GCED_CO2_Plant_2019_v1.0!$AB$1:$AB$797)</f>
        <v>134.07999999999998</v>
      </c>
      <c r="G264" s="15">
        <f t="shared" si="8"/>
        <v>6251.97</v>
      </c>
      <c r="H264" s="26">
        <f t="shared" si="9"/>
        <v>2.1446040208126394E-2</v>
      </c>
      <c r="I264" s="15">
        <f>VLOOKUP($D264,'cement hist forecast'!$A$1:$AJ$34,21,0)</f>
        <v>6.2289741078131611</v>
      </c>
      <c r="J264" s="15">
        <f>VLOOKUP($D264,'cement hist forecast'!$A$1:$AJ$34,22,0)</f>
        <v>6.0783721147020016</v>
      </c>
      <c r="K264" s="15">
        <f>VLOOKUP($D264,'cement hist forecast'!$A$1:$AJ$34,23,0)</f>
        <v>5.4388515319575559</v>
      </c>
      <c r="L264" s="15">
        <f>VLOOKUP($D264,'cement hist forecast'!$A$1:$AJ$34,24,0)</f>
        <v>5.0867397229930358</v>
      </c>
      <c r="M264" s="15">
        <f>VLOOKUP($D264,'cement hist forecast'!$A$1:$AJ$34,25,0)</f>
        <v>6.0673667215523954</v>
      </c>
      <c r="N264" s="15">
        <f>VLOOKUP($D264,'cement hist forecast'!$A$1:$AJ$34,26,0)</f>
        <v>6.3075775956689695</v>
      </c>
      <c r="O264" s="15">
        <f>VLOOKUP($D264,'cement hist forecast'!$A$1:$AJ$34,27,0)</f>
        <v>6.4413799142302075</v>
      </c>
      <c r="P264" s="15">
        <f>VLOOKUP($D264,'cement hist forecast'!$A$1:$AJ$34,28,0)</f>
        <v>6.4174093198646327</v>
      </c>
      <c r="Q264" s="15">
        <f>VLOOKUP($D264,'cement hist forecast'!$A$1:$AJ$34,29,0)</f>
        <v>6.1902244181187136</v>
      </c>
      <c r="R264" s="15">
        <f>VLOOKUP($D264,'cement hist forecast'!$A$1:$AJ$34,30,0)</f>
        <v>5.9675832144077123</v>
      </c>
      <c r="S264" s="15">
        <f>VLOOKUP($D264,'cement hist forecast'!$A$1:$AJ$34,31,0)</f>
        <v>5.7493948347709312</v>
      </c>
      <c r="T264" s="15">
        <f>VLOOKUP($D264,'cement hist forecast'!$A$1:$AJ$34,32,0)</f>
        <v>5.5355702227268857</v>
      </c>
      <c r="U264" s="15">
        <f>VLOOKUP($D264,'cement hist forecast'!$A$1:$AJ$34,33,0)</f>
        <v>5.326022102923722</v>
      </c>
      <c r="V264" s="15">
        <f>VLOOKUP($D264,'cement hist forecast'!$A$1:$AJ$34,34,0)</f>
        <v>5.1206649455166202</v>
      </c>
      <c r="W264" s="15">
        <f>VLOOKUP($D264,'cement hist forecast'!$A$1:$AJ$34,35,0)</f>
        <v>4.9194149312576627</v>
      </c>
      <c r="X264" s="15">
        <f>VLOOKUP($D264,'cement hist forecast'!$A$1:$AJ$34,36,0)</f>
        <v>4.7221899172838819</v>
      </c>
    </row>
    <row r="265" spans="1:24">
      <c r="A265" s="14" t="s">
        <v>3464</v>
      </c>
      <c r="B265" s="14" t="s">
        <v>4359</v>
      </c>
      <c r="C265" s="14" t="s">
        <v>3222</v>
      </c>
      <c r="D265" s="14" t="s">
        <v>3943</v>
      </c>
      <c r="E265" s="14" t="s">
        <v>3944</v>
      </c>
      <c r="F265">
        <f>SUMIF(GID_GCED_CO2_Plant_2019_v1.0!$V$1:$V$797,'prov lvl hist forec Mt'!A265,GID_GCED_CO2_Plant_2019_v1.0!$AB$1:$AB$797)</f>
        <v>207.84</v>
      </c>
      <c r="G265" s="15">
        <f t="shared" si="8"/>
        <v>4351.25</v>
      </c>
      <c r="H265" s="26">
        <f t="shared" si="9"/>
        <v>4.7765584602125828E-2</v>
      </c>
      <c r="I265" s="15">
        <f>VLOOKUP($D265,'cement hist forecast'!$A$1:$AJ$34,21,0)</f>
        <v>4.0193915554063553</v>
      </c>
      <c r="J265" s="15">
        <f>VLOOKUP($D265,'cement hist forecast'!$A$1:$AJ$34,22,0)</f>
        <v>4.3366620130675004</v>
      </c>
      <c r="K265" s="15">
        <f>VLOOKUP($D265,'cement hist forecast'!$A$1:$AJ$34,23,0)</f>
        <v>3.2033980361307468</v>
      </c>
      <c r="L265" s="15">
        <f>VLOOKUP($D265,'cement hist forecast'!$A$1:$AJ$34,24,0)</f>
        <v>2.4965702429489336</v>
      </c>
      <c r="M265" s="15">
        <f>VLOOKUP($D265,'cement hist forecast'!$A$1:$AJ$34,25,0)</f>
        <v>2.719656665294488</v>
      </c>
      <c r="N265" s="15">
        <f>VLOOKUP($D265,'cement hist forecast'!$A$1:$AJ$34,26,0)</f>
        <v>2.895330206718187</v>
      </c>
      <c r="O265" s="15">
        <f>VLOOKUP($D265,'cement hist forecast'!$A$1:$AJ$34,27,0)</f>
        <v>2.9163500648472214</v>
      </c>
      <c r="P265" s="15">
        <f>VLOOKUP($D265,'cement hist forecast'!$A$1:$AJ$34,28,0)</f>
        <v>2.912584371559908</v>
      </c>
      <c r="Q265" s="15">
        <f>VLOOKUP($D265,'cement hist forecast'!$A$1:$AJ$34,29,0)</f>
        <v>2.8768944488806367</v>
      </c>
      <c r="R265" s="15">
        <f>VLOOKUP($D265,'cement hist forecast'!$A$1:$AJ$34,30,0)</f>
        <v>2.8419183246549511</v>
      </c>
      <c r="S265" s="15">
        <f>VLOOKUP($D265,'cement hist forecast'!$A$1:$AJ$34,31,0)</f>
        <v>2.8076417229137793</v>
      </c>
      <c r="T265" s="15">
        <f>VLOOKUP($D265,'cement hist forecast'!$A$1:$AJ$34,32,0)</f>
        <v>2.7740506532074307</v>
      </c>
      <c r="U265" s="15">
        <f>VLOOKUP($D265,'cement hist forecast'!$A$1:$AJ$34,33,0)</f>
        <v>2.7411314048952091</v>
      </c>
      <c r="V265" s="15">
        <f>VLOOKUP($D265,'cement hist forecast'!$A$1:$AJ$34,34,0)</f>
        <v>2.7088705415492318</v>
      </c>
      <c r="W265" s="15">
        <f>VLOOKUP($D265,'cement hist forecast'!$A$1:$AJ$34,35,0)</f>
        <v>2.6772548954701749</v>
      </c>
      <c r="X265" s="15">
        <f>VLOOKUP($D265,'cement hist forecast'!$A$1:$AJ$34,36,0)</f>
        <v>2.6462715623126982</v>
      </c>
    </row>
    <row r="266" spans="1:24">
      <c r="A266" s="14" t="s">
        <v>3478</v>
      </c>
      <c r="B266" s="14" t="s">
        <v>4360</v>
      </c>
      <c r="C266" s="14" t="s">
        <v>1463</v>
      </c>
      <c r="D266" s="14" t="s">
        <v>2362</v>
      </c>
      <c r="E266" s="14" t="s">
        <v>3963</v>
      </c>
      <c r="F266">
        <f>SUMIF(GID_GCED_CO2_Plant_2019_v1.0!$V$1:$V$797,'prov lvl hist forec Mt'!A266,GID_GCED_CO2_Plant_2019_v1.0!$AB$1:$AB$797)</f>
        <v>335.22</v>
      </c>
      <c r="G266" s="15">
        <f t="shared" si="8"/>
        <v>26891.949999999997</v>
      </c>
      <c r="H266" s="26">
        <f t="shared" si="9"/>
        <v>1.2465440401309688E-2</v>
      </c>
      <c r="I266" s="15">
        <f>VLOOKUP($D266,'cement hist forecast'!$A$1:$AJ$34,21,0)</f>
        <v>21.994985336630332</v>
      </c>
      <c r="J266" s="15">
        <f>VLOOKUP($D266,'cement hist forecast'!$A$1:$AJ$34,22,0)</f>
        <v>20.472306267203567</v>
      </c>
      <c r="K266" s="15">
        <f>VLOOKUP($D266,'cement hist forecast'!$A$1:$AJ$34,23,0)</f>
        <v>20.264922925467992</v>
      </c>
      <c r="L266" s="15">
        <f>VLOOKUP($D266,'cement hist forecast'!$A$1:$AJ$34,24,0)</f>
        <v>14.497991619881457</v>
      </c>
      <c r="M266" s="15">
        <f>VLOOKUP($D266,'cement hist forecast'!$A$1:$AJ$34,25,0)</f>
        <v>14.40046728580502</v>
      </c>
      <c r="N266" s="15">
        <f>VLOOKUP($D266,'cement hist forecast'!$A$1:$AJ$34,26,0)</f>
        <v>15.896400140947566</v>
      </c>
      <c r="O266" s="15">
        <f>VLOOKUP($D266,'cement hist forecast'!$A$1:$AJ$34,27,0)</f>
        <v>15.777576315359193</v>
      </c>
      <c r="P266" s="15">
        <f>VLOOKUP($D266,'cement hist forecast'!$A$1:$AJ$34,28,0)</f>
        <v>15.798863522896191</v>
      </c>
      <c r="Q266" s="15">
        <f>VLOOKUP($D266,'cement hist forecast'!$A$1:$AJ$34,29,0)</f>
        <v>16.000616223683764</v>
      </c>
      <c r="R266" s="15">
        <f>VLOOKUP($D266,'cement hist forecast'!$A$1:$AJ$34,30,0)</f>
        <v>16.198333870455588</v>
      </c>
      <c r="S266" s="15">
        <f>VLOOKUP($D266,'cement hist forecast'!$A$1:$AJ$34,31,0)</f>
        <v>16.392097164291975</v>
      </c>
      <c r="T266" s="15">
        <f>VLOOKUP($D266,'cement hist forecast'!$A$1:$AJ$34,32,0)</f>
        <v>16.581985192251636</v>
      </c>
      <c r="U266" s="15">
        <f>VLOOKUP($D266,'cement hist forecast'!$A$1:$AJ$34,33,0)</f>
        <v>16.768075459652103</v>
      </c>
      <c r="V266" s="15">
        <f>VLOOKUP($D266,'cement hist forecast'!$A$1:$AJ$34,34,0)</f>
        <v>16.950443921704558</v>
      </c>
      <c r="W266" s="15">
        <f>VLOOKUP($D266,'cement hist forecast'!$A$1:$AJ$34,35,0)</f>
        <v>17.129165014515966</v>
      </c>
      <c r="X266" s="15">
        <f>VLOOKUP($D266,'cement hist forecast'!$A$1:$AJ$34,36,0)</f>
        <v>17.304311685471145</v>
      </c>
    </row>
    <row r="267" spans="1:24">
      <c r="A267" s="14" t="s">
        <v>3672</v>
      </c>
      <c r="B267" s="14" t="s">
        <v>4361</v>
      </c>
      <c r="C267" s="14" t="s">
        <v>2907</v>
      </c>
      <c r="D267" s="14" t="s">
        <v>2453</v>
      </c>
      <c r="E267" s="14" t="s">
        <v>4031</v>
      </c>
      <c r="F267">
        <f>SUMIF(GID_GCED_CO2_Plant_2019_v1.0!$V$1:$V$797,'prov lvl hist forec Mt'!A267,GID_GCED_CO2_Plant_2019_v1.0!$AB$1:$AB$797)</f>
        <v>0</v>
      </c>
      <c r="G267" s="15">
        <f t="shared" si="8"/>
        <v>24364.339999999997</v>
      </c>
      <c r="H267" s="26">
        <f t="shared" si="9"/>
        <v>0</v>
      </c>
      <c r="I267" s="15">
        <f>VLOOKUP($D267,'cement hist forecast'!$A$1:$AJ$34,21,0)</f>
        <v>23.889292836613272</v>
      </c>
      <c r="J267" s="15">
        <f>VLOOKUP($D267,'cement hist forecast'!$A$1:$AJ$34,22,0)</f>
        <v>23.602110317639493</v>
      </c>
      <c r="K267" s="15">
        <f>VLOOKUP($D267,'cement hist forecast'!$A$1:$AJ$34,23,0)</f>
        <v>23.509084946009047</v>
      </c>
      <c r="L267" s="15">
        <f>VLOOKUP($D267,'cement hist forecast'!$A$1:$AJ$34,24,0)</f>
        <v>19.425947158911239</v>
      </c>
      <c r="M267" s="15">
        <f>VLOOKUP($D267,'cement hist forecast'!$A$1:$AJ$34,25,0)</f>
        <v>22.081998920465789</v>
      </c>
      <c r="N267" s="15">
        <f>VLOOKUP($D267,'cement hist forecast'!$A$1:$AJ$34,26,0)</f>
        <v>20.766259868170149</v>
      </c>
      <c r="O267" s="15">
        <f>VLOOKUP($D267,'cement hist forecast'!$A$1:$AJ$34,27,0)</f>
        <v>21.088943481517536</v>
      </c>
      <c r="P267" s="15">
        <f>VLOOKUP($D267,'cement hist forecast'!$A$1:$AJ$34,28,0)</f>
        <v>21.03113493165726</v>
      </c>
      <c r="Q267" s="15">
        <f>VLOOKUP($D267,'cement hist forecast'!$A$1:$AJ$34,29,0)</f>
        <v>20.483245733759745</v>
      </c>
      <c r="R267" s="15">
        <f>VLOOKUP($D267,'cement hist forecast'!$A$1:$AJ$34,30,0)</f>
        <v>19.946314319820178</v>
      </c>
      <c r="S267" s="15">
        <f>VLOOKUP($D267,'cement hist forecast'!$A$1:$AJ$34,31,0)</f>
        <v>19.420121534159403</v>
      </c>
      <c r="T267" s="15">
        <f>VLOOKUP($D267,'cement hist forecast'!$A$1:$AJ$34,32,0)</f>
        <v>18.904452604211844</v>
      </c>
      <c r="U267" s="15">
        <f>VLOOKUP($D267,'cement hist forecast'!$A$1:$AJ$34,33,0)</f>
        <v>18.399097052863237</v>
      </c>
      <c r="V267" s="15">
        <f>VLOOKUP($D267,'cement hist forecast'!$A$1:$AJ$34,34,0)</f>
        <v>17.903848612541598</v>
      </c>
      <c r="W267" s="15">
        <f>VLOOKUP($D267,'cement hist forecast'!$A$1:$AJ$34,35,0)</f>
        <v>17.418505141026397</v>
      </c>
      <c r="X267" s="15">
        <f>VLOOKUP($D267,'cement hist forecast'!$A$1:$AJ$34,36,0)</f>
        <v>16.942868538941493</v>
      </c>
    </row>
    <row r="268" spans="1:24">
      <c r="A268" s="14" t="s">
        <v>3673</v>
      </c>
      <c r="B268" s="14" t="s">
        <v>4362</v>
      </c>
      <c r="C268" s="14" t="s">
        <v>4363</v>
      </c>
      <c r="D268" s="14" t="s">
        <v>2362</v>
      </c>
      <c r="E268" s="14" t="s">
        <v>3963</v>
      </c>
      <c r="F268">
        <f>SUMIF(GID_GCED_CO2_Plant_2019_v1.0!$V$1:$V$797,'prov lvl hist forec Mt'!A268,GID_GCED_CO2_Plant_2019_v1.0!$AB$1:$AB$797)</f>
        <v>0</v>
      </c>
      <c r="G268" s="15">
        <f t="shared" si="8"/>
        <v>26891.949999999997</v>
      </c>
      <c r="H268" s="26">
        <f t="shared" si="9"/>
        <v>0</v>
      </c>
      <c r="I268" s="15">
        <f>VLOOKUP($D268,'cement hist forecast'!$A$1:$AJ$34,21,0)</f>
        <v>21.994985336630332</v>
      </c>
      <c r="J268" s="15">
        <f>VLOOKUP($D268,'cement hist forecast'!$A$1:$AJ$34,22,0)</f>
        <v>20.472306267203567</v>
      </c>
      <c r="K268" s="15">
        <f>VLOOKUP($D268,'cement hist forecast'!$A$1:$AJ$34,23,0)</f>
        <v>20.264922925467992</v>
      </c>
      <c r="L268" s="15">
        <f>VLOOKUP($D268,'cement hist forecast'!$A$1:$AJ$34,24,0)</f>
        <v>14.497991619881457</v>
      </c>
      <c r="M268" s="15">
        <f>VLOOKUP($D268,'cement hist forecast'!$A$1:$AJ$34,25,0)</f>
        <v>14.40046728580502</v>
      </c>
      <c r="N268" s="15">
        <f>VLOOKUP($D268,'cement hist forecast'!$A$1:$AJ$34,26,0)</f>
        <v>15.896400140947566</v>
      </c>
      <c r="O268" s="15">
        <f>VLOOKUP($D268,'cement hist forecast'!$A$1:$AJ$34,27,0)</f>
        <v>15.777576315359193</v>
      </c>
      <c r="P268" s="15">
        <f>VLOOKUP($D268,'cement hist forecast'!$A$1:$AJ$34,28,0)</f>
        <v>15.798863522896191</v>
      </c>
      <c r="Q268" s="15">
        <f>VLOOKUP($D268,'cement hist forecast'!$A$1:$AJ$34,29,0)</f>
        <v>16.000616223683764</v>
      </c>
      <c r="R268" s="15">
        <f>VLOOKUP($D268,'cement hist forecast'!$A$1:$AJ$34,30,0)</f>
        <v>16.198333870455588</v>
      </c>
      <c r="S268" s="15">
        <f>VLOOKUP($D268,'cement hist forecast'!$A$1:$AJ$34,31,0)</f>
        <v>16.392097164291975</v>
      </c>
      <c r="T268" s="15">
        <f>VLOOKUP($D268,'cement hist forecast'!$A$1:$AJ$34,32,0)</f>
        <v>16.581985192251636</v>
      </c>
      <c r="U268" s="15">
        <f>VLOOKUP($D268,'cement hist forecast'!$A$1:$AJ$34,33,0)</f>
        <v>16.768075459652103</v>
      </c>
      <c r="V268" s="15">
        <f>VLOOKUP($D268,'cement hist forecast'!$A$1:$AJ$34,34,0)</f>
        <v>16.950443921704558</v>
      </c>
      <c r="W268" s="15">
        <f>VLOOKUP($D268,'cement hist forecast'!$A$1:$AJ$34,35,0)</f>
        <v>17.129165014515966</v>
      </c>
      <c r="X268" s="15">
        <f>VLOOKUP($D268,'cement hist forecast'!$A$1:$AJ$34,36,0)</f>
        <v>17.304311685471145</v>
      </c>
    </row>
    <row r="269" spans="1:24">
      <c r="A269" s="14" t="s">
        <v>3465</v>
      </c>
      <c r="B269" s="14" t="s">
        <v>4364</v>
      </c>
      <c r="C269" s="14" t="s">
        <v>3223</v>
      </c>
      <c r="D269" s="14" t="s">
        <v>2409</v>
      </c>
      <c r="E269" s="14" t="s">
        <v>3961</v>
      </c>
      <c r="F269">
        <f>SUMIF(GID_GCED_CO2_Plant_2019_v1.0!$V$1:$V$797,'prov lvl hist forec Mt'!A269,GID_GCED_CO2_Plant_2019_v1.0!$AB$1:$AB$797)</f>
        <v>261.48</v>
      </c>
      <c r="G269" s="15">
        <f t="shared" si="8"/>
        <v>6828.59</v>
      </c>
      <c r="H269" s="26">
        <f t="shared" si="9"/>
        <v>3.8291946067929107E-2</v>
      </c>
      <c r="I269" s="15">
        <f>VLOOKUP($D269,'cement hist forecast'!$A$1:$AJ$34,21,0)</f>
        <v>13.058604984277105</v>
      </c>
      <c r="J269" s="15">
        <f>VLOOKUP($D269,'cement hist forecast'!$A$1:$AJ$34,22,0)</f>
        <v>14.102085700760693</v>
      </c>
      <c r="K269" s="15">
        <f>VLOOKUP($D269,'cement hist forecast'!$A$1:$AJ$34,23,0)</f>
        <v>15.405543979884897</v>
      </c>
      <c r="L269" s="15">
        <f>VLOOKUP($D269,'cement hist forecast'!$A$1:$AJ$34,24,0)</f>
        <v>14.586288795375388</v>
      </c>
      <c r="M269" s="15">
        <f>VLOOKUP($D269,'cement hist forecast'!$A$1:$AJ$34,25,0)</f>
        <v>15.123518499290816</v>
      </c>
      <c r="N269" s="15">
        <f>VLOOKUP($D269,'cement hist forecast'!$A$1:$AJ$34,26,0)</f>
        <v>14.642655263402022</v>
      </c>
      <c r="O269" s="15">
        <f>VLOOKUP($D269,'cement hist forecast'!$A$1:$AJ$34,27,0)</f>
        <v>14.63297575436094</v>
      </c>
      <c r="P269" s="15">
        <f>VLOOKUP($D269,'cement hist forecast'!$A$1:$AJ$34,28,0)</f>
        <v>14.634709831822201</v>
      </c>
      <c r="Q269" s="15">
        <f>VLOOKUP($D269,'cement hist forecast'!$A$1:$AJ$34,29,0)</f>
        <v>14.651144810932376</v>
      </c>
      <c r="R269" s="15">
        <f>VLOOKUP($D269,'cement hist forecast'!$A$1:$AJ$34,30,0)</f>
        <v>14.667251090460345</v>
      </c>
      <c r="S269" s="15">
        <f>VLOOKUP($D269,'cement hist forecast'!$A$1:$AJ$34,31,0)</f>
        <v>14.683035244397756</v>
      </c>
      <c r="T269" s="15">
        <f>VLOOKUP($D269,'cement hist forecast'!$A$1:$AJ$34,32,0)</f>
        <v>14.698503715256418</v>
      </c>
      <c r="U269" s="15">
        <f>VLOOKUP($D269,'cement hist forecast'!$A$1:$AJ$34,33,0)</f>
        <v>14.713662816697907</v>
      </c>
      <c r="V269" s="15">
        <f>VLOOKUP($D269,'cement hist forecast'!$A$1:$AJ$34,34,0)</f>
        <v>14.728518736110567</v>
      </c>
      <c r="W269" s="15">
        <f>VLOOKUP($D269,'cement hist forecast'!$A$1:$AJ$34,35,0)</f>
        <v>14.743077537134974</v>
      </c>
      <c r="X269" s="15">
        <f>VLOOKUP($D269,'cement hist forecast'!$A$1:$AJ$34,36,0)</f>
        <v>14.757345162138892</v>
      </c>
    </row>
    <row r="270" spans="1:24">
      <c r="A270" s="14" t="s">
        <v>3674</v>
      </c>
      <c r="B270" s="14" t="s">
        <v>4365</v>
      </c>
      <c r="C270" s="14" t="s">
        <v>4366</v>
      </c>
      <c r="D270" s="14" t="s">
        <v>1517</v>
      </c>
      <c r="E270" s="14" t="s">
        <v>4043</v>
      </c>
      <c r="F270">
        <f>SUMIF(GID_GCED_CO2_Plant_2019_v1.0!$V$1:$V$797,'prov lvl hist forec Mt'!A270,GID_GCED_CO2_Plant_2019_v1.0!$AB$1:$AB$797)</f>
        <v>0</v>
      </c>
      <c r="G270" s="15">
        <f t="shared" si="8"/>
        <v>24846.129999999997</v>
      </c>
      <c r="H270" s="26">
        <f t="shared" si="9"/>
        <v>0</v>
      </c>
      <c r="I270" s="15">
        <f>VLOOKUP($D270,'cement hist forecast'!$A$1:$AJ$34,21,0)</f>
        <v>19.737440587036417</v>
      </c>
      <c r="J270" s="15">
        <f>VLOOKUP($D270,'cement hist forecast'!$A$1:$AJ$34,22,0)</f>
        <v>19.782785600550685</v>
      </c>
      <c r="K270" s="15">
        <f>VLOOKUP($D270,'cement hist forecast'!$A$1:$AJ$34,23,0)</f>
        <v>21.414223108893875</v>
      </c>
      <c r="L270" s="15">
        <f>VLOOKUP($D270,'cement hist forecast'!$A$1:$AJ$34,24,0)</f>
        <v>21.140668258208319</v>
      </c>
      <c r="M270" s="15">
        <f>VLOOKUP($D270,'cement hist forecast'!$A$1:$AJ$34,25,0)</f>
        <v>22.995128337938279</v>
      </c>
      <c r="N270" s="15">
        <f>VLOOKUP($D270,'cement hist forecast'!$A$1:$AJ$34,26,0)</f>
        <v>23.156823843551148</v>
      </c>
      <c r="O270" s="15">
        <f>VLOOKUP($D270,'cement hist forecast'!$A$1:$AJ$34,27,0)</f>
        <v>23.328832621471442</v>
      </c>
      <c r="P270" s="15">
        <f>VLOOKUP($D270,'cement hist forecast'!$A$1:$AJ$34,28,0)</f>
        <v>23.29801736589754</v>
      </c>
      <c r="Q270" s="15">
        <f>VLOOKUP($D270,'cement hist forecast'!$A$1:$AJ$34,29,0)</f>
        <v>23.005961161405295</v>
      </c>
      <c r="R270" s="15">
        <f>VLOOKUP($D270,'cement hist forecast'!$A$1:$AJ$34,30,0)</f>
        <v>22.719746081002896</v>
      </c>
      <c r="S270" s="15">
        <f>VLOOKUP($D270,'cement hist forecast'!$A$1:$AJ$34,31,0)</f>
        <v>22.439255302208544</v>
      </c>
      <c r="T270" s="15">
        <f>VLOOKUP($D270,'cement hist forecast'!$A$1:$AJ$34,32,0)</f>
        <v>22.164374338990076</v>
      </c>
      <c r="U270" s="15">
        <f>VLOOKUP($D270,'cement hist forecast'!$A$1:$AJ$34,33,0)</f>
        <v>21.894990995035982</v>
      </c>
      <c r="V270" s="15">
        <f>VLOOKUP($D270,'cement hist forecast'!$A$1:$AJ$34,34,0)</f>
        <v>21.630995317960966</v>
      </c>
      <c r="W270" s="15">
        <f>VLOOKUP($D270,'cement hist forecast'!$A$1:$AJ$34,35,0)</f>
        <v>21.372279554427454</v>
      </c>
      <c r="X270" s="15">
        <f>VLOOKUP($D270,'cement hist forecast'!$A$1:$AJ$34,36,0)</f>
        <v>21.118738106164606</v>
      </c>
    </row>
    <row r="271" spans="1:24">
      <c r="A271" s="14" t="s">
        <v>3467</v>
      </c>
      <c r="B271" s="14" t="s">
        <v>4367</v>
      </c>
      <c r="C271" s="14" t="s">
        <v>3225</v>
      </c>
      <c r="D271" s="14" t="s">
        <v>2438</v>
      </c>
      <c r="E271" s="14" t="s">
        <v>3959</v>
      </c>
      <c r="F271">
        <f>SUMIF(GID_GCED_CO2_Plant_2019_v1.0!$V$1:$V$797,'prov lvl hist forec Mt'!A271,GID_GCED_CO2_Plant_2019_v1.0!$AB$1:$AB$797)</f>
        <v>419.03999999999996</v>
      </c>
      <c r="G271" s="15">
        <f t="shared" si="8"/>
        <v>15366.849999999997</v>
      </c>
      <c r="H271" s="26">
        <f t="shared" si="9"/>
        <v>2.7269088980500237E-2</v>
      </c>
      <c r="I271" s="15">
        <f>VLOOKUP($D271,'cement hist forecast'!$A$1:$AJ$34,21,0)</f>
        <v>5.9878345291577375</v>
      </c>
      <c r="J271" s="15">
        <f>VLOOKUP($D271,'cement hist forecast'!$A$1:$AJ$34,22,0)</f>
        <v>5.1578523161182837</v>
      </c>
      <c r="K271" s="15">
        <f>VLOOKUP($D271,'cement hist forecast'!$A$1:$AJ$34,23,0)</f>
        <v>5.0033483853656673</v>
      </c>
      <c r="L271" s="15">
        <f>VLOOKUP($D271,'cement hist forecast'!$A$1:$AJ$34,24,0)</f>
        <v>5.2750356313801383</v>
      </c>
      <c r="M271" s="15">
        <f>VLOOKUP($D271,'cement hist forecast'!$A$1:$AJ$34,25,0)</f>
        <v>6.3407056184827324</v>
      </c>
      <c r="N271" s="15">
        <f>VLOOKUP($D271,'cement hist forecast'!$A$1:$AJ$34,26,0)</f>
        <v>7.2350911397993114</v>
      </c>
      <c r="O271" s="15">
        <f>VLOOKUP($D271,'cement hist forecast'!$A$1:$AJ$34,27,0)</f>
        <v>7.3822753558155743</v>
      </c>
      <c r="P271" s="15">
        <f>VLOOKUP($D271,'cement hist forecast'!$A$1:$AJ$34,28,0)</f>
        <v>7.3559074036225329</v>
      </c>
      <c r="Q271" s="15">
        <f>VLOOKUP($D271,'cement hist forecast'!$A$1:$AJ$34,29,0)</f>
        <v>7.106001183657435</v>
      </c>
      <c r="R271" s="15">
        <f>VLOOKUP($D271,'cement hist forecast'!$A$1:$AJ$34,30,0)</f>
        <v>6.8610930880916392</v>
      </c>
      <c r="S271" s="15">
        <f>VLOOKUP($D271,'cement hist forecast'!$A$1:$AJ$34,31,0)</f>
        <v>6.6210831544371596</v>
      </c>
      <c r="T271" s="15">
        <f>VLOOKUP($D271,'cement hist forecast'!$A$1:$AJ$34,32,0)</f>
        <v>6.3858734194557698</v>
      </c>
      <c r="U271" s="15">
        <f>VLOOKUP($D271,'cement hist forecast'!$A$1:$AJ$34,33,0)</f>
        <v>6.1553678791740083</v>
      </c>
      <c r="V271" s="15">
        <f>VLOOKUP($D271,'cement hist forecast'!$A$1:$AJ$34,34,0)</f>
        <v>5.9294724496978795</v>
      </c>
      <c r="W271" s="15">
        <f>VLOOKUP($D271,'cement hist forecast'!$A$1:$AJ$34,35,0)</f>
        <v>5.7080949288112768</v>
      </c>
      <c r="X271" s="15">
        <f>VLOOKUP($D271,'cement hist forecast'!$A$1:$AJ$34,36,0)</f>
        <v>5.491144958342403</v>
      </c>
    </row>
    <row r="272" spans="1:24">
      <c r="A272" s="14" t="s">
        <v>3675</v>
      </c>
      <c r="B272" s="14" t="s">
        <v>4368</v>
      </c>
      <c r="C272" s="14" t="s">
        <v>3225</v>
      </c>
      <c r="D272" s="14" t="s">
        <v>2545</v>
      </c>
      <c r="E272" s="14" t="s">
        <v>3953</v>
      </c>
      <c r="F272">
        <f>SUMIF(GID_GCED_CO2_Plant_2019_v1.0!$V$1:$V$797,'prov lvl hist forec Mt'!A272,GID_GCED_CO2_Plant_2019_v1.0!$AB$1:$AB$797)</f>
        <v>0</v>
      </c>
      <c r="G272" s="15">
        <f t="shared" si="8"/>
        <v>9758.44</v>
      </c>
      <c r="H272" s="26">
        <f t="shared" si="9"/>
        <v>0</v>
      </c>
      <c r="I272" s="15">
        <f>VLOOKUP($D272,'cement hist forecast'!$A$1:$AJ$34,21,0)</f>
        <v>12.249890595695526</v>
      </c>
      <c r="J272" s="15">
        <f>VLOOKUP($D272,'cement hist forecast'!$A$1:$AJ$34,22,0)</f>
        <v>14.383858197862905</v>
      </c>
      <c r="K272" s="15">
        <f>VLOOKUP($D272,'cement hist forecast'!$A$1:$AJ$34,23,0)</f>
        <v>15.31924099525315</v>
      </c>
      <c r="L272" s="15">
        <f>VLOOKUP($D272,'cement hist forecast'!$A$1:$AJ$34,24,0)</f>
        <v>15.599987440717284</v>
      </c>
      <c r="M272" s="15">
        <f>VLOOKUP($D272,'cement hist forecast'!$A$1:$AJ$34,25,0)</f>
        <v>17.674287089029153</v>
      </c>
      <c r="N272" s="15">
        <f>VLOOKUP($D272,'cement hist forecast'!$A$1:$AJ$34,26,0)</f>
        <v>17.608992589415269</v>
      </c>
      <c r="O272" s="15">
        <f>VLOOKUP($D272,'cement hist forecast'!$A$1:$AJ$34,27,0)</f>
        <v>17.857982969106974</v>
      </c>
      <c r="P272" s="15">
        <f>VLOOKUP($D272,'cement hist forecast'!$A$1:$AJ$34,28,0)</f>
        <v>17.813376511934194</v>
      </c>
      <c r="Q272" s="15">
        <f>VLOOKUP($D272,'cement hist forecast'!$A$1:$AJ$34,29,0)</f>
        <v>17.390612126726253</v>
      </c>
      <c r="R272" s="15">
        <f>VLOOKUP($D272,'cement hist forecast'!$A$1:$AJ$34,30,0)</f>
        <v>16.976303029222471</v>
      </c>
      <c r="S272" s="15">
        <f>VLOOKUP($D272,'cement hist forecast'!$A$1:$AJ$34,31,0)</f>
        <v>16.570280113668762</v>
      </c>
      <c r="T272" s="15">
        <f>VLOOKUP($D272,'cement hist forecast'!$A$1:$AJ$34,32,0)</f>
        <v>16.172377656426129</v>
      </c>
      <c r="U272" s="15">
        <f>VLOOKUP($D272,'cement hist forecast'!$A$1:$AJ$34,33,0)</f>
        <v>15.782433248328351</v>
      </c>
      <c r="V272" s="15">
        <f>VLOOKUP($D272,'cement hist forecast'!$A$1:$AJ$34,34,0)</f>
        <v>15.400287728392524</v>
      </c>
      <c r="W272" s="15">
        <f>VLOOKUP($D272,'cement hist forecast'!$A$1:$AJ$34,35,0)</f>
        <v>15.025785118855419</v>
      </c>
      <c r="X272" s="15">
        <f>VLOOKUP($D272,'cement hist forecast'!$A$1:$AJ$34,36,0)</f>
        <v>14.65877256150905</v>
      </c>
    </row>
    <row r="273" spans="1:24">
      <c r="A273" s="14" t="s">
        <v>3479</v>
      </c>
      <c r="B273" s="14" t="s">
        <v>4369</v>
      </c>
      <c r="C273" s="14" t="s">
        <v>4370</v>
      </c>
      <c r="D273" s="14" t="s">
        <v>2366</v>
      </c>
      <c r="E273" s="14" t="s">
        <v>3987</v>
      </c>
      <c r="F273">
        <f>SUMIF(GID_GCED_CO2_Plant_2019_v1.0!$V$1:$V$797,'prov lvl hist forec Mt'!A273,GID_GCED_CO2_Plant_2019_v1.0!$AB$1:$AB$797)</f>
        <v>335.23</v>
      </c>
      <c r="G273" s="15">
        <f t="shared" si="8"/>
        <v>30951.659999999996</v>
      </c>
      <c r="H273" s="26">
        <f t="shared" si="9"/>
        <v>1.0830759965701356E-2</v>
      </c>
      <c r="I273" s="15">
        <f>VLOOKUP($D273,'cement hist forecast'!$A$1:$AJ$34,21,0)</f>
        <v>18.673370677696866</v>
      </c>
      <c r="J273" s="15">
        <f>VLOOKUP($D273,'cement hist forecast'!$A$1:$AJ$34,22,0)</f>
        <v>19.134054182558735</v>
      </c>
      <c r="K273" s="15">
        <f>VLOOKUP($D273,'cement hist forecast'!$A$1:$AJ$34,23,0)</f>
        <v>18.733784261782063</v>
      </c>
      <c r="L273" s="15">
        <f>VLOOKUP($D273,'cement hist forecast'!$A$1:$AJ$34,24,0)</f>
        <v>18.178614028547219</v>
      </c>
      <c r="M273" s="15">
        <f>VLOOKUP($D273,'cement hist forecast'!$A$1:$AJ$34,25,0)</f>
        <v>19.500559683797793</v>
      </c>
      <c r="N273" s="15">
        <f>VLOOKUP($D273,'cement hist forecast'!$A$1:$AJ$34,26,0)</f>
        <v>19.658190788078301</v>
      </c>
      <c r="O273" s="15">
        <f>VLOOKUP($D273,'cement hist forecast'!$A$1:$AJ$34,27,0)</f>
        <v>19.758945245019191</v>
      </c>
      <c r="P273" s="15">
        <f>VLOOKUP($D273,'cement hist forecast'!$A$1:$AJ$34,28,0)</f>
        <v>19.74089515258564</v>
      </c>
      <c r="Q273" s="15">
        <f>VLOOKUP($D273,'cement hist forecast'!$A$1:$AJ$34,29,0)</f>
        <v>19.569822695495866</v>
      </c>
      <c r="R273" s="15">
        <f>VLOOKUP($D273,'cement hist forecast'!$A$1:$AJ$34,30,0)</f>
        <v>19.402171687547888</v>
      </c>
      <c r="S273" s="15">
        <f>VLOOKUP($D273,'cement hist forecast'!$A$1:$AJ$34,31,0)</f>
        <v>19.237873699758868</v>
      </c>
      <c r="T273" s="15">
        <f>VLOOKUP($D273,'cement hist forecast'!$A$1:$AJ$34,32,0)</f>
        <v>19.076861671725631</v>
      </c>
      <c r="U273" s="15">
        <f>VLOOKUP($D273,'cement hist forecast'!$A$1:$AJ$34,33,0)</f>
        <v>18.919069884253059</v>
      </c>
      <c r="V273" s="15">
        <f>VLOOKUP($D273,'cement hist forecast'!$A$1:$AJ$34,34,0)</f>
        <v>18.764433932529936</v>
      </c>
      <c r="W273" s="15">
        <f>VLOOKUP($D273,'cement hist forecast'!$A$1:$AJ$34,35,0)</f>
        <v>18.61289069984128</v>
      </c>
      <c r="X273" s="15">
        <f>VLOOKUP($D273,'cement hist forecast'!$A$1:$AJ$34,36,0)</f>
        <v>18.464378331806394</v>
      </c>
    </row>
    <row r="274" spans="1:24">
      <c r="A274" s="14" t="s">
        <v>3676</v>
      </c>
      <c r="B274" s="14" t="s">
        <v>4371</v>
      </c>
      <c r="C274" s="14" t="s">
        <v>4372</v>
      </c>
      <c r="D274" s="14" t="s">
        <v>2610</v>
      </c>
      <c r="E274" s="14" t="s">
        <v>3936</v>
      </c>
      <c r="F274">
        <f>SUMIF(GID_GCED_CO2_Plant_2019_v1.0!$V$1:$V$797,'prov lvl hist forec Mt'!A274,GID_GCED_CO2_Plant_2019_v1.0!$AB$1:$AB$797)</f>
        <v>0</v>
      </c>
      <c r="G274" s="15">
        <f t="shared" si="8"/>
        <v>3885.2700000000004</v>
      </c>
      <c r="H274" s="26">
        <f t="shared" si="9"/>
        <v>0</v>
      </c>
      <c r="I274" s="15">
        <f>VLOOKUP($D274,'cement hist forecast'!$A$1:$AJ$34,21,0)</f>
        <v>5.4885493850326226</v>
      </c>
      <c r="J274" s="15">
        <f>VLOOKUP($D274,'cement hist forecast'!$A$1:$AJ$34,22,0)</f>
        <v>5.2019214979298178</v>
      </c>
      <c r="K274" s="15">
        <f>VLOOKUP($D274,'cement hist forecast'!$A$1:$AJ$34,23,0)</f>
        <v>6.0988889447589179</v>
      </c>
      <c r="L274" s="15">
        <f>VLOOKUP($D274,'cement hist forecast'!$A$1:$AJ$34,24,0)</f>
        <v>4.6829764932748335</v>
      </c>
      <c r="M274" s="15">
        <f>VLOOKUP($D274,'cement hist forecast'!$A$1:$AJ$34,25,0)</f>
        <v>5.2793141011147258</v>
      </c>
      <c r="N274" s="15">
        <f>VLOOKUP($D274,'cement hist forecast'!$A$1:$AJ$34,26,0)</f>
        <v>5.3831017892624811</v>
      </c>
      <c r="O274" s="15">
        <f>VLOOKUP($D274,'cement hist forecast'!$A$1:$AJ$34,27,0)</f>
        <v>5.4532901269453253</v>
      </c>
      <c r="P274" s="15">
        <f>VLOOKUP($D274,'cement hist forecast'!$A$1:$AJ$34,28,0)</f>
        <v>5.44071593398753</v>
      </c>
      <c r="Q274" s="15">
        <f>VLOOKUP($D274,'cement hist forecast'!$A$1:$AJ$34,29,0)</f>
        <v>5.3215421351202972</v>
      </c>
      <c r="R274" s="15">
        <f>VLOOKUP($D274,'cement hist forecast'!$A$1:$AJ$34,30,0)</f>
        <v>5.2047518122304091</v>
      </c>
      <c r="S274" s="15">
        <f>VLOOKUP($D274,'cement hist forecast'!$A$1:$AJ$34,31,0)</f>
        <v>5.0902972957983188</v>
      </c>
      <c r="T274" s="15">
        <f>VLOOKUP($D274,'cement hist forecast'!$A$1:$AJ$34,32,0)</f>
        <v>4.9781318696948702</v>
      </c>
      <c r="U274" s="15">
        <f>VLOOKUP($D274,'cement hist forecast'!$A$1:$AJ$34,33,0)</f>
        <v>4.8682097521134908</v>
      </c>
      <c r="V274" s="15">
        <f>VLOOKUP($D274,'cement hist forecast'!$A$1:$AJ$34,34,0)</f>
        <v>4.7604860768837378</v>
      </c>
      <c r="W274" s="15">
        <f>VLOOKUP($D274,'cement hist forecast'!$A$1:$AJ$34,35,0)</f>
        <v>4.6549168751585821</v>
      </c>
      <c r="X274" s="15">
        <f>VLOOKUP($D274,'cement hist forecast'!$A$1:$AJ$34,36,0)</f>
        <v>4.5514590574679268</v>
      </c>
    </row>
    <row r="275" spans="1:24">
      <c r="A275" s="14" t="s">
        <v>3511</v>
      </c>
      <c r="B275" s="14" t="s">
        <v>4373</v>
      </c>
      <c r="C275" s="14" t="s">
        <v>4374</v>
      </c>
      <c r="D275" s="14" t="s">
        <v>2610</v>
      </c>
      <c r="E275" s="14" t="s">
        <v>3936</v>
      </c>
      <c r="F275">
        <f>SUMIF(GID_GCED_CO2_Plant_2019_v1.0!$V$1:$V$797,'prov lvl hist forec Mt'!A275,GID_GCED_CO2_Plant_2019_v1.0!$AB$1:$AB$797)</f>
        <v>77.099999999999994</v>
      </c>
      <c r="G275" s="15">
        <f t="shared" si="8"/>
        <v>3885.2700000000004</v>
      </c>
      <c r="H275" s="26">
        <f t="shared" si="9"/>
        <v>1.9844180713309498E-2</v>
      </c>
      <c r="I275" s="15">
        <f>VLOOKUP($D275,'cement hist forecast'!$A$1:$AJ$34,21,0)</f>
        <v>5.4885493850326226</v>
      </c>
      <c r="J275" s="15">
        <f>VLOOKUP($D275,'cement hist forecast'!$A$1:$AJ$34,22,0)</f>
        <v>5.2019214979298178</v>
      </c>
      <c r="K275" s="15">
        <f>VLOOKUP($D275,'cement hist forecast'!$A$1:$AJ$34,23,0)</f>
        <v>6.0988889447589179</v>
      </c>
      <c r="L275" s="15">
        <f>VLOOKUP($D275,'cement hist forecast'!$A$1:$AJ$34,24,0)</f>
        <v>4.6829764932748335</v>
      </c>
      <c r="M275" s="15">
        <f>VLOOKUP($D275,'cement hist forecast'!$A$1:$AJ$34,25,0)</f>
        <v>5.2793141011147258</v>
      </c>
      <c r="N275" s="15">
        <f>VLOOKUP($D275,'cement hist forecast'!$A$1:$AJ$34,26,0)</f>
        <v>5.3831017892624811</v>
      </c>
      <c r="O275" s="15">
        <f>VLOOKUP($D275,'cement hist forecast'!$A$1:$AJ$34,27,0)</f>
        <v>5.4532901269453253</v>
      </c>
      <c r="P275" s="15">
        <f>VLOOKUP($D275,'cement hist forecast'!$A$1:$AJ$34,28,0)</f>
        <v>5.44071593398753</v>
      </c>
      <c r="Q275" s="15">
        <f>VLOOKUP($D275,'cement hist forecast'!$A$1:$AJ$34,29,0)</f>
        <v>5.3215421351202972</v>
      </c>
      <c r="R275" s="15">
        <f>VLOOKUP($D275,'cement hist forecast'!$A$1:$AJ$34,30,0)</f>
        <v>5.2047518122304091</v>
      </c>
      <c r="S275" s="15">
        <f>VLOOKUP($D275,'cement hist forecast'!$A$1:$AJ$34,31,0)</f>
        <v>5.0902972957983188</v>
      </c>
      <c r="T275" s="15">
        <f>VLOOKUP($D275,'cement hist forecast'!$A$1:$AJ$34,32,0)</f>
        <v>4.9781318696948702</v>
      </c>
      <c r="U275" s="15">
        <f>VLOOKUP($D275,'cement hist forecast'!$A$1:$AJ$34,33,0)</f>
        <v>4.8682097521134908</v>
      </c>
      <c r="V275" s="15">
        <f>VLOOKUP($D275,'cement hist forecast'!$A$1:$AJ$34,34,0)</f>
        <v>4.7604860768837378</v>
      </c>
      <c r="W275" s="15">
        <f>VLOOKUP($D275,'cement hist forecast'!$A$1:$AJ$34,35,0)</f>
        <v>4.6549168751585821</v>
      </c>
      <c r="X275" s="15">
        <f>VLOOKUP($D275,'cement hist forecast'!$A$1:$AJ$34,36,0)</f>
        <v>4.5514590574679268</v>
      </c>
    </row>
    <row r="276" spans="1:24">
      <c r="A276" s="14" t="s">
        <v>3677</v>
      </c>
      <c r="B276" s="14" t="s">
        <v>4375</v>
      </c>
      <c r="C276" s="14" t="s">
        <v>4376</v>
      </c>
      <c r="D276" s="14" t="s">
        <v>2610</v>
      </c>
      <c r="E276" s="14" t="s">
        <v>3936</v>
      </c>
      <c r="F276">
        <f>SUMIF(GID_GCED_CO2_Plant_2019_v1.0!$V$1:$V$797,'prov lvl hist forec Mt'!A276,GID_GCED_CO2_Plant_2019_v1.0!$AB$1:$AB$797)</f>
        <v>0</v>
      </c>
      <c r="G276" s="15">
        <f t="shared" si="8"/>
        <v>3885.2700000000004</v>
      </c>
      <c r="H276" s="26">
        <f t="shared" si="9"/>
        <v>0</v>
      </c>
      <c r="I276" s="15">
        <f>VLOOKUP($D276,'cement hist forecast'!$A$1:$AJ$34,21,0)</f>
        <v>5.4885493850326226</v>
      </c>
      <c r="J276" s="15">
        <f>VLOOKUP($D276,'cement hist forecast'!$A$1:$AJ$34,22,0)</f>
        <v>5.2019214979298178</v>
      </c>
      <c r="K276" s="15">
        <f>VLOOKUP($D276,'cement hist forecast'!$A$1:$AJ$34,23,0)</f>
        <v>6.0988889447589179</v>
      </c>
      <c r="L276" s="15">
        <f>VLOOKUP($D276,'cement hist forecast'!$A$1:$AJ$34,24,0)</f>
        <v>4.6829764932748335</v>
      </c>
      <c r="M276" s="15">
        <f>VLOOKUP($D276,'cement hist forecast'!$A$1:$AJ$34,25,0)</f>
        <v>5.2793141011147258</v>
      </c>
      <c r="N276" s="15">
        <f>VLOOKUP($D276,'cement hist forecast'!$A$1:$AJ$34,26,0)</f>
        <v>5.3831017892624811</v>
      </c>
      <c r="O276" s="15">
        <f>VLOOKUP($D276,'cement hist forecast'!$A$1:$AJ$34,27,0)</f>
        <v>5.4532901269453253</v>
      </c>
      <c r="P276" s="15">
        <f>VLOOKUP($D276,'cement hist forecast'!$A$1:$AJ$34,28,0)</f>
        <v>5.44071593398753</v>
      </c>
      <c r="Q276" s="15">
        <f>VLOOKUP($D276,'cement hist forecast'!$A$1:$AJ$34,29,0)</f>
        <v>5.3215421351202972</v>
      </c>
      <c r="R276" s="15">
        <f>VLOOKUP($D276,'cement hist forecast'!$A$1:$AJ$34,30,0)</f>
        <v>5.2047518122304091</v>
      </c>
      <c r="S276" s="15">
        <f>VLOOKUP($D276,'cement hist forecast'!$A$1:$AJ$34,31,0)</f>
        <v>5.0902972957983188</v>
      </c>
      <c r="T276" s="15">
        <f>VLOOKUP($D276,'cement hist forecast'!$A$1:$AJ$34,32,0)</f>
        <v>4.9781318696948702</v>
      </c>
      <c r="U276" s="15">
        <f>VLOOKUP($D276,'cement hist forecast'!$A$1:$AJ$34,33,0)</f>
        <v>4.8682097521134908</v>
      </c>
      <c r="V276" s="15">
        <f>VLOOKUP($D276,'cement hist forecast'!$A$1:$AJ$34,34,0)</f>
        <v>4.7604860768837378</v>
      </c>
      <c r="W276" s="15">
        <f>VLOOKUP($D276,'cement hist forecast'!$A$1:$AJ$34,35,0)</f>
        <v>4.6549168751585821</v>
      </c>
      <c r="X276" s="15">
        <f>VLOOKUP($D276,'cement hist forecast'!$A$1:$AJ$34,36,0)</f>
        <v>4.5514590574679268</v>
      </c>
    </row>
    <row r="277" spans="1:24">
      <c r="A277" s="14" t="s">
        <v>3678</v>
      </c>
      <c r="B277" s="14" t="s">
        <v>4377</v>
      </c>
      <c r="C277" s="14" t="s">
        <v>4378</v>
      </c>
      <c r="D277" s="14" t="s">
        <v>2610</v>
      </c>
      <c r="E277" s="14" t="s">
        <v>3936</v>
      </c>
      <c r="F277">
        <f>SUMIF(GID_GCED_CO2_Plant_2019_v1.0!$V$1:$V$797,'prov lvl hist forec Mt'!A277,GID_GCED_CO2_Plant_2019_v1.0!$AB$1:$AB$797)</f>
        <v>0</v>
      </c>
      <c r="G277" s="15">
        <f t="shared" si="8"/>
        <v>3885.2700000000004</v>
      </c>
      <c r="H277" s="26">
        <f t="shared" si="9"/>
        <v>0</v>
      </c>
      <c r="I277" s="15">
        <f>VLOOKUP($D277,'cement hist forecast'!$A$1:$AJ$34,21,0)</f>
        <v>5.4885493850326226</v>
      </c>
      <c r="J277" s="15">
        <f>VLOOKUP($D277,'cement hist forecast'!$A$1:$AJ$34,22,0)</f>
        <v>5.2019214979298178</v>
      </c>
      <c r="K277" s="15">
        <f>VLOOKUP($D277,'cement hist forecast'!$A$1:$AJ$34,23,0)</f>
        <v>6.0988889447589179</v>
      </c>
      <c r="L277" s="15">
        <f>VLOOKUP($D277,'cement hist forecast'!$A$1:$AJ$34,24,0)</f>
        <v>4.6829764932748335</v>
      </c>
      <c r="M277" s="15">
        <f>VLOOKUP($D277,'cement hist forecast'!$A$1:$AJ$34,25,0)</f>
        <v>5.2793141011147258</v>
      </c>
      <c r="N277" s="15">
        <f>VLOOKUP($D277,'cement hist forecast'!$A$1:$AJ$34,26,0)</f>
        <v>5.3831017892624811</v>
      </c>
      <c r="O277" s="15">
        <f>VLOOKUP($D277,'cement hist forecast'!$A$1:$AJ$34,27,0)</f>
        <v>5.4532901269453253</v>
      </c>
      <c r="P277" s="15">
        <f>VLOOKUP($D277,'cement hist forecast'!$A$1:$AJ$34,28,0)</f>
        <v>5.44071593398753</v>
      </c>
      <c r="Q277" s="15">
        <f>VLOOKUP($D277,'cement hist forecast'!$A$1:$AJ$34,29,0)</f>
        <v>5.3215421351202972</v>
      </c>
      <c r="R277" s="15">
        <f>VLOOKUP($D277,'cement hist forecast'!$A$1:$AJ$34,30,0)</f>
        <v>5.2047518122304091</v>
      </c>
      <c r="S277" s="15">
        <f>VLOOKUP($D277,'cement hist forecast'!$A$1:$AJ$34,31,0)</f>
        <v>5.0902972957983188</v>
      </c>
      <c r="T277" s="15">
        <f>VLOOKUP($D277,'cement hist forecast'!$A$1:$AJ$34,32,0)</f>
        <v>4.9781318696948702</v>
      </c>
      <c r="U277" s="15">
        <f>VLOOKUP($D277,'cement hist forecast'!$A$1:$AJ$34,33,0)</f>
        <v>4.8682097521134908</v>
      </c>
      <c r="V277" s="15">
        <f>VLOOKUP($D277,'cement hist forecast'!$A$1:$AJ$34,34,0)</f>
        <v>4.7604860768837378</v>
      </c>
      <c r="W277" s="15">
        <f>VLOOKUP($D277,'cement hist forecast'!$A$1:$AJ$34,35,0)</f>
        <v>4.6549168751585821</v>
      </c>
      <c r="X277" s="15">
        <f>VLOOKUP($D277,'cement hist forecast'!$A$1:$AJ$34,36,0)</f>
        <v>4.5514590574679268</v>
      </c>
    </row>
    <row r="278" spans="1:24">
      <c r="A278" s="14" t="s">
        <v>3679</v>
      </c>
      <c r="B278" s="14" t="s">
        <v>4379</v>
      </c>
      <c r="C278" s="14" t="s">
        <v>4380</v>
      </c>
      <c r="D278" s="14" t="s">
        <v>2610</v>
      </c>
      <c r="E278" s="14" t="s">
        <v>3936</v>
      </c>
      <c r="F278">
        <f>SUMIF(GID_GCED_CO2_Plant_2019_v1.0!$V$1:$V$797,'prov lvl hist forec Mt'!A278,GID_GCED_CO2_Plant_2019_v1.0!$AB$1:$AB$797)</f>
        <v>0</v>
      </c>
      <c r="G278" s="15">
        <f t="shared" si="8"/>
        <v>3885.2700000000004</v>
      </c>
      <c r="H278" s="26">
        <f t="shared" si="9"/>
        <v>0</v>
      </c>
      <c r="I278" s="15">
        <f>VLOOKUP($D278,'cement hist forecast'!$A$1:$AJ$34,21,0)</f>
        <v>5.4885493850326226</v>
      </c>
      <c r="J278" s="15">
        <f>VLOOKUP($D278,'cement hist forecast'!$A$1:$AJ$34,22,0)</f>
        <v>5.2019214979298178</v>
      </c>
      <c r="K278" s="15">
        <f>VLOOKUP($D278,'cement hist forecast'!$A$1:$AJ$34,23,0)</f>
        <v>6.0988889447589179</v>
      </c>
      <c r="L278" s="15">
        <f>VLOOKUP($D278,'cement hist forecast'!$A$1:$AJ$34,24,0)</f>
        <v>4.6829764932748335</v>
      </c>
      <c r="M278" s="15">
        <f>VLOOKUP($D278,'cement hist forecast'!$A$1:$AJ$34,25,0)</f>
        <v>5.2793141011147258</v>
      </c>
      <c r="N278" s="15">
        <f>VLOOKUP($D278,'cement hist forecast'!$A$1:$AJ$34,26,0)</f>
        <v>5.3831017892624811</v>
      </c>
      <c r="O278" s="15">
        <f>VLOOKUP($D278,'cement hist forecast'!$A$1:$AJ$34,27,0)</f>
        <v>5.4532901269453253</v>
      </c>
      <c r="P278" s="15">
        <f>VLOOKUP($D278,'cement hist forecast'!$A$1:$AJ$34,28,0)</f>
        <v>5.44071593398753</v>
      </c>
      <c r="Q278" s="15">
        <f>VLOOKUP($D278,'cement hist forecast'!$A$1:$AJ$34,29,0)</f>
        <v>5.3215421351202972</v>
      </c>
      <c r="R278" s="15">
        <f>VLOOKUP($D278,'cement hist forecast'!$A$1:$AJ$34,30,0)</f>
        <v>5.2047518122304091</v>
      </c>
      <c r="S278" s="15">
        <f>VLOOKUP($D278,'cement hist forecast'!$A$1:$AJ$34,31,0)</f>
        <v>5.0902972957983188</v>
      </c>
      <c r="T278" s="15">
        <f>VLOOKUP($D278,'cement hist forecast'!$A$1:$AJ$34,32,0)</f>
        <v>4.9781318696948702</v>
      </c>
      <c r="U278" s="15">
        <f>VLOOKUP($D278,'cement hist forecast'!$A$1:$AJ$34,33,0)</f>
        <v>4.8682097521134908</v>
      </c>
      <c r="V278" s="15">
        <f>VLOOKUP($D278,'cement hist forecast'!$A$1:$AJ$34,34,0)</f>
        <v>4.7604860768837378</v>
      </c>
      <c r="W278" s="15">
        <f>VLOOKUP($D278,'cement hist forecast'!$A$1:$AJ$34,35,0)</f>
        <v>4.6549168751585821</v>
      </c>
      <c r="X278" s="15">
        <f>VLOOKUP($D278,'cement hist forecast'!$A$1:$AJ$34,36,0)</f>
        <v>4.5514590574679268</v>
      </c>
    </row>
    <row r="279" spans="1:24">
      <c r="A279" s="14" t="s">
        <v>3293</v>
      </c>
      <c r="B279" s="14" t="s">
        <v>4381</v>
      </c>
      <c r="C279" s="14" t="s">
        <v>2544</v>
      </c>
      <c r="D279" s="14" t="s">
        <v>2545</v>
      </c>
      <c r="E279" s="14" t="s">
        <v>3953</v>
      </c>
      <c r="F279">
        <f>SUMIF(GID_GCED_CO2_Plant_2019_v1.0!$V$1:$V$797,'prov lvl hist forec Mt'!A279,GID_GCED_CO2_Plant_2019_v1.0!$AB$1:$AB$797)</f>
        <v>2715.35</v>
      </c>
      <c r="G279" s="15">
        <f t="shared" si="8"/>
        <v>9758.44</v>
      </c>
      <c r="H279" s="26">
        <f t="shared" si="9"/>
        <v>0.27825656559859974</v>
      </c>
      <c r="I279" s="15">
        <f>VLOOKUP($D279,'cement hist forecast'!$A$1:$AJ$34,21,0)</f>
        <v>12.249890595695526</v>
      </c>
      <c r="J279" s="15">
        <f>VLOOKUP($D279,'cement hist forecast'!$A$1:$AJ$34,22,0)</f>
        <v>14.383858197862905</v>
      </c>
      <c r="K279" s="15">
        <f>VLOOKUP($D279,'cement hist forecast'!$A$1:$AJ$34,23,0)</f>
        <v>15.31924099525315</v>
      </c>
      <c r="L279" s="15">
        <f>VLOOKUP($D279,'cement hist forecast'!$A$1:$AJ$34,24,0)</f>
        <v>15.599987440717284</v>
      </c>
      <c r="M279" s="15">
        <f>VLOOKUP($D279,'cement hist forecast'!$A$1:$AJ$34,25,0)</f>
        <v>17.674287089029153</v>
      </c>
      <c r="N279" s="15">
        <f>VLOOKUP($D279,'cement hist forecast'!$A$1:$AJ$34,26,0)</f>
        <v>17.608992589415269</v>
      </c>
      <c r="O279" s="15">
        <f>VLOOKUP($D279,'cement hist forecast'!$A$1:$AJ$34,27,0)</f>
        <v>17.857982969106974</v>
      </c>
      <c r="P279" s="15">
        <f>VLOOKUP($D279,'cement hist forecast'!$A$1:$AJ$34,28,0)</f>
        <v>17.813376511934194</v>
      </c>
      <c r="Q279" s="15">
        <f>VLOOKUP($D279,'cement hist forecast'!$A$1:$AJ$34,29,0)</f>
        <v>17.390612126726253</v>
      </c>
      <c r="R279" s="15">
        <f>VLOOKUP($D279,'cement hist forecast'!$A$1:$AJ$34,30,0)</f>
        <v>16.976303029222471</v>
      </c>
      <c r="S279" s="15">
        <f>VLOOKUP($D279,'cement hist forecast'!$A$1:$AJ$34,31,0)</f>
        <v>16.570280113668762</v>
      </c>
      <c r="T279" s="15">
        <f>VLOOKUP($D279,'cement hist forecast'!$A$1:$AJ$34,32,0)</f>
        <v>16.172377656426129</v>
      </c>
      <c r="U279" s="15">
        <f>VLOOKUP($D279,'cement hist forecast'!$A$1:$AJ$34,33,0)</f>
        <v>15.782433248328351</v>
      </c>
      <c r="V279" s="15">
        <f>VLOOKUP($D279,'cement hist forecast'!$A$1:$AJ$34,34,0)</f>
        <v>15.400287728392524</v>
      </c>
      <c r="W279" s="15">
        <f>VLOOKUP($D279,'cement hist forecast'!$A$1:$AJ$34,35,0)</f>
        <v>15.025785118855419</v>
      </c>
      <c r="X279" s="15">
        <f>VLOOKUP($D279,'cement hist forecast'!$A$1:$AJ$34,36,0)</f>
        <v>14.65877256150905</v>
      </c>
    </row>
    <row r="280" spans="1:24">
      <c r="A280" s="14" t="s">
        <v>3680</v>
      </c>
      <c r="B280" s="14" t="s">
        <v>4382</v>
      </c>
      <c r="C280" s="14" t="s">
        <v>4383</v>
      </c>
      <c r="D280" s="14" t="s">
        <v>2453</v>
      </c>
      <c r="E280" s="14" t="s">
        <v>4031</v>
      </c>
      <c r="F280">
        <f>SUMIF(GID_GCED_CO2_Plant_2019_v1.0!$V$1:$V$797,'prov lvl hist forec Mt'!A280,GID_GCED_CO2_Plant_2019_v1.0!$AB$1:$AB$797)</f>
        <v>0</v>
      </c>
      <c r="G280" s="15">
        <f t="shared" si="8"/>
        <v>24364.339999999997</v>
      </c>
      <c r="H280" s="26">
        <f t="shared" si="9"/>
        <v>0</v>
      </c>
      <c r="I280" s="15">
        <f>VLOOKUP($D280,'cement hist forecast'!$A$1:$AJ$34,21,0)</f>
        <v>23.889292836613272</v>
      </c>
      <c r="J280" s="15">
        <f>VLOOKUP($D280,'cement hist forecast'!$A$1:$AJ$34,22,0)</f>
        <v>23.602110317639493</v>
      </c>
      <c r="K280" s="15">
        <f>VLOOKUP($D280,'cement hist forecast'!$A$1:$AJ$34,23,0)</f>
        <v>23.509084946009047</v>
      </c>
      <c r="L280" s="15">
        <f>VLOOKUP($D280,'cement hist forecast'!$A$1:$AJ$34,24,0)</f>
        <v>19.425947158911239</v>
      </c>
      <c r="M280" s="15">
        <f>VLOOKUP($D280,'cement hist forecast'!$A$1:$AJ$34,25,0)</f>
        <v>22.081998920465789</v>
      </c>
      <c r="N280" s="15">
        <f>VLOOKUP($D280,'cement hist forecast'!$A$1:$AJ$34,26,0)</f>
        <v>20.766259868170149</v>
      </c>
      <c r="O280" s="15">
        <f>VLOOKUP($D280,'cement hist forecast'!$A$1:$AJ$34,27,0)</f>
        <v>21.088943481517536</v>
      </c>
      <c r="P280" s="15">
        <f>VLOOKUP($D280,'cement hist forecast'!$A$1:$AJ$34,28,0)</f>
        <v>21.03113493165726</v>
      </c>
      <c r="Q280" s="15">
        <f>VLOOKUP($D280,'cement hist forecast'!$A$1:$AJ$34,29,0)</f>
        <v>20.483245733759745</v>
      </c>
      <c r="R280" s="15">
        <f>VLOOKUP($D280,'cement hist forecast'!$A$1:$AJ$34,30,0)</f>
        <v>19.946314319820178</v>
      </c>
      <c r="S280" s="15">
        <f>VLOOKUP($D280,'cement hist forecast'!$A$1:$AJ$34,31,0)</f>
        <v>19.420121534159403</v>
      </c>
      <c r="T280" s="15">
        <f>VLOOKUP($D280,'cement hist forecast'!$A$1:$AJ$34,32,0)</f>
        <v>18.904452604211844</v>
      </c>
      <c r="U280" s="15">
        <f>VLOOKUP($D280,'cement hist forecast'!$A$1:$AJ$34,33,0)</f>
        <v>18.399097052863237</v>
      </c>
      <c r="V280" s="15">
        <f>VLOOKUP($D280,'cement hist forecast'!$A$1:$AJ$34,34,0)</f>
        <v>17.903848612541598</v>
      </c>
      <c r="W280" s="15">
        <f>VLOOKUP($D280,'cement hist forecast'!$A$1:$AJ$34,35,0)</f>
        <v>17.418505141026397</v>
      </c>
      <c r="X280" s="15">
        <f>VLOOKUP($D280,'cement hist forecast'!$A$1:$AJ$34,36,0)</f>
        <v>16.942868538941493</v>
      </c>
    </row>
    <row r="281" spans="1:24">
      <c r="A281" s="14" t="s">
        <v>3681</v>
      </c>
      <c r="B281" s="14" t="s">
        <v>4384</v>
      </c>
      <c r="C281" s="14" t="s">
        <v>4385</v>
      </c>
      <c r="D281" s="14" t="s">
        <v>2610</v>
      </c>
      <c r="E281" s="14" t="s">
        <v>3936</v>
      </c>
      <c r="F281">
        <f>SUMIF(GID_GCED_CO2_Plant_2019_v1.0!$V$1:$V$797,'prov lvl hist forec Mt'!A281,GID_GCED_CO2_Plant_2019_v1.0!$AB$1:$AB$797)</f>
        <v>0</v>
      </c>
      <c r="G281" s="15">
        <f t="shared" si="8"/>
        <v>3885.2700000000004</v>
      </c>
      <c r="H281" s="26">
        <f t="shared" si="9"/>
        <v>0</v>
      </c>
      <c r="I281" s="15">
        <f>VLOOKUP($D281,'cement hist forecast'!$A$1:$AJ$34,21,0)</f>
        <v>5.4885493850326226</v>
      </c>
      <c r="J281" s="15">
        <f>VLOOKUP($D281,'cement hist forecast'!$A$1:$AJ$34,22,0)</f>
        <v>5.2019214979298178</v>
      </c>
      <c r="K281" s="15">
        <f>VLOOKUP($D281,'cement hist forecast'!$A$1:$AJ$34,23,0)</f>
        <v>6.0988889447589179</v>
      </c>
      <c r="L281" s="15">
        <f>VLOOKUP($D281,'cement hist forecast'!$A$1:$AJ$34,24,0)</f>
        <v>4.6829764932748335</v>
      </c>
      <c r="M281" s="15">
        <f>VLOOKUP($D281,'cement hist forecast'!$A$1:$AJ$34,25,0)</f>
        <v>5.2793141011147258</v>
      </c>
      <c r="N281" s="15">
        <f>VLOOKUP($D281,'cement hist forecast'!$A$1:$AJ$34,26,0)</f>
        <v>5.3831017892624811</v>
      </c>
      <c r="O281" s="15">
        <f>VLOOKUP($D281,'cement hist forecast'!$A$1:$AJ$34,27,0)</f>
        <v>5.4532901269453253</v>
      </c>
      <c r="P281" s="15">
        <f>VLOOKUP($D281,'cement hist forecast'!$A$1:$AJ$34,28,0)</f>
        <v>5.44071593398753</v>
      </c>
      <c r="Q281" s="15">
        <f>VLOOKUP($D281,'cement hist forecast'!$A$1:$AJ$34,29,0)</f>
        <v>5.3215421351202972</v>
      </c>
      <c r="R281" s="15">
        <f>VLOOKUP($D281,'cement hist forecast'!$A$1:$AJ$34,30,0)</f>
        <v>5.2047518122304091</v>
      </c>
      <c r="S281" s="15">
        <f>VLOOKUP($D281,'cement hist forecast'!$A$1:$AJ$34,31,0)</f>
        <v>5.0902972957983188</v>
      </c>
      <c r="T281" s="15">
        <f>VLOOKUP($D281,'cement hist forecast'!$A$1:$AJ$34,32,0)</f>
        <v>4.9781318696948702</v>
      </c>
      <c r="U281" s="15">
        <f>VLOOKUP($D281,'cement hist forecast'!$A$1:$AJ$34,33,0)</f>
        <v>4.8682097521134908</v>
      </c>
      <c r="V281" s="15">
        <f>VLOOKUP($D281,'cement hist forecast'!$A$1:$AJ$34,34,0)</f>
        <v>4.7604860768837378</v>
      </c>
      <c r="W281" s="15">
        <f>VLOOKUP($D281,'cement hist forecast'!$A$1:$AJ$34,35,0)</f>
        <v>4.6549168751585821</v>
      </c>
      <c r="X281" s="15">
        <f>VLOOKUP($D281,'cement hist forecast'!$A$1:$AJ$34,36,0)</f>
        <v>4.5514590574679268</v>
      </c>
    </row>
    <row r="282" spans="1:24">
      <c r="A282" s="14" t="s">
        <v>3682</v>
      </c>
      <c r="B282" s="14" t="s">
        <v>4386</v>
      </c>
      <c r="C282" s="14" t="s">
        <v>4387</v>
      </c>
      <c r="D282" s="14" t="s">
        <v>2610</v>
      </c>
      <c r="E282" s="14" t="s">
        <v>3936</v>
      </c>
      <c r="F282">
        <f>SUMIF(GID_GCED_CO2_Plant_2019_v1.0!$V$1:$V$797,'prov lvl hist forec Mt'!A282,GID_GCED_CO2_Plant_2019_v1.0!$AB$1:$AB$797)</f>
        <v>0</v>
      </c>
      <c r="G282" s="15">
        <f t="shared" si="8"/>
        <v>3885.2700000000004</v>
      </c>
      <c r="H282" s="26">
        <f t="shared" si="9"/>
        <v>0</v>
      </c>
      <c r="I282" s="15">
        <f>VLOOKUP($D282,'cement hist forecast'!$A$1:$AJ$34,21,0)</f>
        <v>5.4885493850326226</v>
      </c>
      <c r="J282" s="15">
        <f>VLOOKUP($D282,'cement hist forecast'!$A$1:$AJ$34,22,0)</f>
        <v>5.2019214979298178</v>
      </c>
      <c r="K282" s="15">
        <f>VLOOKUP($D282,'cement hist forecast'!$A$1:$AJ$34,23,0)</f>
        <v>6.0988889447589179</v>
      </c>
      <c r="L282" s="15">
        <f>VLOOKUP($D282,'cement hist forecast'!$A$1:$AJ$34,24,0)</f>
        <v>4.6829764932748335</v>
      </c>
      <c r="M282" s="15">
        <f>VLOOKUP($D282,'cement hist forecast'!$A$1:$AJ$34,25,0)</f>
        <v>5.2793141011147258</v>
      </c>
      <c r="N282" s="15">
        <f>VLOOKUP($D282,'cement hist forecast'!$A$1:$AJ$34,26,0)</f>
        <v>5.3831017892624811</v>
      </c>
      <c r="O282" s="15">
        <f>VLOOKUP($D282,'cement hist forecast'!$A$1:$AJ$34,27,0)</f>
        <v>5.4532901269453253</v>
      </c>
      <c r="P282" s="15">
        <f>VLOOKUP($D282,'cement hist forecast'!$A$1:$AJ$34,28,0)</f>
        <v>5.44071593398753</v>
      </c>
      <c r="Q282" s="15">
        <f>VLOOKUP($D282,'cement hist forecast'!$A$1:$AJ$34,29,0)</f>
        <v>5.3215421351202972</v>
      </c>
      <c r="R282" s="15">
        <f>VLOOKUP($D282,'cement hist forecast'!$A$1:$AJ$34,30,0)</f>
        <v>5.2047518122304091</v>
      </c>
      <c r="S282" s="15">
        <f>VLOOKUP($D282,'cement hist forecast'!$A$1:$AJ$34,31,0)</f>
        <v>5.0902972957983188</v>
      </c>
      <c r="T282" s="15">
        <f>VLOOKUP($D282,'cement hist forecast'!$A$1:$AJ$34,32,0)</f>
        <v>4.9781318696948702</v>
      </c>
      <c r="U282" s="15">
        <f>VLOOKUP($D282,'cement hist forecast'!$A$1:$AJ$34,33,0)</f>
        <v>4.8682097521134908</v>
      </c>
      <c r="V282" s="15">
        <f>VLOOKUP($D282,'cement hist forecast'!$A$1:$AJ$34,34,0)</f>
        <v>4.7604860768837378</v>
      </c>
      <c r="W282" s="15">
        <f>VLOOKUP($D282,'cement hist forecast'!$A$1:$AJ$34,35,0)</f>
        <v>4.6549168751585821</v>
      </c>
      <c r="X282" s="15">
        <f>VLOOKUP($D282,'cement hist forecast'!$A$1:$AJ$34,36,0)</f>
        <v>4.5514590574679268</v>
      </c>
    </row>
    <row r="283" spans="1:24">
      <c r="A283" s="14" t="s">
        <v>3683</v>
      </c>
      <c r="B283" s="14" t="s">
        <v>4388</v>
      </c>
      <c r="C283" s="14" t="s">
        <v>4389</v>
      </c>
      <c r="D283" s="14" t="s">
        <v>2610</v>
      </c>
      <c r="E283" s="14" t="s">
        <v>3936</v>
      </c>
      <c r="F283">
        <f>SUMIF(GID_GCED_CO2_Plant_2019_v1.0!$V$1:$V$797,'prov lvl hist forec Mt'!A283,GID_GCED_CO2_Plant_2019_v1.0!$AB$1:$AB$797)</f>
        <v>0</v>
      </c>
      <c r="G283" s="15">
        <f t="shared" si="8"/>
        <v>3885.2700000000004</v>
      </c>
      <c r="H283" s="26">
        <f t="shared" si="9"/>
        <v>0</v>
      </c>
      <c r="I283" s="15">
        <f>VLOOKUP($D283,'cement hist forecast'!$A$1:$AJ$34,21,0)</f>
        <v>5.4885493850326226</v>
      </c>
      <c r="J283" s="15">
        <f>VLOOKUP($D283,'cement hist forecast'!$A$1:$AJ$34,22,0)</f>
        <v>5.2019214979298178</v>
      </c>
      <c r="K283" s="15">
        <f>VLOOKUP($D283,'cement hist forecast'!$A$1:$AJ$34,23,0)</f>
        <v>6.0988889447589179</v>
      </c>
      <c r="L283" s="15">
        <f>VLOOKUP($D283,'cement hist forecast'!$A$1:$AJ$34,24,0)</f>
        <v>4.6829764932748335</v>
      </c>
      <c r="M283" s="15">
        <f>VLOOKUP($D283,'cement hist forecast'!$A$1:$AJ$34,25,0)</f>
        <v>5.2793141011147258</v>
      </c>
      <c r="N283" s="15">
        <f>VLOOKUP($D283,'cement hist forecast'!$A$1:$AJ$34,26,0)</f>
        <v>5.3831017892624811</v>
      </c>
      <c r="O283" s="15">
        <f>VLOOKUP($D283,'cement hist forecast'!$A$1:$AJ$34,27,0)</f>
        <v>5.4532901269453253</v>
      </c>
      <c r="P283" s="15">
        <f>VLOOKUP($D283,'cement hist forecast'!$A$1:$AJ$34,28,0)</f>
        <v>5.44071593398753</v>
      </c>
      <c r="Q283" s="15">
        <f>VLOOKUP($D283,'cement hist forecast'!$A$1:$AJ$34,29,0)</f>
        <v>5.3215421351202972</v>
      </c>
      <c r="R283" s="15">
        <f>VLOOKUP($D283,'cement hist forecast'!$A$1:$AJ$34,30,0)</f>
        <v>5.2047518122304091</v>
      </c>
      <c r="S283" s="15">
        <f>VLOOKUP($D283,'cement hist forecast'!$A$1:$AJ$34,31,0)</f>
        <v>5.0902972957983188</v>
      </c>
      <c r="T283" s="15">
        <f>VLOOKUP($D283,'cement hist forecast'!$A$1:$AJ$34,32,0)</f>
        <v>4.9781318696948702</v>
      </c>
      <c r="U283" s="15">
        <f>VLOOKUP($D283,'cement hist forecast'!$A$1:$AJ$34,33,0)</f>
        <v>4.8682097521134908</v>
      </c>
      <c r="V283" s="15">
        <f>VLOOKUP($D283,'cement hist forecast'!$A$1:$AJ$34,34,0)</f>
        <v>4.7604860768837378</v>
      </c>
      <c r="W283" s="15">
        <f>VLOOKUP($D283,'cement hist forecast'!$A$1:$AJ$34,35,0)</f>
        <v>4.6549168751585821</v>
      </c>
      <c r="X283" s="15">
        <f>VLOOKUP($D283,'cement hist forecast'!$A$1:$AJ$34,36,0)</f>
        <v>4.5514590574679268</v>
      </c>
    </row>
    <row r="284" spans="1:24">
      <c r="A284" s="14" t="s">
        <v>3377</v>
      </c>
      <c r="B284" s="14" t="s">
        <v>4390</v>
      </c>
      <c r="C284" s="14" t="s">
        <v>2947</v>
      </c>
      <c r="D284" s="14" t="s">
        <v>2496</v>
      </c>
      <c r="E284" s="14" t="s">
        <v>3976</v>
      </c>
      <c r="F284">
        <f>SUMIF(GID_GCED_CO2_Plant_2019_v1.0!$V$1:$V$797,'prov lvl hist forec Mt'!A284,GID_GCED_CO2_Plant_2019_v1.0!$AB$1:$AB$797)</f>
        <v>469.32000000000005</v>
      </c>
      <c r="G284" s="15">
        <f t="shared" si="8"/>
        <v>33858.01</v>
      </c>
      <c r="H284" s="26">
        <f t="shared" si="9"/>
        <v>1.386141713585648E-2</v>
      </c>
      <c r="I284" s="15">
        <f>VLOOKUP($D284,'cement hist forecast'!$A$1:$AJ$34,21,0)</f>
        <v>14.536797244398452</v>
      </c>
      <c r="J284" s="15">
        <f>VLOOKUP($D284,'cement hist forecast'!$A$1:$AJ$34,22,0)</f>
        <v>15.705172707718006</v>
      </c>
      <c r="K284" s="15">
        <f>VLOOKUP($D284,'cement hist forecast'!$A$1:$AJ$34,23,0)</f>
        <v>16.521798883436066</v>
      </c>
      <c r="L284" s="15">
        <f>VLOOKUP($D284,'cement hist forecast'!$A$1:$AJ$34,24,0)</f>
        <v>15.528204666569852</v>
      </c>
      <c r="M284" s="15">
        <f>VLOOKUP($D284,'cement hist forecast'!$A$1:$AJ$34,25,0)</f>
        <v>16.4013795624181</v>
      </c>
      <c r="N284" s="15">
        <f>VLOOKUP($D284,'cement hist forecast'!$A$1:$AJ$34,26,0)</f>
        <v>16.459466526190305</v>
      </c>
      <c r="O284" s="15">
        <f>VLOOKUP($D284,'cement hist forecast'!$A$1:$AJ$34,27,0)</f>
        <v>16.50125640261324</v>
      </c>
      <c r="P284" s="15">
        <f>VLOOKUP($D284,'cement hist forecast'!$A$1:$AJ$34,28,0)</f>
        <v>16.493769774675151</v>
      </c>
      <c r="Q284" s="15">
        <f>VLOOKUP($D284,'cement hist forecast'!$A$1:$AJ$34,29,0)</f>
        <v>16.422814136004554</v>
      </c>
      <c r="R284" s="15">
        <f>VLOOKUP($D284,'cement hist forecast'!$A$1:$AJ$34,30,0)</f>
        <v>16.353277610107373</v>
      </c>
      <c r="S284" s="15">
        <f>VLOOKUP($D284,'cement hist forecast'!$A$1:$AJ$34,31,0)</f>
        <v>16.285131814728132</v>
      </c>
      <c r="T284" s="15">
        <f>VLOOKUP($D284,'cement hist forecast'!$A$1:$AJ$34,32,0)</f>
        <v>16.218348935256476</v>
      </c>
      <c r="U284" s="15">
        <f>VLOOKUP($D284,'cement hist forecast'!$A$1:$AJ$34,33,0)</f>
        <v>16.152901713374256</v>
      </c>
      <c r="V284" s="15">
        <f>VLOOKUP($D284,'cement hist forecast'!$A$1:$AJ$34,34,0)</f>
        <v>16.088763435929675</v>
      </c>
      <c r="W284" s="15">
        <f>VLOOKUP($D284,'cement hist forecast'!$A$1:$AJ$34,35,0)</f>
        <v>16.025907924033991</v>
      </c>
      <c r="X284" s="15">
        <f>VLOOKUP($D284,'cement hist forecast'!$A$1:$AJ$34,36,0)</f>
        <v>15.964309522376219</v>
      </c>
    </row>
    <row r="285" spans="1:24">
      <c r="A285" s="14" t="s">
        <v>3684</v>
      </c>
      <c r="B285" s="14" t="s">
        <v>4391</v>
      </c>
      <c r="C285" s="14" t="s">
        <v>4392</v>
      </c>
      <c r="D285" s="14" t="s">
        <v>2458</v>
      </c>
      <c r="E285" s="14" t="s">
        <v>3957</v>
      </c>
      <c r="F285">
        <f>SUMIF(GID_GCED_CO2_Plant_2019_v1.0!$V$1:$V$797,'prov lvl hist forec Mt'!A285,GID_GCED_CO2_Plant_2019_v1.0!$AB$1:$AB$797)</f>
        <v>0</v>
      </c>
      <c r="G285" s="15">
        <f t="shared" si="8"/>
        <v>25846</v>
      </c>
      <c r="H285" s="26">
        <f t="shared" si="9"/>
        <v>0</v>
      </c>
      <c r="I285" s="15">
        <f>VLOOKUP($D285,'cement hist forecast'!$A$1:$AJ$34,21,0)</f>
        <v>20.159933071953358</v>
      </c>
      <c r="J285" s="15">
        <f>VLOOKUP($D285,'cement hist forecast'!$A$1:$AJ$34,22,0)</f>
        <v>21.097028574533081</v>
      </c>
      <c r="K285" s="15">
        <f>VLOOKUP($D285,'cement hist forecast'!$A$1:$AJ$34,23,0)</f>
        <v>20.755026750013791</v>
      </c>
      <c r="L285" s="15">
        <f>VLOOKUP($D285,'cement hist forecast'!$A$1:$AJ$34,24,0)</f>
        <v>16.237054602988707</v>
      </c>
      <c r="M285" s="15">
        <f>VLOOKUP($D285,'cement hist forecast'!$A$1:$AJ$34,25,0)</f>
        <v>19.755116421437421</v>
      </c>
      <c r="N285" s="15">
        <f>VLOOKUP($D285,'cement hist forecast'!$A$1:$AJ$34,26,0)</f>
        <v>21.383571569910259</v>
      </c>
      <c r="O285" s="15">
        <f>VLOOKUP($D285,'cement hist forecast'!$A$1:$AJ$34,27,0)</f>
        <v>21.877745246091671</v>
      </c>
      <c r="P285" s="15">
        <f>VLOOKUP($D285,'cement hist forecast'!$A$1:$AJ$34,28,0)</f>
        <v>21.789214368112393</v>
      </c>
      <c r="Q285" s="15">
        <f>VLOOKUP($D285,'cement hist forecast'!$A$1:$AJ$34,29,0)</f>
        <v>20.950149699608083</v>
      </c>
      <c r="R285" s="15">
        <f>VLOOKUP($D285,'cement hist forecast'!$A$1:$AJ$34,30,0)</f>
        <v>20.127866324473857</v>
      </c>
      <c r="S285" s="15">
        <f>VLOOKUP($D285,'cement hist forecast'!$A$1:$AJ$34,31,0)</f>
        <v>19.322028616842317</v>
      </c>
      <c r="T285" s="15">
        <f>VLOOKUP($D285,'cement hist forecast'!$A$1:$AJ$34,32,0)</f>
        <v>18.532307663363408</v>
      </c>
      <c r="U285" s="15">
        <f>VLOOKUP($D285,'cement hist forecast'!$A$1:$AJ$34,33,0)</f>
        <v>17.758381128954078</v>
      </c>
      <c r="V285" s="15">
        <f>VLOOKUP($D285,'cement hist forecast'!$A$1:$AJ$34,34,0)</f>
        <v>16.999933125232928</v>
      </c>
      <c r="W285" s="15">
        <f>VLOOKUP($D285,'cement hist forecast'!$A$1:$AJ$34,35,0)</f>
        <v>16.256654081586213</v>
      </c>
      <c r="X285" s="15">
        <f>VLOOKUP($D285,'cement hist forecast'!$A$1:$AJ$34,36,0)</f>
        <v>15.528240618812418</v>
      </c>
    </row>
    <row r="286" spans="1:24">
      <c r="A286" s="14" t="s">
        <v>3685</v>
      </c>
      <c r="B286" s="14" t="s">
        <v>4393</v>
      </c>
      <c r="C286" s="14" t="s">
        <v>4394</v>
      </c>
      <c r="D286" s="14" t="s">
        <v>2458</v>
      </c>
      <c r="E286" s="14" t="s">
        <v>3957</v>
      </c>
      <c r="F286">
        <f>SUMIF(GID_GCED_CO2_Plant_2019_v1.0!$V$1:$V$797,'prov lvl hist forec Mt'!A286,GID_GCED_CO2_Plant_2019_v1.0!$AB$1:$AB$797)</f>
        <v>0</v>
      </c>
      <c r="G286" s="15">
        <f t="shared" si="8"/>
        <v>25846</v>
      </c>
      <c r="H286" s="26">
        <f t="shared" si="9"/>
        <v>0</v>
      </c>
      <c r="I286" s="15">
        <f>VLOOKUP($D286,'cement hist forecast'!$A$1:$AJ$34,21,0)</f>
        <v>20.159933071953358</v>
      </c>
      <c r="J286" s="15">
        <f>VLOOKUP($D286,'cement hist forecast'!$A$1:$AJ$34,22,0)</f>
        <v>21.097028574533081</v>
      </c>
      <c r="K286" s="15">
        <f>VLOOKUP($D286,'cement hist forecast'!$A$1:$AJ$34,23,0)</f>
        <v>20.755026750013791</v>
      </c>
      <c r="L286" s="15">
        <f>VLOOKUP($D286,'cement hist forecast'!$A$1:$AJ$34,24,0)</f>
        <v>16.237054602988707</v>
      </c>
      <c r="M286" s="15">
        <f>VLOOKUP($D286,'cement hist forecast'!$A$1:$AJ$34,25,0)</f>
        <v>19.755116421437421</v>
      </c>
      <c r="N286" s="15">
        <f>VLOOKUP($D286,'cement hist forecast'!$A$1:$AJ$34,26,0)</f>
        <v>21.383571569910259</v>
      </c>
      <c r="O286" s="15">
        <f>VLOOKUP($D286,'cement hist forecast'!$A$1:$AJ$34,27,0)</f>
        <v>21.877745246091671</v>
      </c>
      <c r="P286" s="15">
        <f>VLOOKUP($D286,'cement hist forecast'!$A$1:$AJ$34,28,0)</f>
        <v>21.789214368112393</v>
      </c>
      <c r="Q286" s="15">
        <f>VLOOKUP($D286,'cement hist forecast'!$A$1:$AJ$34,29,0)</f>
        <v>20.950149699608083</v>
      </c>
      <c r="R286" s="15">
        <f>VLOOKUP($D286,'cement hist forecast'!$A$1:$AJ$34,30,0)</f>
        <v>20.127866324473857</v>
      </c>
      <c r="S286" s="15">
        <f>VLOOKUP($D286,'cement hist forecast'!$A$1:$AJ$34,31,0)</f>
        <v>19.322028616842317</v>
      </c>
      <c r="T286" s="15">
        <f>VLOOKUP($D286,'cement hist forecast'!$A$1:$AJ$34,32,0)</f>
        <v>18.532307663363408</v>
      </c>
      <c r="U286" s="15">
        <f>VLOOKUP($D286,'cement hist forecast'!$A$1:$AJ$34,33,0)</f>
        <v>17.758381128954078</v>
      </c>
      <c r="V286" s="15">
        <f>VLOOKUP($D286,'cement hist forecast'!$A$1:$AJ$34,34,0)</f>
        <v>16.999933125232928</v>
      </c>
      <c r="W286" s="15">
        <f>VLOOKUP($D286,'cement hist forecast'!$A$1:$AJ$34,35,0)</f>
        <v>16.256654081586213</v>
      </c>
      <c r="X286" s="15">
        <f>VLOOKUP($D286,'cement hist forecast'!$A$1:$AJ$34,36,0)</f>
        <v>15.528240618812418</v>
      </c>
    </row>
    <row r="287" spans="1:24">
      <c r="A287" s="14" t="s">
        <v>3686</v>
      </c>
      <c r="B287" s="14" t="s">
        <v>4395</v>
      </c>
      <c r="C287" s="14" t="s">
        <v>4396</v>
      </c>
      <c r="D287" s="14" t="s">
        <v>2458</v>
      </c>
      <c r="E287" s="14" t="s">
        <v>3957</v>
      </c>
      <c r="F287">
        <f>SUMIF(GID_GCED_CO2_Plant_2019_v1.0!$V$1:$V$797,'prov lvl hist forec Mt'!A287,GID_GCED_CO2_Plant_2019_v1.0!$AB$1:$AB$797)</f>
        <v>0</v>
      </c>
      <c r="G287" s="15">
        <f t="shared" si="8"/>
        <v>25846</v>
      </c>
      <c r="H287" s="26">
        <f t="shared" si="9"/>
        <v>0</v>
      </c>
      <c r="I287" s="15">
        <f>VLOOKUP($D287,'cement hist forecast'!$A$1:$AJ$34,21,0)</f>
        <v>20.159933071953358</v>
      </c>
      <c r="J287" s="15">
        <f>VLOOKUP($D287,'cement hist forecast'!$A$1:$AJ$34,22,0)</f>
        <v>21.097028574533081</v>
      </c>
      <c r="K287" s="15">
        <f>VLOOKUP($D287,'cement hist forecast'!$A$1:$AJ$34,23,0)</f>
        <v>20.755026750013791</v>
      </c>
      <c r="L287" s="15">
        <f>VLOOKUP($D287,'cement hist forecast'!$A$1:$AJ$34,24,0)</f>
        <v>16.237054602988707</v>
      </c>
      <c r="M287" s="15">
        <f>VLOOKUP($D287,'cement hist forecast'!$A$1:$AJ$34,25,0)</f>
        <v>19.755116421437421</v>
      </c>
      <c r="N287" s="15">
        <f>VLOOKUP($D287,'cement hist forecast'!$A$1:$AJ$34,26,0)</f>
        <v>21.383571569910259</v>
      </c>
      <c r="O287" s="15">
        <f>VLOOKUP($D287,'cement hist forecast'!$A$1:$AJ$34,27,0)</f>
        <v>21.877745246091671</v>
      </c>
      <c r="P287" s="15">
        <f>VLOOKUP($D287,'cement hist forecast'!$A$1:$AJ$34,28,0)</f>
        <v>21.789214368112393</v>
      </c>
      <c r="Q287" s="15">
        <f>VLOOKUP($D287,'cement hist forecast'!$A$1:$AJ$34,29,0)</f>
        <v>20.950149699608083</v>
      </c>
      <c r="R287" s="15">
        <f>VLOOKUP($D287,'cement hist forecast'!$A$1:$AJ$34,30,0)</f>
        <v>20.127866324473857</v>
      </c>
      <c r="S287" s="15">
        <f>VLOOKUP($D287,'cement hist forecast'!$A$1:$AJ$34,31,0)</f>
        <v>19.322028616842317</v>
      </c>
      <c r="T287" s="15">
        <f>VLOOKUP($D287,'cement hist forecast'!$A$1:$AJ$34,32,0)</f>
        <v>18.532307663363408</v>
      </c>
      <c r="U287" s="15">
        <f>VLOOKUP($D287,'cement hist forecast'!$A$1:$AJ$34,33,0)</f>
        <v>17.758381128954078</v>
      </c>
      <c r="V287" s="15">
        <f>VLOOKUP($D287,'cement hist forecast'!$A$1:$AJ$34,34,0)</f>
        <v>16.999933125232928</v>
      </c>
      <c r="W287" s="15">
        <f>VLOOKUP($D287,'cement hist forecast'!$A$1:$AJ$34,35,0)</f>
        <v>16.256654081586213</v>
      </c>
      <c r="X287" s="15">
        <f>VLOOKUP($D287,'cement hist forecast'!$A$1:$AJ$34,36,0)</f>
        <v>15.528240618812418</v>
      </c>
    </row>
    <row r="288" spans="1:24">
      <c r="A288" s="14" t="s">
        <v>3687</v>
      </c>
      <c r="B288" s="14" t="s">
        <v>4397</v>
      </c>
      <c r="C288" s="14" t="s">
        <v>4398</v>
      </c>
      <c r="D288" s="14" t="s">
        <v>1445</v>
      </c>
      <c r="E288" s="14" t="s">
        <v>3947</v>
      </c>
      <c r="F288">
        <f>SUMIF(GID_GCED_CO2_Plant_2019_v1.0!$V$1:$V$797,'prov lvl hist forec Mt'!A288,GID_GCED_CO2_Plant_2019_v1.0!$AB$1:$AB$797)</f>
        <v>0</v>
      </c>
      <c r="G288" s="15">
        <f t="shared" si="8"/>
        <v>19500.18</v>
      </c>
      <c r="H288" s="26">
        <f t="shared" si="9"/>
        <v>0</v>
      </c>
      <c r="I288" s="15">
        <f>VLOOKUP($D288,'cement hist forecast'!$A$1:$AJ$34,21,0)</f>
        <v>11.887051923900506</v>
      </c>
      <c r="J288" s="15">
        <f>VLOOKUP($D288,'cement hist forecast'!$A$1:$AJ$34,22,0)</f>
        <v>12.937656953365352</v>
      </c>
      <c r="K288" s="15">
        <f>VLOOKUP($D288,'cement hist forecast'!$A$1:$AJ$34,23,0)</f>
        <v>12.159265759154817</v>
      </c>
      <c r="L288" s="15">
        <f>VLOOKUP($D288,'cement hist forecast'!$A$1:$AJ$34,24,0)</f>
        <v>11.815307114840197</v>
      </c>
      <c r="M288" s="15">
        <f>VLOOKUP($D288,'cement hist forecast'!$A$1:$AJ$34,25,0)</f>
        <v>14.078349814013468</v>
      </c>
      <c r="N288" s="15">
        <f>VLOOKUP($D288,'cement hist forecast'!$A$1:$AJ$34,26,0)</f>
        <v>15.890419594803729</v>
      </c>
      <c r="O288" s="15">
        <f>VLOOKUP($D288,'cement hist forecast'!$A$1:$AJ$34,27,0)</f>
        <v>16.19866484510754</v>
      </c>
      <c r="P288" s="15">
        <f>VLOOKUP($D288,'cement hist forecast'!$A$1:$AJ$34,28,0)</f>
        <v>16.143442918166372</v>
      </c>
      <c r="Q288" s="15">
        <f>VLOOKUP($D288,'cement hist forecast'!$A$1:$AJ$34,29,0)</f>
        <v>15.620068826768495</v>
      </c>
      <c r="R288" s="15">
        <f>VLOOKUP($D288,'cement hist forecast'!$A$1:$AJ$34,30,0)</f>
        <v>15.107162217198578</v>
      </c>
      <c r="S288" s="15">
        <f>VLOOKUP($D288,'cement hist forecast'!$A$1:$AJ$34,31,0)</f>
        <v>14.604513739820057</v>
      </c>
      <c r="T288" s="15">
        <f>VLOOKUP($D288,'cement hist forecast'!$A$1:$AJ$34,32,0)</f>
        <v>14.111918231989108</v>
      </c>
      <c r="U288" s="15">
        <f>VLOOKUP($D288,'cement hist forecast'!$A$1:$AJ$34,33,0)</f>
        <v>13.629174634314779</v>
      </c>
      <c r="V288" s="15">
        <f>VLOOKUP($D288,'cement hist forecast'!$A$1:$AJ$34,34,0)</f>
        <v>13.156085908593933</v>
      </c>
      <c r="W288" s="15">
        <f>VLOOKUP($D288,'cement hist forecast'!$A$1:$AJ$34,35,0)</f>
        <v>12.692458957387508</v>
      </c>
      <c r="X288" s="15">
        <f>VLOOKUP($D288,'cement hist forecast'!$A$1:$AJ$34,36,0)</f>
        <v>12.238104545205207</v>
      </c>
    </row>
    <row r="289" spans="1:24">
      <c r="A289" s="14" t="s">
        <v>3427</v>
      </c>
      <c r="B289" s="14" t="s">
        <v>4399</v>
      </c>
      <c r="C289" s="14" t="s">
        <v>3125</v>
      </c>
      <c r="D289" s="14" t="s">
        <v>2366</v>
      </c>
      <c r="E289" s="14" t="s">
        <v>3987</v>
      </c>
      <c r="F289">
        <f>SUMIF(GID_GCED_CO2_Plant_2019_v1.0!$V$1:$V$797,'prov lvl hist forec Mt'!A289,GID_GCED_CO2_Plant_2019_v1.0!$AB$1:$AB$797)</f>
        <v>67.05</v>
      </c>
      <c r="G289" s="15">
        <f t="shared" si="8"/>
        <v>30951.659999999996</v>
      </c>
      <c r="H289" s="26">
        <f t="shared" si="9"/>
        <v>2.1662812269196549E-3</v>
      </c>
      <c r="I289" s="15">
        <f>VLOOKUP($D289,'cement hist forecast'!$A$1:$AJ$34,21,0)</f>
        <v>18.673370677696866</v>
      </c>
      <c r="J289" s="15">
        <f>VLOOKUP($D289,'cement hist forecast'!$A$1:$AJ$34,22,0)</f>
        <v>19.134054182558735</v>
      </c>
      <c r="K289" s="15">
        <f>VLOOKUP($D289,'cement hist forecast'!$A$1:$AJ$34,23,0)</f>
        <v>18.733784261782063</v>
      </c>
      <c r="L289" s="15">
        <f>VLOOKUP($D289,'cement hist forecast'!$A$1:$AJ$34,24,0)</f>
        <v>18.178614028547219</v>
      </c>
      <c r="M289" s="15">
        <f>VLOOKUP($D289,'cement hist forecast'!$A$1:$AJ$34,25,0)</f>
        <v>19.500559683797793</v>
      </c>
      <c r="N289" s="15">
        <f>VLOOKUP($D289,'cement hist forecast'!$A$1:$AJ$34,26,0)</f>
        <v>19.658190788078301</v>
      </c>
      <c r="O289" s="15">
        <f>VLOOKUP($D289,'cement hist forecast'!$A$1:$AJ$34,27,0)</f>
        <v>19.758945245019191</v>
      </c>
      <c r="P289" s="15">
        <f>VLOOKUP($D289,'cement hist forecast'!$A$1:$AJ$34,28,0)</f>
        <v>19.74089515258564</v>
      </c>
      <c r="Q289" s="15">
        <f>VLOOKUP($D289,'cement hist forecast'!$A$1:$AJ$34,29,0)</f>
        <v>19.569822695495866</v>
      </c>
      <c r="R289" s="15">
        <f>VLOOKUP($D289,'cement hist forecast'!$A$1:$AJ$34,30,0)</f>
        <v>19.402171687547888</v>
      </c>
      <c r="S289" s="15">
        <f>VLOOKUP($D289,'cement hist forecast'!$A$1:$AJ$34,31,0)</f>
        <v>19.237873699758868</v>
      </c>
      <c r="T289" s="15">
        <f>VLOOKUP($D289,'cement hist forecast'!$A$1:$AJ$34,32,0)</f>
        <v>19.076861671725631</v>
      </c>
      <c r="U289" s="15">
        <f>VLOOKUP($D289,'cement hist forecast'!$A$1:$AJ$34,33,0)</f>
        <v>18.919069884253059</v>
      </c>
      <c r="V289" s="15">
        <f>VLOOKUP($D289,'cement hist forecast'!$A$1:$AJ$34,34,0)</f>
        <v>18.764433932529936</v>
      </c>
      <c r="W289" s="15">
        <f>VLOOKUP($D289,'cement hist forecast'!$A$1:$AJ$34,35,0)</f>
        <v>18.61289069984128</v>
      </c>
      <c r="X289" s="15">
        <f>VLOOKUP($D289,'cement hist forecast'!$A$1:$AJ$34,36,0)</f>
        <v>18.464378331806394</v>
      </c>
    </row>
    <row r="290" spans="1:24">
      <c r="A290" s="14" t="s">
        <v>3454</v>
      </c>
      <c r="B290" s="14" t="s">
        <v>4400</v>
      </c>
      <c r="C290" s="14" t="s">
        <v>2647</v>
      </c>
      <c r="D290" s="14" t="s">
        <v>2357</v>
      </c>
      <c r="E290" s="14" t="s">
        <v>4062</v>
      </c>
      <c r="F290">
        <f>SUMIF(GID_GCED_CO2_Plant_2019_v1.0!$V$1:$V$797,'prov lvl hist forec Mt'!A290,GID_GCED_CO2_Plant_2019_v1.0!$AB$1:$AB$797)</f>
        <v>522.95000000000005</v>
      </c>
      <c r="G290" s="15">
        <f t="shared" si="8"/>
        <v>32718.120000000006</v>
      </c>
      <c r="H290" s="26">
        <f t="shared" si="9"/>
        <v>1.5983497829337379E-2</v>
      </c>
      <c r="I290" s="15">
        <f>VLOOKUP($D290,'cement hist forecast'!$A$1:$AJ$34,21,0)</f>
        <v>15.009377674854287</v>
      </c>
      <c r="J290" s="15">
        <f>VLOOKUP($D290,'cement hist forecast'!$A$1:$AJ$34,22,0)</f>
        <v>14.164771783135061</v>
      </c>
      <c r="K290" s="15">
        <f>VLOOKUP($D290,'cement hist forecast'!$A$1:$AJ$34,23,0)</f>
        <v>15.235528999314372</v>
      </c>
      <c r="L290" s="15">
        <f>VLOOKUP($D290,'cement hist forecast'!$A$1:$AJ$34,24,0)</f>
        <v>16.194770331166367</v>
      </c>
      <c r="M290" s="15">
        <f>VLOOKUP($D290,'cement hist forecast'!$A$1:$AJ$34,25,0)</f>
        <v>18.438081140360943</v>
      </c>
      <c r="N290" s="15">
        <f>VLOOKUP($D290,'cement hist forecast'!$A$1:$AJ$34,26,0)</f>
        <v>17.949965087588634</v>
      </c>
      <c r="O290" s="15">
        <f>VLOOKUP($D290,'cement hist forecast'!$A$1:$AJ$34,27,0)</f>
        <v>18.223998936468487</v>
      </c>
      <c r="P290" s="15">
        <f>VLOOKUP($D290,'cement hist forecast'!$A$1:$AJ$34,28,0)</f>
        <v>18.174905958823786</v>
      </c>
      <c r="Q290" s="15">
        <f>VLOOKUP($D290,'cement hist forecast'!$A$1:$AJ$34,29,0)</f>
        <v>17.709619903228777</v>
      </c>
      <c r="R290" s="15">
        <f>VLOOKUP($D290,'cement hist forecast'!$A$1:$AJ$34,30,0)</f>
        <v>17.253639568745673</v>
      </c>
      <c r="S290" s="15">
        <f>VLOOKUP($D290,'cement hist forecast'!$A$1:$AJ$34,31,0)</f>
        <v>16.80677884095223</v>
      </c>
      <c r="T290" s="15">
        <f>VLOOKUP($D290,'cement hist forecast'!$A$1:$AJ$34,32,0)</f>
        <v>16.368855327714655</v>
      </c>
      <c r="U290" s="15">
        <f>VLOOKUP($D290,'cement hist forecast'!$A$1:$AJ$34,33,0)</f>
        <v>15.939690284741834</v>
      </c>
      <c r="V290" s="15">
        <f>VLOOKUP($D290,'cement hist forecast'!$A$1:$AJ$34,34,0)</f>
        <v>15.519108542628466</v>
      </c>
      <c r="W290" s="15">
        <f>VLOOKUP($D290,'cement hist forecast'!$A$1:$AJ$34,35,0)</f>
        <v>15.106938435357369</v>
      </c>
      <c r="X290" s="15">
        <f>VLOOKUP($D290,'cement hist forecast'!$A$1:$AJ$34,36,0)</f>
        <v>14.70301173023169</v>
      </c>
    </row>
    <row r="291" spans="1:24">
      <c r="A291" s="14" t="s">
        <v>3295</v>
      </c>
      <c r="B291" s="14" t="s">
        <v>4401</v>
      </c>
      <c r="C291" s="14" t="s">
        <v>2551</v>
      </c>
      <c r="D291" s="14" t="s">
        <v>2416</v>
      </c>
      <c r="E291" s="14" t="s">
        <v>3979</v>
      </c>
      <c r="F291">
        <f>SUMIF(GID_GCED_CO2_Plant_2019_v1.0!$V$1:$V$797,'prov lvl hist forec Mt'!A291,GID_GCED_CO2_Plant_2019_v1.0!$AB$1:$AB$797)</f>
        <v>2309.71</v>
      </c>
      <c r="G291" s="15">
        <f t="shared" si="8"/>
        <v>6251.97</v>
      </c>
      <c r="H291" s="26">
        <f t="shared" si="9"/>
        <v>0.36943715340924538</v>
      </c>
      <c r="I291" s="15">
        <f>VLOOKUP($D291,'cement hist forecast'!$A$1:$AJ$34,21,0)</f>
        <v>6.2289741078131611</v>
      </c>
      <c r="J291" s="15">
        <f>VLOOKUP($D291,'cement hist forecast'!$A$1:$AJ$34,22,0)</f>
        <v>6.0783721147020016</v>
      </c>
      <c r="K291" s="15">
        <f>VLOOKUP($D291,'cement hist forecast'!$A$1:$AJ$34,23,0)</f>
        <v>5.4388515319575559</v>
      </c>
      <c r="L291" s="15">
        <f>VLOOKUP($D291,'cement hist forecast'!$A$1:$AJ$34,24,0)</f>
        <v>5.0867397229930358</v>
      </c>
      <c r="M291" s="15">
        <f>VLOOKUP($D291,'cement hist forecast'!$A$1:$AJ$34,25,0)</f>
        <v>6.0673667215523954</v>
      </c>
      <c r="N291" s="15">
        <f>VLOOKUP($D291,'cement hist forecast'!$A$1:$AJ$34,26,0)</f>
        <v>6.3075775956689695</v>
      </c>
      <c r="O291" s="15">
        <f>VLOOKUP($D291,'cement hist forecast'!$A$1:$AJ$34,27,0)</f>
        <v>6.4413799142302075</v>
      </c>
      <c r="P291" s="15">
        <f>VLOOKUP($D291,'cement hist forecast'!$A$1:$AJ$34,28,0)</f>
        <v>6.4174093198646327</v>
      </c>
      <c r="Q291" s="15">
        <f>VLOOKUP($D291,'cement hist forecast'!$A$1:$AJ$34,29,0)</f>
        <v>6.1902244181187136</v>
      </c>
      <c r="R291" s="15">
        <f>VLOOKUP($D291,'cement hist forecast'!$A$1:$AJ$34,30,0)</f>
        <v>5.9675832144077123</v>
      </c>
      <c r="S291" s="15">
        <f>VLOOKUP($D291,'cement hist forecast'!$A$1:$AJ$34,31,0)</f>
        <v>5.7493948347709312</v>
      </c>
      <c r="T291" s="15">
        <f>VLOOKUP($D291,'cement hist forecast'!$A$1:$AJ$34,32,0)</f>
        <v>5.5355702227268857</v>
      </c>
      <c r="U291" s="15">
        <f>VLOOKUP($D291,'cement hist forecast'!$A$1:$AJ$34,33,0)</f>
        <v>5.326022102923722</v>
      </c>
      <c r="V291" s="15">
        <f>VLOOKUP($D291,'cement hist forecast'!$A$1:$AJ$34,34,0)</f>
        <v>5.1206649455166202</v>
      </c>
      <c r="W291" s="15">
        <f>VLOOKUP($D291,'cement hist forecast'!$A$1:$AJ$34,35,0)</f>
        <v>4.9194149312576627</v>
      </c>
      <c r="X291" s="15">
        <f>VLOOKUP($D291,'cement hist forecast'!$A$1:$AJ$34,36,0)</f>
        <v>4.7221899172838819</v>
      </c>
    </row>
    <row r="292" spans="1:24">
      <c r="A292" s="14" t="s">
        <v>3449</v>
      </c>
      <c r="B292" s="14" t="s">
        <v>4402</v>
      </c>
      <c r="C292" s="14" t="s">
        <v>3201</v>
      </c>
      <c r="D292" s="14" t="s">
        <v>2446</v>
      </c>
      <c r="E292" s="14" t="s">
        <v>3951</v>
      </c>
      <c r="F292">
        <f>SUMIF(GID_GCED_CO2_Plant_2019_v1.0!$V$1:$V$797,'prov lvl hist forec Mt'!A292,GID_GCED_CO2_Plant_2019_v1.0!$AB$1:$AB$797)</f>
        <v>502.84000000000003</v>
      </c>
      <c r="G292" s="15">
        <f t="shared" si="8"/>
        <v>15742.279999999997</v>
      </c>
      <c r="H292" s="26">
        <f t="shared" si="9"/>
        <v>3.1942005859379972E-2</v>
      </c>
      <c r="I292" s="15">
        <f>VLOOKUP($D292,'cement hist forecast'!$A$1:$AJ$34,21,0)</f>
        <v>14.855393778621981</v>
      </c>
      <c r="J292" s="15">
        <f>VLOOKUP($D292,'cement hist forecast'!$A$1:$AJ$34,22,0)</f>
        <v>15.201388095517611</v>
      </c>
      <c r="K292" s="15">
        <f>VLOOKUP($D292,'cement hist forecast'!$A$1:$AJ$34,23,0)</f>
        <v>15.067019776570652</v>
      </c>
      <c r="L292" s="15">
        <f>VLOOKUP($D292,'cement hist forecast'!$A$1:$AJ$34,24,0)</f>
        <v>14.134727678653508</v>
      </c>
      <c r="M292" s="15">
        <f>VLOOKUP($D292,'cement hist forecast'!$A$1:$AJ$34,25,0)</f>
        <v>15.992822878418323</v>
      </c>
      <c r="N292" s="15">
        <f>VLOOKUP($D292,'cement hist forecast'!$A$1:$AJ$34,26,0)</f>
        <v>13.708727210595866</v>
      </c>
      <c r="O292" s="15">
        <f>VLOOKUP($D292,'cement hist forecast'!$A$1:$AJ$34,27,0)</f>
        <v>13.930634952159352</v>
      </c>
      <c r="P292" s="15">
        <f>VLOOKUP($D292,'cement hist forecast'!$A$1:$AJ$34,28,0)</f>
        <v>13.890880331187187</v>
      </c>
      <c r="Q292" s="15">
        <f>VLOOKUP($D292,'cement hist forecast'!$A$1:$AJ$34,29,0)</f>
        <v>13.514099950952696</v>
      </c>
      <c r="R292" s="15">
        <f>VLOOKUP($D292,'cement hist forecast'!$A$1:$AJ$34,30,0)</f>
        <v>13.144855178322894</v>
      </c>
      <c r="S292" s="15">
        <f>VLOOKUP($D292,'cement hist forecast'!$A$1:$AJ$34,31,0)</f>
        <v>12.782995301145689</v>
      </c>
      <c r="T292" s="15">
        <f>VLOOKUP($D292,'cement hist forecast'!$A$1:$AJ$34,32,0)</f>
        <v>12.428372621512029</v>
      </c>
      <c r="U292" s="15">
        <f>VLOOKUP($D292,'cement hist forecast'!$A$1:$AJ$34,33,0)</f>
        <v>12.080842395471043</v>
      </c>
      <c r="V292" s="15">
        <f>VLOOKUP($D292,'cement hist forecast'!$A$1:$AJ$34,34,0)</f>
        <v>11.740262773950873</v>
      </c>
      <c r="W292" s="15">
        <f>VLOOKUP($D292,'cement hist forecast'!$A$1:$AJ$34,35,0)</f>
        <v>11.406494744861112</v>
      </c>
      <c r="X292" s="15">
        <f>VLOOKUP($D292,'cement hist forecast'!$A$1:$AJ$34,36,0)</f>
        <v>11.079402076353139</v>
      </c>
    </row>
    <row r="293" spans="1:24">
      <c r="A293" s="14" t="s">
        <v>3688</v>
      </c>
      <c r="B293" s="14" t="s">
        <v>4403</v>
      </c>
      <c r="C293" s="14" t="s">
        <v>4404</v>
      </c>
      <c r="D293" s="14" t="s">
        <v>1517</v>
      </c>
      <c r="E293" s="14" t="s">
        <v>4043</v>
      </c>
      <c r="F293">
        <f>SUMIF(GID_GCED_CO2_Plant_2019_v1.0!$V$1:$V$797,'prov lvl hist forec Mt'!A293,GID_GCED_CO2_Plant_2019_v1.0!$AB$1:$AB$797)</f>
        <v>0</v>
      </c>
      <c r="G293" s="15">
        <f t="shared" si="8"/>
        <v>24846.129999999997</v>
      </c>
      <c r="H293" s="26">
        <f t="shared" si="9"/>
        <v>0</v>
      </c>
      <c r="I293" s="15">
        <f>VLOOKUP($D293,'cement hist forecast'!$A$1:$AJ$34,21,0)</f>
        <v>19.737440587036417</v>
      </c>
      <c r="J293" s="15">
        <f>VLOOKUP($D293,'cement hist forecast'!$A$1:$AJ$34,22,0)</f>
        <v>19.782785600550685</v>
      </c>
      <c r="K293" s="15">
        <f>VLOOKUP($D293,'cement hist forecast'!$A$1:$AJ$34,23,0)</f>
        <v>21.414223108893875</v>
      </c>
      <c r="L293" s="15">
        <f>VLOOKUP($D293,'cement hist forecast'!$A$1:$AJ$34,24,0)</f>
        <v>21.140668258208319</v>
      </c>
      <c r="M293" s="15">
        <f>VLOOKUP($D293,'cement hist forecast'!$A$1:$AJ$34,25,0)</f>
        <v>22.995128337938279</v>
      </c>
      <c r="N293" s="15">
        <f>VLOOKUP($D293,'cement hist forecast'!$A$1:$AJ$34,26,0)</f>
        <v>23.156823843551148</v>
      </c>
      <c r="O293" s="15">
        <f>VLOOKUP($D293,'cement hist forecast'!$A$1:$AJ$34,27,0)</f>
        <v>23.328832621471442</v>
      </c>
      <c r="P293" s="15">
        <f>VLOOKUP($D293,'cement hist forecast'!$A$1:$AJ$34,28,0)</f>
        <v>23.29801736589754</v>
      </c>
      <c r="Q293" s="15">
        <f>VLOOKUP($D293,'cement hist forecast'!$A$1:$AJ$34,29,0)</f>
        <v>23.005961161405295</v>
      </c>
      <c r="R293" s="15">
        <f>VLOOKUP($D293,'cement hist forecast'!$A$1:$AJ$34,30,0)</f>
        <v>22.719746081002896</v>
      </c>
      <c r="S293" s="15">
        <f>VLOOKUP($D293,'cement hist forecast'!$A$1:$AJ$34,31,0)</f>
        <v>22.439255302208544</v>
      </c>
      <c r="T293" s="15">
        <f>VLOOKUP($D293,'cement hist forecast'!$A$1:$AJ$34,32,0)</f>
        <v>22.164374338990076</v>
      </c>
      <c r="U293" s="15">
        <f>VLOOKUP($D293,'cement hist forecast'!$A$1:$AJ$34,33,0)</f>
        <v>21.894990995035982</v>
      </c>
      <c r="V293" s="15">
        <f>VLOOKUP($D293,'cement hist forecast'!$A$1:$AJ$34,34,0)</f>
        <v>21.630995317960966</v>
      </c>
      <c r="W293" s="15">
        <f>VLOOKUP($D293,'cement hist forecast'!$A$1:$AJ$34,35,0)</f>
        <v>21.372279554427454</v>
      </c>
      <c r="X293" s="15">
        <f>VLOOKUP($D293,'cement hist forecast'!$A$1:$AJ$34,36,0)</f>
        <v>21.118738106164606</v>
      </c>
    </row>
    <row r="294" spans="1:24">
      <c r="A294" s="14" t="s">
        <v>3689</v>
      </c>
      <c r="B294" s="14" t="s">
        <v>4405</v>
      </c>
      <c r="C294" s="14" t="s">
        <v>2484</v>
      </c>
      <c r="D294" s="14" t="s">
        <v>2400</v>
      </c>
      <c r="E294" s="14" t="s">
        <v>4023</v>
      </c>
      <c r="F294">
        <f>SUMIF(GID_GCED_CO2_Plant_2019_v1.0!$V$1:$V$797,'prov lvl hist forec Mt'!A294,GID_GCED_CO2_Plant_2019_v1.0!$AB$1:$AB$797)</f>
        <v>0</v>
      </c>
      <c r="G294" s="15">
        <f t="shared" si="8"/>
        <v>18621.920000000002</v>
      </c>
      <c r="H294" s="26">
        <f t="shared" si="9"/>
        <v>0</v>
      </c>
      <c r="I294" s="15">
        <f>VLOOKUP($D294,'cement hist forecast'!$A$1:$AJ$34,21,0)</f>
        <v>15.467210726119626</v>
      </c>
      <c r="J294" s="15">
        <f>VLOOKUP($D294,'cement hist forecast'!$A$1:$AJ$34,22,0)</f>
        <v>15.976751172588134</v>
      </c>
      <c r="K294" s="15">
        <f>VLOOKUP($D294,'cement hist forecast'!$A$1:$AJ$34,23,0)</f>
        <v>16.1704825212869</v>
      </c>
      <c r="L294" s="15">
        <f>VLOOKUP($D294,'cement hist forecast'!$A$1:$AJ$34,24,0)</f>
        <v>14.439325167700181</v>
      </c>
      <c r="M294" s="15">
        <f>VLOOKUP($D294,'cement hist forecast'!$A$1:$AJ$34,25,0)</f>
        <v>15.403971225051407</v>
      </c>
      <c r="N294" s="15">
        <f>VLOOKUP($D294,'cement hist forecast'!$A$1:$AJ$34,26,0)</f>
        <v>14.96456053282656</v>
      </c>
      <c r="O294" s="15">
        <f>VLOOKUP($D294,'cement hist forecast'!$A$1:$AJ$34,27,0)</f>
        <v>15.02982583604382</v>
      </c>
      <c r="P294" s="15">
        <f>VLOOKUP($D294,'cement hist forecast'!$A$1:$AJ$34,28,0)</f>
        <v>15.018133601362166</v>
      </c>
      <c r="Q294" s="15">
        <f>VLOOKUP($D294,'cement hist forecast'!$A$1:$AJ$34,29,0)</f>
        <v>14.907318694279338</v>
      </c>
      <c r="R294" s="15">
        <f>VLOOKUP($D294,'cement hist forecast'!$A$1:$AJ$34,30,0)</f>
        <v>14.798720085338164</v>
      </c>
      <c r="S294" s="15">
        <f>VLOOKUP($D294,'cement hist forecast'!$A$1:$AJ$34,31,0)</f>
        <v>14.692293448575814</v>
      </c>
      <c r="T294" s="15">
        <f>VLOOKUP($D294,'cement hist forecast'!$A$1:$AJ$34,32,0)</f>
        <v>14.587995344548712</v>
      </c>
      <c r="U294" s="15">
        <f>VLOOKUP($D294,'cement hist forecast'!$A$1:$AJ$34,33,0)</f>
        <v>14.48578320260215</v>
      </c>
      <c r="V294" s="15">
        <f>VLOOKUP($D294,'cement hist forecast'!$A$1:$AJ$34,34,0)</f>
        <v>14.385615303494522</v>
      </c>
      <c r="W294" s="15">
        <f>VLOOKUP($D294,'cement hist forecast'!$A$1:$AJ$34,35,0)</f>
        <v>14.287450762369044</v>
      </c>
      <c r="X294" s="15">
        <f>VLOOKUP($D294,'cement hist forecast'!$A$1:$AJ$34,36,0)</f>
        <v>14.191249512066076</v>
      </c>
    </row>
    <row r="295" spans="1:24">
      <c r="A295" s="14" t="s">
        <v>3690</v>
      </c>
      <c r="B295" s="14" t="s">
        <v>4406</v>
      </c>
      <c r="C295" s="14" t="s">
        <v>4407</v>
      </c>
      <c r="D295" s="14" t="s">
        <v>1517</v>
      </c>
      <c r="E295" s="14" t="s">
        <v>4043</v>
      </c>
      <c r="F295">
        <f>SUMIF(GID_GCED_CO2_Plant_2019_v1.0!$V$1:$V$797,'prov lvl hist forec Mt'!A295,GID_GCED_CO2_Plant_2019_v1.0!$AB$1:$AB$797)</f>
        <v>0</v>
      </c>
      <c r="G295" s="15">
        <f t="shared" si="8"/>
        <v>24846.129999999997</v>
      </c>
      <c r="H295" s="26">
        <f t="shared" si="9"/>
        <v>0</v>
      </c>
      <c r="I295" s="15">
        <f>VLOOKUP($D295,'cement hist forecast'!$A$1:$AJ$34,21,0)</f>
        <v>19.737440587036417</v>
      </c>
      <c r="J295" s="15">
        <f>VLOOKUP($D295,'cement hist forecast'!$A$1:$AJ$34,22,0)</f>
        <v>19.782785600550685</v>
      </c>
      <c r="K295" s="15">
        <f>VLOOKUP($D295,'cement hist forecast'!$A$1:$AJ$34,23,0)</f>
        <v>21.414223108893875</v>
      </c>
      <c r="L295" s="15">
        <f>VLOOKUP($D295,'cement hist forecast'!$A$1:$AJ$34,24,0)</f>
        <v>21.140668258208319</v>
      </c>
      <c r="M295" s="15">
        <f>VLOOKUP($D295,'cement hist forecast'!$A$1:$AJ$34,25,0)</f>
        <v>22.995128337938279</v>
      </c>
      <c r="N295" s="15">
        <f>VLOOKUP($D295,'cement hist forecast'!$A$1:$AJ$34,26,0)</f>
        <v>23.156823843551148</v>
      </c>
      <c r="O295" s="15">
        <f>VLOOKUP($D295,'cement hist forecast'!$A$1:$AJ$34,27,0)</f>
        <v>23.328832621471442</v>
      </c>
      <c r="P295" s="15">
        <f>VLOOKUP($D295,'cement hist forecast'!$A$1:$AJ$34,28,0)</f>
        <v>23.29801736589754</v>
      </c>
      <c r="Q295" s="15">
        <f>VLOOKUP($D295,'cement hist forecast'!$A$1:$AJ$34,29,0)</f>
        <v>23.005961161405295</v>
      </c>
      <c r="R295" s="15">
        <f>VLOOKUP($D295,'cement hist forecast'!$A$1:$AJ$34,30,0)</f>
        <v>22.719746081002896</v>
      </c>
      <c r="S295" s="15">
        <f>VLOOKUP($D295,'cement hist forecast'!$A$1:$AJ$34,31,0)</f>
        <v>22.439255302208544</v>
      </c>
      <c r="T295" s="15">
        <f>VLOOKUP($D295,'cement hist forecast'!$A$1:$AJ$34,32,0)</f>
        <v>22.164374338990076</v>
      </c>
      <c r="U295" s="15">
        <f>VLOOKUP($D295,'cement hist forecast'!$A$1:$AJ$34,33,0)</f>
        <v>21.894990995035982</v>
      </c>
      <c r="V295" s="15">
        <f>VLOOKUP($D295,'cement hist forecast'!$A$1:$AJ$34,34,0)</f>
        <v>21.630995317960966</v>
      </c>
      <c r="W295" s="15">
        <f>VLOOKUP($D295,'cement hist forecast'!$A$1:$AJ$34,35,0)</f>
        <v>21.372279554427454</v>
      </c>
      <c r="X295" s="15">
        <f>VLOOKUP($D295,'cement hist forecast'!$A$1:$AJ$34,36,0)</f>
        <v>21.118738106164606</v>
      </c>
    </row>
    <row r="296" spans="1:24">
      <c r="A296" s="14" t="s">
        <v>3691</v>
      </c>
      <c r="B296" s="14" t="s">
        <v>4408</v>
      </c>
      <c r="C296" s="14" t="s">
        <v>4409</v>
      </c>
      <c r="D296" s="14" t="s">
        <v>2458</v>
      </c>
      <c r="E296" s="14" t="s">
        <v>3957</v>
      </c>
      <c r="F296">
        <f>SUMIF(GID_GCED_CO2_Plant_2019_v1.0!$V$1:$V$797,'prov lvl hist forec Mt'!A296,GID_GCED_CO2_Plant_2019_v1.0!$AB$1:$AB$797)</f>
        <v>0</v>
      </c>
      <c r="G296" s="15">
        <f t="shared" si="8"/>
        <v>25846</v>
      </c>
      <c r="H296" s="26">
        <f t="shared" si="9"/>
        <v>0</v>
      </c>
      <c r="I296" s="15">
        <f>VLOOKUP($D296,'cement hist forecast'!$A$1:$AJ$34,21,0)</f>
        <v>20.159933071953358</v>
      </c>
      <c r="J296" s="15">
        <f>VLOOKUP($D296,'cement hist forecast'!$A$1:$AJ$34,22,0)</f>
        <v>21.097028574533081</v>
      </c>
      <c r="K296" s="15">
        <f>VLOOKUP($D296,'cement hist forecast'!$A$1:$AJ$34,23,0)</f>
        <v>20.755026750013791</v>
      </c>
      <c r="L296" s="15">
        <f>VLOOKUP($D296,'cement hist forecast'!$A$1:$AJ$34,24,0)</f>
        <v>16.237054602988707</v>
      </c>
      <c r="M296" s="15">
        <f>VLOOKUP($D296,'cement hist forecast'!$A$1:$AJ$34,25,0)</f>
        <v>19.755116421437421</v>
      </c>
      <c r="N296" s="15">
        <f>VLOOKUP($D296,'cement hist forecast'!$A$1:$AJ$34,26,0)</f>
        <v>21.383571569910259</v>
      </c>
      <c r="O296" s="15">
        <f>VLOOKUP($D296,'cement hist forecast'!$A$1:$AJ$34,27,0)</f>
        <v>21.877745246091671</v>
      </c>
      <c r="P296" s="15">
        <f>VLOOKUP($D296,'cement hist forecast'!$A$1:$AJ$34,28,0)</f>
        <v>21.789214368112393</v>
      </c>
      <c r="Q296" s="15">
        <f>VLOOKUP($D296,'cement hist forecast'!$A$1:$AJ$34,29,0)</f>
        <v>20.950149699608083</v>
      </c>
      <c r="R296" s="15">
        <f>VLOOKUP($D296,'cement hist forecast'!$A$1:$AJ$34,30,0)</f>
        <v>20.127866324473857</v>
      </c>
      <c r="S296" s="15">
        <f>VLOOKUP($D296,'cement hist forecast'!$A$1:$AJ$34,31,0)</f>
        <v>19.322028616842317</v>
      </c>
      <c r="T296" s="15">
        <f>VLOOKUP($D296,'cement hist forecast'!$A$1:$AJ$34,32,0)</f>
        <v>18.532307663363408</v>
      </c>
      <c r="U296" s="15">
        <f>VLOOKUP($D296,'cement hist forecast'!$A$1:$AJ$34,33,0)</f>
        <v>17.758381128954078</v>
      </c>
      <c r="V296" s="15">
        <f>VLOOKUP($D296,'cement hist forecast'!$A$1:$AJ$34,34,0)</f>
        <v>16.999933125232928</v>
      </c>
      <c r="W296" s="15">
        <f>VLOOKUP($D296,'cement hist forecast'!$A$1:$AJ$34,35,0)</f>
        <v>16.256654081586213</v>
      </c>
      <c r="X296" s="15">
        <f>VLOOKUP($D296,'cement hist forecast'!$A$1:$AJ$34,36,0)</f>
        <v>15.528240618812418</v>
      </c>
    </row>
    <row r="297" spans="1:24">
      <c r="A297" s="14" t="s">
        <v>3692</v>
      </c>
      <c r="B297" s="14" t="s">
        <v>4410</v>
      </c>
      <c r="C297" s="14" t="s">
        <v>4411</v>
      </c>
      <c r="D297" s="14" t="s">
        <v>2400</v>
      </c>
      <c r="E297" s="14" t="s">
        <v>4023</v>
      </c>
      <c r="F297">
        <f>SUMIF(GID_GCED_CO2_Plant_2019_v1.0!$V$1:$V$797,'prov lvl hist forec Mt'!A297,GID_GCED_CO2_Plant_2019_v1.0!$AB$1:$AB$797)</f>
        <v>0</v>
      </c>
      <c r="G297" s="15">
        <f t="shared" si="8"/>
        <v>18621.920000000002</v>
      </c>
      <c r="H297" s="26">
        <f t="shared" si="9"/>
        <v>0</v>
      </c>
      <c r="I297" s="15">
        <f>VLOOKUP($D297,'cement hist forecast'!$A$1:$AJ$34,21,0)</f>
        <v>15.467210726119626</v>
      </c>
      <c r="J297" s="15">
        <f>VLOOKUP($D297,'cement hist forecast'!$A$1:$AJ$34,22,0)</f>
        <v>15.976751172588134</v>
      </c>
      <c r="K297" s="15">
        <f>VLOOKUP($D297,'cement hist forecast'!$A$1:$AJ$34,23,0)</f>
        <v>16.1704825212869</v>
      </c>
      <c r="L297" s="15">
        <f>VLOOKUP($D297,'cement hist forecast'!$A$1:$AJ$34,24,0)</f>
        <v>14.439325167700181</v>
      </c>
      <c r="M297" s="15">
        <f>VLOOKUP($D297,'cement hist forecast'!$A$1:$AJ$34,25,0)</f>
        <v>15.403971225051407</v>
      </c>
      <c r="N297" s="15">
        <f>VLOOKUP($D297,'cement hist forecast'!$A$1:$AJ$34,26,0)</f>
        <v>14.96456053282656</v>
      </c>
      <c r="O297" s="15">
        <f>VLOOKUP($D297,'cement hist forecast'!$A$1:$AJ$34,27,0)</f>
        <v>15.02982583604382</v>
      </c>
      <c r="P297" s="15">
        <f>VLOOKUP($D297,'cement hist forecast'!$A$1:$AJ$34,28,0)</f>
        <v>15.018133601362166</v>
      </c>
      <c r="Q297" s="15">
        <f>VLOOKUP($D297,'cement hist forecast'!$A$1:$AJ$34,29,0)</f>
        <v>14.907318694279338</v>
      </c>
      <c r="R297" s="15">
        <f>VLOOKUP($D297,'cement hist forecast'!$A$1:$AJ$34,30,0)</f>
        <v>14.798720085338164</v>
      </c>
      <c r="S297" s="15">
        <f>VLOOKUP($D297,'cement hist forecast'!$A$1:$AJ$34,31,0)</f>
        <v>14.692293448575814</v>
      </c>
      <c r="T297" s="15">
        <f>VLOOKUP($D297,'cement hist forecast'!$A$1:$AJ$34,32,0)</f>
        <v>14.587995344548712</v>
      </c>
      <c r="U297" s="15">
        <f>VLOOKUP($D297,'cement hist forecast'!$A$1:$AJ$34,33,0)</f>
        <v>14.48578320260215</v>
      </c>
      <c r="V297" s="15">
        <f>VLOOKUP($D297,'cement hist forecast'!$A$1:$AJ$34,34,0)</f>
        <v>14.385615303494522</v>
      </c>
      <c r="W297" s="15">
        <f>VLOOKUP($D297,'cement hist forecast'!$A$1:$AJ$34,35,0)</f>
        <v>14.287450762369044</v>
      </c>
      <c r="X297" s="15">
        <f>VLOOKUP($D297,'cement hist forecast'!$A$1:$AJ$34,36,0)</f>
        <v>14.191249512066076</v>
      </c>
    </row>
    <row r="298" spans="1:24">
      <c r="A298" s="14" t="s">
        <v>3693</v>
      </c>
      <c r="B298" s="14" t="s">
        <v>4412</v>
      </c>
      <c r="C298" s="14" t="s">
        <v>2471</v>
      </c>
      <c r="D298" s="14" t="s">
        <v>2396</v>
      </c>
      <c r="E298" s="14" t="s">
        <v>4093</v>
      </c>
      <c r="F298">
        <f>SUMIF(GID_GCED_CO2_Plant_2019_v1.0!$V$1:$V$797,'prov lvl hist forec Mt'!A298,GID_GCED_CO2_Plant_2019_v1.0!$AB$1:$AB$797)</f>
        <v>0</v>
      </c>
      <c r="G298" s="15">
        <f t="shared" si="8"/>
        <v>18095.59</v>
      </c>
      <c r="H298" s="26">
        <f t="shared" si="9"/>
        <v>0</v>
      </c>
      <c r="I298" s="15">
        <f>VLOOKUP($D298,'cement hist forecast'!$A$1:$AJ$34,21,0)</f>
        <v>12.43549499866061</v>
      </c>
      <c r="J298" s="15">
        <f>VLOOKUP($D298,'cement hist forecast'!$A$1:$AJ$34,22,0)</f>
        <v>12.480840983881629</v>
      </c>
      <c r="K298" s="15">
        <f>VLOOKUP($D298,'cement hist forecast'!$A$1:$AJ$34,23,0)</f>
        <v>12.119492047909882</v>
      </c>
      <c r="L298" s="15">
        <f>VLOOKUP($D298,'cement hist forecast'!$A$1:$AJ$34,24,0)</f>
        <v>11.653362849274208</v>
      </c>
      <c r="M298" s="15">
        <f>VLOOKUP($D298,'cement hist forecast'!$A$1:$AJ$34,25,0)</f>
        <v>13.243899068207106</v>
      </c>
      <c r="N298" s="15">
        <f>VLOOKUP($D298,'cement hist forecast'!$A$1:$AJ$34,26,0)</f>
        <v>13.249065959926245</v>
      </c>
      <c r="O298" s="15">
        <f>VLOOKUP($D298,'cement hist forecast'!$A$1:$AJ$34,27,0)</f>
        <v>13.442156461077605</v>
      </c>
      <c r="P298" s="15">
        <f>VLOOKUP($D298,'cement hist forecast'!$A$1:$AJ$34,28,0)</f>
        <v>13.407564429125436</v>
      </c>
      <c r="Q298" s="15">
        <f>VLOOKUP($D298,'cement hist forecast'!$A$1:$AJ$34,29,0)</f>
        <v>13.079713260297856</v>
      </c>
      <c r="R298" s="15">
        <f>VLOOKUP($D298,'cement hist forecast'!$A$1:$AJ$34,30,0)</f>
        <v>12.758419114846827</v>
      </c>
      <c r="S298" s="15">
        <f>VLOOKUP($D298,'cement hist forecast'!$A$1:$AJ$34,31,0)</f>
        <v>12.443550852304817</v>
      </c>
      <c r="T298" s="15">
        <f>VLOOKUP($D298,'cement hist forecast'!$A$1:$AJ$34,32,0)</f>
        <v>12.13497995501365</v>
      </c>
      <c r="U298" s="15">
        <f>VLOOKUP($D298,'cement hist forecast'!$A$1:$AJ$34,33,0)</f>
        <v>11.832580475668305</v>
      </c>
      <c r="V298" s="15">
        <f>VLOOKUP($D298,'cement hist forecast'!$A$1:$AJ$34,34,0)</f>
        <v>11.536228985909865</v>
      </c>
      <c r="W298" s="15">
        <f>VLOOKUP($D298,'cement hist forecast'!$A$1:$AJ$34,35,0)</f>
        <v>11.245804525946598</v>
      </c>
      <c r="X298" s="15">
        <f>VLOOKUP($D298,'cement hist forecast'!$A$1:$AJ$34,36,0)</f>
        <v>10.961188555182591</v>
      </c>
    </row>
    <row r="299" spans="1:24">
      <c r="A299" s="14" t="s">
        <v>3336</v>
      </c>
      <c r="B299" s="14" t="s">
        <v>4413</v>
      </c>
      <c r="C299" s="14" t="s">
        <v>2768</v>
      </c>
      <c r="D299" s="14" t="s">
        <v>2366</v>
      </c>
      <c r="E299" s="14" t="s">
        <v>3987</v>
      </c>
      <c r="F299">
        <f>SUMIF(GID_GCED_CO2_Plant_2019_v1.0!$V$1:$V$797,'prov lvl hist forec Mt'!A299,GID_GCED_CO2_Plant_2019_v1.0!$AB$1:$AB$797)</f>
        <v>341.92000000000007</v>
      </c>
      <c r="G299" s="15">
        <f t="shared" si="8"/>
        <v>30951.659999999996</v>
      </c>
      <c r="H299" s="26">
        <f t="shared" si="9"/>
        <v>1.1046903461720636E-2</v>
      </c>
      <c r="I299" s="15">
        <f>VLOOKUP($D299,'cement hist forecast'!$A$1:$AJ$34,21,0)</f>
        <v>18.673370677696866</v>
      </c>
      <c r="J299" s="15">
        <f>VLOOKUP($D299,'cement hist forecast'!$A$1:$AJ$34,22,0)</f>
        <v>19.134054182558735</v>
      </c>
      <c r="K299" s="15">
        <f>VLOOKUP($D299,'cement hist forecast'!$A$1:$AJ$34,23,0)</f>
        <v>18.733784261782063</v>
      </c>
      <c r="L299" s="15">
        <f>VLOOKUP($D299,'cement hist forecast'!$A$1:$AJ$34,24,0)</f>
        <v>18.178614028547219</v>
      </c>
      <c r="M299" s="15">
        <f>VLOOKUP($D299,'cement hist forecast'!$A$1:$AJ$34,25,0)</f>
        <v>19.500559683797793</v>
      </c>
      <c r="N299" s="15">
        <f>VLOOKUP($D299,'cement hist forecast'!$A$1:$AJ$34,26,0)</f>
        <v>19.658190788078301</v>
      </c>
      <c r="O299" s="15">
        <f>VLOOKUP($D299,'cement hist forecast'!$A$1:$AJ$34,27,0)</f>
        <v>19.758945245019191</v>
      </c>
      <c r="P299" s="15">
        <f>VLOOKUP($D299,'cement hist forecast'!$A$1:$AJ$34,28,0)</f>
        <v>19.74089515258564</v>
      </c>
      <c r="Q299" s="15">
        <f>VLOOKUP($D299,'cement hist forecast'!$A$1:$AJ$34,29,0)</f>
        <v>19.569822695495866</v>
      </c>
      <c r="R299" s="15">
        <f>VLOOKUP($D299,'cement hist forecast'!$A$1:$AJ$34,30,0)</f>
        <v>19.402171687547888</v>
      </c>
      <c r="S299" s="15">
        <f>VLOOKUP($D299,'cement hist forecast'!$A$1:$AJ$34,31,0)</f>
        <v>19.237873699758868</v>
      </c>
      <c r="T299" s="15">
        <f>VLOOKUP($D299,'cement hist forecast'!$A$1:$AJ$34,32,0)</f>
        <v>19.076861671725631</v>
      </c>
      <c r="U299" s="15">
        <f>VLOOKUP($D299,'cement hist forecast'!$A$1:$AJ$34,33,0)</f>
        <v>18.919069884253059</v>
      </c>
      <c r="V299" s="15">
        <f>VLOOKUP($D299,'cement hist forecast'!$A$1:$AJ$34,34,0)</f>
        <v>18.764433932529936</v>
      </c>
      <c r="W299" s="15">
        <f>VLOOKUP($D299,'cement hist forecast'!$A$1:$AJ$34,35,0)</f>
        <v>18.61289069984128</v>
      </c>
      <c r="X299" s="15">
        <f>VLOOKUP($D299,'cement hist forecast'!$A$1:$AJ$34,36,0)</f>
        <v>18.464378331806394</v>
      </c>
    </row>
    <row r="300" spans="1:24">
      <c r="A300" s="14" t="s">
        <v>3419</v>
      </c>
      <c r="B300" s="14" t="s">
        <v>4414</v>
      </c>
      <c r="C300" s="14" t="s">
        <v>3096</v>
      </c>
      <c r="D300" s="14" t="s">
        <v>2744</v>
      </c>
      <c r="E300" s="14" t="s">
        <v>4415</v>
      </c>
      <c r="F300">
        <f>SUMIF(GID_GCED_CO2_Plant_2019_v1.0!$V$1:$V$797,'prov lvl hist forec Mt'!A300,GID_GCED_CO2_Plant_2019_v1.0!$AB$1:$AB$797)</f>
        <v>395.57000000000005</v>
      </c>
      <c r="G300" s="15">
        <f t="shared" si="8"/>
        <v>797.84000000000015</v>
      </c>
      <c r="H300" s="26">
        <f t="shared" si="9"/>
        <v>0.49580116314047928</v>
      </c>
      <c r="I300" s="15">
        <f>VLOOKUP($D300,'cement hist forecast'!$A$1:$AJ$34,21,0)</f>
        <v>0.58936373053193369</v>
      </c>
      <c r="J300" s="15">
        <f>VLOOKUP($D300,'cement hist forecast'!$A$1:$AJ$34,22,0)</f>
        <v>0.81035340392118249</v>
      </c>
      <c r="K300" s="15">
        <f>VLOOKUP($D300,'cement hist forecast'!$A$1:$AJ$34,23,0)</f>
        <v>0.87108768549873916</v>
      </c>
      <c r="L300" s="15">
        <f>VLOOKUP($D300,'cement hist forecast'!$A$1:$AJ$34,24,0)</f>
        <v>1.2072172827376972</v>
      </c>
      <c r="M300" s="15">
        <f>VLOOKUP($D300,'cement hist forecast'!$A$1:$AJ$34,25,0)</f>
        <v>1.4873681381165262</v>
      </c>
      <c r="N300" s="15">
        <f>VLOOKUP($D300,'cement hist forecast'!$A$1:$AJ$34,26,0)</f>
        <v>1.4714584553077539</v>
      </c>
      <c r="O300" s="15">
        <f>VLOOKUP($D300,'cement hist forecast'!$A$1:$AJ$34,27,0)</f>
        <v>1.5114137935127279</v>
      </c>
      <c r="P300" s="15">
        <f>VLOOKUP($D300,'cement hist forecast'!$A$1:$AJ$34,28,0)</f>
        <v>1.5042558218486386</v>
      </c>
      <c r="Q300" s="15">
        <f>VLOOKUP($D300,'cement hist forecast'!$A$1:$AJ$34,29,0)</f>
        <v>1.4364150722866826</v>
      </c>
      <c r="R300" s="15">
        <f>VLOOKUP($D300,'cement hist forecast'!$A$1:$AJ$34,30,0)</f>
        <v>1.3699311377159658</v>
      </c>
      <c r="S300" s="15">
        <f>VLOOKUP($D300,'cement hist forecast'!$A$1:$AJ$34,31,0)</f>
        <v>1.3047768818366632</v>
      </c>
      <c r="T300" s="15">
        <f>VLOOKUP($D300,'cement hist forecast'!$A$1:$AJ$34,32,0)</f>
        <v>1.2409257110749468</v>
      </c>
      <c r="U300" s="15">
        <f>VLOOKUP($D300,'cement hist forecast'!$A$1:$AJ$34,33,0)</f>
        <v>1.1783515637284649</v>
      </c>
      <c r="V300" s="15">
        <f>VLOOKUP($D300,'cement hist forecast'!$A$1:$AJ$34,34,0)</f>
        <v>1.1170288993289121</v>
      </c>
      <c r="W300" s="15">
        <f>VLOOKUP($D300,'cement hist forecast'!$A$1:$AJ$34,35,0)</f>
        <v>1.0569326882173513</v>
      </c>
      <c r="X300" s="15">
        <f>VLOOKUP($D300,'cement hist forecast'!$A$1:$AJ$34,36,0)</f>
        <v>0.99803840132802057</v>
      </c>
    </row>
    <row r="301" spans="1:24">
      <c r="A301" s="14" t="s">
        <v>3694</v>
      </c>
      <c r="B301" s="14" t="s">
        <v>4416</v>
      </c>
      <c r="C301" s="14" t="s">
        <v>2972</v>
      </c>
      <c r="D301" s="14" t="s">
        <v>1517</v>
      </c>
      <c r="E301" s="14" t="s">
        <v>4043</v>
      </c>
      <c r="F301">
        <f>SUMIF(GID_GCED_CO2_Plant_2019_v1.0!$V$1:$V$797,'prov lvl hist forec Mt'!A301,GID_GCED_CO2_Plant_2019_v1.0!$AB$1:$AB$797)</f>
        <v>0</v>
      </c>
      <c r="G301" s="15">
        <f t="shared" si="8"/>
        <v>24846.129999999997</v>
      </c>
      <c r="H301" s="26">
        <f t="shared" si="9"/>
        <v>0</v>
      </c>
      <c r="I301" s="15">
        <f>VLOOKUP($D301,'cement hist forecast'!$A$1:$AJ$34,21,0)</f>
        <v>19.737440587036417</v>
      </c>
      <c r="J301" s="15">
        <f>VLOOKUP($D301,'cement hist forecast'!$A$1:$AJ$34,22,0)</f>
        <v>19.782785600550685</v>
      </c>
      <c r="K301" s="15">
        <f>VLOOKUP($D301,'cement hist forecast'!$A$1:$AJ$34,23,0)</f>
        <v>21.414223108893875</v>
      </c>
      <c r="L301" s="15">
        <f>VLOOKUP($D301,'cement hist forecast'!$A$1:$AJ$34,24,0)</f>
        <v>21.140668258208319</v>
      </c>
      <c r="M301" s="15">
        <f>VLOOKUP($D301,'cement hist forecast'!$A$1:$AJ$34,25,0)</f>
        <v>22.995128337938279</v>
      </c>
      <c r="N301" s="15">
        <f>VLOOKUP($D301,'cement hist forecast'!$A$1:$AJ$34,26,0)</f>
        <v>23.156823843551148</v>
      </c>
      <c r="O301" s="15">
        <f>VLOOKUP($D301,'cement hist forecast'!$A$1:$AJ$34,27,0)</f>
        <v>23.328832621471442</v>
      </c>
      <c r="P301" s="15">
        <f>VLOOKUP($D301,'cement hist forecast'!$A$1:$AJ$34,28,0)</f>
        <v>23.29801736589754</v>
      </c>
      <c r="Q301" s="15">
        <f>VLOOKUP($D301,'cement hist forecast'!$A$1:$AJ$34,29,0)</f>
        <v>23.005961161405295</v>
      </c>
      <c r="R301" s="15">
        <f>VLOOKUP($D301,'cement hist forecast'!$A$1:$AJ$34,30,0)</f>
        <v>22.719746081002896</v>
      </c>
      <c r="S301" s="15">
        <f>VLOOKUP($D301,'cement hist forecast'!$A$1:$AJ$34,31,0)</f>
        <v>22.439255302208544</v>
      </c>
      <c r="T301" s="15">
        <f>VLOOKUP($D301,'cement hist forecast'!$A$1:$AJ$34,32,0)</f>
        <v>22.164374338990076</v>
      </c>
      <c r="U301" s="15">
        <f>VLOOKUP($D301,'cement hist forecast'!$A$1:$AJ$34,33,0)</f>
        <v>21.894990995035982</v>
      </c>
      <c r="V301" s="15">
        <f>VLOOKUP($D301,'cement hist forecast'!$A$1:$AJ$34,34,0)</f>
        <v>21.630995317960966</v>
      </c>
      <c r="W301" s="15">
        <f>VLOOKUP($D301,'cement hist forecast'!$A$1:$AJ$34,35,0)</f>
        <v>21.372279554427454</v>
      </c>
      <c r="X301" s="15">
        <f>VLOOKUP($D301,'cement hist forecast'!$A$1:$AJ$34,36,0)</f>
        <v>21.118738106164606</v>
      </c>
    </row>
    <row r="302" spans="1:24">
      <c r="A302" s="14" t="s">
        <v>3695</v>
      </c>
      <c r="B302" s="14" t="s">
        <v>4417</v>
      </c>
      <c r="C302" s="14" t="s">
        <v>4418</v>
      </c>
      <c r="D302" s="14" t="s">
        <v>2400</v>
      </c>
      <c r="E302" s="14" t="s">
        <v>4023</v>
      </c>
      <c r="F302">
        <f>SUMIF(GID_GCED_CO2_Plant_2019_v1.0!$V$1:$V$797,'prov lvl hist forec Mt'!A302,GID_GCED_CO2_Plant_2019_v1.0!$AB$1:$AB$797)</f>
        <v>0</v>
      </c>
      <c r="G302" s="15">
        <f t="shared" si="8"/>
        <v>18621.920000000002</v>
      </c>
      <c r="H302" s="26">
        <f t="shared" si="9"/>
        <v>0</v>
      </c>
      <c r="I302" s="15">
        <f>VLOOKUP($D302,'cement hist forecast'!$A$1:$AJ$34,21,0)</f>
        <v>15.467210726119626</v>
      </c>
      <c r="J302" s="15">
        <f>VLOOKUP($D302,'cement hist forecast'!$A$1:$AJ$34,22,0)</f>
        <v>15.976751172588134</v>
      </c>
      <c r="K302" s="15">
        <f>VLOOKUP($D302,'cement hist forecast'!$A$1:$AJ$34,23,0)</f>
        <v>16.1704825212869</v>
      </c>
      <c r="L302" s="15">
        <f>VLOOKUP($D302,'cement hist forecast'!$A$1:$AJ$34,24,0)</f>
        <v>14.439325167700181</v>
      </c>
      <c r="M302" s="15">
        <f>VLOOKUP($D302,'cement hist forecast'!$A$1:$AJ$34,25,0)</f>
        <v>15.403971225051407</v>
      </c>
      <c r="N302" s="15">
        <f>VLOOKUP($D302,'cement hist forecast'!$A$1:$AJ$34,26,0)</f>
        <v>14.96456053282656</v>
      </c>
      <c r="O302" s="15">
        <f>VLOOKUP($D302,'cement hist forecast'!$A$1:$AJ$34,27,0)</f>
        <v>15.02982583604382</v>
      </c>
      <c r="P302" s="15">
        <f>VLOOKUP($D302,'cement hist forecast'!$A$1:$AJ$34,28,0)</f>
        <v>15.018133601362166</v>
      </c>
      <c r="Q302" s="15">
        <f>VLOOKUP($D302,'cement hist forecast'!$A$1:$AJ$34,29,0)</f>
        <v>14.907318694279338</v>
      </c>
      <c r="R302" s="15">
        <f>VLOOKUP($D302,'cement hist forecast'!$A$1:$AJ$34,30,0)</f>
        <v>14.798720085338164</v>
      </c>
      <c r="S302" s="15">
        <f>VLOOKUP($D302,'cement hist forecast'!$A$1:$AJ$34,31,0)</f>
        <v>14.692293448575814</v>
      </c>
      <c r="T302" s="15">
        <f>VLOOKUP($D302,'cement hist forecast'!$A$1:$AJ$34,32,0)</f>
        <v>14.587995344548712</v>
      </c>
      <c r="U302" s="15">
        <f>VLOOKUP($D302,'cement hist forecast'!$A$1:$AJ$34,33,0)</f>
        <v>14.48578320260215</v>
      </c>
      <c r="V302" s="15">
        <f>VLOOKUP($D302,'cement hist forecast'!$A$1:$AJ$34,34,0)</f>
        <v>14.385615303494522</v>
      </c>
      <c r="W302" s="15">
        <f>VLOOKUP($D302,'cement hist forecast'!$A$1:$AJ$34,35,0)</f>
        <v>14.287450762369044</v>
      </c>
      <c r="X302" s="15">
        <f>VLOOKUP($D302,'cement hist forecast'!$A$1:$AJ$34,36,0)</f>
        <v>14.191249512066076</v>
      </c>
    </row>
    <row r="303" spans="1:24">
      <c r="A303" s="14" t="s">
        <v>3696</v>
      </c>
      <c r="B303" s="14" t="s">
        <v>4419</v>
      </c>
      <c r="C303" s="14" t="s">
        <v>4420</v>
      </c>
      <c r="D303" s="14" t="s">
        <v>2453</v>
      </c>
      <c r="E303" s="14" t="s">
        <v>4031</v>
      </c>
      <c r="F303">
        <f>SUMIF(GID_GCED_CO2_Plant_2019_v1.0!$V$1:$V$797,'prov lvl hist forec Mt'!A303,GID_GCED_CO2_Plant_2019_v1.0!$AB$1:$AB$797)</f>
        <v>0</v>
      </c>
      <c r="G303" s="15">
        <f t="shared" si="8"/>
        <v>24364.339999999997</v>
      </c>
      <c r="H303" s="26">
        <f t="shared" si="9"/>
        <v>0</v>
      </c>
      <c r="I303" s="15">
        <f>VLOOKUP($D303,'cement hist forecast'!$A$1:$AJ$34,21,0)</f>
        <v>23.889292836613272</v>
      </c>
      <c r="J303" s="15">
        <f>VLOOKUP($D303,'cement hist forecast'!$A$1:$AJ$34,22,0)</f>
        <v>23.602110317639493</v>
      </c>
      <c r="K303" s="15">
        <f>VLOOKUP($D303,'cement hist forecast'!$A$1:$AJ$34,23,0)</f>
        <v>23.509084946009047</v>
      </c>
      <c r="L303" s="15">
        <f>VLOOKUP($D303,'cement hist forecast'!$A$1:$AJ$34,24,0)</f>
        <v>19.425947158911239</v>
      </c>
      <c r="M303" s="15">
        <f>VLOOKUP($D303,'cement hist forecast'!$A$1:$AJ$34,25,0)</f>
        <v>22.081998920465789</v>
      </c>
      <c r="N303" s="15">
        <f>VLOOKUP($D303,'cement hist forecast'!$A$1:$AJ$34,26,0)</f>
        <v>20.766259868170149</v>
      </c>
      <c r="O303" s="15">
        <f>VLOOKUP($D303,'cement hist forecast'!$A$1:$AJ$34,27,0)</f>
        <v>21.088943481517536</v>
      </c>
      <c r="P303" s="15">
        <f>VLOOKUP($D303,'cement hist forecast'!$A$1:$AJ$34,28,0)</f>
        <v>21.03113493165726</v>
      </c>
      <c r="Q303" s="15">
        <f>VLOOKUP($D303,'cement hist forecast'!$A$1:$AJ$34,29,0)</f>
        <v>20.483245733759745</v>
      </c>
      <c r="R303" s="15">
        <f>VLOOKUP($D303,'cement hist forecast'!$A$1:$AJ$34,30,0)</f>
        <v>19.946314319820178</v>
      </c>
      <c r="S303" s="15">
        <f>VLOOKUP($D303,'cement hist forecast'!$A$1:$AJ$34,31,0)</f>
        <v>19.420121534159403</v>
      </c>
      <c r="T303" s="15">
        <f>VLOOKUP($D303,'cement hist forecast'!$A$1:$AJ$34,32,0)</f>
        <v>18.904452604211844</v>
      </c>
      <c r="U303" s="15">
        <f>VLOOKUP($D303,'cement hist forecast'!$A$1:$AJ$34,33,0)</f>
        <v>18.399097052863237</v>
      </c>
      <c r="V303" s="15">
        <f>VLOOKUP($D303,'cement hist forecast'!$A$1:$AJ$34,34,0)</f>
        <v>17.903848612541598</v>
      </c>
      <c r="W303" s="15">
        <f>VLOOKUP($D303,'cement hist forecast'!$A$1:$AJ$34,35,0)</f>
        <v>17.418505141026397</v>
      </c>
      <c r="X303" s="15">
        <f>VLOOKUP($D303,'cement hist forecast'!$A$1:$AJ$34,36,0)</f>
        <v>16.942868538941493</v>
      </c>
    </row>
    <row r="304" spans="1:24">
      <c r="A304" s="14" t="s">
        <v>3697</v>
      </c>
      <c r="B304" s="14" t="s">
        <v>4421</v>
      </c>
      <c r="C304" s="14" t="s">
        <v>4422</v>
      </c>
      <c r="D304" s="14" t="s">
        <v>1517</v>
      </c>
      <c r="E304" s="14" t="s">
        <v>4043</v>
      </c>
      <c r="F304">
        <f>SUMIF(GID_GCED_CO2_Plant_2019_v1.0!$V$1:$V$797,'prov lvl hist forec Mt'!A304,GID_GCED_CO2_Plant_2019_v1.0!$AB$1:$AB$797)</f>
        <v>0</v>
      </c>
      <c r="G304" s="15">
        <f t="shared" si="8"/>
        <v>24846.129999999997</v>
      </c>
      <c r="H304" s="26">
        <f t="shared" si="9"/>
        <v>0</v>
      </c>
      <c r="I304" s="15">
        <f>VLOOKUP($D304,'cement hist forecast'!$A$1:$AJ$34,21,0)</f>
        <v>19.737440587036417</v>
      </c>
      <c r="J304" s="15">
        <f>VLOOKUP($D304,'cement hist forecast'!$A$1:$AJ$34,22,0)</f>
        <v>19.782785600550685</v>
      </c>
      <c r="K304" s="15">
        <f>VLOOKUP($D304,'cement hist forecast'!$A$1:$AJ$34,23,0)</f>
        <v>21.414223108893875</v>
      </c>
      <c r="L304" s="15">
        <f>VLOOKUP($D304,'cement hist forecast'!$A$1:$AJ$34,24,0)</f>
        <v>21.140668258208319</v>
      </c>
      <c r="M304" s="15">
        <f>VLOOKUP($D304,'cement hist forecast'!$A$1:$AJ$34,25,0)</f>
        <v>22.995128337938279</v>
      </c>
      <c r="N304" s="15">
        <f>VLOOKUP($D304,'cement hist forecast'!$A$1:$AJ$34,26,0)</f>
        <v>23.156823843551148</v>
      </c>
      <c r="O304" s="15">
        <f>VLOOKUP($D304,'cement hist forecast'!$A$1:$AJ$34,27,0)</f>
        <v>23.328832621471442</v>
      </c>
      <c r="P304" s="15">
        <f>VLOOKUP($D304,'cement hist forecast'!$A$1:$AJ$34,28,0)</f>
        <v>23.29801736589754</v>
      </c>
      <c r="Q304" s="15">
        <f>VLOOKUP($D304,'cement hist forecast'!$A$1:$AJ$34,29,0)</f>
        <v>23.005961161405295</v>
      </c>
      <c r="R304" s="15">
        <f>VLOOKUP($D304,'cement hist forecast'!$A$1:$AJ$34,30,0)</f>
        <v>22.719746081002896</v>
      </c>
      <c r="S304" s="15">
        <f>VLOOKUP($D304,'cement hist forecast'!$A$1:$AJ$34,31,0)</f>
        <v>22.439255302208544</v>
      </c>
      <c r="T304" s="15">
        <f>VLOOKUP($D304,'cement hist forecast'!$A$1:$AJ$34,32,0)</f>
        <v>22.164374338990076</v>
      </c>
      <c r="U304" s="15">
        <f>VLOOKUP($D304,'cement hist forecast'!$A$1:$AJ$34,33,0)</f>
        <v>21.894990995035982</v>
      </c>
      <c r="V304" s="15">
        <f>VLOOKUP($D304,'cement hist forecast'!$A$1:$AJ$34,34,0)</f>
        <v>21.630995317960966</v>
      </c>
      <c r="W304" s="15">
        <f>VLOOKUP($D304,'cement hist forecast'!$A$1:$AJ$34,35,0)</f>
        <v>21.372279554427454</v>
      </c>
      <c r="X304" s="15">
        <f>VLOOKUP($D304,'cement hist forecast'!$A$1:$AJ$34,36,0)</f>
        <v>21.118738106164606</v>
      </c>
    </row>
    <row r="305" spans="1:24">
      <c r="A305" s="14" t="s">
        <v>3698</v>
      </c>
      <c r="B305" s="14" t="s">
        <v>4423</v>
      </c>
      <c r="C305" s="14" t="s">
        <v>4424</v>
      </c>
      <c r="D305" s="14" t="s">
        <v>2458</v>
      </c>
      <c r="E305" s="14" t="s">
        <v>3957</v>
      </c>
      <c r="F305">
        <f>SUMIF(GID_GCED_CO2_Plant_2019_v1.0!$V$1:$V$797,'prov lvl hist forec Mt'!A305,GID_GCED_CO2_Plant_2019_v1.0!$AB$1:$AB$797)</f>
        <v>0</v>
      </c>
      <c r="G305" s="15">
        <f t="shared" si="8"/>
        <v>25846</v>
      </c>
      <c r="H305" s="26">
        <f t="shared" si="9"/>
        <v>0</v>
      </c>
      <c r="I305" s="15">
        <f>VLOOKUP($D305,'cement hist forecast'!$A$1:$AJ$34,21,0)</f>
        <v>20.159933071953358</v>
      </c>
      <c r="J305" s="15">
        <f>VLOOKUP($D305,'cement hist forecast'!$A$1:$AJ$34,22,0)</f>
        <v>21.097028574533081</v>
      </c>
      <c r="K305" s="15">
        <f>VLOOKUP($D305,'cement hist forecast'!$A$1:$AJ$34,23,0)</f>
        <v>20.755026750013791</v>
      </c>
      <c r="L305" s="15">
        <f>VLOOKUP($D305,'cement hist forecast'!$A$1:$AJ$34,24,0)</f>
        <v>16.237054602988707</v>
      </c>
      <c r="M305" s="15">
        <f>VLOOKUP($D305,'cement hist forecast'!$A$1:$AJ$34,25,0)</f>
        <v>19.755116421437421</v>
      </c>
      <c r="N305" s="15">
        <f>VLOOKUP($D305,'cement hist forecast'!$A$1:$AJ$34,26,0)</f>
        <v>21.383571569910259</v>
      </c>
      <c r="O305" s="15">
        <f>VLOOKUP($D305,'cement hist forecast'!$A$1:$AJ$34,27,0)</f>
        <v>21.877745246091671</v>
      </c>
      <c r="P305" s="15">
        <f>VLOOKUP($D305,'cement hist forecast'!$A$1:$AJ$34,28,0)</f>
        <v>21.789214368112393</v>
      </c>
      <c r="Q305" s="15">
        <f>VLOOKUP($D305,'cement hist forecast'!$A$1:$AJ$34,29,0)</f>
        <v>20.950149699608083</v>
      </c>
      <c r="R305" s="15">
        <f>VLOOKUP($D305,'cement hist forecast'!$A$1:$AJ$34,30,0)</f>
        <v>20.127866324473857</v>
      </c>
      <c r="S305" s="15">
        <f>VLOOKUP($D305,'cement hist forecast'!$A$1:$AJ$34,31,0)</f>
        <v>19.322028616842317</v>
      </c>
      <c r="T305" s="15">
        <f>VLOOKUP($D305,'cement hist forecast'!$A$1:$AJ$34,32,0)</f>
        <v>18.532307663363408</v>
      </c>
      <c r="U305" s="15">
        <f>VLOOKUP($D305,'cement hist forecast'!$A$1:$AJ$34,33,0)</f>
        <v>17.758381128954078</v>
      </c>
      <c r="V305" s="15">
        <f>VLOOKUP($D305,'cement hist forecast'!$A$1:$AJ$34,34,0)</f>
        <v>16.999933125232928</v>
      </c>
      <c r="W305" s="15">
        <f>VLOOKUP($D305,'cement hist forecast'!$A$1:$AJ$34,35,0)</f>
        <v>16.256654081586213</v>
      </c>
      <c r="X305" s="15">
        <f>VLOOKUP($D305,'cement hist forecast'!$A$1:$AJ$34,36,0)</f>
        <v>15.528240618812418</v>
      </c>
    </row>
    <row r="306" spans="1:24">
      <c r="A306" s="14" t="s">
        <v>3313</v>
      </c>
      <c r="B306" s="14" t="s">
        <v>4425</v>
      </c>
      <c r="C306" s="14" t="s">
        <v>2628</v>
      </c>
      <c r="D306" s="14" t="s">
        <v>2438</v>
      </c>
      <c r="E306" s="14" t="s">
        <v>3959</v>
      </c>
      <c r="F306">
        <f>SUMIF(GID_GCED_CO2_Plant_2019_v1.0!$V$1:$V$797,'prov lvl hist forec Mt'!A306,GID_GCED_CO2_Plant_2019_v1.0!$AB$1:$AB$797)</f>
        <v>2876.26</v>
      </c>
      <c r="G306" s="15">
        <f t="shared" si="8"/>
        <v>15366.849999999997</v>
      </c>
      <c r="H306" s="26">
        <f t="shared" si="9"/>
        <v>0.18717303806570643</v>
      </c>
      <c r="I306" s="15">
        <f>VLOOKUP($D306,'cement hist forecast'!$A$1:$AJ$34,21,0)</f>
        <v>5.9878345291577375</v>
      </c>
      <c r="J306" s="15">
        <f>VLOOKUP($D306,'cement hist forecast'!$A$1:$AJ$34,22,0)</f>
        <v>5.1578523161182837</v>
      </c>
      <c r="K306" s="15">
        <f>VLOOKUP($D306,'cement hist forecast'!$A$1:$AJ$34,23,0)</f>
        <v>5.0033483853656673</v>
      </c>
      <c r="L306" s="15">
        <f>VLOOKUP($D306,'cement hist forecast'!$A$1:$AJ$34,24,0)</f>
        <v>5.2750356313801383</v>
      </c>
      <c r="M306" s="15">
        <f>VLOOKUP($D306,'cement hist forecast'!$A$1:$AJ$34,25,0)</f>
        <v>6.3407056184827324</v>
      </c>
      <c r="N306" s="15">
        <f>VLOOKUP($D306,'cement hist forecast'!$A$1:$AJ$34,26,0)</f>
        <v>7.2350911397993114</v>
      </c>
      <c r="O306" s="15">
        <f>VLOOKUP($D306,'cement hist forecast'!$A$1:$AJ$34,27,0)</f>
        <v>7.3822753558155743</v>
      </c>
      <c r="P306" s="15">
        <f>VLOOKUP($D306,'cement hist forecast'!$A$1:$AJ$34,28,0)</f>
        <v>7.3559074036225329</v>
      </c>
      <c r="Q306" s="15">
        <f>VLOOKUP($D306,'cement hist forecast'!$A$1:$AJ$34,29,0)</f>
        <v>7.106001183657435</v>
      </c>
      <c r="R306" s="15">
        <f>VLOOKUP($D306,'cement hist forecast'!$A$1:$AJ$34,30,0)</f>
        <v>6.8610930880916392</v>
      </c>
      <c r="S306" s="15">
        <f>VLOOKUP($D306,'cement hist forecast'!$A$1:$AJ$34,31,0)</f>
        <v>6.6210831544371596</v>
      </c>
      <c r="T306" s="15">
        <f>VLOOKUP($D306,'cement hist forecast'!$A$1:$AJ$34,32,0)</f>
        <v>6.3858734194557698</v>
      </c>
      <c r="U306" s="15">
        <f>VLOOKUP($D306,'cement hist forecast'!$A$1:$AJ$34,33,0)</f>
        <v>6.1553678791740083</v>
      </c>
      <c r="V306" s="15">
        <f>VLOOKUP($D306,'cement hist forecast'!$A$1:$AJ$34,34,0)</f>
        <v>5.9294724496978795</v>
      </c>
      <c r="W306" s="15">
        <f>VLOOKUP($D306,'cement hist forecast'!$A$1:$AJ$34,35,0)</f>
        <v>5.7080949288112768</v>
      </c>
      <c r="X306" s="15">
        <f>VLOOKUP($D306,'cement hist forecast'!$A$1:$AJ$34,36,0)</f>
        <v>5.491144958342403</v>
      </c>
    </row>
    <row r="307" spans="1:24">
      <c r="A307" s="14" t="s">
        <v>3450</v>
      </c>
      <c r="B307" s="14" t="s">
        <v>4426</v>
      </c>
      <c r="C307" s="14" t="s">
        <v>3202</v>
      </c>
      <c r="D307" s="14" t="s">
        <v>2634</v>
      </c>
      <c r="E307" s="14" t="s">
        <v>3974</v>
      </c>
      <c r="F307">
        <f>SUMIF(GID_GCED_CO2_Plant_2019_v1.0!$V$1:$V$797,'prov lvl hist forec Mt'!A307,GID_GCED_CO2_Plant_2019_v1.0!$AB$1:$AB$797)</f>
        <v>1045.9100000000001</v>
      </c>
      <c r="G307" s="15">
        <f t="shared" si="8"/>
        <v>11280.41</v>
      </c>
      <c r="H307" s="26">
        <f t="shared" si="9"/>
        <v>9.2719147619634401E-2</v>
      </c>
      <c r="I307" s="15">
        <f>VLOOKUP($D307,'cement hist forecast'!$A$1:$AJ$34,21,0)</f>
        <v>4.7547676258514073</v>
      </c>
      <c r="J307" s="15">
        <f>VLOOKUP($D307,'cement hist forecast'!$A$1:$AJ$34,22,0)</f>
        <v>4.4743011277995075</v>
      </c>
      <c r="K307" s="15">
        <f>VLOOKUP($D307,'cement hist forecast'!$A$1:$AJ$34,23,0)</f>
        <v>4.0588312663850603</v>
      </c>
      <c r="L307" s="15">
        <f>VLOOKUP($D307,'cement hist forecast'!$A$1:$AJ$34,24,0)</f>
        <v>1.7632197575348332</v>
      </c>
      <c r="M307" s="15">
        <f>VLOOKUP($D307,'cement hist forecast'!$A$1:$AJ$34,25,0)</f>
        <v>2.4793000656680531</v>
      </c>
      <c r="N307" s="15">
        <f>VLOOKUP($D307,'cement hist forecast'!$A$1:$AJ$34,26,0)</f>
        <v>2.7002504872645074</v>
      </c>
      <c r="O307" s="15">
        <f>VLOOKUP($D307,'cement hist forecast'!$A$1:$AJ$34,27,0)</f>
        <v>2.8116790537330001</v>
      </c>
      <c r="P307" s="15">
        <f>VLOOKUP($D307,'cement hist forecast'!$A$1:$AJ$34,28,0)</f>
        <v>2.7917167018374971</v>
      </c>
      <c r="Q307" s="15">
        <f>VLOOKUP($D307,'cement hist forecast'!$A$1:$AJ$34,29,0)</f>
        <v>2.6025205190131522</v>
      </c>
      <c r="R307" s="15">
        <f>VLOOKUP($D307,'cement hist forecast'!$A$1:$AJ$34,30,0)</f>
        <v>2.4171082598452944</v>
      </c>
      <c r="S307" s="15">
        <f>VLOOKUP($D307,'cement hist forecast'!$A$1:$AJ$34,31,0)</f>
        <v>2.2354042458607934</v>
      </c>
      <c r="T307" s="15">
        <f>VLOOKUP($D307,'cement hist forecast'!$A$1:$AJ$34,32,0)</f>
        <v>2.0573343121559824</v>
      </c>
      <c r="U307" s="15">
        <f>VLOOKUP($D307,'cement hist forecast'!$A$1:$AJ$34,33,0)</f>
        <v>1.8828257771252686</v>
      </c>
      <c r="V307" s="15">
        <f>VLOOKUP($D307,'cement hist forecast'!$A$1:$AJ$34,34,0)</f>
        <v>1.7118074127951675</v>
      </c>
      <c r="W307" s="15">
        <f>VLOOKUP($D307,'cement hist forecast'!$A$1:$AJ$34,35,0)</f>
        <v>1.5442094157516706</v>
      </c>
      <c r="X307" s="15">
        <f>VLOOKUP($D307,'cement hist forecast'!$A$1:$AJ$34,36,0)</f>
        <v>1.3799633786490411</v>
      </c>
    </row>
    <row r="308" spans="1:24">
      <c r="A308" s="14" t="s">
        <v>3699</v>
      </c>
      <c r="B308" s="14" t="s">
        <v>4427</v>
      </c>
      <c r="C308" s="14" t="s">
        <v>4428</v>
      </c>
      <c r="D308" s="14" t="s">
        <v>2446</v>
      </c>
      <c r="E308" s="14" t="s">
        <v>3951</v>
      </c>
      <c r="F308">
        <f>SUMIF(GID_GCED_CO2_Plant_2019_v1.0!$V$1:$V$797,'prov lvl hist forec Mt'!A308,GID_GCED_CO2_Plant_2019_v1.0!$AB$1:$AB$797)</f>
        <v>0</v>
      </c>
      <c r="G308" s="15">
        <f t="shared" si="8"/>
        <v>15742.279999999997</v>
      </c>
      <c r="H308" s="26">
        <f t="shared" si="9"/>
        <v>0</v>
      </c>
      <c r="I308" s="15">
        <f>VLOOKUP($D308,'cement hist forecast'!$A$1:$AJ$34,21,0)</f>
        <v>14.855393778621981</v>
      </c>
      <c r="J308" s="15">
        <f>VLOOKUP($D308,'cement hist forecast'!$A$1:$AJ$34,22,0)</f>
        <v>15.201388095517611</v>
      </c>
      <c r="K308" s="15">
        <f>VLOOKUP($D308,'cement hist forecast'!$A$1:$AJ$34,23,0)</f>
        <v>15.067019776570652</v>
      </c>
      <c r="L308" s="15">
        <f>VLOOKUP($D308,'cement hist forecast'!$A$1:$AJ$34,24,0)</f>
        <v>14.134727678653508</v>
      </c>
      <c r="M308" s="15">
        <f>VLOOKUP($D308,'cement hist forecast'!$A$1:$AJ$34,25,0)</f>
        <v>15.992822878418323</v>
      </c>
      <c r="N308" s="15">
        <f>VLOOKUP($D308,'cement hist forecast'!$A$1:$AJ$34,26,0)</f>
        <v>13.708727210595866</v>
      </c>
      <c r="O308" s="15">
        <f>VLOOKUP($D308,'cement hist forecast'!$A$1:$AJ$34,27,0)</f>
        <v>13.930634952159352</v>
      </c>
      <c r="P308" s="15">
        <f>VLOOKUP($D308,'cement hist forecast'!$A$1:$AJ$34,28,0)</f>
        <v>13.890880331187187</v>
      </c>
      <c r="Q308" s="15">
        <f>VLOOKUP($D308,'cement hist forecast'!$A$1:$AJ$34,29,0)</f>
        <v>13.514099950952696</v>
      </c>
      <c r="R308" s="15">
        <f>VLOOKUP($D308,'cement hist forecast'!$A$1:$AJ$34,30,0)</f>
        <v>13.144855178322894</v>
      </c>
      <c r="S308" s="15">
        <f>VLOOKUP($D308,'cement hist forecast'!$A$1:$AJ$34,31,0)</f>
        <v>12.782995301145689</v>
      </c>
      <c r="T308" s="15">
        <f>VLOOKUP($D308,'cement hist forecast'!$A$1:$AJ$34,32,0)</f>
        <v>12.428372621512029</v>
      </c>
      <c r="U308" s="15">
        <f>VLOOKUP($D308,'cement hist forecast'!$A$1:$AJ$34,33,0)</f>
        <v>12.080842395471043</v>
      </c>
      <c r="V308" s="15">
        <f>VLOOKUP($D308,'cement hist forecast'!$A$1:$AJ$34,34,0)</f>
        <v>11.740262773950873</v>
      </c>
      <c r="W308" s="15">
        <f>VLOOKUP($D308,'cement hist forecast'!$A$1:$AJ$34,35,0)</f>
        <v>11.406494744861112</v>
      </c>
      <c r="X308" s="15">
        <f>VLOOKUP($D308,'cement hist forecast'!$A$1:$AJ$34,36,0)</f>
        <v>11.079402076353139</v>
      </c>
    </row>
    <row r="309" spans="1:24">
      <c r="A309" s="14" t="s">
        <v>3397</v>
      </c>
      <c r="B309" s="14" t="s">
        <v>4429</v>
      </c>
      <c r="C309" s="14" t="s">
        <v>3012</v>
      </c>
      <c r="D309" s="14" t="s">
        <v>2545</v>
      </c>
      <c r="E309" s="14" t="s">
        <v>3953</v>
      </c>
      <c r="F309">
        <f>SUMIF(GID_GCED_CO2_Plant_2019_v1.0!$V$1:$V$797,'prov lvl hist forec Mt'!A309,GID_GCED_CO2_Plant_2019_v1.0!$AB$1:$AB$797)</f>
        <v>1106.25</v>
      </c>
      <c r="G309" s="15">
        <f t="shared" si="8"/>
        <v>9758.44</v>
      </c>
      <c r="H309" s="26">
        <f t="shared" si="9"/>
        <v>0.11336340644611229</v>
      </c>
      <c r="I309" s="15">
        <f>VLOOKUP($D309,'cement hist forecast'!$A$1:$AJ$34,21,0)</f>
        <v>12.249890595695526</v>
      </c>
      <c r="J309" s="15">
        <f>VLOOKUP($D309,'cement hist forecast'!$A$1:$AJ$34,22,0)</f>
        <v>14.383858197862905</v>
      </c>
      <c r="K309" s="15">
        <f>VLOOKUP($D309,'cement hist forecast'!$A$1:$AJ$34,23,0)</f>
        <v>15.31924099525315</v>
      </c>
      <c r="L309" s="15">
        <f>VLOOKUP($D309,'cement hist forecast'!$A$1:$AJ$34,24,0)</f>
        <v>15.599987440717284</v>
      </c>
      <c r="M309" s="15">
        <f>VLOOKUP($D309,'cement hist forecast'!$A$1:$AJ$34,25,0)</f>
        <v>17.674287089029153</v>
      </c>
      <c r="N309" s="15">
        <f>VLOOKUP($D309,'cement hist forecast'!$A$1:$AJ$34,26,0)</f>
        <v>17.608992589415269</v>
      </c>
      <c r="O309" s="15">
        <f>VLOOKUP($D309,'cement hist forecast'!$A$1:$AJ$34,27,0)</f>
        <v>17.857982969106974</v>
      </c>
      <c r="P309" s="15">
        <f>VLOOKUP($D309,'cement hist forecast'!$A$1:$AJ$34,28,0)</f>
        <v>17.813376511934194</v>
      </c>
      <c r="Q309" s="15">
        <f>VLOOKUP($D309,'cement hist forecast'!$A$1:$AJ$34,29,0)</f>
        <v>17.390612126726253</v>
      </c>
      <c r="R309" s="15">
        <f>VLOOKUP($D309,'cement hist forecast'!$A$1:$AJ$34,30,0)</f>
        <v>16.976303029222471</v>
      </c>
      <c r="S309" s="15">
        <f>VLOOKUP($D309,'cement hist forecast'!$A$1:$AJ$34,31,0)</f>
        <v>16.570280113668762</v>
      </c>
      <c r="T309" s="15">
        <f>VLOOKUP($D309,'cement hist forecast'!$A$1:$AJ$34,32,0)</f>
        <v>16.172377656426129</v>
      </c>
      <c r="U309" s="15">
        <f>VLOOKUP($D309,'cement hist forecast'!$A$1:$AJ$34,33,0)</f>
        <v>15.782433248328351</v>
      </c>
      <c r="V309" s="15">
        <f>VLOOKUP($D309,'cement hist forecast'!$A$1:$AJ$34,34,0)</f>
        <v>15.400287728392524</v>
      </c>
      <c r="W309" s="15">
        <f>VLOOKUP($D309,'cement hist forecast'!$A$1:$AJ$34,35,0)</f>
        <v>15.025785118855419</v>
      </c>
      <c r="X309" s="15">
        <f>VLOOKUP($D309,'cement hist forecast'!$A$1:$AJ$34,36,0)</f>
        <v>14.65877256150905</v>
      </c>
    </row>
    <row r="310" spans="1:24">
      <c r="A310" s="14" t="s">
        <v>3700</v>
      </c>
      <c r="B310" s="14" t="s">
        <v>4430</v>
      </c>
      <c r="C310" s="14" t="s">
        <v>4431</v>
      </c>
      <c r="D310" s="14" t="s">
        <v>2400</v>
      </c>
      <c r="E310" s="14" t="s">
        <v>4023</v>
      </c>
      <c r="F310">
        <f>SUMIF(GID_GCED_CO2_Plant_2019_v1.0!$V$1:$V$797,'prov lvl hist forec Mt'!A310,GID_GCED_CO2_Plant_2019_v1.0!$AB$1:$AB$797)</f>
        <v>0</v>
      </c>
      <c r="G310" s="15">
        <f t="shared" si="8"/>
        <v>18621.920000000002</v>
      </c>
      <c r="H310" s="26">
        <f t="shared" si="9"/>
        <v>0</v>
      </c>
      <c r="I310" s="15">
        <f>VLOOKUP($D310,'cement hist forecast'!$A$1:$AJ$34,21,0)</f>
        <v>15.467210726119626</v>
      </c>
      <c r="J310" s="15">
        <f>VLOOKUP($D310,'cement hist forecast'!$A$1:$AJ$34,22,0)</f>
        <v>15.976751172588134</v>
      </c>
      <c r="K310" s="15">
        <f>VLOOKUP($D310,'cement hist forecast'!$A$1:$AJ$34,23,0)</f>
        <v>16.1704825212869</v>
      </c>
      <c r="L310" s="15">
        <f>VLOOKUP($D310,'cement hist forecast'!$A$1:$AJ$34,24,0)</f>
        <v>14.439325167700181</v>
      </c>
      <c r="M310" s="15">
        <f>VLOOKUP($D310,'cement hist forecast'!$A$1:$AJ$34,25,0)</f>
        <v>15.403971225051407</v>
      </c>
      <c r="N310" s="15">
        <f>VLOOKUP($D310,'cement hist forecast'!$A$1:$AJ$34,26,0)</f>
        <v>14.96456053282656</v>
      </c>
      <c r="O310" s="15">
        <f>VLOOKUP($D310,'cement hist forecast'!$A$1:$AJ$34,27,0)</f>
        <v>15.02982583604382</v>
      </c>
      <c r="P310" s="15">
        <f>VLOOKUP($D310,'cement hist forecast'!$A$1:$AJ$34,28,0)</f>
        <v>15.018133601362166</v>
      </c>
      <c r="Q310" s="15">
        <f>VLOOKUP($D310,'cement hist forecast'!$A$1:$AJ$34,29,0)</f>
        <v>14.907318694279338</v>
      </c>
      <c r="R310" s="15">
        <f>VLOOKUP($D310,'cement hist forecast'!$A$1:$AJ$34,30,0)</f>
        <v>14.798720085338164</v>
      </c>
      <c r="S310" s="15">
        <f>VLOOKUP($D310,'cement hist forecast'!$A$1:$AJ$34,31,0)</f>
        <v>14.692293448575814</v>
      </c>
      <c r="T310" s="15">
        <f>VLOOKUP($D310,'cement hist forecast'!$A$1:$AJ$34,32,0)</f>
        <v>14.587995344548712</v>
      </c>
      <c r="U310" s="15">
        <f>VLOOKUP($D310,'cement hist forecast'!$A$1:$AJ$34,33,0)</f>
        <v>14.48578320260215</v>
      </c>
      <c r="V310" s="15">
        <f>VLOOKUP($D310,'cement hist forecast'!$A$1:$AJ$34,34,0)</f>
        <v>14.385615303494522</v>
      </c>
      <c r="W310" s="15">
        <f>VLOOKUP($D310,'cement hist forecast'!$A$1:$AJ$34,35,0)</f>
        <v>14.287450762369044</v>
      </c>
      <c r="X310" s="15">
        <f>VLOOKUP($D310,'cement hist forecast'!$A$1:$AJ$34,36,0)</f>
        <v>14.191249512066076</v>
      </c>
    </row>
    <row r="311" spans="1:24">
      <c r="A311" s="14" t="s">
        <v>3317</v>
      </c>
      <c r="B311" s="14" t="s">
        <v>4432</v>
      </c>
      <c r="C311" s="14" t="s">
        <v>2660</v>
      </c>
      <c r="D311" s="14" t="s">
        <v>2545</v>
      </c>
      <c r="E311" s="14" t="s">
        <v>3953</v>
      </c>
      <c r="F311">
        <f>SUMIF(GID_GCED_CO2_Plant_2019_v1.0!$V$1:$V$797,'prov lvl hist forec Mt'!A311,GID_GCED_CO2_Plant_2019_v1.0!$AB$1:$AB$797)</f>
        <v>207.84</v>
      </c>
      <c r="G311" s="15">
        <f t="shared" si="8"/>
        <v>9758.44</v>
      </c>
      <c r="H311" s="26">
        <f t="shared" si="9"/>
        <v>2.1298486233455347E-2</v>
      </c>
      <c r="I311" s="15">
        <f>VLOOKUP($D311,'cement hist forecast'!$A$1:$AJ$34,21,0)</f>
        <v>12.249890595695526</v>
      </c>
      <c r="J311" s="15">
        <f>VLOOKUP($D311,'cement hist forecast'!$A$1:$AJ$34,22,0)</f>
        <v>14.383858197862905</v>
      </c>
      <c r="K311" s="15">
        <f>VLOOKUP($D311,'cement hist forecast'!$A$1:$AJ$34,23,0)</f>
        <v>15.31924099525315</v>
      </c>
      <c r="L311" s="15">
        <f>VLOOKUP($D311,'cement hist forecast'!$A$1:$AJ$34,24,0)</f>
        <v>15.599987440717284</v>
      </c>
      <c r="M311" s="15">
        <f>VLOOKUP($D311,'cement hist forecast'!$A$1:$AJ$34,25,0)</f>
        <v>17.674287089029153</v>
      </c>
      <c r="N311" s="15">
        <f>VLOOKUP($D311,'cement hist forecast'!$A$1:$AJ$34,26,0)</f>
        <v>17.608992589415269</v>
      </c>
      <c r="O311" s="15">
        <f>VLOOKUP($D311,'cement hist forecast'!$A$1:$AJ$34,27,0)</f>
        <v>17.857982969106974</v>
      </c>
      <c r="P311" s="15">
        <f>VLOOKUP($D311,'cement hist forecast'!$A$1:$AJ$34,28,0)</f>
        <v>17.813376511934194</v>
      </c>
      <c r="Q311" s="15">
        <f>VLOOKUP($D311,'cement hist forecast'!$A$1:$AJ$34,29,0)</f>
        <v>17.390612126726253</v>
      </c>
      <c r="R311" s="15">
        <f>VLOOKUP($D311,'cement hist forecast'!$A$1:$AJ$34,30,0)</f>
        <v>16.976303029222471</v>
      </c>
      <c r="S311" s="15">
        <f>VLOOKUP($D311,'cement hist forecast'!$A$1:$AJ$34,31,0)</f>
        <v>16.570280113668762</v>
      </c>
      <c r="T311" s="15">
        <f>VLOOKUP($D311,'cement hist forecast'!$A$1:$AJ$34,32,0)</f>
        <v>16.172377656426129</v>
      </c>
      <c r="U311" s="15">
        <f>VLOOKUP($D311,'cement hist forecast'!$A$1:$AJ$34,33,0)</f>
        <v>15.782433248328351</v>
      </c>
      <c r="V311" s="15">
        <f>VLOOKUP($D311,'cement hist forecast'!$A$1:$AJ$34,34,0)</f>
        <v>15.400287728392524</v>
      </c>
      <c r="W311" s="15">
        <f>VLOOKUP($D311,'cement hist forecast'!$A$1:$AJ$34,35,0)</f>
        <v>15.025785118855419</v>
      </c>
      <c r="X311" s="15">
        <f>VLOOKUP($D311,'cement hist forecast'!$A$1:$AJ$34,36,0)</f>
        <v>14.65877256150905</v>
      </c>
    </row>
    <row r="312" spans="1:24">
      <c r="A312" s="14" t="s">
        <v>3701</v>
      </c>
      <c r="B312" s="14" t="s">
        <v>4433</v>
      </c>
      <c r="C312" s="14" t="s">
        <v>4434</v>
      </c>
      <c r="D312" s="14" t="s">
        <v>2642</v>
      </c>
      <c r="E312" s="14" t="s">
        <v>4037</v>
      </c>
      <c r="F312">
        <f>SUMIF(GID_GCED_CO2_Plant_2019_v1.0!$V$1:$V$797,'prov lvl hist forec Mt'!A312,GID_GCED_CO2_Plant_2019_v1.0!$AB$1:$AB$797)</f>
        <v>0</v>
      </c>
      <c r="G312" s="15">
        <f t="shared" si="8"/>
        <v>4378.0800000000008</v>
      </c>
      <c r="H312" s="26">
        <f t="shared" si="9"/>
        <v>0</v>
      </c>
      <c r="I312" s="15">
        <f>VLOOKUP($D312,'cement hist forecast'!$A$1:$AJ$34,21,0)</f>
        <v>4.7341744386935067</v>
      </c>
      <c r="J312" s="15">
        <f>VLOOKUP($D312,'cement hist forecast'!$A$1:$AJ$34,22,0)</f>
        <v>4.717029300676912</v>
      </c>
      <c r="K312" s="15">
        <f>VLOOKUP($D312,'cement hist forecast'!$A$1:$AJ$34,23,0)</f>
        <v>4.7560378363525624</v>
      </c>
      <c r="L312" s="15">
        <f>VLOOKUP($D312,'cement hist forecast'!$A$1:$AJ$34,24,0)</f>
        <v>5.4571039312530667</v>
      </c>
      <c r="M312" s="15">
        <f>VLOOKUP($D312,'cement hist forecast'!$A$1:$AJ$34,25,0)</f>
        <v>6.8556945384631858</v>
      </c>
      <c r="N312" s="15">
        <f>VLOOKUP($D312,'cement hist forecast'!$A$1:$AJ$34,26,0)</f>
        <v>7.3057456645371399</v>
      </c>
      <c r="O312" s="15">
        <f>VLOOKUP($D312,'cement hist forecast'!$A$1:$AJ$34,27,0)</f>
        <v>7.5092199851219519</v>
      </c>
      <c r="P312" s="15">
        <f>VLOOKUP($D312,'cement hist forecast'!$A$1:$AJ$34,28,0)</f>
        <v>7.4727676989807588</v>
      </c>
      <c r="Q312" s="15">
        <f>VLOOKUP($D312,'cement hist forecast'!$A$1:$AJ$34,29,0)</f>
        <v>7.1272856921893633</v>
      </c>
      <c r="R312" s="15">
        <f>VLOOKUP($D312,'cement hist forecast'!$A$1:$AJ$34,30,0)</f>
        <v>6.7887133255337968</v>
      </c>
      <c r="S312" s="15">
        <f>VLOOKUP($D312,'cement hist forecast'!$A$1:$AJ$34,31,0)</f>
        <v>6.456912406211341</v>
      </c>
      <c r="T312" s="15">
        <f>VLOOKUP($D312,'cement hist forecast'!$A$1:$AJ$34,32,0)</f>
        <v>6.1317475052753343</v>
      </c>
      <c r="U312" s="15">
        <f>VLOOKUP($D312,'cement hist forecast'!$A$1:$AJ$34,33,0)</f>
        <v>5.8130859023580479</v>
      </c>
      <c r="V312" s="15">
        <f>VLOOKUP($D312,'cement hist forecast'!$A$1:$AJ$34,34,0)</f>
        <v>5.5007975314991064</v>
      </c>
      <c r="W312" s="15">
        <f>VLOOKUP($D312,'cement hist forecast'!$A$1:$AJ$34,35,0)</f>
        <v>5.1947549280573462</v>
      </c>
      <c r="X312" s="15">
        <f>VLOOKUP($D312,'cement hist forecast'!$A$1:$AJ$34,36,0)</f>
        <v>4.8948331766844175</v>
      </c>
    </row>
    <row r="313" spans="1:24">
      <c r="A313" s="14" t="s">
        <v>3702</v>
      </c>
      <c r="B313" s="14" t="s">
        <v>4435</v>
      </c>
      <c r="C313" s="14" t="s">
        <v>4436</v>
      </c>
      <c r="D313" s="14" t="s">
        <v>2362</v>
      </c>
      <c r="E313" s="14" t="s">
        <v>3963</v>
      </c>
      <c r="F313">
        <f>SUMIF(GID_GCED_CO2_Plant_2019_v1.0!$V$1:$V$797,'prov lvl hist forec Mt'!A313,GID_GCED_CO2_Plant_2019_v1.0!$AB$1:$AB$797)</f>
        <v>0</v>
      </c>
      <c r="G313" s="15">
        <f t="shared" si="8"/>
        <v>26891.949999999997</v>
      </c>
      <c r="H313" s="26">
        <f t="shared" si="9"/>
        <v>0</v>
      </c>
      <c r="I313" s="15">
        <f>VLOOKUP($D313,'cement hist forecast'!$A$1:$AJ$34,21,0)</f>
        <v>21.994985336630332</v>
      </c>
      <c r="J313" s="15">
        <f>VLOOKUP($D313,'cement hist forecast'!$A$1:$AJ$34,22,0)</f>
        <v>20.472306267203567</v>
      </c>
      <c r="K313" s="15">
        <f>VLOOKUP($D313,'cement hist forecast'!$A$1:$AJ$34,23,0)</f>
        <v>20.264922925467992</v>
      </c>
      <c r="L313" s="15">
        <f>VLOOKUP($D313,'cement hist forecast'!$A$1:$AJ$34,24,0)</f>
        <v>14.497991619881457</v>
      </c>
      <c r="M313" s="15">
        <f>VLOOKUP($D313,'cement hist forecast'!$A$1:$AJ$34,25,0)</f>
        <v>14.40046728580502</v>
      </c>
      <c r="N313" s="15">
        <f>VLOOKUP($D313,'cement hist forecast'!$A$1:$AJ$34,26,0)</f>
        <v>15.896400140947566</v>
      </c>
      <c r="O313" s="15">
        <f>VLOOKUP($D313,'cement hist forecast'!$A$1:$AJ$34,27,0)</f>
        <v>15.777576315359193</v>
      </c>
      <c r="P313" s="15">
        <f>VLOOKUP($D313,'cement hist forecast'!$A$1:$AJ$34,28,0)</f>
        <v>15.798863522896191</v>
      </c>
      <c r="Q313" s="15">
        <f>VLOOKUP($D313,'cement hist forecast'!$A$1:$AJ$34,29,0)</f>
        <v>16.000616223683764</v>
      </c>
      <c r="R313" s="15">
        <f>VLOOKUP($D313,'cement hist forecast'!$A$1:$AJ$34,30,0)</f>
        <v>16.198333870455588</v>
      </c>
      <c r="S313" s="15">
        <f>VLOOKUP($D313,'cement hist forecast'!$A$1:$AJ$34,31,0)</f>
        <v>16.392097164291975</v>
      </c>
      <c r="T313" s="15">
        <f>VLOOKUP($D313,'cement hist forecast'!$A$1:$AJ$34,32,0)</f>
        <v>16.581985192251636</v>
      </c>
      <c r="U313" s="15">
        <f>VLOOKUP($D313,'cement hist forecast'!$A$1:$AJ$34,33,0)</f>
        <v>16.768075459652103</v>
      </c>
      <c r="V313" s="15">
        <f>VLOOKUP($D313,'cement hist forecast'!$A$1:$AJ$34,34,0)</f>
        <v>16.950443921704558</v>
      </c>
      <c r="W313" s="15">
        <f>VLOOKUP($D313,'cement hist forecast'!$A$1:$AJ$34,35,0)</f>
        <v>17.129165014515966</v>
      </c>
      <c r="X313" s="15">
        <f>VLOOKUP($D313,'cement hist forecast'!$A$1:$AJ$34,36,0)</f>
        <v>17.304311685471145</v>
      </c>
    </row>
    <row r="314" spans="1:24">
      <c r="A314" s="14" t="s">
        <v>3703</v>
      </c>
      <c r="B314" s="14" t="s">
        <v>4437</v>
      </c>
      <c r="C314" s="14" t="s">
        <v>4438</v>
      </c>
      <c r="D314" s="14" t="s">
        <v>2438</v>
      </c>
      <c r="E314" s="14" t="s">
        <v>3959</v>
      </c>
      <c r="F314">
        <f>SUMIF(GID_GCED_CO2_Plant_2019_v1.0!$V$1:$V$797,'prov lvl hist forec Mt'!A314,GID_GCED_CO2_Plant_2019_v1.0!$AB$1:$AB$797)</f>
        <v>0</v>
      </c>
      <c r="G314" s="15">
        <f t="shared" si="8"/>
        <v>15366.849999999997</v>
      </c>
      <c r="H314" s="26">
        <f t="shared" si="9"/>
        <v>0</v>
      </c>
      <c r="I314" s="15">
        <f>VLOOKUP($D314,'cement hist forecast'!$A$1:$AJ$34,21,0)</f>
        <v>5.9878345291577375</v>
      </c>
      <c r="J314" s="15">
        <f>VLOOKUP($D314,'cement hist forecast'!$A$1:$AJ$34,22,0)</f>
        <v>5.1578523161182837</v>
      </c>
      <c r="K314" s="15">
        <f>VLOOKUP($D314,'cement hist forecast'!$A$1:$AJ$34,23,0)</f>
        <v>5.0033483853656673</v>
      </c>
      <c r="L314" s="15">
        <f>VLOOKUP($D314,'cement hist forecast'!$A$1:$AJ$34,24,0)</f>
        <v>5.2750356313801383</v>
      </c>
      <c r="M314" s="15">
        <f>VLOOKUP($D314,'cement hist forecast'!$A$1:$AJ$34,25,0)</f>
        <v>6.3407056184827324</v>
      </c>
      <c r="N314" s="15">
        <f>VLOOKUP($D314,'cement hist forecast'!$A$1:$AJ$34,26,0)</f>
        <v>7.2350911397993114</v>
      </c>
      <c r="O314" s="15">
        <f>VLOOKUP($D314,'cement hist forecast'!$A$1:$AJ$34,27,0)</f>
        <v>7.3822753558155743</v>
      </c>
      <c r="P314" s="15">
        <f>VLOOKUP($D314,'cement hist forecast'!$A$1:$AJ$34,28,0)</f>
        <v>7.3559074036225329</v>
      </c>
      <c r="Q314" s="15">
        <f>VLOOKUP($D314,'cement hist forecast'!$A$1:$AJ$34,29,0)</f>
        <v>7.106001183657435</v>
      </c>
      <c r="R314" s="15">
        <f>VLOOKUP($D314,'cement hist forecast'!$A$1:$AJ$34,30,0)</f>
        <v>6.8610930880916392</v>
      </c>
      <c r="S314" s="15">
        <f>VLOOKUP($D314,'cement hist forecast'!$A$1:$AJ$34,31,0)</f>
        <v>6.6210831544371596</v>
      </c>
      <c r="T314" s="15">
        <f>VLOOKUP($D314,'cement hist forecast'!$A$1:$AJ$34,32,0)</f>
        <v>6.3858734194557698</v>
      </c>
      <c r="U314" s="15">
        <f>VLOOKUP($D314,'cement hist forecast'!$A$1:$AJ$34,33,0)</f>
        <v>6.1553678791740083</v>
      </c>
      <c r="V314" s="15">
        <f>VLOOKUP($D314,'cement hist forecast'!$A$1:$AJ$34,34,0)</f>
        <v>5.9294724496978795</v>
      </c>
      <c r="W314" s="15">
        <f>VLOOKUP($D314,'cement hist forecast'!$A$1:$AJ$34,35,0)</f>
        <v>5.7080949288112768</v>
      </c>
      <c r="X314" s="15">
        <f>VLOOKUP($D314,'cement hist forecast'!$A$1:$AJ$34,36,0)</f>
        <v>5.491144958342403</v>
      </c>
    </row>
    <row r="315" spans="1:24">
      <c r="A315" s="14" t="s">
        <v>3704</v>
      </c>
      <c r="B315" s="14" t="s">
        <v>4439</v>
      </c>
      <c r="C315" s="14" t="s">
        <v>3088</v>
      </c>
      <c r="D315" s="14" t="s">
        <v>2696</v>
      </c>
      <c r="E315" s="14" t="s">
        <v>4205</v>
      </c>
      <c r="F315">
        <f>SUMIF(GID_GCED_CO2_Plant_2019_v1.0!$V$1:$V$797,'prov lvl hist forec Mt'!A315,GID_GCED_CO2_Plant_2019_v1.0!$AB$1:$AB$797)</f>
        <v>0</v>
      </c>
      <c r="G315" s="15">
        <f t="shared" si="8"/>
        <v>5718.9600000000009</v>
      </c>
      <c r="H315" s="26">
        <f t="shared" si="9"/>
        <v>0</v>
      </c>
      <c r="I315" s="15">
        <f>VLOOKUP($D315,'cement hist forecast'!$A$1:$AJ$34,21,0)</f>
        <v>2.3210514816034449</v>
      </c>
      <c r="J315" s="15">
        <f>VLOOKUP($D315,'cement hist forecast'!$A$1:$AJ$34,22,0)</f>
        <v>2.5529818868378529</v>
      </c>
      <c r="K315" s="15">
        <f>VLOOKUP($D315,'cement hist forecast'!$A$1:$AJ$34,23,0)</f>
        <v>2.9541340715585456</v>
      </c>
      <c r="L315" s="15">
        <f>VLOOKUP($D315,'cement hist forecast'!$A$1:$AJ$34,24,0)</f>
        <v>2.2825970187772842</v>
      </c>
      <c r="M315" s="15">
        <f>VLOOKUP($D315,'cement hist forecast'!$A$1:$AJ$34,25,0)</f>
        <v>2.5986114965909302</v>
      </c>
      <c r="N315" s="15">
        <f>VLOOKUP($D315,'cement hist forecast'!$A$1:$AJ$34,26,0)</f>
        <v>2.6818070796554005</v>
      </c>
      <c r="O315" s="15">
        <f>VLOOKUP($D315,'cement hist forecast'!$A$1:$AJ$34,27,0)</f>
        <v>2.7204013856156597</v>
      </c>
      <c r="P315" s="15">
        <f>VLOOKUP($D315,'cement hist forecast'!$A$1:$AJ$34,28,0)</f>
        <v>2.7134872419525156</v>
      </c>
      <c r="Q315" s="15">
        <f>VLOOKUP($D315,'cement hist forecast'!$A$1:$AJ$34,29,0)</f>
        <v>2.6479574088239466</v>
      </c>
      <c r="R315" s="15">
        <f>VLOOKUP($D315,'cement hist forecast'!$A$1:$AJ$34,30,0)</f>
        <v>2.5837381723579491</v>
      </c>
      <c r="S315" s="15">
        <f>VLOOKUP($D315,'cement hist forecast'!$A$1:$AJ$34,31,0)</f>
        <v>2.5208033206212721</v>
      </c>
      <c r="T315" s="15">
        <f>VLOOKUP($D315,'cement hist forecast'!$A$1:$AJ$34,32,0)</f>
        <v>2.4591271659193281</v>
      </c>
      <c r="U315" s="15">
        <f>VLOOKUP($D315,'cement hist forecast'!$A$1:$AJ$34,33,0)</f>
        <v>2.3986845343114234</v>
      </c>
      <c r="V315" s="15">
        <f>VLOOKUP($D315,'cement hist forecast'!$A$1:$AJ$34,34,0)</f>
        <v>2.3394507553356765</v>
      </c>
      <c r="W315" s="15">
        <f>VLOOKUP($D315,'cement hist forecast'!$A$1:$AJ$34,35,0)</f>
        <v>2.2814016519394449</v>
      </c>
      <c r="X315" s="15">
        <f>VLOOKUP($D315,'cement hist forecast'!$A$1:$AJ$34,36,0)</f>
        <v>2.2245135306111372</v>
      </c>
    </row>
    <row r="316" spans="1:24">
      <c r="A316" s="14" t="s">
        <v>3705</v>
      </c>
      <c r="B316" s="14" t="s">
        <v>4440</v>
      </c>
      <c r="C316" s="14" t="s">
        <v>4441</v>
      </c>
      <c r="D316" s="14" t="s">
        <v>2438</v>
      </c>
      <c r="E316" s="14" t="s">
        <v>3959</v>
      </c>
      <c r="F316">
        <f>SUMIF(GID_GCED_CO2_Plant_2019_v1.0!$V$1:$V$797,'prov lvl hist forec Mt'!A316,GID_GCED_CO2_Plant_2019_v1.0!$AB$1:$AB$797)</f>
        <v>0</v>
      </c>
      <c r="G316" s="15">
        <f t="shared" si="8"/>
        <v>15366.849999999997</v>
      </c>
      <c r="H316" s="26">
        <f t="shared" si="9"/>
        <v>0</v>
      </c>
      <c r="I316" s="15">
        <f>VLOOKUP($D316,'cement hist forecast'!$A$1:$AJ$34,21,0)</f>
        <v>5.9878345291577375</v>
      </c>
      <c r="J316" s="15">
        <f>VLOOKUP($D316,'cement hist forecast'!$A$1:$AJ$34,22,0)</f>
        <v>5.1578523161182837</v>
      </c>
      <c r="K316" s="15">
        <f>VLOOKUP($D316,'cement hist forecast'!$A$1:$AJ$34,23,0)</f>
        <v>5.0033483853656673</v>
      </c>
      <c r="L316" s="15">
        <f>VLOOKUP($D316,'cement hist forecast'!$A$1:$AJ$34,24,0)</f>
        <v>5.2750356313801383</v>
      </c>
      <c r="M316" s="15">
        <f>VLOOKUP($D316,'cement hist forecast'!$A$1:$AJ$34,25,0)</f>
        <v>6.3407056184827324</v>
      </c>
      <c r="N316" s="15">
        <f>VLOOKUP($D316,'cement hist forecast'!$A$1:$AJ$34,26,0)</f>
        <v>7.2350911397993114</v>
      </c>
      <c r="O316" s="15">
        <f>VLOOKUP($D316,'cement hist forecast'!$A$1:$AJ$34,27,0)</f>
        <v>7.3822753558155743</v>
      </c>
      <c r="P316" s="15">
        <f>VLOOKUP($D316,'cement hist forecast'!$A$1:$AJ$34,28,0)</f>
        <v>7.3559074036225329</v>
      </c>
      <c r="Q316" s="15">
        <f>VLOOKUP($D316,'cement hist forecast'!$A$1:$AJ$34,29,0)</f>
        <v>7.106001183657435</v>
      </c>
      <c r="R316" s="15">
        <f>VLOOKUP($D316,'cement hist forecast'!$A$1:$AJ$34,30,0)</f>
        <v>6.8610930880916392</v>
      </c>
      <c r="S316" s="15">
        <f>VLOOKUP($D316,'cement hist forecast'!$A$1:$AJ$34,31,0)</f>
        <v>6.6210831544371596</v>
      </c>
      <c r="T316" s="15">
        <f>VLOOKUP($D316,'cement hist forecast'!$A$1:$AJ$34,32,0)</f>
        <v>6.3858734194557698</v>
      </c>
      <c r="U316" s="15">
        <f>VLOOKUP($D316,'cement hist forecast'!$A$1:$AJ$34,33,0)</f>
        <v>6.1553678791740083</v>
      </c>
      <c r="V316" s="15">
        <f>VLOOKUP($D316,'cement hist forecast'!$A$1:$AJ$34,34,0)</f>
        <v>5.9294724496978795</v>
      </c>
      <c r="W316" s="15">
        <f>VLOOKUP($D316,'cement hist forecast'!$A$1:$AJ$34,35,0)</f>
        <v>5.7080949288112768</v>
      </c>
      <c r="X316" s="15">
        <f>VLOOKUP($D316,'cement hist forecast'!$A$1:$AJ$34,36,0)</f>
        <v>5.491144958342403</v>
      </c>
    </row>
    <row r="317" spans="1:24">
      <c r="A317" s="14" t="s">
        <v>3706</v>
      </c>
      <c r="B317" s="14" t="s">
        <v>4442</v>
      </c>
      <c r="C317" s="14" t="s">
        <v>4443</v>
      </c>
      <c r="D317" s="14" t="s">
        <v>2357</v>
      </c>
      <c r="E317" s="14" t="s">
        <v>4062</v>
      </c>
      <c r="F317">
        <f>SUMIF(GID_GCED_CO2_Plant_2019_v1.0!$V$1:$V$797,'prov lvl hist forec Mt'!A317,GID_GCED_CO2_Plant_2019_v1.0!$AB$1:$AB$797)</f>
        <v>0</v>
      </c>
      <c r="G317" s="15">
        <f t="shared" si="8"/>
        <v>32718.120000000006</v>
      </c>
      <c r="H317" s="26">
        <f t="shared" si="9"/>
        <v>0</v>
      </c>
      <c r="I317" s="15">
        <f>VLOOKUP($D317,'cement hist forecast'!$A$1:$AJ$34,21,0)</f>
        <v>15.009377674854287</v>
      </c>
      <c r="J317" s="15">
        <f>VLOOKUP($D317,'cement hist forecast'!$A$1:$AJ$34,22,0)</f>
        <v>14.164771783135061</v>
      </c>
      <c r="K317" s="15">
        <f>VLOOKUP($D317,'cement hist forecast'!$A$1:$AJ$34,23,0)</f>
        <v>15.235528999314372</v>
      </c>
      <c r="L317" s="15">
        <f>VLOOKUP($D317,'cement hist forecast'!$A$1:$AJ$34,24,0)</f>
        <v>16.194770331166367</v>
      </c>
      <c r="M317" s="15">
        <f>VLOOKUP($D317,'cement hist forecast'!$A$1:$AJ$34,25,0)</f>
        <v>18.438081140360943</v>
      </c>
      <c r="N317" s="15">
        <f>VLOOKUP($D317,'cement hist forecast'!$A$1:$AJ$34,26,0)</f>
        <v>17.949965087588634</v>
      </c>
      <c r="O317" s="15">
        <f>VLOOKUP($D317,'cement hist forecast'!$A$1:$AJ$34,27,0)</f>
        <v>18.223998936468487</v>
      </c>
      <c r="P317" s="15">
        <f>VLOOKUP($D317,'cement hist forecast'!$A$1:$AJ$34,28,0)</f>
        <v>18.174905958823786</v>
      </c>
      <c r="Q317" s="15">
        <f>VLOOKUP($D317,'cement hist forecast'!$A$1:$AJ$34,29,0)</f>
        <v>17.709619903228777</v>
      </c>
      <c r="R317" s="15">
        <f>VLOOKUP($D317,'cement hist forecast'!$A$1:$AJ$34,30,0)</f>
        <v>17.253639568745673</v>
      </c>
      <c r="S317" s="15">
        <f>VLOOKUP($D317,'cement hist forecast'!$A$1:$AJ$34,31,0)</f>
        <v>16.80677884095223</v>
      </c>
      <c r="T317" s="15">
        <f>VLOOKUP($D317,'cement hist forecast'!$A$1:$AJ$34,32,0)</f>
        <v>16.368855327714655</v>
      </c>
      <c r="U317" s="15">
        <f>VLOOKUP($D317,'cement hist forecast'!$A$1:$AJ$34,33,0)</f>
        <v>15.939690284741834</v>
      </c>
      <c r="V317" s="15">
        <f>VLOOKUP($D317,'cement hist forecast'!$A$1:$AJ$34,34,0)</f>
        <v>15.519108542628466</v>
      </c>
      <c r="W317" s="15">
        <f>VLOOKUP($D317,'cement hist forecast'!$A$1:$AJ$34,35,0)</f>
        <v>15.106938435357369</v>
      </c>
      <c r="X317" s="15">
        <f>VLOOKUP($D317,'cement hist forecast'!$A$1:$AJ$34,36,0)</f>
        <v>14.70301173023169</v>
      </c>
    </row>
    <row r="318" spans="1:24">
      <c r="A318" s="14" t="s">
        <v>3707</v>
      </c>
      <c r="B318" s="14" t="s">
        <v>4444</v>
      </c>
      <c r="C318" s="14" t="s">
        <v>2670</v>
      </c>
      <c r="D318" s="14" t="s">
        <v>2634</v>
      </c>
      <c r="E318" s="14" t="s">
        <v>3974</v>
      </c>
      <c r="F318">
        <f>SUMIF(GID_GCED_CO2_Plant_2019_v1.0!$V$1:$V$797,'prov lvl hist forec Mt'!A318,GID_GCED_CO2_Plant_2019_v1.0!$AB$1:$AB$797)</f>
        <v>0</v>
      </c>
      <c r="G318" s="15">
        <f t="shared" si="8"/>
        <v>11280.41</v>
      </c>
      <c r="H318" s="26">
        <f t="shared" si="9"/>
        <v>0</v>
      </c>
      <c r="I318" s="15">
        <f>VLOOKUP($D318,'cement hist forecast'!$A$1:$AJ$34,21,0)</f>
        <v>4.7547676258514073</v>
      </c>
      <c r="J318" s="15">
        <f>VLOOKUP($D318,'cement hist forecast'!$A$1:$AJ$34,22,0)</f>
        <v>4.4743011277995075</v>
      </c>
      <c r="K318" s="15">
        <f>VLOOKUP($D318,'cement hist forecast'!$A$1:$AJ$34,23,0)</f>
        <v>4.0588312663850603</v>
      </c>
      <c r="L318" s="15">
        <f>VLOOKUP($D318,'cement hist forecast'!$A$1:$AJ$34,24,0)</f>
        <v>1.7632197575348332</v>
      </c>
      <c r="M318" s="15">
        <f>VLOOKUP($D318,'cement hist forecast'!$A$1:$AJ$34,25,0)</f>
        <v>2.4793000656680531</v>
      </c>
      <c r="N318" s="15">
        <f>VLOOKUP($D318,'cement hist forecast'!$A$1:$AJ$34,26,0)</f>
        <v>2.7002504872645074</v>
      </c>
      <c r="O318" s="15">
        <f>VLOOKUP($D318,'cement hist forecast'!$A$1:$AJ$34,27,0)</f>
        <v>2.8116790537330001</v>
      </c>
      <c r="P318" s="15">
        <f>VLOOKUP($D318,'cement hist forecast'!$A$1:$AJ$34,28,0)</f>
        <v>2.7917167018374971</v>
      </c>
      <c r="Q318" s="15">
        <f>VLOOKUP($D318,'cement hist forecast'!$A$1:$AJ$34,29,0)</f>
        <v>2.6025205190131522</v>
      </c>
      <c r="R318" s="15">
        <f>VLOOKUP($D318,'cement hist forecast'!$A$1:$AJ$34,30,0)</f>
        <v>2.4171082598452944</v>
      </c>
      <c r="S318" s="15">
        <f>VLOOKUP($D318,'cement hist forecast'!$A$1:$AJ$34,31,0)</f>
        <v>2.2354042458607934</v>
      </c>
      <c r="T318" s="15">
        <f>VLOOKUP($D318,'cement hist forecast'!$A$1:$AJ$34,32,0)</f>
        <v>2.0573343121559824</v>
      </c>
      <c r="U318" s="15">
        <f>VLOOKUP($D318,'cement hist forecast'!$A$1:$AJ$34,33,0)</f>
        <v>1.8828257771252686</v>
      </c>
      <c r="V318" s="15">
        <f>VLOOKUP($D318,'cement hist forecast'!$A$1:$AJ$34,34,0)</f>
        <v>1.7118074127951675</v>
      </c>
      <c r="W318" s="15">
        <f>VLOOKUP($D318,'cement hist forecast'!$A$1:$AJ$34,35,0)</f>
        <v>1.5442094157516706</v>
      </c>
      <c r="X318" s="15">
        <f>VLOOKUP($D318,'cement hist forecast'!$A$1:$AJ$34,36,0)</f>
        <v>1.3799633786490411</v>
      </c>
    </row>
    <row r="319" spans="1:24">
      <c r="A319" s="14" t="s">
        <v>3708</v>
      </c>
      <c r="B319" s="14" t="s">
        <v>4445</v>
      </c>
      <c r="C319" s="14" t="s">
        <v>4446</v>
      </c>
      <c r="D319" s="14" t="s">
        <v>2458</v>
      </c>
      <c r="E319" s="14" t="s">
        <v>3957</v>
      </c>
      <c r="F319">
        <f>SUMIF(GID_GCED_CO2_Plant_2019_v1.0!$V$1:$V$797,'prov lvl hist forec Mt'!A319,GID_GCED_CO2_Plant_2019_v1.0!$AB$1:$AB$797)</f>
        <v>0</v>
      </c>
      <c r="G319" s="15">
        <f t="shared" si="8"/>
        <v>25846</v>
      </c>
      <c r="H319" s="26">
        <f t="shared" si="9"/>
        <v>0</v>
      </c>
      <c r="I319" s="15">
        <f>VLOOKUP($D319,'cement hist forecast'!$A$1:$AJ$34,21,0)</f>
        <v>20.159933071953358</v>
      </c>
      <c r="J319" s="15">
        <f>VLOOKUP($D319,'cement hist forecast'!$A$1:$AJ$34,22,0)</f>
        <v>21.097028574533081</v>
      </c>
      <c r="K319" s="15">
        <f>VLOOKUP($D319,'cement hist forecast'!$A$1:$AJ$34,23,0)</f>
        <v>20.755026750013791</v>
      </c>
      <c r="L319" s="15">
        <f>VLOOKUP($D319,'cement hist forecast'!$A$1:$AJ$34,24,0)</f>
        <v>16.237054602988707</v>
      </c>
      <c r="M319" s="15">
        <f>VLOOKUP($D319,'cement hist forecast'!$A$1:$AJ$34,25,0)</f>
        <v>19.755116421437421</v>
      </c>
      <c r="N319" s="15">
        <f>VLOOKUP($D319,'cement hist forecast'!$A$1:$AJ$34,26,0)</f>
        <v>21.383571569910259</v>
      </c>
      <c r="O319" s="15">
        <f>VLOOKUP($D319,'cement hist forecast'!$A$1:$AJ$34,27,0)</f>
        <v>21.877745246091671</v>
      </c>
      <c r="P319" s="15">
        <f>VLOOKUP($D319,'cement hist forecast'!$A$1:$AJ$34,28,0)</f>
        <v>21.789214368112393</v>
      </c>
      <c r="Q319" s="15">
        <f>VLOOKUP($D319,'cement hist forecast'!$A$1:$AJ$34,29,0)</f>
        <v>20.950149699608083</v>
      </c>
      <c r="R319" s="15">
        <f>VLOOKUP($D319,'cement hist forecast'!$A$1:$AJ$34,30,0)</f>
        <v>20.127866324473857</v>
      </c>
      <c r="S319" s="15">
        <f>VLOOKUP($D319,'cement hist forecast'!$A$1:$AJ$34,31,0)</f>
        <v>19.322028616842317</v>
      </c>
      <c r="T319" s="15">
        <f>VLOOKUP($D319,'cement hist forecast'!$A$1:$AJ$34,32,0)</f>
        <v>18.532307663363408</v>
      </c>
      <c r="U319" s="15">
        <f>VLOOKUP($D319,'cement hist forecast'!$A$1:$AJ$34,33,0)</f>
        <v>17.758381128954078</v>
      </c>
      <c r="V319" s="15">
        <f>VLOOKUP($D319,'cement hist forecast'!$A$1:$AJ$34,34,0)</f>
        <v>16.999933125232928</v>
      </c>
      <c r="W319" s="15">
        <f>VLOOKUP($D319,'cement hist forecast'!$A$1:$AJ$34,35,0)</f>
        <v>16.256654081586213</v>
      </c>
      <c r="X319" s="15">
        <f>VLOOKUP($D319,'cement hist forecast'!$A$1:$AJ$34,36,0)</f>
        <v>15.528240618812418</v>
      </c>
    </row>
    <row r="320" spans="1:24">
      <c r="A320" s="14" t="s">
        <v>3709</v>
      </c>
      <c r="B320" s="14" t="s">
        <v>4447</v>
      </c>
      <c r="C320" s="14" t="s">
        <v>4448</v>
      </c>
      <c r="D320" s="14" t="s">
        <v>2416</v>
      </c>
      <c r="E320" s="14" t="s">
        <v>3979</v>
      </c>
      <c r="F320">
        <f>SUMIF(GID_GCED_CO2_Plant_2019_v1.0!$V$1:$V$797,'prov lvl hist forec Mt'!A320,GID_GCED_CO2_Plant_2019_v1.0!$AB$1:$AB$797)</f>
        <v>0</v>
      </c>
      <c r="G320" s="15">
        <f t="shared" si="8"/>
        <v>6251.97</v>
      </c>
      <c r="H320" s="26">
        <f t="shared" si="9"/>
        <v>0</v>
      </c>
      <c r="I320" s="15">
        <f>VLOOKUP($D320,'cement hist forecast'!$A$1:$AJ$34,21,0)</f>
        <v>6.2289741078131611</v>
      </c>
      <c r="J320" s="15">
        <f>VLOOKUP($D320,'cement hist forecast'!$A$1:$AJ$34,22,0)</f>
        <v>6.0783721147020016</v>
      </c>
      <c r="K320" s="15">
        <f>VLOOKUP($D320,'cement hist forecast'!$A$1:$AJ$34,23,0)</f>
        <v>5.4388515319575559</v>
      </c>
      <c r="L320" s="15">
        <f>VLOOKUP($D320,'cement hist forecast'!$A$1:$AJ$34,24,0)</f>
        <v>5.0867397229930358</v>
      </c>
      <c r="M320" s="15">
        <f>VLOOKUP($D320,'cement hist forecast'!$A$1:$AJ$34,25,0)</f>
        <v>6.0673667215523954</v>
      </c>
      <c r="N320" s="15">
        <f>VLOOKUP($D320,'cement hist forecast'!$A$1:$AJ$34,26,0)</f>
        <v>6.3075775956689695</v>
      </c>
      <c r="O320" s="15">
        <f>VLOOKUP($D320,'cement hist forecast'!$A$1:$AJ$34,27,0)</f>
        <v>6.4413799142302075</v>
      </c>
      <c r="P320" s="15">
        <f>VLOOKUP($D320,'cement hist forecast'!$A$1:$AJ$34,28,0)</f>
        <v>6.4174093198646327</v>
      </c>
      <c r="Q320" s="15">
        <f>VLOOKUP($D320,'cement hist forecast'!$A$1:$AJ$34,29,0)</f>
        <v>6.1902244181187136</v>
      </c>
      <c r="R320" s="15">
        <f>VLOOKUP($D320,'cement hist forecast'!$A$1:$AJ$34,30,0)</f>
        <v>5.9675832144077123</v>
      </c>
      <c r="S320" s="15">
        <f>VLOOKUP($D320,'cement hist forecast'!$A$1:$AJ$34,31,0)</f>
        <v>5.7493948347709312</v>
      </c>
      <c r="T320" s="15">
        <f>VLOOKUP($D320,'cement hist forecast'!$A$1:$AJ$34,32,0)</f>
        <v>5.5355702227268857</v>
      </c>
      <c r="U320" s="15">
        <f>VLOOKUP($D320,'cement hist forecast'!$A$1:$AJ$34,33,0)</f>
        <v>5.326022102923722</v>
      </c>
      <c r="V320" s="15">
        <f>VLOOKUP($D320,'cement hist forecast'!$A$1:$AJ$34,34,0)</f>
        <v>5.1206649455166202</v>
      </c>
      <c r="W320" s="15">
        <f>VLOOKUP($D320,'cement hist forecast'!$A$1:$AJ$34,35,0)</f>
        <v>4.9194149312576627</v>
      </c>
      <c r="X320" s="15">
        <f>VLOOKUP($D320,'cement hist forecast'!$A$1:$AJ$34,36,0)</f>
        <v>4.7221899172838819</v>
      </c>
    </row>
    <row r="321" spans="1:24">
      <c r="A321" s="14" t="s">
        <v>3710</v>
      </c>
      <c r="B321" s="14" t="s">
        <v>4449</v>
      </c>
      <c r="C321" s="14" t="s">
        <v>2398</v>
      </c>
      <c r="D321" s="14" t="s">
        <v>2400</v>
      </c>
      <c r="E321" s="14" t="s">
        <v>4023</v>
      </c>
      <c r="F321">
        <f>SUMIF(GID_GCED_CO2_Plant_2019_v1.0!$V$1:$V$797,'prov lvl hist forec Mt'!A321,GID_GCED_CO2_Plant_2019_v1.0!$AB$1:$AB$797)</f>
        <v>0</v>
      </c>
      <c r="G321" s="15">
        <f t="shared" si="8"/>
        <v>18621.920000000002</v>
      </c>
      <c r="H321" s="26">
        <f t="shared" si="9"/>
        <v>0</v>
      </c>
      <c r="I321" s="15">
        <f>VLOOKUP($D321,'cement hist forecast'!$A$1:$AJ$34,21,0)</f>
        <v>15.467210726119626</v>
      </c>
      <c r="J321" s="15">
        <f>VLOOKUP($D321,'cement hist forecast'!$A$1:$AJ$34,22,0)</f>
        <v>15.976751172588134</v>
      </c>
      <c r="K321" s="15">
        <f>VLOOKUP($D321,'cement hist forecast'!$A$1:$AJ$34,23,0)</f>
        <v>16.1704825212869</v>
      </c>
      <c r="L321" s="15">
        <f>VLOOKUP($D321,'cement hist forecast'!$A$1:$AJ$34,24,0)</f>
        <v>14.439325167700181</v>
      </c>
      <c r="M321" s="15">
        <f>VLOOKUP($D321,'cement hist forecast'!$A$1:$AJ$34,25,0)</f>
        <v>15.403971225051407</v>
      </c>
      <c r="N321" s="15">
        <f>VLOOKUP($D321,'cement hist forecast'!$A$1:$AJ$34,26,0)</f>
        <v>14.96456053282656</v>
      </c>
      <c r="O321" s="15">
        <f>VLOOKUP($D321,'cement hist forecast'!$A$1:$AJ$34,27,0)</f>
        <v>15.02982583604382</v>
      </c>
      <c r="P321" s="15">
        <f>VLOOKUP($D321,'cement hist forecast'!$A$1:$AJ$34,28,0)</f>
        <v>15.018133601362166</v>
      </c>
      <c r="Q321" s="15">
        <f>VLOOKUP($D321,'cement hist forecast'!$A$1:$AJ$34,29,0)</f>
        <v>14.907318694279338</v>
      </c>
      <c r="R321" s="15">
        <f>VLOOKUP($D321,'cement hist forecast'!$A$1:$AJ$34,30,0)</f>
        <v>14.798720085338164</v>
      </c>
      <c r="S321" s="15">
        <f>VLOOKUP($D321,'cement hist forecast'!$A$1:$AJ$34,31,0)</f>
        <v>14.692293448575814</v>
      </c>
      <c r="T321" s="15">
        <f>VLOOKUP($D321,'cement hist forecast'!$A$1:$AJ$34,32,0)</f>
        <v>14.587995344548712</v>
      </c>
      <c r="U321" s="15">
        <f>VLOOKUP($D321,'cement hist forecast'!$A$1:$AJ$34,33,0)</f>
        <v>14.48578320260215</v>
      </c>
      <c r="V321" s="15">
        <f>VLOOKUP($D321,'cement hist forecast'!$A$1:$AJ$34,34,0)</f>
        <v>14.385615303494522</v>
      </c>
      <c r="W321" s="15">
        <f>VLOOKUP($D321,'cement hist forecast'!$A$1:$AJ$34,35,0)</f>
        <v>14.287450762369044</v>
      </c>
      <c r="X321" s="15">
        <f>VLOOKUP($D321,'cement hist forecast'!$A$1:$AJ$34,36,0)</f>
        <v>14.191249512066076</v>
      </c>
    </row>
    <row r="322" spans="1:24">
      <c r="A322" s="14" t="s">
        <v>3272</v>
      </c>
      <c r="B322" s="14" t="s">
        <v>4450</v>
      </c>
      <c r="C322" s="14" t="s">
        <v>2457</v>
      </c>
      <c r="D322" s="14" t="s">
        <v>2458</v>
      </c>
      <c r="E322" s="14" t="s">
        <v>3957</v>
      </c>
      <c r="F322">
        <f>SUMIF(GID_GCED_CO2_Plant_2019_v1.0!$V$1:$V$797,'prov lvl hist forec Mt'!A322,GID_GCED_CO2_Plant_2019_v1.0!$AB$1:$AB$797)</f>
        <v>1528.63</v>
      </c>
      <c r="G322" s="15">
        <f t="shared" si="8"/>
        <v>25846</v>
      </c>
      <c r="H322" s="26">
        <f t="shared" si="9"/>
        <v>5.9143774665325395E-2</v>
      </c>
      <c r="I322" s="15">
        <f>VLOOKUP($D322,'cement hist forecast'!$A$1:$AJ$34,21,0)</f>
        <v>20.159933071953358</v>
      </c>
      <c r="J322" s="15">
        <f>VLOOKUP($D322,'cement hist forecast'!$A$1:$AJ$34,22,0)</f>
        <v>21.097028574533081</v>
      </c>
      <c r="K322" s="15">
        <f>VLOOKUP($D322,'cement hist forecast'!$A$1:$AJ$34,23,0)</f>
        <v>20.755026750013791</v>
      </c>
      <c r="L322" s="15">
        <f>VLOOKUP($D322,'cement hist forecast'!$A$1:$AJ$34,24,0)</f>
        <v>16.237054602988707</v>
      </c>
      <c r="M322" s="15">
        <f>VLOOKUP($D322,'cement hist forecast'!$A$1:$AJ$34,25,0)</f>
        <v>19.755116421437421</v>
      </c>
      <c r="N322" s="15">
        <f>VLOOKUP($D322,'cement hist forecast'!$A$1:$AJ$34,26,0)</f>
        <v>21.383571569910259</v>
      </c>
      <c r="O322" s="15">
        <f>VLOOKUP($D322,'cement hist forecast'!$A$1:$AJ$34,27,0)</f>
        <v>21.877745246091671</v>
      </c>
      <c r="P322" s="15">
        <f>VLOOKUP($D322,'cement hist forecast'!$A$1:$AJ$34,28,0)</f>
        <v>21.789214368112393</v>
      </c>
      <c r="Q322" s="15">
        <f>VLOOKUP($D322,'cement hist forecast'!$A$1:$AJ$34,29,0)</f>
        <v>20.950149699608083</v>
      </c>
      <c r="R322" s="15">
        <f>VLOOKUP($D322,'cement hist forecast'!$A$1:$AJ$34,30,0)</f>
        <v>20.127866324473857</v>
      </c>
      <c r="S322" s="15">
        <f>VLOOKUP($D322,'cement hist forecast'!$A$1:$AJ$34,31,0)</f>
        <v>19.322028616842317</v>
      </c>
      <c r="T322" s="15">
        <f>VLOOKUP($D322,'cement hist forecast'!$A$1:$AJ$34,32,0)</f>
        <v>18.532307663363408</v>
      </c>
      <c r="U322" s="15">
        <f>VLOOKUP($D322,'cement hist forecast'!$A$1:$AJ$34,33,0)</f>
        <v>17.758381128954078</v>
      </c>
      <c r="V322" s="15">
        <f>VLOOKUP($D322,'cement hist forecast'!$A$1:$AJ$34,34,0)</f>
        <v>16.999933125232928</v>
      </c>
      <c r="W322" s="15">
        <f>VLOOKUP($D322,'cement hist forecast'!$A$1:$AJ$34,35,0)</f>
        <v>16.256654081586213</v>
      </c>
      <c r="X322" s="15">
        <f>VLOOKUP($D322,'cement hist forecast'!$A$1:$AJ$34,36,0)</f>
        <v>15.528240618812418</v>
      </c>
    </row>
    <row r="323" spans="1:24">
      <c r="A323" s="14" t="s">
        <v>3711</v>
      </c>
      <c r="B323" s="14" t="s">
        <v>4451</v>
      </c>
      <c r="C323" s="14" t="s">
        <v>4452</v>
      </c>
      <c r="D323" s="14" t="s">
        <v>2362</v>
      </c>
      <c r="E323" s="14" t="s">
        <v>3963</v>
      </c>
      <c r="F323">
        <f>SUMIF(GID_GCED_CO2_Plant_2019_v1.0!$V$1:$V$797,'prov lvl hist forec Mt'!A323,GID_GCED_CO2_Plant_2019_v1.0!$AB$1:$AB$797)</f>
        <v>0</v>
      </c>
      <c r="G323" s="15">
        <f t="shared" ref="G323:G386" si="10">SUMIF($E$1:$E$686,E323,$F$1:$F$686)</f>
        <v>26891.949999999997</v>
      </c>
      <c r="H323" s="26">
        <f t="shared" ref="H323:H386" si="11">F323/G323</f>
        <v>0</v>
      </c>
      <c r="I323" s="15">
        <f>VLOOKUP($D323,'cement hist forecast'!$A$1:$AJ$34,21,0)</f>
        <v>21.994985336630332</v>
      </c>
      <c r="J323" s="15">
        <f>VLOOKUP($D323,'cement hist forecast'!$A$1:$AJ$34,22,0)</f>
        <v>20.472306267203567</v>
      </c>
      <c r="K323" s="15">
        <f>VLOOKUP($D323,'cement hist forecast'!$A$1:$AJ$34,23,0)</f>
        <v>20.264922925467992</v>
      </c>
      <c r="L323" s="15">
        <f>VLOOKUP($D323,'cement hist forecast'!$A$1:$AJ$34,24,0)</f>
        <v>14.497991619881457</v>
      </c>
      <c r="M323" s="15">
        <f>VLOOKUP($D323,'cement hist forecast'!$A$1:$AJ$34,25,0)</f>
        <v>14.40046728580502</v>
      </c>
      <c r="N323" s="15">
        <f>VLOOKUP($D323,'cement hist forecast'!$A$1:$AJ$34,26,0)</f>
        <v>15.896400140947566</v>
      </c>
      <c r="O323" s="15">
        <f>VLOOKUP($D323,'cement hist forecast'!$A$1:$AJ$34,27,0)</f>
        <v>15.777576315359193</v>
      </c>
      <c r="P323" s="15">
        <f>VLOOKUP($D323,'cement hist forecast'!$A$1:$AJ$34,28,0)</f>
        <v>15.798863522896191</v>
      </c>
      <c r="Q323" s="15">
        <f>VLOOKUP($D323,'cement hist forecast'!$A$1:$AJ$34,29,0)</f>
        <v>16.000616223683764</v>
      </c>
      <c r="R323" s="15">
        <f>VLOOKUP($D323,'cement hist forecast'!$A$1:$AJ$34,30,0)</f>
        <v>16.198333870455588</v>
      </c>
      <c r="S323" s="15">
        <f>VLOOKUP($D323,'cement hist forecast'!$A$1:$AJ$34,31,0)</f>
        <v>16.392097164291975</v>
      </c>
      <c r="T323" s="15">
        <f>VLOOKUP($D323,'cement hist forecast'!$A$1:$AJ$34,32,0)</f>
        <v>16.581985192251636</v>
      </c>
      <c r="U323" s="15">
        <f>VLOOKUP($D323,'cement hist forecast'!$A$1:$AJ$34,33,0)</f>
        <v>16.768075459652103</v>
      </c>
      <c r="V323" s="15">
        <f>VLOOKUP($D323,'cement hist forecast'!$A$1:$AJ$34,34,0)</f>
        <v>16.950443921704558</v>
      </c>
      <c r="W323" s="15">
        <f>VLOOKUP($D323,'cement hist forecast'!$A$1:$AJ$34,35,0)</f>
        <v>17.129165014515966</v>
      </c>
      <c r="X323" s="15">
        <f>VLOOKUP($D323,'cement hist forecast'!$A$1:$AJ$34,36,0)</f>
        <v>17.304311685471145</v>
      </c>
    </row>
    <row r="324" spans="1:24">
      <c r="A324" s="14" t="s">
        <v>3712</v>
      </c>
      <c r="B324" s="14" t="s">
        <v>4453</v>
      </c>
      <c r="C324" s="14" t="s">
        <v>4454</v>
      </c>
      <c r="D324" s="14" t="s">
        <v>2496</v>
      </c>
      <c r="E324" s="14" t="s">
        <v>3976</v>
      </c>
      <c r="F324">
        <f>SUMIF(GID_GCED_CO2_Plant_2019_v1.0!$V$1:$V$797,'prov lvl hist forec Mt'!A324,GID_GCED_CO2_Plant_2019_v1.0!$AB$1:$AB$797)</f>
        <v>0</v>
      </c>
      <c r="G324" s="15">
        <f t="shared" si="10"/>
        <v>33858.01</v>
      </c>
      <c r="H324" s="26">
        <f t="shared" si="11"/>
        <v>0</v>
      </c>
      <c r="I324" s="15">
        <f>VLOOKUP($D324,'cement hist forecast'!$A$1:$AJ$34,21,0)</f>
        <v>14.536797244398452</v>
      </c>
      <c r="J324" s="15">
        <f>VLOOKUP($D324,'cement hist forecast'!$A$1:$AJ$34,22,0)</f>
        <v>15.705172707718006</v>
      </c>
      <c r="K324" s="15">
        <f>VLOOKUP($D324,'cement hist forecast'!$A$1:$AJ$34,23,0)</f>
        <v>16.521798883436066</v>
      </c>
      <c r="L324" s="15">
        <f>VLOOKUP($D324,'cement hist forecast'!$A$1:$AJ$34,24,0)</f>
        <v>15.528204666569852</v>
      </c>
      <c r="M324" s="15">
        <f>VLOOKUP($D324,'cement hist forecast'!$A$1:$AJ$34,25,0)</f>
        <v>16.4013795624181</v>
      </c>
      <c r="N324" s="15">
        <f>VLOOKUP($D324,'cement hist forecast'!$A$1:$AJ$34,26,0)</f>
        <v>16.459466526190305</v>
      </c>
      <c r="O324" s="15">
        <f>VLOOKUP($D324,'cement hist forecast'!$A$1:$AJ$34,27,0)</f>
        <v>16.50125640261324</v>
      </c>
      <c r="P324" s="15">
        <f>VLOOKUP($D324,'cement hist forecast'!$A$1:$AJ$34,28,0)</f>
        <v>16.493769774675151</v>
      </c>
      <c r="Q324" s="15">
        <f>VLOOKUP($D324,'cement hist forecast'!$A$1:$AJ$34,29,0)</f>
        <v>16.422814136004554</v>
      </c>
      <c r="R324" s="15">
        <f>VLOOKUP($D324,'cement hist forecast'!$A$1:$AJ$34,30,0)</f>
        <v>16.353277610107373</v>
      </c>
      <c r="S324" s="15">
        <f>VLOOKUP($D324,'cement hist forecast'!$A$1:$AJ$34,31,0)</f>
        <v>16.285131814728132</v>
      </c>
      <c r="T324" s="15">
        <f>VLOOKUP($D324,'cement hist forecast'!$A$1:$AJ$34,32,0)</f>
        <v>16.218348935256476</v>
      </c>
      <c r="U324" s="15">
        <f>VLOOKUP($D324,'cement hist forecast'!$A$1:$AJ$34,33,0)</f>
        <v>16.152901713374256</v>
      </c>
      <c r="V324" s="15">
        <f>VLOOKUP($D324,'cement hist forecast'!$A$1:$AJ$34,34,0)</f>
        <v>16.088763435929675</v>
      </c>
      <c r="W324" s="15">
        <f>VLOOKUP($D324,'cement hist forecast'!$A$1:$AJ$34,35,0)</f>
        <v>16.025907924033991</v>
      </c>
      <c r="X324" s="15">
        <f>VLOOKUP($D324,'cement hist forecast'!$A$1:$AJ$34,36,0)</f>
        <v>15.964309522376219</v>
      </c>
    </row>
    <row r="325" spans="1:24">
      <c r="A325" s="14" t="s">
        <v>3713</v>
      </c>
      <c r="B325" s="14" t="s">
        <v>4455</v>
      </c>
      <c r="C325" s="14" t="s">
        <v>3031</v>
      </c>
      <c r="D325" s="14" t="s">
        <v>2357</v>
      </c>
      <c r="E325" s="14" t="s">
        <v>4062</v>
      </c>
      <c r="F325">
        <f>SUMIF(GID_GCED_CO2_Plant_2019_v1.0!$V$1:$V$797,'prov lvl hist forec Mt'!A325,GID_GCED_CO2_Plant_2019_v1.0!$AB$1:$AB$797)</f>
        <v>0</v>
      </c>
      <c r="G325" s="15">
        <f t="shared" si="10"/>
        <v>32718.120000000006</v>
      </c>
      <c r="H325" s="26">
        <f t="shared" si="11"/>
        <v>0</v>
      </c>
      <c r="I325" s="15">
        <f>VLOOKUP($D325,'cement hist forecast'!$A$1:$AJ$34,21,0)</f>
        <v>15.009377674854287</v>
      </c>
      <c r="J325" s="15">
        <f>VLOOKUP($D325,'cement hist forecast'!$A$1:$AJ$34,22,0)</f>
        <v>14.164771783135061</v>
      </c>
      <c r="K325" s="15">
        <f>VLOOKUP($D325,'cement hist forecast'!$A$1:$AJ$34,23,0)</f>
        <v>15.235528999314372</v>
      </c>
      <c r="L325" s="15">
        <f>VLOOKUP($D325,'cement hist forecast'!$A$1:$AJ$34,24,0)</f>
        <v>16.194770331166367</v>
      </c>
      <c r="M325" s="15">
        <f>VLOOKUP($D325,'cement hist forecast'!$A$1:$AJ$34,25,0)</f>
        <v>18.438081140360943</v>
      </c>
      <c r="N325" s="15">
        <f>VLOOKUP($D325,'cement hist forecast'!$A$1:$AJ$34,26,0)</f>
        <v>17.949965087588634</v>
      </c>
      <c r="O325" s="15">
        <f>VLOOKUP($D325,'cement hist forecast'!$A$1:$AJ$34,27,0)</f>
        <v>18.223998936468487</v>
      </c>
      <c r="P325" s="15">
        <f>VLOOKUP($D325,'cement hist forecast'!$A$1:$AJ$34,28,0)</f>
        <v>18.174905958823786</v>
      </c>
      <c r="Q325" s="15">
        <f>VLOOKUP($D325,'cement hist forecast'!$A$1:$AJ$34,29,0)</f>
        <v>17.709619903228777</v>
      </c>
      <c r="R325" s="15">
        <f>VLOOKUP($D325,'cement hist forecast'!$A$1:$AJ$34,30,0)</f>
        <v>17.253639568745673</v>
      </c>
      <c r="S325" s="15">
        <f>VLOOKUP($D325,'cement hist forecast'!$A$1:$AJ$34,31,0)</f>
        <v>16.80677884095223</v>
      </c>
      <c r="T325" s="15">
        <f>VLOOKUP($D325,'cement hist forecast'!$A$1:$AJ$34,32,0)</f>
        <v>16.368855327714655</v>
      </c>
      <c r="U325" s="15">
        <f>VLOOKUP($D325,'cement hist forecast'!$A$1:$AJ$34,33,0)</f>
        <v>15.939690284741834</v>
      </c>
      <c r="V325" s="15">
        <f>VLOOKUP($D325,'cement hist forecast'!$A$1:$AJ$34,34,0)</f>
        <v>15.519108542628466</v>
      </c>
      <c r="W325" s="15">
        <f>VLOOKUP($D325,'cement hist forecast'!$A$1:$AJ$34,35,0)</f>
        <v>15.106938435357369</v>
      </c>
      <c r="X325" s="15">
        <f>VLOOKUP($D325,'cement hist forecast'!$A$1:$AJ$34,36,0)</f>
        <v>14.70301173023169</v>
      </c>
    </row>
    <row r="326" spans="1:24">
      <c r="A326" s="14" t="s">
        <v>3387</v>
      </c>
      <c r="B326" s="14" t="s">
        <v>4456</v>
      </c>
      <c r="C326" s="14" t="s">
        <v>2985</v>
      </c>
      <c r="D326" s="14" t="s">
        <v>2409</v>
      </c>
      <c r="E326" s="14" t="s">
        <v>3961</v>
      </c>
      <c r="F326">
        <f>SUMIF(GID_GCED_CO2_Plant_2019_v1.0!$V$1:$V$797,'prov lvl hist forec Mt'!A326,GID_GCED_CO2_Plant_2019_v1.0!$AB$1:$AB$797)</f>
        <v>730.80000000000007</v>
      </c>
      <c r="G326" s="15">
        <f t="shared" si="10"/>
        <v>6828.59</v>
      </c>
      <c r="H326" s="26">
        <f t="shared" si="11"/>
        <v>0.10702062944180278</v>
      </c>
      <c r="I326" s="15">
        <f>VLOOKUP($D326,'cement hist forecast'!$A$1:$AJ$34,21,0)</f>
        <v>13.058604984277105</v>
      </c>
      <c r="J326" s="15">
        <f>VLOOKUP($D326,'cement hist forecast'!$A$1:$AJ$34,22,0)</f>
        <v>14.102085700760693</v>
      </c>
      <c r="K326" s="15">
        <f>VLOOKUP($D326,'cement hist forecast'!$A$1:$AJ$34,23,0)</f>
        <v>15.405543979884897</v>
      </c>
      <c r="L326" s="15">
        <f>VLOOKUP($D326,'cement hist forecast'!$A$1:$AJ$34,24,0)</f>
        <v>14.586288795375388</v>
      </c>
      <c r="M326" s="15">
        <f>VLOOKUP($D326,'cement hist forecast'!$A$1:$AJ$34,25,0)</f>
        <v>15.123518499290816</v>
      </c>
      <c r="N326" s="15">
        <f>VLOOKUP($D326,'cement hist forecast'!$A$1:$AJ$34,26,0)</f>
        <v>14.642655263402022</v>
      </c>
      <c r="O326" s="15">
        <f>VLOOKUP($D326,'cement hist forecast'!$A$1:$AJ$34,27,0)</f>
        <v>14.63297575436094</v>
      </c>
      <c r="P326" s="15">
        <f>VLOOKUP($D326,'cement hist forecast'!$A$1:$AJ$34,28,0)</f>
        <v>14.634709831822201</v>
      </c>
      <c r="Q326" s="15">
        <f>VLOOKUP($D326,'cement hist forecast'!$A$1:$AJ$34,29,0)</f>
        <v>14.651144810932376</v>
      </c>
      <c r="R326" s="15">
        <f>VLOOKUP($D326,'cement hist forecast'!$A$1:$AJ$34,30,0)</f>
        <v>14.667251090460345</v>
      </c>
      <c r="S326" s="15">
        <f>VLOOKUP($D326,'cement hist forecast'!$A$1:$AJ$34,31,0)</f>
        <v>14.683035244397756</v>
      </c>
      <c r="T326" s="15">
        <f>VLOOKUP($D326,'cement hist forecast'!$A$1:$AJ$34,32,0)</f>
        <v>14.698503715256418</v>
      </c>
      <c r="U326" s="15">
        <f>VLOOKUP($D326,'cement hist forecast'!$A$1:$AJ$34,33,0)</f>
        <v>14.713662816697907</v>
      </c>
      <c r="V326" s="15">
        <f>VLOOKUP($D326,'cement hist forecast'!$A$1:$AJ$34,34,0)</f>
        <v>14.728518736110567</v>
      </c>
      <c r="W326" s="15">
        <f>VLOOKUP($D326,'cement hist forecast'!$A$1:$AJ$34,35,0)</f>
        <v>14.743077537134974</v>
      </c>
      <c r="X326" s="15">
        <f>VLOOKUP($D326,'cement hist forecast'!$A$1:$AJ$34,36,0)</f>
        <v>14.757345162138892</v>
      </c>
    </row>
    <row r="327" spans="1:24">
      <c r="A327" s="14" t="s">
        <v>3373</v>
      </c>
      <c r="B327" s="14" t="s">
        <v>4457</v>
      </c>
      <c r="C327" s="14" t="s">
        <v>2933</v>
      </c>
      <c r="D327" s="14" t="s">
        <v>2400</v>
      </c>
      <c r="E327" s="14" t="s">
        <v>4023</v>
      </c>
      <c r="F327">
        <f>SUMIF(GID_GCED_CO2_Plant_2019_v1.0!$V$1:$V$797,'prov lvl hist forec Mt'!A327,GID_GCED_CO2_Plant_2019_v1.0!$AB$1:$AB$797)</f>
        <v>1726.43</v>
      </c>
      <c r="G327" s="15">
        <f t="shared" si="10"/>
        <v>18621.920000000002</v>
      </c>
      <c r="H327" s="26">
        <f t="shared" si="11"/>
        <v>9.2709559486884266E-2</v>
      </c>
      <c r="I327" s="15">
        <f>VLOOKUP($D327,'cement hist forecast'!$A$1:$AJ$34,21,0)</f>
        <v>15.467210726119626</v>
      </c>
      <c r="J327" s="15">
        <f>VLOOKUP($D327,'cement hist forecast'!$A$1:$AJ$34,22,0)</f>
        <v>15.976751172588134</v>
      </c>
      <c r="K327" s="15">
        <f>VLOOKUP($D327,'cement hist forecast'!$A$1:$AJ$34,23,0)</f>
        <v>16.1704825212869</v>
      </c>
      <c r="L327" s="15">
        <f>VLOOKUP($D327,'cement hist forecast'!$A$1:$AJ$34,24,0)</f>
        <v>14.439325167700181</v>
      </c>
      <c r="M327" s="15">
        <f>VLOOKUP($D327,'cement hist forecast'!$A$1:$AJ$34,25,0)</f>
        <v>15.403971225051407</v>
      </c>
      <c r="N327" s="15">
        <f>VLOOKUP($D327,'cement hist forecast'!$A$1:$AJ$34,26,0)</f>
        <v>14.96456053282656</v>
      </c>
      <c r="O327" s="15">
        <f>VLOOKUP($D327,'cement hist forecast'!$A$1:$AJ$34,27,0)</f>
        <v>15.02982583604382</v>
      </c>
      <c r="P327" s="15">
        <f>VLOOKUP($D327,'cement hist forecast'!$A$1:$AJ$34,28,0)</f>
        <v>15.018133601362166</v>
      </c>
      <c r="Q327" s="15">
        <f>VLOOKUP($D327,'cement hist forecast'!$A$1:$AJ$34,29,0)</f>
        <v>14.907318694279338</v>
      </c>
      <c r="R327" s="15">
        <f>VLOOKUP($D327,'cement hist forecast'!$A$1:$AJ$34,30,0)</f>
        <v>14.798720085338164</v>
      </c>
      <c r="S327" s="15">
        <f>VLOOKUP($D327,'cement hist forecast'!$A$1:$AJ$34,31,0)</f>
        <v>14.692293448575814</v>
      </c>
      <c r="T327" s="15">
        <f>VLOOKUP($D327,'cement hist forecast'!$A$1:$AJ$34,32,0)</f>
        <v>14.587995344548712</v>
      </c>
      <c r="U327" s="15">
        <f>VLOOKUP($D327,'cement hist forecast'!$A$1:$AJ$34,33,0)</f>
        <v>14.48578320260215</v>
      </c>
      <c r="V327" s="15">
        <f>VLOOKUP($D327,'cement hist forecast'!$A$1:$AJ$34,34,0)</f>
        <v>14.385615303494522</v>
      </c>
      <c r="W327" s="15">
        <f>VLOOKUP($D327,'cement hist forecast'!$A$1:$AJ$34,35,0)</f>
        <v>14.287450762369044</v>
      </c>
      <c r="X327" s="15">
        <f>VLOOKUP($D327,'cement hist forecast'!$A$1:$AJ$34,36,0)</f>
        <v>14.191249512066076</v>
      </c>
    </row>
    <row r="328" spans="1:24">
      <c r="A328" s="14" t="s">
        <v>3329</v>
      </c>
      <c r="B328" s="14" t="s">
        <v>4458</v>
      </c>
      <c r="C328" s="14" t="s">
        <v>2717</v>
      </c>
      <c r="D328" s="14" t="s">
        <v>2496</v>
      </c>
      <c r="E328" s="14" t="s">
        <v>3976</v>
      </c>
      <c r="F328">
        <f>SUMIF(GID_GCED_CO2_Plant_2019_v1.0!$V$1:$V$797,'prov lvl hist forec Mt'!A328,GID_GCED_CO2_Plant_2019_v1.0!$AB$1:$AB$797)</f>
        <v>1612.45</v>
      </c>
      <c r="G328" s="15">
        <f t="shared" si="10"/>
        <v>33858.01</v>
      </c>
      <c r="H328" s="26">
        <f t="shared" si="11"/>
        <v>4.7623885751111775E-2</v>
      </c>
      <c r="I328" s="15">
        <f>VLOOKUP($D328,'cement hist forecast'!$A$1:$AJ$34,21,0)</f>
        <v>14.536797244398452</v>
      </c>
      <c r="J328" s="15">
        <f>VLOOKUP($D328,'cement hist forecast'!$A$1:$AJ$34,22,0)</f>
        <v>15.705172707718006</v>
      </c>
      <c r="K328" s="15">
        <f>VLOOKUP($D328,'cement hist forecast'!$A$1:$AJ$34,23,0)</f>
        <v>16.521798883436066</v>
      </c>
      <c r="L328" s="15">
        <f>VLOOKUP($D328,'cement hist forecast'!$A$1:$AJ$34,24,0)</f>
        <v>15.528204666569852</v>
      </c>
      <c r="M328" s="15">
        <f>VLOOKUP($D328,'cement hist forecast'!$A$1:$AJ$34,25,0)</f>
        <v>16.4013795624181</v>
      </c>
      <c r="N328" s="15">
        <f>VLOOKUP($D328,'cement hist forecast'!$A$1:$AJ$34,26,0)</f>
        <v>16.459466526190305</v>
      </c>
      <c r="O328" s="15">
        <f>VLOOKUP($D328,'cement hist forecast'!$A$1:$AJ$34,27,0)</f>
        <v>16.50125640261324</v>
      </c>
      <c r="P328" s="15">
        <f>VLOOKUP($D328,'cement hist forecast'!$A$1:$AJ$34,28,0)</f>
        <v>16.493769774675151</v>
      </c>
      <c r="Q328" s="15">
        <f>VLOOKUP($D328,'cement hist forecast'!$A$1:$AJ$34,29,0)</f>
        <v>16.422814136004554</v>
      </c>
      <c r="R328" s="15">
        <f>VLOOKUP($D328,'cement hist forecast'!$A$1:$AJ$34,30,0)</f>
        <v>16.353277610107373</v>
      </c>
      <c r="S328" s="15">
        <f>VLOOKUP($D328,'cement hist forecast'!$A$1:$AJ$34,31,0)</f>
        <v>16.285131814728132</v>
      </c>
      <c r="T328" s="15">
        <f>VLOOKUP($D328,'cement hist forecast'!$A$1:$AJ$34,32,0)</f>
        <v>16.218348935256476</v>
      </c>
      <c r="U328" s="15">
        <f>VLOOKUP($D328,'cement hist forecast'!$A$1:$AJ$34,33,0)</f>
        <v>16.152901713374256</v>
      </c>
      <c r="V328" s="15">
        <f>VLOOKUP($D328,'cement hist forecast'!$A$1:$AJ$34,34,0)</f>
        <v>16.088763435929675</v>
      </c>
      <c r="W328" s="15">
        <f>VLOOKUP($D328,'cement hist forecast'!$A$1:$AJ$34,35,0)</f>
        <v>16.025907924033991</v>
      </c>
      <c r="X328" s="15">
        <f>VLOOKUP($D328,'cement hist forecast'!$A$1:$AJ$34,36,0)</f>
        <v>15.964309522376219</v>
      </c>
    </row>
    <row r="329" spans="1:24">
      <c r="A329" s="14" t="s">
        <v>3714</v>
      </c>
      <c r="B329" s="14" t="s">
        <v>4459</v>
      </c>
      <c r="C329" s="14" t="s">
        <v>2898</v>
      </c>
      <c r="D329" s="14" t="s">
        <v>2453</v>
      </c>
      <c r="E329" s="14" t="s">
        <v>4031</v>
      </c>
      <c r="F329">
        <f>SUMIF(GID_GCED_CO2_Plant_2019_v1.0!$V$1:$V$797,'prov lvl hist forec Mt'!A329,GID_GCED_CO2_Plant_2019_v1.0!$AB$1:$AB$797)</f>
        <v>0</v>
      </c>
      <c r="G329" s="15">
        <f t="shared" si="10"/>
        <v>24364.339999999997</v>
      </c>
      <c r="H329" s="26">
        <f t="shared" si="11"/>
        <v>0</v>
      </c>
      <c r="I329" s="15">
        <f>VLOOKUP($D329,'cement hist forecast'!$A$1:$AJ$34,21,0)</f>
        <v>23.889292836613272</v>
      </c>
      <c r="J329" s="15">
        <f>VLOOKUP($D329,'cement hist forecast'!$A$1:$AJ$34,22,0)</f>
        <v>23.602110317639493</v>
      </c>
      <c r="K329" s="15">
        <f>VLOOKUP($D329,'cement hist forecast'!$A$1:$AJ$34,23,0)</f>
        <v>23.509084946009047</v>
      </c>
      <c r="L329" s="15">
        <f>VLOOKUP($D329,'cement hist forecast'!$A$1:$AJ$34,24,0)</f>
        <v>19.425947158911239</v>
      </c>
      <c r="M329" s="15">
        <f>VLOOKUP($D329,'cement hist forecast'!$A$1:$AJ$34,25,0)</f>
        <v>22.081998920465789</v>
      </c>
      <c r="N329" s="15">
        <f>VLOOKUP($D329,'cement hist forecast'!$A$1:$AJ$34,26,0)</f>
        <v>20.766259868170149</v>
      </c>
      <c r="O329" s="15">
        <f>VLOOKUP($D329,'cement hist forecast'!$A$1:$AJ$34,27,0)</f>
        <v>21.088943481517536</v>
      </c>
      <c r="P329" s="15">
        <f>VLOOKUP($D329,'cement hist forecast'!$A$1:$AJ$34,28,0)</f>
        <v>21.03113493165726</v>
      </c>
      <c r="Q329" s="15">
        <f>VLOOKUP($D329,'cement hist forecast'!$A$1:$AJ$34,29,0)</f>
        <v>20.483245733759745</v>
      </c>
      <c r="R329" s="15">
        <f>VLOOKUP($D329,'cement hist forecast'!$A$1:$AJ$34,30,0)</f>
        <v>19.946314319820178</v>
      </c>
      <c r="S329" s="15">
        <f>VLOOKUP($D329,'cement hist forecast'!$A$1:$AJ$34,31,0)</f>
        <v>19.420121534159403</v>
      </c>
      <c r="T329" s="15">
        <f>VLOOKUP($D329,'cement hist forecast'!$A$1:$AJ$34,32,0)</f>
        <v>18.904452604211844</v>
      </c>
      <c r="U329" s="15">
        <f>VLOOKUP($D329,'cement hist forecast'!$A$1:$AJ$34,33,0)</f>
        <v>18.399097052863237</v>
      </c>
      <c r="V329" s="15">
        <f>VLOOKUP($D329,'cement hist forecast'!$A$1:$AJ$34,34,0)</f>
        <v>17.903848612541598</v>
      </c>
      <c r="W329" s="15">
        <f>VLOOKUP($D329,'cement hist forecast'!$A$1:$AJ$34,35,0)</f>
        <v>17.418505141026397</v>
      </c>
      <c r="X329" s="15">
        <f>VLOOKUP($D329,'cement hist forecast'!$A$1:$AJ$34,36,0)</f>
        <v>16.942868538941493</v>
      </c>
    </row>
    <row r="330" spans="1:24">
      <c r="A330" s="14" t="s">
        <v>3715</v>
      </c>
      <c r="B330" s="14" t="s">
        <v>4460</v>
      </c>
      <c r="C330" s="14" t="s">
        <v>2823</v>
      </c>
      <c r="D330" s="14" t="s">
        <v>2366</v>
      </c>
      <c r="E330" s="14" t="s">
        <v>3987</v>
      </c>
      <c r="F330">
        <f>SUMIF(GID_GCED_CO2_Plant_2019_v1.0!$V$1:$V$797,'prov lvl hist forec Mt'!A330,GID_GCED_CO2_Plant_2019_v1.0!$AB$1:$AB$797)</f>
        <v>0</v>
      </c>
      <c r="G330" s="15">
        <f t="shared" si="10"/>
        <v>30951.659999999996</v>
      </c>
      <c r="H330" s="26">
        <f t="shared" si="11"/>
        <v>0</v>
      </c>
      <c r="I330" s="15">
        <f>VLOOKUP($D330,'cement hist forecast'!$A$1:$AJ$34,21,0)</f>
        <v>18.673370677696866</v>
      </c>
      <c r="J330" s="15">
        <f>VLOOKUP($D330,'cement hist forecast'!$A$1:$AJ$34,22,0)</f>
        <v>19.134054182558735</v>
      </c>
      <c r="K330" s="15">
        <f>VLOOKUP($D330,'cement hist forecast'!$A$1:$AJ$34,23,0)</f>
        <v>18.733784261782063</v>
      </c>
      <c r="L330" s="15">
        <f>VLOOKUP($D330,'cement hist forecast'!$A$1:$AJ$34,24,0)</f>
        <v>18.178614028547219</v>
      </c>
      <c r="M330" s="15">
        <f>VLOOKUP($D330,'cement hist forecast'!$A$1:$AJ$34,25,0)</f>
        <v>19.500559683797793</v>
      </c>
      <c r="N330" s="15">
        <f>VLOOKUP($D330,'cement hist forecast'!$A$1:$AJ$34,26,0)</f>
        <v>19.658190788078301</v>
      </c>
      <c r="O330" s="15">
        <f>VLOOKUP($D330,'cement hist forecast'!$A$1:$AJ$34,27,0)</f>
        <v>19.758945245019191</v>
      </c>
      <c r="P330" s="15">
        <f>VLOOKUP($D330,'cement hist forecast'!$A$1:$AJ$34,28,0)</f>
        <v>19.74089515258564</v>
      </c>
      <c r="Q330" s="15">
        <f>VLOOKUP($D330,'cement hist forecast'!$A$1:$AJ$34,29,0)</f>
        <v>19.569822695495866</v>
      </c>
      <c r="R330" s="15">
        <f>VLOOKUP($D330,'cement hist forecast'!$A$1:$AJ$34,30,0)</f>
        <v>19.402171687547888</v>
      </c>
      <c r="S330" s="15">
        <f>VLOOKUP($D330,'cement hist forecast'!$A$1:$AJ$34,31,0)</f>
        <v>19.237873699758868</v>
      </c>
      <c r="T330" s="15">
        <f>VLOOKUP($D330,'cement hist forecast'!$A$1:$AJ$34,32,0)</f>
        <v>19.076861671725631</v>
      </c>
      <c r="U330" s="15">
        <f>VLOOKUP($D330,'cement hist forecast'!$A$1:$AJ$34,33,0)</f>
        <v>18.919069884253059</v>
      </c>
      <c r="V330" s="15">
        <f>VLOOKUP($D330,'cement hist forecast'!$A$1:$AJ$34,34,0)</f>
        <v>18.764433932529936</v>
      </c>
      <c r="W330" s="15">
        <f>VLOOKUP($D330,'cement hist forecast'!$A$1:$AJ$34,35,0)</f>
        <v>18.61289069984128</v>
      </c>
      <c r="X330" s="15">
        <f>VLOOKUP($D330,'cement hist forecast'!$A$1:$AJ$34,36,0)</f>
        <v>18.464378331806394</v>
      </c>
    </row>
    <row r="331" spans="1:24">
      <c r="A331" s="14" t="s">
        <v>3716</v>
      </c>
      <c r="B331" s="14" t="s">
        <v>4461</v>
      </c>
      <c r="C331" s="14" t="s">
        <v>4462</v>
      </c>
      <c r="D331" s="14" t="s">
        <v>2357</v>
      </c>
      <c r="E331" s="14" t="s">
        <v>4062</v>
      </c>
      <c r="F331">
        <f>SUMIF(GID_GCED_CO2_Plant_2019_v1.0!$V$1:$V$797,'prov lvl hist forec Mt'!A331,GID_GCED_CO2_Plant_2019_v1.0!$AB$1:$AB$797)</f>
        <v>0</v>
      </c>
      <c r="G331" s="15">
        <f t="shared" si="10"/>
        <v>32718.120000000006</v>
      </c>
      <c r="H331" s="26">
        <f t="shared" si="11"/>
        <v>0</v>
      </c>
      <c r="I331" s="15">
        <f>VLOOKUP($D331,'cement hist forecast'!$A$1:$AJ$34,21,0)</f>
        <v>15.009377674854287</v>
      </c>
      <c r="J331" s="15">
        <f>VLOOKUP($D331,'cement hist forecast'!$A$1:$AJ$34,22,0)</f>
        <v>14.164771783135061</v>
      </c>
      <c r="K331" s="15">
        <f>VLOOKUP($D331,'cement hist forecast'!$A$1:$AJ$34,23,0)</f>
        <v>15.235528999314372</v>
      </c>
      <c r="L331" s="15">
        <f>VLOOKUP($D331,'cement hist forecast'!$A$1:$AJ$34,24,0)</f>
        <v>16.194770331166367</v>
      </c>
      <c r="M331" s="15">
        <f>VLOOKUP($D331,'cement hist forecast'!$A$1:$AJ$34,25,0)</f>
        <v>18.438081140360943</v>
      </c>
      <c r="N331" s="15">
        <f>VLOOKUP($D331,'cement hist forecast'!$A$1:$AJ$34,26,0)</f>
        <v>17.949965087588634</v>
      </c>
      <c r="O331" s="15">
        <f>VLOOKUP($D331,'cement hist forecast'!$A$1:$AJ$34,27,0)</f>
        <v>18.223998936468487</v>
      </c>
      <c r="P331" s="15">
        <f>VLOOKUP($D331,'cement hist forecast'!$A$1:$AJ$34,28,0)</f>
        <v>18.174905958823786</v>
      </c>
      <c r="Q331" s="15">
        <f>VLOOKUP($D331,'cement hist forecast'!$A$1:$AJ$34,29,0)</f>
        <v>17.709619903228777</v>
      </c>
      <c r="R331" s="15">
        <f>VLOOKUP($D331,'cement hist forecast'!$A$1:$AJ$34,30,0)</f>
        <v>17.253639568745673</v>
      </c>
      <c r="S331" s="15">
        <f>VLOOKUP($D331,'cement hist forecast'!$A$1:$AJ$34,31,0)</f>
        <v>16.80677884095223</v>
      </c>
      <c r="T331" s="15">
        <f>VLOOKUP($D331,'cement hist forecast'!$A$1:$AJ$34,32,0)</f>
        <v>16.368855327714655</v>
      </c>
      <c r="U331" s="15">
        <f>VLOOKUP($D331,'cement hist forecast'!$A$1:$AJ$34,33,0)</f>
        <v>15.939690284741834</v>
      </c>
      <c r="V331" s="15">
        <f>VLOOKUP($D331,'cement hist forecast'!$A$1:$AJ$34,34,0)</f>
        <v>15.519108542628466</v>
      </c>
      <c r="W331" s="15">
        <f>VLOOKUP($D331,'cement hist forecast'!$A$1:$AJ$34,35,0)</f>
        <v>15.106938435357369</v>
      </c>
      <c r="X331" s="15">
        <f>VLOOKUP($D331,'cement hist forecast'!$A$1:$AJ$34,36,0)</f>
        <v>14.70301173023169</v>
      </c>
    </row>
    <row r="332" spans="1:24">
      <c r="A332" s="14" t="s">
        <v>3717</v>
      </c>
      <c r="B332" s="14" t="s">
        <v>4463</v>
      </c>
      <c r="C332" s="14" t="s">
        <v>4464</v>
      </c>
      <c r="D332" s="14" t="s">
        <v>2370</v>
      </c>
      <c r="E332" s="14" t="s">
        <v>4145</v>
      </c>
      <c r="F332">
        <f>SUMIF(GID_GCED_CO2_Plant_2019_v1.0!$V$1:$V$797,'prov lvl hist forec Mt'!A332,GID_GCED_CO2_Plant_2019_v1.0!$AB$1:$AB$797)</f>
        <v>0</v>
      </c>
      <c r="G332" s="15">
        <f t="shared" si="10"/>
        <v>9185.25</v>
      </c>
      <c r="H332" s="26">
        <f t="shared" si="11"/>
        <v>0</v>
      </c>
      <c r="I332" s="15">
        <f>VLOOKUP($D332,'cement hist forecast'!$A$1:$AJ$34,21,0)</f>
        <v>10.296593578950601</v>
      </c>
      <c r="J332" s="15">
        <f>VLOOKUP($D332,'cement hist forecast'!$A$1:$AJ$34,22,0)</f>
        <v>10.615438043271496</v>
      </c>
      <c r="K332" s="15">
        <f>VLOOKUP($D332,'cement hist forecast'!$A$1:$AJ$34,23,0)</f>
        <v>11.454869534698972</v>
      </c>
      <c r="L332" s="15">
        <f>VLOOKUP($D332,'cement hist forecast'!$A$1:$AJ$34,24,0)</f>
        <v>11.613207335351618</v>
      </c>
      <c r="M332" s="15">
        <f>VLOOKUP($D332,'cement hist forecast'!$A$1:$AJ$34,25,0)</f>
        <v>12.993580356253586</v>
      </c>
      <c r="N332" s="15">
        <f>VLOOKUP($D332,'cement hist forecast'!$A$1:$AJ$34,26,0)</f>
        <v>13.159656117009451</v>
      </c>
      <c r="O332" s="15">
        <f>VLOOKUP($D332,'cement hist forecast'!$A$1:$AJ$34,27,0)</f>
        <v>13.316686401956881</v>
      </c>
      <c r="P332" s="15">
        <f>VLOOKUP($D332,'cement hist forecast'!$A$1:$AJ$34,28,0)</f>
        <v>13.288554533211554</v>
      </c>
      <c r="Q332" s="15">
        <f>VLOOKUP($D332,'cement hist forecast'!$A$1:$AJ$34,29,0)</f>
        <v>13.02193052967765</v>
      </c>
      <c r="R332" s="15">
        <f>VLOOKUP($D332,'cement hist forecast'!$A$1:$AJ$34,30,0)</f>
        <v>12.760639006214427</v>
      </c>
      <c r="S332" s="15">
        <f>VLOOKUP($D332,'cement hist forecast'!$A$1:$AJ$34,31,0)</f>
        <v>12.504573313220467</v>
      </c>
      <c r="T332" s="15">
        <f>VLOOKUP($D332,'cement hist forecast'!$A$1:$AJ$34,32,0)</f>
        <v>12.253628934086386</v>
      </c>
      <c r="U332" s="15">
        <f>VLOOKUP($D332,'cement hist forecast'!$A$1:$AJ$34,33,0)</f>
        <v>12.007703442534988</v>
      </c>
      <c r="V332" s="15">
        <f>VLOOKUP($D332,'cement hist forecast'!$A$1:$AJ$34,34,0)</f>
        <v>11.766696460814616</v>
      </c>
      <c r="W332" s="15">
        <f>VLOOKUP($D332,'cement hist forecast'!$A$1:$AJ$34,35,0)</f>
        <v>11.530509618728654</v>
      </c>
      <c r="X332" s="15">
        <f>VLOOKUP($D332,'cement hist forecast'!$A$1:$AJ$34,36,0)</f>
        <v>11.299046513484409</v>
      </c>
    </row>
    <row r="333" spans="1:24">
      <c r="A333" s="14" t="s">
        <v>3491</v>
      </c>
      <c r="B333" s="14" t="s">
        <v>4465</v>
      </c>
      <c r="C333" s="14" t="s">
        <v>1306</v>
      </c>
      <c r="D333" s="14" t="s">
        <v>2634</v>
      </c>
      <c r="E333" s="14" t="s">
        <v>3974</v>
      </c>
      <c r="F333">
        <f>SUMIF(GID_GCED_CO2_Plant_2019_v1.0!$V$1:$V$797,'prov lvl hist forec Mt'!A333,GID_GCED_CO2_Plant_2019_v1.0!$AB$1:$AB$797)</f>
        <v>2929.8900000000003</v>
      </c>
      <c r="G333" s="15">
        <f t="shared" si="10"/>
        <v>11280.41</v>
      </c>
      <c r="H333" s="26">
        <f t="shared" si="11"/>
        <v>0.25973258064201571</v>
      </c>
      <c r="I333" s="15">
        <f>VLOOKUP($D333,'cement hist forecast'!$A$1:$AJ$34,21,0)</f>
        <v>4.7547676258514073</v>
      </c>
      <c r="J333" s="15">
        <f>VLOOKUP($D333,'cement hist forecast'!$A$1:$AJ$34,22,0)</f>
        <v>4.4743011277995075</v>
      </c>
      <c r="K333" s="15">
        <f>VLOOKUP($D333,'cement hist forecast'!$A$1:$AJ$34,23,0)</f>
        <v>4.0588312663850603</v>
      </c>
      <c r="L333" s="15">
        <f>VLOOKUP($D333,'cement hist forecast'!$A$1:$AJ$34,24,0)</f>
        <v>1.7632197575348332</v>
      </c>
      <c r="M333" s="15">
        <f>VLOOKUP($D333,'cement hist forecast'!$A$1:$AJ$34,25,0)</f>
        <v>2.4793000656680531</v>
      </c>
      <c r="N333" s="15">
        <f>VLOOKUP($D333,'cement hist forecast'!$A$1:$AJ$34,26,0)</f>
        <v>2.7002504872645074</v>
      </c>
      <c r="O333" s="15">
        <f>VLOOKUP($D333,'cement hist forecast'!$A$1:$AJ$34,27,0)</f>
        <v>2.8116790537330001</v>
      </c>
      <c r="P333" s="15">
        <f>VLOOKUP($D333,'cement hist forecast'!$A$1:$AJ$34,28,0)</f>
        <v>2.7917167018374971</v>
      </c>
      <c r="Q333" s="15">
        <f>VLOOKUP($D333,'cement hist forecast'!$A$1:$AJ$34,29,0)</f>
        <v>2.6025205190131522</v>
      </c>
      <c r="R333" s="15">
        <f>VLOOKUP($D333,'cement hist forecast'!$A$1:$AJ$34,30,0)</f>
        <v>2.4171082598452944</v>
      </c>
      <c r="S333" s="15">
        <f>VLOOKUP($D333,'cement hist forecast'!$A$1:$AJ$34,31,0)</f>
        <v>2.2354042458607934</v>
      </c>
      <c r="T333" s="15">
        <f>VLOOKUP($D333,'cement hist forecast'!$A$1:$AJ$34,32,0)</f>
        <v>2.0573343121559824</v>
      </c>
      <c r="U333" s="15">
        <f>VLOOKUP($D333,'cement hist forecast'!$A$1:$AJ$34,33,0)</f>
        <v>1.8828257771252686</v>
      </c>
      <c r="V333" s="15">
        <f>VLOOKUP($D333,'cement hist forecast'!$A$1:$AJ$34,34,0)</f>
        <v>1.7118074127951675</v>
      </c>
      <c r="W333" s="15">
        <f>VLOOKUP($D333,'cement hist forecast'!$A$1:$AJ$34,35,0)</f>
        <v>1.5442094157516706</v>
      </c>
      <c r="X333" s="15">
        <f>VLOOKUP($D333,'cement hist forecast'!$A$1:$AJ$34,36,0)</f>
        <v>1.3799633786490411</v>
      </c>
    </row>
    <row r="334" spans="1:24">
      <c r="A334" s="14" t="s">
        <v>3718</v>
      </c>
      <c r="B334" s="14" t="s">
        <v>4466</v>
      </c>
      <c r="C334" s="14" t="s">
        <v>2955</v>
      </c>
      <c r="D334" s="14" t="s">
        <v>2458</v>
      </c>
      <c r="E334" s="14" t="s">
        <v>3957</v>
      </c>
      <c r="F334">
        <f>SUMIF(GID_GCED_CO2_Plant_2019_v1.0!$V$1:$V$797,'prov lvl hist forec Mt'!A334,GID_GCED_CO2_Plant_2019_v1.0!$AB$1:$AB$797)</f>
        <v>0</v>
      </c>
      <c r="G334" s="15">
        <f t="shared" si="10"/>
        <v>25846</v>
      </c>
      <c r="H334" s="26">
        <f t="shared" si="11"/>
        <v>0</v>
      </c>
      <c r="I334" s="15">
        <f>VLOOKUP($D334,'cement hist forecast'!$A$1:$AJ$34,21,0)</f>
        <v>20.159933071953358</v>
      </c>
      <c r="J334" s="15">
        <f>VLOOKUP($D334,'cement hist forecast'!$A$1:$AJ$34,22,0)</f>
        <v>21.097028574533081</v>
      </c>
      <c r="K334" s="15">
        <f>VLOOKUP($D334,'cement hist forecast'!$A$1:$AJ$34,23,0)</f>
        <v>20.755026750013791</v>
      </c>
      <c r="L334" s="15">
        <f>VLOOKUP($D334,'cement hist forecast'!$A$1:$AJ$34,24,0)</f>
        <v>16.237054602988707</v>
      </c>
      <c r="M334" s="15">
        <f>VLOOKUP($D334,'cement hist forecast'!$A$1:$AJ$34,25,0)</f>
        <v>19.755116421437421</v>
      </c>
      <c r="N334" s="15">
        <f>VLOOKUP($D334,'cement hist forecast'!$A$1:$AJ$34,26,0)</f>
        <v>21.383571569910259</v>
      </c>
      <c r="O334" s="15">
        <f>VLOOKUP($D334,'cement hist forecast'!$A$1:$AJ$34,27,0)</f>
        <v>21.877745246091671</v>
      </c>
      <c r="P334" s="15">
        <f>VLOOKUP($D334,'cement hist forecast'!$A$1:$AJ$34,28,0)</f>
        <v>21.789214368112393</v>
      </c>
      <c r="Q334" s="15">
        <f>VLOOKUP($D334,'cement hist forecast'!$A$1:$AJ$34,29,0)</f>
        <v>20.950149699608083</v>
      </c>
      <c r="R334" s="15">
        <f>VLOOKUP($D334,'cement hist forecast'!$A$1:$AJ$34,30,0)</f>
        <v>20.127866324473857</v>
      </c>
      <c r="S334" s="15">
        <f>VLOOKUP($D334,'cement hist forecast'!$A$1:$AJ$34,31,0)</f>
        <v>19.322028616842317</v>
      </c>
      <c r="T334" s="15">
        <f>VLOOKUP($D334,'cement hist forecast'!$A$1:$AJ$34,32,0)</f>
        <v>18.532307663363408</v>
      </c>
      <c r="U334" s="15">
        <f>VLOOKUP($D334,'cement hist forecast'!$A$1:$AJ$34,33,0)</f>
        <v>17.758381128954078</v>
      </c>
      <c r="V334" s="15">
        <f>VLOOKUP($D334,'cement hist forecast'!$A$1:$AJ$34,34,0)</f>
        <v>16.999933125232928</v>
      </c>
      <c r="W334" s="15">
        <f>VLOOKUP($D334,'cement hist forecast'!$A$1:$AJ$34,35,0)</f>
        <v>16.256654081586213</v>
      </c>
      <c r="X334" s="15">
        <f>VLOOKUP($D334,'cement hist forecast'!$A$1:$AJ$34,36,0)</f>
        <v>15.528240618812418</v>
      </c>
    </row>
    <row r="335" spans="1:24">
      <c r="A335" s="14" t="s">
        <v>3468</v>
      </c>
      <c r="B335" s="14" t="s">
        <v>4467</v>
      </c>
      <c r="C335" s="14" t="s">
        <v>3226</v>
      </c>
      <c r="D335" s="14" t="s">
        <v>2396</v>
      </c>
      <c r="E335" s="14" t="s">
        <v>4093</v>
      </c>
      <c r="F335">
        <f>SUMIF(GID_GCED_CO2_Plant_2019_v1.0!$V$1:$V$797,'prov lvl hist forec Mt'!A335,GID_GCED_CO2_Plant_2019_v1.0!$AB$1:$AB$797)</f>
        <v>261.48</v>
      </c>
      <c r="G335" s="15">
        <f t="shared" si="10"/>
        <v>18095.59</v>
      </c>
      <c r="H335" s="26">
        <f t="shared" si="11"/>
        <v>1.4449929513212889E-2</v>
      </c>
      <c r="I335" s="15">
        <f>VLOOKUP($D335,'cement hist forecast'!$A$1:$AJ$34,21,0)</f>
        <v>12.43549499866061</v>
      </c>
      <c r="J335" s="15">
        <f>VLOOKUP($D335,'cement hist forecast'!$A$1:$AJ$34,22,0)</f>
        <v>12.480840983881629</v>
      </c>
      <c r="K335" s="15">
        <f>VLOOKUP($D335,'cement hist forecast'!$A$1:$AJ$34,23,0)</f>
        <v>12.119492047909882</v>
      </c>
      <c r="L335" s="15">
        <f>VLOOKUP($D335,'cement hist forecast'!$A$1:$AJ$34,24,0)</f>
        <v>11.653362849274208</v>
      </c>
      <c r="M335" s="15">
        <f>VLOOKUP($D335,'cement hist forecast'!$A$1:$AJ$34,25,0)</f>
        <v>13.243899068207106</v>
      </c>
      <c r="N335" s="15">
        <f>VLOOKUP($D335,'cement hist forecast'!$A$1:$AJ$34,26,0)</f>
        <v>13.249065959926245</v>
      </c>
      <c r="O335" s="15">
        <f>VLOOKUP($D335,'cement hist forecast'!$A$1:$AJ$34,27,0)</f>
        <v>13.442156461077605</v>
      </c>
      <c r="P335" s="15">
        <f>VLOOKUP($D335,'cement hist forecast'!$A$1:$AJ$34,28,0)</f>
        <v>13.407564429125436</v>
      </c>
      <c r="Q335" s="15">
        <f>VLOOKUP($D335,'cement hist forecast'!$A$1:$AJ$34,29,0)</f>
        <v>13.079713260297856</v>
      </c>
      <c r="R335" s="15">
        <f>VLOOKUP($D335,'cement hist forecast'!$A$1:$AJ$34,30,0)</f>
        <v>12.758419114846827</v>
      </c>
      <c r="S335" s="15">
        <f>VLOOKUP($D335,'cement hist forecast'!$A$1:$AJ$34,31,0)</f>
        <v>12.443550852304817</v>
      </c>
      <c r="T335" s="15">
        <f>VLOOKUP($D335,'cement hist forecast'!$A$1:$AJ$34,32,0)</f>
        <v>12.13497995501365</v>
      </c>
      <c r="U335" s="15">
        <f>VLOOKUP($D335,'cement hist forecast'!$A$1:$AJ$34,33,0)</f>
        <v>11.832580475668305</v>
      </c>
      <c r="V335" s="15">
        <f>VLOOKUP($D335,'cement hist forecast'!$A$1:$AJ$34,34,0)</f>
        <v>11.536228985909865</v>
      </c>
      <c r="W335" s="15">
        <f>VLOOKUP($D335,'cement hist forecast'!$A$1:$AJ$34,35,0)</f>
        <v>11.245804525946598</v>
      </c>
      <c r="X335" s="15">
        <f>VLOOKUP($D335,'cement hist forecast'!$A$1:$AJ$34,36,0)</f>
        <v>10.961188555182591</v>
      </c>
    </row>
    <row r="336" spans="1:24">
      <c r="A336" s="14" t="s">
        <v>3719</v>
      </c>
      <c r="B336" s="14" t="s">
        <v>4468</v>
      </c>
      <c r="C336" s="14" t="s">
        <v>3226</v>
      </c>
      <c r="D336" s="14" t="s">
        <v>2416</v>
      </c>
      <c r="E336" s="14" t="s">
        <v>3979</v>
      </c>
      <c r="F336">
        <f>SUMIF(GID_GCED_CO2_Plant_2019_v1.0!$V$1:$V$797,'prov lvl hist forec Mt'!A336,GID_GCED_CO2_Plant_2019_v1.0!$AB$1:$AB$797)</f>
        <v>0</v>
      </c>
      <c r="G336" s="15">
        <f t="shared" si="10"/>
        <v>6251.97</v>
      </c>
      <c r="H336" s="26">
        <f t="shared" si="11"/>
        <v>0</v>
      </c>
      <c r="I336" s="15">
        <f>VLOOKUP($D336,'cement hist forecast'!$A$1:$AJ$34,21,0)</f>
        <v>6.2289741078131611</v>
      </c>
      <c r="J336" s="15">
        <f>VLOOKUP($D336,'cement hist forecast'!$A$1:$AJ$34,22,0)</f>
        <v>6.0783721147020016</v>
      </c>
      <c r="K336" s="15">
        <f>VLOOKUP($D336,'cement hist forecast'!$A$1:$AJ$34,23,0)</f>
        <v>5.4388515319575559</v>
      </c>
      <c r="L336" s="15">
        <f>VLOOKUP($D336,'cement hist forecast'!$A$1:$AJ$34,24,0)</f>
        <v>5.0867397229930358</v>
      </c>
      <c r="M336" s="15">
        <f>VLOOKUP($D336,'cement hist forecast'!$A$1:$AJ$34,25,0)</f>
        <v>6.0673667215523954</v>
      </c>
      <c r="N336" s="15">
        <f>VLOOKUP($D336,'cement hist forecast'!$A$1:$AJ$34,26,0)</f>
        <v>6.3075775956689695</v>
      </c>
      <c r="O336" s="15">
        <f>VLOOKUP($D336,'cement hist forecast'!$A$1:$AJ$34,27,0)</f>
        <v>6.4413799142302075</v>
      </c>
      <c r="P336" s="15">
        <f>VLOOKUP($D336,'cement hist forecast'!$A$1:$AJ$34,28,0)</f>
        <v>6.4174093198646327</v>
      </c>
      <c r="Q336" s="15">
        <f>VLOOKUP($D336,'cement hist forecast'!$A$1:$AJ$34,29,0)</f>
        <v>6.1902244181187136</v>
      </c>
      <c r="R336" s="15">
        <f>VLOOKUP($D336,'cement hist forecast'!$A$1:$AJ$34,30,0)</f>
        <v>5.9675832144077123</v>
      </c>
      <c r="S336" s="15">
        <f>VLOOKUP($D336,'cement hist forecast'!$A$1:$AJ$34,31,0)</f>
        <v>5.7493948347709312</v>
      </c>
      <c r="T336" s="15">
        <f>VLOOKUP($D336,'cement hist forecast'!$A$1:$AJ$34,32,0)</f>
        <v>5.5355702227268857</v>
      </c>
      <c r="U336" s="15">
        <f>VLOOKUP($D336,'cement hist forecast'!$A$1:$AJ$34,33,0)</f>
        <v>5.326022102923722</v>
      </c>
      <c r="V336" s="15">
        <f>VLOOKUP($D336,'cement hist forecast'!$A$1:$AJ$34,34,0)</f>
        <v>5.1206649455166202</v>
      </c>
      <c r="W336" s="15">
        <f>VLOOKUP($D336,'cement hist forecast'!$A$1:$AJ$34,35,0)</f>
        <v>4.9194149312576627</v>
      </c>
      <c r="X336" s="15">
        <f>VLOOKUP($D336,'cement hist forecast'!$A$1:$AJ$34,36,0)</f>
        <v>4.7221899172838819</v>
      </c>
    </row>
    <row r="337" spans="1:24">
      <c r="A337" s="14" t="s">
        <v>3720</v>
      </c>
      <c r="B337" s="14" t="s">
        <v>4469</v>
      </c>
      <c r="C337" s="14" t="s">
        <v>2533</v>
      </c>
      <c r="D337" s="14" t="s">
        <v>2357</v>
      </c>
      <c r="E337" s="14" t="s">
        <v>4062</v>
      </c>
      <c r="F337">
        <f>SUMIF(GID_GCED_CO2_Plant_2019_v1.0!$V$1:$V$797,'prov lvl hist forec Mt'!A337,GID_GCED_CO2_Plant_2019_v1.0!$AB$1:$AB$797)</f>
        <v>0</v>
      </c>
      <c r="G337" s="15">
        <f t="shared" si="10"/>
        <v>32718.120000000006</v>
      </c>
      <c r="H337" s="26">
        <f t="shared" si="11"/>
        <v>0</v>
      </c>
      <c r="I337" s="15">
        <f>VLOOKUP($D337,'cement hist forecast'!$A$1:$AJ$34,21,0)</f>
        <v>15.009377674854287</v>
      </c>
      <c r="J337" s="15">
        <f>VLOOKUP($D337,'cement hist forecast'!$A$1:$AJ$34,22,0)</f>
        <v>14.164771783135061</v>
      </c>
      <c r="K337" s="15">
        <f>VLOOKUP($D337,'cement hist forecast'!$A$1:$AJ$34,23,0)</f>
        <v>15.235528999314372</v>
      </c>
      <c r="L337" s="15">
        <f>VLOOKUP($D337,'cement hist forecast'!$A$1:$AJ$34,24,0)</f>
        <v>16.194770331166367</v>
      </c>
      <c r="M337" s="15">
        <f>VLOOKUP($D337,'cement hist forecast'!$A$1:$AJ$34,25,0)</f>
        <v>18.438081140360943</v>
      </c>
      <c r="N337" s="15">
        <f>VLOOKUP($D337,'cement hist forecast'!$A$1:$AJ$34,26,0)</f>
        <v>17.949965087588634</v>
      </c>
      <c r="O337" s="15">
        <f>VLOOKUP($D337,'cement hist forecast'!$A$1:$AJ$34,27,0)</f>
        <v>18.223998936468487</v>
      </c>
      <c r="P337" s="15">
        <f>VLOOKUP($D337,'cement hist forecast'!$A$1:$AJ$34,28,0)</f>
        <v>18.174905958823786</v>
      </c>
      <c r="Q337" s="15">
        <f>VLOOKUP($D337,'cement hist forecast'!$A$1:$AJ$34,29,0)</f>
        <v>17.709619903228777</v>
      </c>
      <c r="R337" s="15">
        <f>VLOOKUP($D337,'cement hist forecast'!$A$1:$AJ$34,30,0)</f>
        <v>17.253639568745673</v>
      </c>
      <c r="S337" s="15">
        <f>VLOOKUP($D337,'cement hist forecast'!$A$1:$AJ$34,31,0)</f>
        <v>16.80677884095223</v>
      </c>
      <c r="T337" s="15">
        <f>VLOOKUP($D337,'cement hist forecast'!$A$1:$AJ$34,32,0)</f>
        <v>16.368855327714655</v>
      </c>
      <c r="U337" s="15">
        <f>VLOOKUP($D337,'cement hist forecast'!$A$1:$AJ$34,33,0)</f>
        <v>15.939690284741834</v>
      </c>
      <c r="V337" s="15">
        <f>VLOOKUP($D337,'cement hist forecast'!$A$1:$AJ$34,34,0)</f>
        <v>15.519108542628466</v>
      </c>
      <c r="W337" s="15">
        <f>VLOOKUP($D337,'cement hist forecast'!$A$1:$AJ$34,35,0)</f>
        <v>15.106938435357369</v>
      </c>
      <c r="X337" s="15">
        <f>VLOOKUP($D337,'cement hist forecast'!$A$1:$AJ$34,36,0)</f>
        <v>14.70301173023169</v>
      </c>
    </row>
    <row r="338" spans="1:24">
      <c r="A338" s="14" t="s">
        <v>3248</v>
      </c>
      <c r="B338" s="14" t="s">
        <v>4470</v>
      </c>
      <c r="C338" s="14" t="s">
        <v>2374</v>
      </c>
      <c r="D338" s="14" t="s">
        <v>2370</v>
      </c>
      <c r="E338" s="14" t="s">
        <v>4145</v>
      </c>
      <c r="F338">
        <f>SUMIF(GID_GCED_CO2_Plant_2019_v1.0!$V$1:$V$797,'prov lvl hist forec Mt'!A338,GID_GCED_CO2_Plant_2019_v1.0!$AB$1:$AB$797)</f>
        <v>4545.7000000000007</v>
      </c>
      <c r="G338" s="15">
        <f t="shared" si="10"/>
        <v>9185.25</v>
      </c>
      <c r="H338" s="26">
        <f t="shared" si="11"/>
        <v>0.49489126588824484</v>
      </c>
      <c r="I338" s="15">
        <f>VLOOKUP($D338,'cement hist forecast'!$A$1:$AJ$34,21,0)</f>
        <v>10.296593578950601</v>
      </c>
      <c r="J338" s="15">
        <f>VLOOKUP($D338,'cement hist forecast'!$A$1:$AJ$34,22,0)</f>
        <v>10.615438043271496</v>
      </c>
      <c r="K338" s="15">
        <f>VLOOKUP($D338,'cement hist forecast'!$A$1:$AJ$34,23,0)</f>
        <v>11.454869534698972</v>
      </c>
      <c r="L338" s="15">
        <f>VLOOKUP($D338,'cement hist forecast'!$A$1:$AJ$34,24,0)</f>
        <v>11.613207335351618</v>
      </c>
      <c r="M338" s="15">
        <f>VLOOKUP($D338,'cement hist forecast'!$A$1:$AJ$34,25,0)</f>
        <v>12.993580356253586</v>
      </c>
      <c r="N338" s="15">
        <f>VLOOKUP($D338,'cement hist forecast'!$A$1:$AJ$34,26,0)</f>
        <v>13.159656117009451</v>
      </c>
      <c r="O338" s="15">
        <f>VLOOKUP($D338,'cement hist forecast'!$A$1:$AJ$34,27,0)</f>
        <v>13.316686401956881</v>
      </c>
      <c r="P338" s="15">
        <f>VLOOKUP($D338,'cement hist forecast'!$A$1:$AJ$34,28,0)</f>
        <v>13.288554533211554</v>
      </c>
      <c r="Q338" s="15">
        <f>VLOOKUP($D338,'cement hist forecast'!$A$1:$AJ$34,29,0)</f>
        <v>13.02193052967765</v>
      </c>
      <c r="R338" s="15">
        <f>VLOOKUP($D338,'cement hist forecast'!$A$1:$AJ$34,30,0)</f>
        <v>12.760639006214427</v>
      </c>
      <c r="S338" s="15">
        <f>VLOOKUP($D338,'cement hist forecast'!$A$1:$AJ$34,31,0)</f>
        <v>12.504573313220467</v>
      </c>
      <c r="T338" s="15">
        <f>VLOOKUP($D338,'cement hist forecast'!$A$1:$AJ$34,32,0)</f>
        <v>12.253628934086386</v>
      </c>
      <c r="U338" s="15">
        <f>VLOOKUP($D338,'cement hist forecast'!$A$1:$AJ$34,33,0)</f>
        <v>12.007703442534988</v>
      </c>
      <c r="V338" s="15">
        <f>VLOOKUP($D338,'cement hist forecast'!$A$1:$AJ$34,34,0)</f>
        <v>11.766696460814616</v>
      </c>
      <c r="W338" s="15">
        <f>VLOOKUP($D338,'cement hist forecast'!$A$1:$AJ$34,35,0)</f>
        <v>11.530509618728654</v>
      </c>
      <c r="X338" s="15">
        <f>VLOOKUP($D338,'cement hist forecast'!$A$1:$AJ$34,36,0)</f>
        <v>11.299046513484409</v>
      </c>
    </row>
    <row r="339" spans="1:24">
      <c r="A339" s="14" t="s">
        <v>3355</v>
      </c>
      <c r="B339" s="14" t="s">
        <v>4471</v>
      </c>
      <c r="C339" s="14" t="s">
        <v>2871</v>
      </c>
      <c r="D339" s="14" t="s">
        <v>2400</v>
      </c>
      <c r="E339" s="14" t="s">
        <v>4023</v>
      </c>
      <c r="F339">
        <f>SUMIF(GID_GCED_CO2_Plant_2019_v1.0!$V$1:$V$797,'prov lvl hist forec Mt'!A339,GID_GCED_CO2_Plant_2019_v1.0!$AB$1:$AB$797)</f>
        <v>1464.94</v>
      </c>
      <c r="G339" s="15">
        <f t="shared" si="10"/>
        <v>18621.920000000002</v>
      </c>
      <c r="H339" s="26">
        <f t="shared" si="11"/>
        <v>7.8667505821096856E-2</v>
      </c>
      <c r="I339" s="15">
        <f>VLOOKUP($D339,'cement hist forecast'!$A$1:$AJ$34,21,0)</f>
        <v>15.467210726119626</v>
      </c>
      <c r="J339" s="15">
        <f>VLOOKUP($D339,'cement hist forecast'!$A$1:$AJ$34,22,0)</f>
        <v>15.976751172588134</v>
      </c>
      <c r="K339" s="15">
        <f>VLOOKUP($D339,'cement hist forecast'!$A$1:$AJ$34,23,0)</f>
        <v>16.1704825212869</v>
      </c>
      <c r="L339" s="15">
        <f>VLOOKUP($D339,'cement hist forecast'!$A$1:$AJ$34,24,0)</f>
        <v>14.439325167700181</v>
      </c>
      <c r="M339" s="15">
        <f>VLOOKUP($D339,'cement hist forecast'!$A$1:$AJ$34,25,0)</f>
        <v>15.403971225051407</v>
      </c>
      <c r="N339" s="15">
        <f>VLOOKUP($D339,'cement hist forecast'!$A$1:$AJ$34,26,0)</f>
        <v>14.96456053282656</v>
      </c>
      <c r="O339" s="15">
        <f>VLOOKUP($D339,'cement hist forecast'!$A$1:$AJ$34,27,0)</f>
        <v>15.02982583604382</v>
      </c>
      <c r="P339" s="15">
        <f>VLOOKUP($D339,'cement hist forecast'!$A$1:$AJ$34,28,0)</f>
        <v>15.018133601362166</v>
      </c>
      <c r="Q339" s="15">
        <f>VLOOKUP($D339,'cement hist forecast'!$A$1:$AJ$34,29,0)</f>
        <v>14.907318694279338</v>
      </c>
      <c r="R339" s="15">
        <f>VLOOKUP($D339,'cement hist forecast'!$A$1:$AJ$34,30,0)</f>
        <v>14.798720085338164</v>
      </c>
      <c r="S339" s="15">
        <f>VLOOKUP($D339,'cement hist forecast'!$A$1:$AJ$34,31,0)</f>
        <v>14.692293448575814</v>
      </c>
      <c r="T339" s="15">
        <f>VLOOKUP($D339,'cement hist forecast'!$A$1:$AJ$34,32,0)</f>
        <v>14.587995344548712</v>
      </c>
      <c r="U339" s="15">
        <f>VLOOKUP($D339,'cement hist forecast'!$A$1:$AJ$34,33,0)</f>
        <v>14.48578320260215</v>
      </c>
      <c r="V339" s="15">
        <f>VLOOKUP($D339,'cement hist forecast'!$A$1:$AJ$34,34,0)</f>
        <v>14.385615303494522</v>
      </c>
      <c r="W339" s="15">
        <f>VLOOKUP($D339,'cement hist forecast'!$A$1:$AJ$34,35,0)</f>
        <v>14.287450762369044</v>
      </c>
      <c r="X339" s="15">
        <f>VLOOKUP($D339,'cement hist forecast'!$A$1:$AJ$34,36,0)</f>
        <v>14.191249512066076</v>
      </c>
    </row>
    <row r="340" spans="1:24">
      <c r="A340" s="14" t="s">
        <v>3721</v>
      </c>
      <c r="B340" s="14" t="s">
        <v>4472</v>
      </c>
      <c r="C340" s="14" t="s">
        <v>4473</v>
      </c>
      <c r="D340" s="14" t="s">
        <v>2386</v>
      </c>
      <c r="E340" s="14" t="s">
        <v>3955</v>
      </c>
      <c r="F340">
        <f>SUMIF(GID_GCED_CO2_Plant_2019_v1.0!$V$1:$V$797,'prov lvl hist forec Mt'!A340,GID_GCED_CO2_Plant_2019_v1.0!$AB$1:$AB$797)</f>
        <v>0</v>
      </c>
      <c r="G340" s="15">
        <f t="shared" si="10"/>
        <v>64497.73</v>
      </c>
      <c r="H340" s="26">
        <f t="shared" si="11"/>
        <v>0</v>
      </c>
      <c r="I340" s="15">
        <f>VLOOKUP($D340,'cement hist forecast'!$A$1:$AJ$34,21,0)</f>
        <v>17.343715083656377</v>
      </c>
      <c r="J340" s="15">
        <f>VLOOKUP($D340,'cement hist forecast'!$A$1:$AJ$34,22,0)</f>
        <v>17.568384652983536</v>
      </c>
      <c r="K340" s="15">
        <f>VLOOKUP($D340,'cement hist forecast'!$A$1:$AJ$34,23,0)</f>
        <v>18.169803346022103</v>
      </c>
      <c r="L340" s="15">
        <f>VLOOKUP($D340,'cement hist forecast'!$A$1:$AJ$34,24,0)</f>
        <v>17.225551928101279</v>
      </c>
      <c r="M340" s="15">
        <f>VLOOKUP($D340,'cement hist forecast'!$A$1:$AJ$34,25,0)</f>
        <v>19.247337649052817</v>
      </c>
      <c r="N340" s="15">
        <f>VLOOKUP($D340,'cement hist forecast'!$A$1:$AJ$34,26,0)</f>
        <v>19.224865638568154</v>
      </c>
      <c r="O340" s="15">
        <f>VLOOKUP($D340,'cement hist forecast'!$A$1:$AJ$34,27,0)</f>
        <v>19.453342978082087</v>
      </c>
      <c r="P340" s="15">
        <f>VLOOKUP($D340,'cement hist forecast'!$A$1:$AJ$34,28,0)</f>
        <v>19.412411418105361</v>
      </c>
      <c r="Q340" s="15">
        <f>VLOOKUP($D340,'cement hist forecast'!$A$1:$AJ$34,29,0)</f>
        <v>19.024476422009712</v>
      </c>
      <c r="R340" s="15">
        <f>VLOOKUP($D340,'cement hist forecast'!$A$1:$AJ$34,30,0)</f>
        <v>18.644300125835979</v>
      </c>
      <c r="S340" s="15">
        <f>VLOOKUP($D340,'cement hist forecast'!$A$1:$AJ$34,31,0)</f>
        <v>18.271727355585714</v>
      </c>
      <c r="T340" s="15">
        <f>VLOOKUP($D340,'cement hist forecast'!$A$1:$AJ$34,32,0)</f>
        <v>17.906606040740456</v>
      </c>
      <c r="U340" s="15">
        <f>VLOOKUP($D340,'cement hist forecast'!$A$1:$AJ$34,33,0)</f>
        <v>17.548787152192105</v>
      </c>
      <c r="V340" s="15">
        <f>VLOOKUP($D340,'cement hist forecast'!$A$1:$AJ$34,34,0)</f>
        <v>17.198124641414719</v>
      </c>
      <c r="W340" s="15">
        <f>VLOOKUP($D340,'cement hist forecast'!$A$1:$AJ$34,35,0)</f>
        <v>16.854475380852886</v>
      </c>
      <c r="X340" s="15">
        <f>VLOOKUP($D340,'cement hist forecast'!$A$1:$AJ$34,36,0)</f>
        <v>16.517699105502285</v>
      </c>
    </row>
    <row r="341" spans="1:24">
      <c r="A341" s="14" t="s">
        <v>3722</v>
      </c>
      <c r="B341" s="14" t="s">
        <v>4474</v>
      </c>
      <c r="C341" s="14" t="s">
        <v>4475</v>
      </c>
      <c r="D341" s="14" t="s">
        <v>1445</v>
      </c>
      <c r="E341" s="14" t="s">
        <v>3947</v>
      </c>
      <c r="F341">
        <f>SUMIF(GID_GCED_CO2_Plant_2019_v1.0!$V$1:$V$797,'prov lvl hist forec Mt'!A341,GID_GCED_CO2_Plant_2019_v1.0!$AB$1:$AB$797)</f>
        <v>0</v>
      </c>
      <c r="G341" s="15">
        <f t="shared" si="10"/>
        <v>19500.18</v>
      </c>
      <c r="H341" s="26">
        <f t="shared" si="11"/>
        <v>0</v>
      </c>
      <c r="I341" s="15">
        <f>VLOOKUP($D341,'cement hist forecast'!$A$1:$AJ$34,21,0)</f>
        <v>11.887051923900506</v>
      </c>
      <c r="J341" s="15">
        <f>VLOOKUP($D341,'cement hist forecast'!$A$1:$AJ$34,22,0)</f>
        <v>12.937656953365352</v>
      </c>
      <c r="K341" s="15">
        <f>VLOOKUP($D341,'cement hist forecast'!$A$1:$AJ$34,23,0)</f>
        <v>12.159265759154817</v>
      </c>
      <c r="L341" s="15">
        <f>VLOOKUP($D341,'cement hist forecast'!$A$1:$AJ$34,24,0)</f>
        <v>11.815307114840197</v>
      </c>
      <c r="M341" s="15">
        <f>VLOOKUP($D341,'cement hist forecast'!$A$1:$AJ$34,25,0)</f>
        <v>14.078349814013468</v>
      </c>
      <c r="N341" s="15">
        <f>VLOOKUP($D341,'cement hist forecast'!$A$1:$AJ$34,26,0)</f>
        <v>15.890419594803729</v>
      </c>
      <c r="O341" s="15">
        <f>VLOOKUP($D341,'cement hist forecast'!$A$1:$AJ$34,27,0)</f>
        <v>16.19866484510754</v>
      </c>
      <c r="P341" s="15">
        <f>VLOOKUP($D341,'cement hist forecast'!$A$1:$AJ$34,28,0)</f>
        <v>16.143442918166372</v>
      </c>
      <c r="Q341" s="15">
        <f>VLOOKUP($D341,'cement hist forecast'!$A$1:$AJ$34,29,0)</f>
        <v>15.620068826768495</v>
      </c>
      <c r="R341" s="15">
        <f>VLOOKUP($D341,'cement hist forecast'!$A$1:$AJ$34,30,0)</f>
        <v>15.107162217198578</v>
      </c>
      <c r="S341" s="15">
        <f>VLOOKUP($D341,'cement hist forecast'!$A$1:$AJ$34,31,0)</f>
        <v>14.604513739820057</v>
      </c>
      <c r="T341" s="15">
        <f>VLOOKUP($D341,'cement hist forecast'!$A$1:$AJ$34,32,0)</f>
        <v>14.111918231989108</v>
      </c>
      <c r="U341" s="15">
        <f>VLOOKUP($D341,'cement hist forecast'!$A$1:$AJ$34,33,0)</f>
        <v>13.629174634314779</v>
      </c>
      <c r="V341" s="15">
        <f>VLOOKUP($D341,'cement hist forecast'!$A$1:$AJ$34,34,0)</f>
        <v>13.156085908593933</v>
      </c>
      <c r="W341" s="15">
        <f>VLOOKUP($D341,'cement hist forecast'!$A$1:$AJ$34,35,0)</f>
        <v>12.692458957387508</v>
      </c>
      <c r="X341" s="15">
        <f>VLOOKUP($D341,'cement hist forecast'!$A$1:$AJ$34,36,0)</f>
        <v>12.238104545205207</v>
      </c>
    </row>
    <row r="342" spans="1:24">
      <c r="A342" s="14" t="s">
        <v>3723</v>
      </c>
      <c r="B342" s="14" t="s">
        <v>4476</v>
      </c>
      <c r="C342" s="14" t="s">
        <v>4477</v>
      </c>
      <c r="D342" s="14" t="s">
        <v>1517</v>
      </c>
      <c r="E342" s="14" t="s">
        <v>4043</v>
      </c>
      <c r="F342">
        <f>SUMIF(GID_GCED_CO2_Plant_2019_v1.0!$V$1:$V$797,'prov lvl hist forec Mt'!A342,GID_GCED_CO2_Plant_2019_v1.0!$AB$1:$AB$797)</f>
        <v>0</v>
      </c>
      <c r="G342" s="15">
        <f t="shared" si="10"/>
        <v>24846.129999999997</v>
      </c>
      <c r="H342" s="26">
        <f t="shared" si="11"/>
        <v>0</v>
      </c>
      <c r="I342" s="15">
        <f>VLOOKUP($D342,'cement hist forecast'!$A$1:$AJ$34,21,0)</f>
        <v>19.737440587036417</v>
      </c>
      <c r="J342" s="15">
        <f>VLOOKUP($D342,'cement hist forecast'!$A$1:$AJ$34,22,0)</f>
        <v>19.782785600550685</v>
      </c>
      <c r="K342" s="15">
        <f>VLOOKUP($D342,'cement hist forecast'!$A$1:$AJ$34,23,0)</f>
        <v>21.414223108893875</v>
      </c>
      <c r="L342" s="15">
        <f>VLOOKUP($D342,'cement hist forecast'!$A$1:$AJ$34,24,0)</f>
        <v>21.140668258208319</v>
      </c>
      <c r="M342" s="15">
        <f>VLOOKUP($D342,'cement hist forecast'!$A$1:$AJ$34,25,0)</f>
        <v>22.995128337938279</v>
      </c>
      <c r="N342" s="15">
        <f>VLOOKUP($D342,'cement hist forecast'!$A$1:$AJ$34,26,0)</f>
        <v>23.156823843551148</v>
      </c>
      <c r="O342" s="15">
        <f>VLOOKUP($D342,'cement hist forecast'!$A$1:$AJ$34,27,0)</f>
        <v>23.328832621471442</v>
      </c>
      <c r="P342" s="15">
        <f>VLOOKUP($D342,'cement hist forecast'!$A$1:$AJ$34,28,0)</f>
        <v>23.29801736589754</v>
      </c>
      <c r="Q342" s="15">
        <f>VLOOKUP($D342,'cement hist forecast'!$A$1:$AJ$34,29,0)</f>
        <v>23.005961161405295</v>
      </c>
      <c r="R342" s="15">
        <f>VLOOKUP($D342,'cement hist forecast'!$A$1:$AJ$34,30,0)</f>
        <v>22.719746081002896</v>
      </c>
      <c r="S342" s="15">
        <f>VLOOKUP($D342,'cement hist forecast'!$A$1:$AJ$34,31,0)</f>
        <v>22.439255302208544</v>
      </c>
      <c r="T342" s="15">
        <f>VLOOKUP($D342,'cement hist forecast'!$A$1:$AJ$34,32,0)</f>
        <v>22.164374338990076</v>
      </c>
      <c r="U342" s="15">
        <f>VLOOKUP($D342,'cement hist forecast'!$A$1:$AJ$34,33,0)</f>
        <v>21.894990995035982</v>
      </c>
      <c r="V342" s="15">
        <f>VLOOKUP($D342,'cement hist forecast'!$A$1:$AJ$34,34,0)</f>
        <v>21.630995317960966</v>
      </c>
      <c r="W342" s="15">
        <f>VLOOKUP($D342,'cement hist forecast'!$A$1:$AJ$34,35,0)</f>
        <v>21.372279554427454</v>
      </c>
      <c r="X342" s="15">
        <f>VLOOKUP($D342,'cement hist forecast'!$A$1:$AJ$34,36,0)</f>
        <v>21.118738106164606</v>
      </c>
    </row>
    <row r="343" spans="1:24">
      <c r="A343" s="14" t="s">
        <v>3504</v>
      </c>
      <c r="B343" s="14" t="s">
        <v>4478</v>
      </c>
      <c r="C343" s="14" t="s">
        <v>4479</v>
      </c>
      <c r="D343" s="14" t="s">
        <v>2642</v>
      </c>
      <c r="E343" s="14" t="s">
        <v>4037</v>
      </c>
      <c r="F343">
        <f>SUMIF(GID_GCED_CO2_Plant_2019_v1.0!$V$1:$V$797,'prov lvl hist forec Mt'!A343,GID_GCED_CO2_Plant_2019_v1.0!$AB$1:$AB$797)</f>
        <v>365.4</v>
      </c>
      <c r="G343" s="15">
        <f t="shared" si="10"/>
        <v>4378.0800000000008</v>
      </c>
      <c r="H343" s="26">
        <f t="shared" si="11"/>
        <v>8.3461243284727524E-2</v>
      </c>
      <c r="I343" s="15">
        <f>VLOOKUP($D343,'cement hist forecast'!$A$1:$AJ$34,21,0)</f>
        <v>4.7341744386935067</v>
      </c>
      <c r="J343" s="15">
        <f>VLOOKUP($D343,'cement hist forecast'!$A$1:$AJ$34,22,0)</f>
        <v>4.717029300676912</v>
      </c>
      <c r="K343" s="15">
        <f>VLOOKUP($D343,'cement hist forecast'!$A$1:$AJ$34,23,0)</f>
        <v>4.7560378363525624</v>
      </c>
      <c r="L343" s="15">
        <f>VLOOKUP($D343,'cement hist forecast'!$A$1:$AJ$34,24,0)</f>
        <v>5.4571039312530667</v>
      </c>
      <c r="M343" s="15">
        <f>VLOOKUP($D343,'cement hist forecast'!$A$1:$AJ$34,25,0)</f>
        <v>6.8556945384631858</v>
      </c>
      <c r="N343" s="15">
        <f>VLOOKUP($D343,'cement hist forecast'!$A$1:$AJ$34,26,0)</f>
        <v>7.3057456645371399</v>
      </c>
      <c r="O343" s="15">
        <f>VLOOKUP($D343,'cement hist forecast'!$A$1:$AJ$34,27,0)</f>
        <v>7.5092199851219519</v>
      </c>
      <c r="P343" s="15">
        <f>VLOOKUP($D343,'cement hist forecast'!$A$1:$AJ$34,28,0)</f>
        <v>7.4727676989807588</v>
      </c>
      <c r="Q343" s="15">
        <f>VLOOKUP($D343,'cement hist forecast'!$A$1:$AJ$34,29,0)</f>
        <v>7.1272856921893633</v>
      </c>
      <c r="R343" s="15">
        <f>VLOOKUP($D343,'cement hist forecast'!$A$1:$AJ$34,30,0)</f>
        <v>6.7887133255337968</v>
      </c>
      <c r="S343" s="15">
        <f>VLOOKUP($D343,'cement hist forecast'!$A$1:$AJ$34,31,0)</f>
        <v>6.456912406211341</v>
      </c>
      <c r="T343" s="15">
        <f>VLOOKUP($D343,'cement hist forecast'!$A$1:$AJ$34,32,0)</f>
        <v>6.1317475052753343</v>
      </c>
      <c r="U343" s="15">
        <f>VLOOKUP($D343,'cement hist forecast'!$A$1:$AJ$34,33,0)</f>
        <v>5.8130859023580479</v>
      </c>
      <c r="V343" s="15">
        <f>VLOOKUP($D343,'cement hist forecast'!$A$1:$AJ$34,34,0)</f>
        <v>5.5007975314991064</v>
      </c>
      <c r="W343" s="15">
        <f>VLOOKUP($D343,'cement hist forecast'!$A$1:$AJ$34,35,0)</f>
        <v>5.1947549280573462</v>
      </c>
      <c r="X343" s="15">
        <f>VLOOKUP($D343,'cement hist forecast'!$A$1:$AJ$34,36,0)</f>
        <v>4.8948331766844175</v>
      </c>
    </row>
    <row r="344" spans="1:24">
      <c r="A344" s="14" t="s">
        <v>3724</v>
      </c>
      <c r="B344" s="14" t="s">
        <v>4480</v>
      </c>
      <c r="C344" s="14" t="s">
        <v>4481</v>
      </c>
      <c r="D344" s="14" t="s">
        <v>1517</v>
      </c>
      <c r="E344" s="14" t="s">
        <v>4043</v>
      </c>
      <c r="F344">
        <f>SUMIF(GID_GCED_CO2_Plant_2019_v1.0!$V$1:$V$797,'prov lvl hist forec Mt'!A344,GID_GCED_CO2_Plant_2019_v1.0!$AB$1:$AB$797)</f>
        <v>0</v>
      </c>
      <c r="G344" s="15">
        <f t="shared" si="10"/>
        <v>24846.129999999997</v>
      </c>
      <c r="H344" s="26">
        <f t="shared" si="11"/>
        <v>0</v>
      </c>
      <c r="I344" s="15">
        <f>VLOOKUP($D344,'cement hist forecast'!$A$1:$AJ$34,21,0)</f>
        <v>19.737440587036417</v>
      </c>
      <c r="J344" s="15">
        <f>VLOOKUP($D344,'cement hist forecast'!$A$1:$AJ$34,22,0)</f>
        <v>19.782785600550685</v>
      </c>
      <c r="K344" s="15">
        <f>VLOOKUP($D344,'cement hist forecast'!$A$1:$AJ$34,23,0)</f>
        <v>21.414223108893875</v>
      </c>
      <c r="L344" s="15">
        <f>VLOOKUP($D344,'cement hist forecast'!$A$1:$AJ$34,24,0)</f>
        <v>21.140668258208319</v>
      </c>
      <c r="M344" s="15">
        <f>VLOOKUP($D344,'cement hist forecast'!$A$1:$AJ$34,25,0)</f>
        <v>22.995128337938279</v>
      </c>
      <c r="N344" s="15">
        <f>VLOOKUP($D344,'cement hist forecast'!$A$1:$AJ$34,26,0)</f>
        <v>23.156823843551148</v>
      </c>
      <c r="O344" s="15">
        <f>VLOOKUP($D344,'cement hist forecast'!$A$1:$AJ$34,27,0)</f>
        <v>23.328832621471442</v>
      </c>
      <c r="P344" s="15">
        <f>VLOOKUP($D344,'cement hist forecast'!$A$1:$AJ$34,28,0)</f>
        <v>23.29801736589754</v>
      </c>
      <c r="Q344" s="15">
        <f>VLOOKUP($D344,'cement hist forecast'!$A$1:$AJ$34,29,0)</f>
        <v>23.005961161405295</v>
      </c>
      <c r="R344" s="15">
        <f>VLOOKUP($D344,'cement hist forecast'!$A$1:$AJ$34,30,0)</f>
        <v>22.719746081002896</v>
      </c>
      <c r="S344" s="15">
        <f>VLOOKUP($D344,'cement hist forecast'!$A$1:$AJ$34,31,0)</f>
        <v>22.439255302208544</v>
      </c>
      <c r="T344" s="15">
        <f>VLOOKUP($D344,'cement hist forecast'!$A$1:$AJ$34,32,0)</f>
        <v>22.164374338990076</v>
      </c>
      <c r="U344" s="15">
        <f>VLOOKUP($D344,'cement hist forecast'!$A$1:$AJ$34,33,0)</f>
        <v>21.894990995035982</v>
      </c>
      <c r="V344" s="15">
        <f>VLOOKUP($D344,'cement hist forecast'!$A$1:$AJ$34,34,0)</f>
        <v>21.630995317960966</v>
      </c>
      <c r="W344" s="15">
        <f>VLOOKUP($D344,'cement hist forecast'!$A$1:$AJ$34,35,0)</f>
        <v>21.372279554427454</v>
      </c>
      <c r="X344" s="15">
        <f>VLOOKUP($D344,'cement hist forecast'!$A$1:$AJ$34,36,0)</f>
        <v>21.118738106164606</v>
      </c>
    </row>
    <row r="345" spans="1:24">
      <c r="A345" s="14" t="s">
        <v>3412</v>
      </c>
      <c r="B345" s="14" t="s">
        <v>4482</v>
      </c>
      <c r="C345" s="14" t="s">
        <v>1554</v>
      </c>
      <c r="D345" s="14" t="s">
        <v>2362</v>
      </c>
      <c r="E345" s="14" t="s">
        <v>3963</v>
      </c>
      <c r="F345">
        <f>SUMIF(GID_GCED_CO2_Plant_2019_v1.0!$V$1:$V$797,'prov lvl hist forec Mt'!A345,GID_GCED_CO2_Plant_2019_v1.0!$AB$1:$AB$797)</f>
        <v>60.34</v>
      </c>
      <c r="G345" s="15">
        <f t="shared" si="10"/>
        <v>26891.949999999997</v>
      </c>
      <c r="H345" s="26">
        <f t="shared" si="11"/>
        <v>2.2437941465754626E-3</v>
      </c>
      <c r="I345" s="15">
        <f>VLOOKUP($D345,'cement hist forecast'!$A$1:$AJ$34,21,0)</f>
        <v>21.994985336630332</v>
      </c>
      <c r="J345" s="15">
        <f>VLOOKUP($D345,'cement hist forecast'!$A$1:$AJ$34,22,0)</f>
        <v>20.472306267203567</v>
      </c>
      <c r="K345" s="15">
        <f>VLOOKUP($D345,'cement hist forecast'!$A$1:$AJ$34,23,0)</f>
        <v>20.264922925467992</v>
      </c>
      <c r="L345" s="15">
        <f>VLOOKUP($D345,'cement hist forecast'!$A$1:$AJ$34,24,0)</f>
        <v>14.497991619881457</v>
      </c>
      <c r="M345" s="15">
        <f>VLOOKUP($D345,'cement hist forecast'!$A$1:$AJ$34,25,0)</f>
        <v>14.40046728580502</v>
      </c>
      <c r="N345" s="15">
        <f>VLOOKUP($D345,'cement hist forecast'!$A$1:$AJ$34,26,0)</f>
        <v>15.896400140947566</v>
      </c>
      <c r="O345" s="15">
        <f>VLOOKUP($D345,'cement hist forecast'!$A$1:$AJ$34,27,0)</f>
        <v>15.777576315359193</v>
      </c>
      <c r="P345" s="15">
        <f>VLOOKUP($D345,'cement hist forecast'!$A$1:$AJ$34,28,0)</f>
        <v>15.798863522896191</v>
      </c>
      <c r="Q345" s="15">
        <f>VLOOKUP($D345,'cement hist forecast'!$A$1:$AJ$34,29,0)</f>
        <v>16.000616223683764</v>
      </c>
      <c r="R345" s="15">
        <f>VLOOKUP($D345,'cement hist forecast'!$A$1:$AJ$34,30,0)</f>
        <v>16.198333870455588</v>
      </c>
      <c r="S345" s="15">
        <f>VLOOKUP($D345,'cement hist forecast'!$A$1:$AJ$34,31,0)</f>
        <v>16.392097164291975</v>
      </c>
      <c r="T345" s="15">
        <f>VLOOKUP($D345,'cement hist forecast'!$A$1:$AJ$34,32,0)</f>
        <v>16.581985192251636</v>
      </c>
      <c r="U345" s="15">
        <f>VLOOKUP($D345,'cement hist forecast'!$A$1:$AJ$34,33,0)</f>
        <v>16.768075459652103</v>
      </c>
      <c r="V345" s="15">
        <f>VLOOKUP($D345,'cement hist forecast'!$A$1:$AJ$34,34,0)</f>
        <v>16.950443921704558</v>
      </c>
      <c r="W345" s="15">
        <f>VLOOKUP($D345,'cement hist forecast'!$A$1:$AJ$34,35,0)</f>
        <v>17.129165014515966</v>
      </c>
      <c r="X345" s="15">
        <f>VLOOKUP($D345,'cement hist forecast'!$A$1:$AJ$34,36,0)</f>
        <v>17.304311685471145</v>
      </c>
    </row>
    <row r="346" spans="1:24">
      <c r="A346" s="14" t="s">
        <v>3245</v>
      </c>
      <c r="B346" s="14" t="s">
        <v>4483</v>
      </c>
      <c r="C346" s="14" t="s">
        <v>2361</v>
      </c>
      <c r="D346" s="14" t="s">
        <v>2362</v>
      </c>
      <c r="E346" s="14" t="s">
        <v>3963</v>
      </c>
      <c r="F346">
        <f>SUMIF(GID_GCED_CO2_Plant_2019_v1.0!$V$1:$V$797,'prov lvl hist forec Mt'!A346,GID_GCED_CO2_Plant_2019_v1.0!$AB$1:$AB$797)</f>
        <v>1951.0300000000002</v>
      </c>
      <c r="G346" s="15">
        <f t="shared" si="10"/>
        <v>26891.949999999997</v>
      </c>
      <c r="H346" s="26">
        <f t="shared" si="11"/>
        <v>7.2550707553747512E-2</v>
      </c>
      <c r="I346" s="15">
        <f>VLOOKUP($D346,'cement hist forecast'!$A$1:$AJ$34,21,0)</f>
        <v>21.994985336630332</v>
      </c>
      <c r="J346" s="15">
        <f>VLOOKUP($D346,'cement hist forecast'!$A$1:$AJ$34,22,0)</f>
        <v>20.472306267203567</v>
      </c>
      <c r="K346" s="15">
        <f>VLOOKUP($D346,'cement hist forecast'!$A$1:$AJ$34,23,0)</f>
        <v>20.264922925467992</v>
      </c>
      <c r="L346" s="15">
        <f>VLOOKUP($D346,'cement hist forecast'!$A$1:$AJ$34,24,0)</f>
        <v>14.497991619881457</v>
      </c>
      <c r="M346" s="15">
        <f>VLOOKUP($D346,'cement hist forecast'!$A$1:$AJ$34,25,0)</f>
        <v>14.40046728580502</v>
      </c>
      <c r="N346" s="15">
        <f>VLOOKUP($D346,'cement hist forecast'!$A$1:$AJ$34,26,0)</f>
        <v>15.896400140947566</v>
      </c>
      <c r="O346" s="15">
        <f>VLOOKUP($D346,'cement hist forecast'!$A$1:$AJ$34,27,0)</f>
        <v>15.777576315359193</v>
      </c>
      <c r="P346" s="15">
        <f>VLOOKUP($D346,'cement hist forecast'!$A$1:$AJ$34,28,0)</f>
        <v>15.798863522896191</v>
      </c>
      <c r="Q346" s="15">
        <f>VLOOKUP($D346,'cement hist forecast'!$A$1:$AJ$34,29,0)</f>
        <v>16.000616223683764</v>
      </c>
      <c r="R346" s="15">
        <f>VLOOKUP($D346,'cement hist forecast'!$A$1:$AJ$34,30,0)</f>
        <v>16.198333870455588</v>
      </c>
      <c r="S346" s="15">
        <f>VLOOKUP($D346,'cement hist forecast'!$A$1:$AJ$34,31,0)</f>
        <v>16.392097164291975</v>
      </c>
      <c r="T346" s="15">
        <f>VLOOKUP($D346,'cement hist forecast'!$A$1:$AJ$34,32,0)</f>
        <v>16.581985192251636</v>
      </c>
      <c r="U346" s="15">
        <f>VLOOKUP($D346,'cement hist forecast'!$A$1:$AJ$34,33,0)</f>
        <v>16.768075459652103</v>
      </c>
      <c r="V346" s="15">
        <f>VLOOKUP($D346,'cement hist forecast'!$A$1:$AJ$34,34,0)</f>
        <v>16.950443921704558</v>
      </c>
      <c r="W346" s="15">
        <f>VLOOKUP($D346,'cement hist forecast'!$A$1:$AJ$34,35,0)</f>
        <v>17.129165014515966</v>
      </c>
      <c r="X346" s="15">
        <f>VLOOKUP($D346,'cement hist forecast'!$A$1:$AJ$34,36,0)</f>
        <v>17.304311685471145</v>
      </c>
    </row>
    <row r="347" spans="1:24">
      <c r="A347" s="14" t="s">
        <v>3725</v>
      </c>
      <c r="B347" s="14" t="s">
        <v>4484</v>
      </c>
      <c r="C347" s="14" t="s">
        <v>4485</v>
      </c>
      <c r="D347" s="14" t="s">
        <v>2396</v>
      </c>
      <c r="E347" s="14" t="s">
        <v>4093</v>
      </c>
      <c r="F347">
        <f>SUMIF(GID_GCED_CO2_Plant_2019_v1.0!$V$1:$V$797,'prov lvl hist forec Mt'!A347,GID_GCED_CO2_Plant_2019_v1.0!$AB$1:$AB$797)</f>
        <v>0</v>
      </c>
      <c r="G347" s="15">
        <f t="shared" si="10"/>
        <v>18095.59</v>
      </c>
      <c r="H347" s="26">
        <f t="shared" si="11"/>
        <v>0</v>
      </c>
      <c r="I347" s="15">
        <f>VLOOKUP($D347,'cement hist forecast'!$A$1:$AJ$34,21,0)</f>
        <v>12.43549499866061</v>
      </c>
      <c r="J347" s="15">
        <f>VLOOKUP($D347,'cement hist forecast'!$A$1:$AJ$34,22,0)</f>
        <v>12.480840983881629</v>
      </c>
      <c r="K347" s="15">
        <f>VLOOKUP($D347,'cement hist forecast'!$A$1:$AJ$34,23,0)</f>
        <v>12.119492047909882</v>
      </c>
      <c r="L347" s="15">
        <f>VLOOKUP($D347,'cement hist forecast'!$A$1:$AJ$34,24,0)</f>
        <v>11.653362849274208</v>
      </c>
      <c r="M347" s="15">
        <f>VLOOKUP($D347,'cement hist forecast'!$A$1:$AJ$34,25,0)</f>
        <v>13.243899068207106</v>
      </c>
      <c r="N347" s="15">
        <f>VLOOKUP($D347,'cement hist forecast'!$A$1:$AJ$34,26,0)</f>
        <v>13.249065959926245</v>
      </c>
      <c r="O347" s="15">
        <f>VLOOKUP($D347,'cement hist forecast'!$A$1:$AJ$34,27,0)</f>
        <v>13.442156461077605</v>
      </c>
      <c r="P347" s="15">
        <f>VLOOKUP($D347,'cement hist forecast'!$A$1:$AJ$34,28,0)</f>
        <v>13.407564429125436</v>
      </c>
      <c r="Q347" s="15">
        <f>VLOOKUP($D347,'cement hist forecast'!$A$1:$AJ$34,29,0)</f>
        <v>13.079713260297856</v>
      </c>
      <c r="R347" s="15">
        <f>VLOOKUP($D347,'cement hist forecast'!$A$1:$AJ$34,30,0)</f>
        <v>12.758419114846827</v>
      </c>
      <c r="S347" s="15">
        <f>VLOOKUP($D347,'cement hist forecast'!$A$1:$AJ$34,31,0)</f>
        <v>12.443550852304817</v>
      </c>
      <c r="T347" s="15">
        <f>VLOOKUP($D347,'cement hist forecast'!$A$1:$AJ$34,32,0)</f>
        <v>12.13497995501365</v>
      </c>
      <c r="U347" s="15">
        <f>VLOOKUP($D347,'cement hist forecast'!$A$1:$AJ$34,33,0)</f>
        <v>11.832580475668305</v>
      </c>
      <c r="V347" s="15">
        <f>VLOOKUP($D347,'cement hist forecast'!$A$1:$AJ$34,34,0)</f>
        <v>11.536228985909865</v>
      </c>
      <c r="W347" s="15">
        <f>VLOOKUP($D347,'cement hist forecast'!$A$1:$AJ$34,35,0)</f>
        <v>11.245804525946598</v>
      </c>
      <c r="X347" s="15">
        <f>VLOOKUP($D347,'cement hist forecast'!$A$1:$AJ$34,36,0)</f>
        <v>10.961188555182591</v>
      </c>
    </row>
    <row r="348" spans="1:24">
      <c r="A348" s="14" t="s">
        <v>3726</v>
      </c>
      <c r="B348" s="14" t="s">
        <v>4486</v>
      </c>
      <c r="C348" s="14" t="s">
        <v>4487</v>
      </c>
      <c r="D348" s="14" t="s">
        <v>2545</v>
      </c>
      <c r="E348" s="14" t="s">
        <v>3953</v>
      </c>
      <c r="F348">
        <f>SUMIF(GID_GCED_CO2_Plant_2019_v1.0!$V$1:$V$797,'prov lvl hist forec Mt'!A348,GID_GCED_CO2_Plant_2019_v1.0!$AB$1:$AB$797)</f>
        <v>0</v>
      </c>
      <c r="G348" s="15">
        <f t="shared" si="10"/>
        <v>9758.44</v>
      </c>
      <c r="H348" s="26">
        <f t="shared" si="11"/>
        <v>0</v>
      </c>
      <c r="I348" s="15">
        <f>VLOOKUP($D348,'cement hist forecast'!$A$1:$AJ$34,21,0)</f>
        <v>12.249890595695526</v>
      </c>
      <c r="J348" s="15">
        <f>VLOOKUP($D348,'cement hist forecast'!$A$1:$AJ$34,22,0)</f>
        <v>14.383858197862905</v>
      </c>
      <c r="K348" s="15">
        <f>VLOOKUP($D348,'cement hist forecast'!$A$1:$AJ$34,23,0)</f>
        <v>15.31924099525315</v>
      </c>
      <c r="L348" s="15">
        <f>VLOOKUP($D348,'cement hist forecast'!$A$1:$AJ$34,24,0)</f>
        <v>15.599987440717284</v>
      </c>
      <c r="M348" s="15">
        <f>VLOOKUP($D348,'cement hist forecast'!$A$1:$AJ$34,25,0)</f>
        <v>17.674287089029153</v>
      </c>
      <c r="N348" s="15">
        <f>VLOOKUP($D348,'cement hist forecast'!$A$1:$AJ$34,26,0)</f>
        <v>17.608992589415269</v>
      </c>
      <c r="O348" s="15">
        <f>VLOOKUP($D348,'cement hist forecast'!$A$1:$AJ$34,27,0)</f>
        <v>17.857982969106974</v>
      </c>
      <c r="P348" s="15">
        <f>VLOOKUP($D348,'cement hist forecast'!$A$1:$AJ$34,28,0)</f>
        <v>17.813376511934194</v>
      </c>
      <c r="Q348" s="15">
        <f>VLOOKUP($D348,'cement hist forecast'!$A$1:$AJ$34,29,0)</f>
        <v>17.390612126726253</v>
      </c>
      <c r="R348" s="15">
        <f>VLOOKUP($D348,'cement hist forecast'!$A$1:$AJ$34,30,0)</f>
        <v>16.976303029222471</v>
      </c>
      <c r="S348" s="15">
        <f>VLOOKUP($D348,'cement hist forecast'!$A$1:$AJ$34,31,0)</f>
        <v>16.570280113668762</v>
      </c>
      <c r="T348" s="15">
        <f>VLOOKUP($D348,'cement hist forecast'!$A$1:$AJ$34,32,0)</f>
        <v>16.172377656426129</v>
      </c>
      <c r="U348" s="15">
        <f>VLOOKUP($D348,'cement hist forecast'!$A$1:$AJ$34,33,0)</f>
        <v>15.782433248328351</v>
      </c>
      <c r="V348" s="15">
        <f>VLOOKUP($D348,'cement hist forecast'!$A$1:$AJ$34,34,0)</f>
        <v>15.400287728392524</v>
      </c>
      <c r="W348" s="15">
        <f>VLOOKUP($D348,'cement hist forecast'!$A$1:$AJ$34,35,0)</f>
        <v>15.025785118855419</v>
      </c>
      <c r="X348" s="15">
        <f>VLOOKUP($D348,'cement hist forecast'!$A$1:$AJ$34,36,0)</f>
        <v>14.65877256150905</v>
      </c>
    </row>
    <row r="349" spans="1:24">
      <c r="A349" s="14" t="s">
        <v>3337</v>
      </c>
      <c r="B349" s="14" t="s">
        <v>4488</v>
      </c>
      <c r="C349" s="14" t="s">
        <v>2772</v>
      </c>
      <c r="D349" s="14" t="s">
        <v>2366</v>
      </c>
      <c r="E349" s="14" t="s">
        <v>3987</v>
      </c>
      <c r="F349">
        <f>SUMIF(GID_GCED_CO2_Plant_2019_v1.0!$V$1:$V$797,'prov lvl hist forec Mt'!A349,GID_GCED_CO2_Plant_2019_v1.0!$AB$1:$AB$797)</f>
        <v>683.87</v>
      </c>
      <c r="G349" s="15">
        <f t="shared" si="10"/>
        <v>30951.659999999996</v>
      </c>
      <c r="H349" s="26">
        <f t="shared" si="11"/>
        <v>2.2094776176786644E-2</v>
      </c>
      <c r="I349" s="15">
        <f>VLOOKUP($D349,'cement hist forecast'!$A$1:$AJ$34,21,0)</f>
        <v>18.673370677696866</v>
      </c>
      <c r="J349" s="15">
        <f>VLOOKUP($D349,'cement hist forecast'!$A$1:$AJ$34,22,0)</f>
        <v>19.134054182558735</v>
      </c>
      <c r="K349" s="15">
        <f>VLOOKUP($D349,'cement hist forecast'!$A$1:$AJ$34,23,0)</f>
        <v>18.733784261782063</v>
      </c>
      <c r="L349" s="15">
        <f>VLOOKUP($D349,'cement hist forecast'!$A$1:$AJ$34,24,0)</f>
        <v>18.178614028547219</v>
      </c>
      <c r="M349" s="15">
        <f>VLOOKUP($D349,'cement hist forecast'!$A$1:$AJ$34,25,0)</f>
        <v>19.500559683797793</v>
      </c>
      <c r="N349" s="15">
        <f>VLOOKUP($D349,'cement hist forecast'!$A$1:$AJ$34,26,0)</f>
        <v>19.658190788078301</v>
      </c>
      <c r="O349" s="15">
        <f>VLOOKUP($D349,'cement hist forecast'!$A$1:$AJ$34,27,0)</f>
        <v>19.758945245019191</v>
      </c>
      <c r="P349" s="15">
        <f>VLOOKUP($D349,'cement hist forecast'!$A$1:$AJ$34,28,0)</f>
        <v>19.74089515258564</v>
      </c>
      <c r="Q349" s="15">
        <f>VLOOKUP($D349,'cement hist forecast'!$A$1:$AJ$34,29,0)</f>
        <v>19.569822695495866</v>
      </c>
      <c r="R349" s="15">
        <f>VLOOKUP($D349,'cement hist forecast'!$A$1:$AJ$34,30,0)</f>
        <v>19.402171687547888</v>
      </c>
      <c r="S349" s="15">
        <f>VLOOKUP($D349,'cement hist forecast'!$A$1:$AJ$34,31,0)</f>
        <v>19.237873699758868</v>
      </c>
      <c r="T349" s="15">
        <f>VLOOKUP($D349,'cement hist forecast'!$A$1:$AJ$34,32,0)</f>
        <v>19.076861671725631</v>
      </c>
      <c r="U349" s="15">
        <f>VLOOKUP($D349,'cement hist forecast'!$A$1:$AJ$34,33,0)</f>
        <v>18.919069884253059</v>
      </c>
      <c r="V349" s="15">
        <f>VLOOKUP($D349,'cement hist forecast'!$A$1:$AJ$34,34,0)</f>
        <v>18.764433932529936</v>
      </c>
      <c r="W349" s="15">
        <f>VLOOKUP($D349,'cement hist forecast'!$A$1:$AJ$34,35,0)</f>
        <v>18.61289069984128</v>
      </c>
      <c r="X349" s="15">
        <f>VLOOKUP($D349,'cement hist forecast'!$A$1:$AJ$34,36,0)</f>
        <v>18.464378331806394</v>
      </c>
    </row>
    <row r="350" spans="1:24">
      <c r="A350" s="14" t="s">
        <v>3727</v>
      </c>
      <c r="B350" s="14" t="s">
        <v>4489</v>
      </c>
      <c r="C350" s="14" t="s">
        <v>4490</v>
      </c>
      <c r="D350" s="14" t="s">
        <v>2386</v>
      </c>
      <c r="E350" s="14" t="s">
        <v>3955</v>
      </c>
      <c r="F350">
        <f>SUMIF(GID_GCED_CO2_Plant_2019_v1.0!$V$1:$V$797,'prov lvl hist forec Mt'!A350,GID_GCED_CO2_Plant_2019_v1.0!$AB$1:$AB$797)</f>
        <v>0</v>
      </c>
      <c r="G350" s="15">
        <f t="shared" si="10"/>
        <v>64497.73</v>
      </c>
      <c r="H350" s="26">
        <f t="shared" si="11"/>
        <v>0</v>
      </c>
      <c r="I350" s="15">
        <f>VLOOKUP($D350,'cement hist forecast'!$A$1:$AJ$34,21,0)</f>
        <v>17.343715083656377</v>
      </c>
      <c r="J350" s="15">
        <f>VLOOKUP($D350,'cement hist forecast'!$A$1:$AJ$34,22,0)</f>
        <v>17.568384652983536</v>
      </c>
      <c r="K350" s="15">
        <f>VLOOKUP($D350,'cement hist forecast'!$A$1:$AJ$34,23,0)</f>
        <v>18.169803346022103</v>
      </c>
      <c r="L350" s="15">
        <f>VLOOKUP($D350,'cement hist forecast'!$A$1:$AJ$34,24,0)</f>
        <v>17.225551928101279</v>
      </c>
      <c r="M350" s="15">
        <f>VLOOKUP($D350,'cement hist forecast'!$A$1:$AJ$34,25,0)</f>
        <v>19.247337649052817</v>
      </c>
      <c r="N350" s="15">
        <f>VLOOKUP($D350,'cement hist forecast'!$A$1:$AJ$34,26,0)</f>
        <v>19.224865638568154</v>
      </c>
      <c r="O350" s="15">
        <f>VLOOKUP($D350,'cement hist forecast'!$A$1:$AJ$34,27,0)</f>
        <v>19.453342978082087</v>
      </c>
      <c r="P350" s="15">
        <f>VLOOKUP($D350,'cement hist forecast'!$A$1:$AJ$34,28,0)</f>
        <v>19.412411418105361</v>
      </c>
      <c r="Q350" s="15">
        <f>VLOOKUP($D350,'cement hist forecast'!$A$1:$AJ$34,29,0)</f>
        <v>19.024476422009712</v>
      </c>
      <c r="R350" s="15">
        <f>VLOOKUP($D350,'cement hist forecast'!$A$1:$AJ$34,30,0)</f>
        <v>18.644300125835979</v>
      </c>
      <c r="S350" s="15">
        <f>VLOOKUP($D350,'cement hist forecast'!$A$1:$AJ$34,31,0)</f>
        <v>18.271727355585714</v>
      </c>
      <c r="T350" s="15">
        <f>VLOOKUP($D350,'cement hist forecast'!$A$1:$AJ$34,32,0)</f>
        <v>17.906606040740456</v>
      </c>
      <c r="U350" s="15">
        <f>VLOOKUP($D350,'cement hist forecast'!$A$1:$AJ$34,33,0)</f>
        <v>17.548787152192105</v>
      </c>
      <c r="V350" s="15">
        <f>VLOOKUP($D350,'cement hist forecast'!$A$1:$AJ$34,34,0)</f>
        <v>17.198124641414719</v>
      </c>
      <c r="W350" s="15">
        <f>VLOOKUP($D350,'cement hist forecast'!$A$1:$AJ$34,35,0)</f>
        <v>16.854475380852886</v>
      </c>
      <c r="X350" s="15">
        <f>VLOOKUP($D350,'cement hist forecast'!$A$1:$AJ$34,36,0)</f>
        <v>16.517699105502285</v>
      </c>
    </row>
    <row r="351" spans="1:24">
      <c r="A351" s="14" t="s">
        <v>3728</v>
      </c>
      <c r="B351" s="14" t="s">
        <v>4491</v>
      </c>
      <c r="C351" s="14" t="s">
        <v>4492</v>
      </c>
      <c r="D351" s="14" t="s">
        <v>1517</v>
      </c>
      <c r="E351" s="14" t="s">
        <v>4043</v>
      </c>
      <c r="F351">
        <f>SUMIF(GID_GCED_CO2_Plant_2019_v1.0!$V$1:$V$797,'prov lvl hist forec Mt'!A351,GID_GCED_CO2_Plant_2019_v1.0!$AB$1:$AB$797)</f>
        <v>0</v>
      </c>
      <c r="G351" s="15">
        <f t="shared" si="10"/>
        <v>24846.129999999997</v>
      </c>
      <c r="H351" s="26">
        <f t="shared" si="11"/>
        <v>0</v>
      </c>
      <c r="I351" s="15">
        <f>VLOOKUP($D351,'cement hist forecast'!$A$1:$AJ$34,21,0)</f>
        <v>19.737440587036417</v>
      </c>
      <c r="J351" s="15">
        <f>VLOOKUP($D351,'cement hist forecast'!$A$1:$AJ$34,22,0)</f>
        <v>19.782785600550685</v>
      </c>
      <c r="K351" s="15">
        <f>VLOOKUP($D351,'cement hist forecast'!$A$1:$AJ$34,23,0)</f>
        <v>21.414223108893875</v>
      </c>
      <c r="L351" s="15">
        <f>VLOOKUP($D351,'cement hist forecast'!$A$1:$AJ$34,24,0)</f>
        <v>21.140668258208319</v>
      </c>
      <c r="M351" s="15">
        <f>VLOOKUP($D351,'cement hist forecast'!$A$1:$AJ$34,25,0)</f>
        <v>22.995128337938279</v>
      </c>
      <c r="N351" s="15">
        <f>VLOOKUP($D351,'cement hist forecast'!$A$1:$AJ$34,26,0)</f>
        <v>23.156823843551148</v>
      </c>
      <c r="O351" s="15">
        <f>VLOOKUP($D351,'cement hist forecast'!$A$1:$AJ$34,27,0)</f>
        <v>23.328832621471442</v>
      </c>
      <c r="P351" s="15">
        <f>VLOOKUP($D351,'cement hist forecast'!$A$1:$AJ$34,28,0)</f>
        <v>23.29801736589754</v>
      </c>
      <c r="Q351" s="15">
        <f>VLOOKUP($D351,'cement hist forecast'!$A$1:$AJ$34,29,0)</f>
        <v>23.005961161405295</v>
      </c>
      <c r="R351" s="15">
        <f>VLOOKUP($D351,'cement hist forecast'!$A$1:$AJ$34,30,0)</f>
        <v>22.719746081002896</v>
      </c>
      <c r="S351" s="15">
        <f>VLOOKUP($D351,'cement hist forecast'!$A$1:$AJ$34,31,0)</f>
        <v>22.439255302208544</v>
      </c>
      <c r="T351" s="15">
        <f>VLOOKUP($D351,'cement hist forecast'!$A$1:$AJ$34,32,0)</f>
        <v>22.164374338990076</v>
      </c>
      <c r="U351" s="15">
        <f>VLOOKUP($D351,'cement hist forecast'!$A$1:$AJ$34,33,0)</f>
        <v>21.894990995035982</v>
      </c>
      <c r="V351" s="15">
        <f>VLOOKUP($D351,'cement hist forecast'!$A$1:$AJ$34,34,0)</f>
        <v>21.630995317960966</v>
      </c>
      <c r="W351" s="15">
        <f>VLOOKUP($D351,'cement hist forecast'!$A$1:$AJ$34,35,0)</f>
        <v>21.372279554427454</v>
      </c>
      <c r="X351" s="15">
        <f>VLOOKUP($D351,'cement hist forecast'!$A$1:$AJ$34,36,0)</f>
        <v>21.118738106164606</v>
      </c>
    </row>
    <row r="352" spans="1:24">
      <c r="A352" s="14" t="s">
        <v>3729</v>
      </c>
      <c r="B352" s="14" t="s">
        <v>4493</v>
      </c>
      <c r="C352" s="14" t="s">
        <v>4494</v>
      </c>
      <c r="D352" s="14" t="s">
        <v>2446</v>
      </c>
      <c r="E352" s="14" t="s">
        <v>3951</v>
      </c>
      <c r="F352">
        <f>SUMIF(GID_GCED_CO2_Plant_2019_v1.0!$V$1:$V$797,'prov lvl hist forec Mt'!A352,GID_GCED_CO2_Plant_2019_v1.0!$AB$1:$AB$797)</f>
        <v>0</v>
      </c>
      <c r="G352" s="15">
        <f t="shared" si="10"/>
        <v>15742.279999999997</v>
      </c>
      <c r="H352" s="26">
        <f t="shared" si="11"/>
        <v>0</v>
      </c>
      <c r="I352" s="15">
        <f>VLOOKUP($D352,'cement hist forecast'!$A$1:$AJ$34,21,0)</f>
        <v>14.855393778621981</v>
      </c>
      <c r="J352" s="15">
        <f>VLOOKUP($D352,'cement hist forecast'!$A$1:$AJ$34,22,0)</f>
        <v>15.201388095517611</v>
      </c>
      <c r="K352" s="15">
        <f>VLOOKUP($D352,'cement hist forecast'!$A$1:$AJ$34,23,0)</f>
        <v>15.067019776570652</v>
      </c>
      <c r="L352" s="15">
        <f>VLOOKUP($D352,'cement hist forecast'!$A$1:$AJ$34,24,0)</f>
        <v>14.134727678653508</v>
      </c>
      <c r="M352" s="15">
        <f>VLOOKUP($D352,'cement hist forecast'!$A$1:$AJ$34,25,0)</f>
        <v>15.992822878418323</v>
      </c>
      <c r="N352" s="15">
        <f>VLOOKUP($D352,'cement hist forecast'!$A$1:$AJ$34,26,0)</f>
        <v>13.708727210595866</v>
      </c>
      <c r="O352" s="15">
        <f>VLOOKUP($D352,'cement hist forecast'!$A$1:$AJ$34,27,0)</f>
        <v>13.930634952159352</v>
      </c>
      <c r="P352" s="15">
        <f>VLOOKUP($D352,'cement hist forecast'!$A$1:$AJ$34,28,0)</f>
        <v>13.890880331187187</v>
      </c>
      <c r="Q352" s="15">
        <f>VLOOKUP($D352,'cement hist forecast'!$A$1:$AJ$34,29,0)</f>
        <v>13.514099950952696</v>
      </c>
      <c r="R352" s="15">
        <f>VLOOKUP($D352,'cement hist forecast'!$A$1:$AJ$34,30,0)</f>
        <v>13.144855178322894</v>
      </c>
      <c r="S352" s="15">
        <f>VLOOKUP($D352,'cement hist forecast'!$A$1:$AJ$34,31,0)</f>
        <v>12.782995301145689</v>
      </c>
      <c r="T352" s="15">
        <f>VLOOKUP($D352,'cement hist forecast'!$A$1:$AJ$34,32,0)</f>
        <v>12.428372621512029</v>
      </c>
      <c r="U352" s="15">
        <f>VLOOKUP($D352,'cement hist forecast'!$A$1:$AJ$34,33,0)</f>
        <v>12.080842395471043</v>
      </c>
      <c r="V352" s="15">
        <f>VLOOKUP($D352,'cement hist forecast'!$A$1:$AJ$34,34,0)</f>
        <v>11.740262773950873</v>
      </c>
      <c r="W352" s="15">
        <f>VLOOKUP($D352,'cement hist forecast'!$A$1:$AJ$34,35,0)</f>
        <v>11.406494744861112</v>
      </c>
      <c r="X352" s="15">
        <f>VLOOKUP($D352,'cement hist forecast'!$A$1:$AJ$34,36,0)</f>
        <v>11.079402076353139</v>
      </c>
    </row>
    <row r="353" spans="1:24">
      <c r="A353" s="14" t="s">
        <v>3730</v>
      </c>
      <c r="B353" s="14" t="s">
        <v>4495</v>
      </c>
      <c r="C353" s="14" t="s">
        <v>4496</v>
      </c>
      <c r="D353" s="14" t="s">
        <v>2565</v>
      </c>
      <c r="E353" s="14" t="s">
        <v>4086</v>
      </c>
      <c r="F353">
        <f>SUMIF(GID_GCED_CO2_Plant_2019_v1.0!$V$1:$V$797,'prov lvl hist forec Mt'!A353,GID_GCED_CO2_Plant_2019_v1.0!$AB$1:$AB$797)</f>
        <v>0</v>
      </c>
      <c r="G353" s="15">
        <f t="shared" si="10"/>
        <v>2111.92</v>
      </c>
      <c r="H353" s="26">
        <f t="shared" si="11"/>
        <v>0</v>
      </c>
      <c r="I353" s="15">
        <f>VLOOKUP($D353,'cement hist forecast'!$A$1:$AJ$34,21,0)</f>
        <v>2.3177299998037837</v>
      </c>
      <c r="J353" s="15">
        <f>VLOOKUP($D353,'cement hist forecast'!$A$1:$AJ$34,22,0)</f>
        <v>2.4594381933825855</v>
      </c>
      <c r="K353" s="15">
        <f>VLOOKUP($D353,'cement hist forecast'!$A$1:$AJ$34,23,0)</f>
        <v>1.9663569371754486</v>
      </c>
      <c r="L353" s="15">
        <f>VLOOKUP($D353,'cement hist forecast'!$A$1:$AJ$34,24,0)</f>
        <v>1.7821141366574487</v>
      </c>
      <c r="M353" s="15">
        <f>VLOOKUP($D353,'cement hist forecast'!$A$1:$AJ$34,25,0)</f>
        <v>1.8435136538098522</v>
      </c>
      <c r="N353" s="15">
        <f>VLOOKUP($D353,'cement hist forecast'!$A$1:$AJ$34,26,0)</f>
        <v>1.6494509000647606</v>
      </c>
      <c r="O353" s="15">
        <f>VLOOKUP($D353,'cement hist forecast'!$A$1:$AJ$34,27,0)</f>
        <v>1.6475354613287552</v>
      </c>
      <c r="P353" s="15">
        <f>VLOOKUP($D353,'cement hist forecast'!$A$1:$AJ$34,28,0)</f>
        <v>1.647878610875539</v>
      </c>
      <c r="Q353" s="15">
        <f>VLOOKUP($D353,'cement hist forecast'!$A$1:$AJ$34,29,0)</f>
        <v>1.6511308621497989</v>
      </c>
      <c r="R353" s="15">
        <f>VLOOKUP($D353,'cement hist forecast'!$A$1:$AJ$34,30,0)</f>
        <v>1.6543180683985734</v>
      </c>
      <c r="S353" s="15">
        <f>VLOOKUP($D353,'cement hist forecast'!$A$1:$AJ$34,31,0)</f>
        <v>1.6574415305223729</v>
      </c>
      <c r="T353" s="15">
        <f>VLOOKUP($D353,'cement hist forecast'!$A$1:$AJ$34,32,0)</f>
        <v>1.6605025234036961</v>
      </c>
      <c r="U353" s="15">
        <f>VLOOKUP($D353,'cement hist forecast'!$A$1:$AJ$34,33,0)</f>
        <v>1.6635022964273929</v>
      </c>
      <c r="V353" s="15">
        <f>VLOOKUP($D353,'cement hist forecast'!$A$1:$AJ$34,34,0)</f>
        <v>1.6664420739906158</v>
      </c>
      <c r="W353" s="15">
        <f>VLOOKUP($D353,'cement hist forecast'!$A$1:$AJ$34,35,0)</f>
        <v>1.6693230560025742</v>
      </c>
      <c r="X353" s="15">
        <f>VLOOKUP($D353,'cement hist forecast'!$A$1:$AJ$34,36,0)</f>
        <v>1.6721464183742938</v>
      </c>
    </row>
    <row r="354" spans="1:24">
      <c r="A354" s="14" t="s">
        <v>3731</v>
      </c>
      <c r="B354" s="14" t="s">
        <v>4497</v>
      </c>
      <c r="C354" s="14" t="s">
        <v>4498</v>
      </c>
      <c r="D354" s="14" t="s">
        <v>2545</v>
      </c>
      <c r="E354" s="14" t="s">
        <v>3953</v>
      </c>
      <c r="F354">
        <f>SUMIF(GID_GCED_CO2_Plant_2019_v1.0!$V$1:$V$797,'prov lvl hist forec Mt'!A354,GID_GCED_CO2_Plant_2019_v1.0!$AB$1:$AB$797)</f>
        <v>0</v>
      </c>
      <c r="G354" s="15">
        <f t="shared" si="10"/>
        <v>9758.44</v>
      </c>
      <c r="H354" s="26">
        <f t="shared" si="11"/>
        <v>0</v>
      </c>
      <c r="I354" s="15">
        <f>VLOOKUP($D354,'cement hist forecast'!$A$1:$AJ$34,21,0)</f>
        <v>12.249890595695526</v>
      </c>
      <c r="J354" s="15">
        <f>VLOOKUP($D354,'cement hist forecast'!$A$1:$AJ$34,22,0)</f>
        <v>14.383858197862905</v>
      </c>
      <c r="K354" s="15">
        <f>VLOOKUP($D354,'cement hist forecast'!$A$1:$AJ$34,23,0)</f>
        <v>15.31924099525315</v>
      </c>
      <c r="L354" s="15">
        <f>VLOOKUP($D354,'cement hist forecast'!$A$1:$AJ$34,24,0)</f>
        <v>15.599987440717284</v>
      </c>
      <c r="M354" s="15">
        <f>VLOOKUP($D354,'cement hist forecast'!$A$1:$AJ$34,25,0)</f>
        <v>17.674287089029153</v>
      </c>
      <c r="N354" s="15">
        <f>VLOOKUP($D354,'cement hist forecast'!$A$1:$AJ$34,26,0)</f>
        <v>17.608992589415269</v>
      </c>
      <c r="O354" s="15">
        <f>VLOOKUP($D354,'cement hist forecast'!$A$1:$AJ$34,27,0)</f>
        <v>17.857982969106974</v>
      </c>
      <c r="P354" s="15">
        <f>VLOOKUP($D354,'cement hist forecast'!$A$1:$AJ$34,28,0)</f>
        <v>17.813376511934194</v>
      </c>
      <c r="Q354" s="15">
        <f>VLOOKUP($D354,'cement hist forecast'!$A$1:$AJ$34,29,0)</f>
        <v>17.390612126726253</v>
      </c>
      <c r="R354" s="15">
        <f>VLOOKUP($D354,'cement hist forecast'!$A$1:$AJ$34,30,0)</f>
        <v>16.976303029222471</v>
      </c>
      <c r="S354" s="15">
        <f>VLOOKUP($D354,'cement hist forecast'!$A$1:$AJ$34,31,0)</f>
        <v>16.570280113668762</v>
      </c>
      <c r="T354" s="15">
        <f>VLOOKUP($D354,'cement hist forecast'!$A$1:$AJ$34,32,0)</f>
        <v>16.172377656426129</v>
      </c>
      <c r="U354" s="15">
        <f>VLOOKUP($D354,'cement hist forecast'!$A$1:$AJ$34,33,0)</f>
        <v>15.782433248328351</v>
      </c>
      <c r="V354" s="15">
        <f>VLOOKUP($D354,'cement hist forecast'!$A$1:$AJ$34,34,0)</f>
        <v>15.400287728392524</v>
      </c>
      <c r="W354" s="15">
        <f>VLOOKUP($D354,'cement hist forecast'!$A$1:$AJ$34,35,0)</f>
        <v>15.025785118855419</v>
      </c>
      <c r="X354" s="15">
        <f>VLOOKUP($D354,'cement hist forecast'!$A$1:$AJ$34,36,0)</f>
        <v>14.65877256150905</v>
      </c>
    </row>
    <row r="355" spans="1:24">
      <c r="A355" s="14" t="s">
        <v>3732</v>
      </c>
      <c r="B355" s="14" t="s">
        <v>4499</v>
      </c>
      <c r="C355" s="14" t="s">
        <v>4500</v>
      </c>
      <c r="D355" s="14" t="s">
        <v>3970</v>
      </c>
      <c r="E355" s="14" t="s">
        <v>3971</v>
      </c>
      <c r="F355">
        <f>SUMIF(GID_GCED_CO2_Plant_2019_v1.0!$V$1:$V$797,'prov lvl hist forec Mt'!A355,GID_GCED_CO2_Plant_2019_v1.0!$AB$1:$AB$797)</f>
        <v>0</v>
      </c>
      <c r="G355" s="15">
        <f t="shared" si="10"/>
        <v>6506.7800000000007</v>
      </c>
      <c r="H355" s="26">
        <f t="shared" si="11"/>
        <v>0</v>
      </c>
      <c r="I355" s="15">
        <f>VLOOKUP($D355,'cement hist forecast'!$A$1:$AJ$34,21,0)</f>
        <v>7.7519399425939444</v>
      </c>
      <c r="J355" s="15">
        <f>VLOOKUP($D355,'cement hist forecast'!$A$1:$AJ$34,22,0)</f>
        <v>8.2611807461625233</v>
      </c>
      <c r="K355" s="15">
        <f>VLOOKUP($D355,'cement hist forecast'!$A$1:$AJ$34,23,0)</f>
        <v>4.1310126843708384</v>
      </c>
      <c r="L355" s="15">
        <f>VLOOKUP($D355,'cement hist forecast'!$A$1:$AJ$34,24,0)</f>
        <v>3.8413634632449338</v>
      </c>
      <c r="M355" s="15">
        <f>VLOOKUP($D355,'cement hist forecast'!$A$1:$AJ$34,25,0)</f>
        <v>4.4937795284061428</v>
      </c>
      <c r="N355" s="15">
        <f>VLOOKUP($D355,'cement hist forecast'!$A$1:$AJ$34,26,0)</f>
        <v>4.7903496545665574</v>
      </c>
      <c r="O355" s="15">
        <f>VLOOKUP($D355,'cement hist forecast'!$A$1:$AJ$34,27,0)</f>
        <v>4.876154171658599</v>
      </c>
      <c r="P355" s="15">
        <f>VLOOKUP($D355,'cement hist forecast'!$A$1:$AJ$34,28,0)</f>
        <v>4.8607823507808767</v>
      </c>
      <c r="Q355" s="15">
        <f>VLOOKUP($D355,'cement hist forecast'!$A$1:$AJ$34,29,0)</f>
        <v>4.7150936138851112</v>
      </c>
      <c r="R355" s="15">
        <f>VLOOKUP($D355,'cement hist forecast'!$A$1:$AJ$34,30,0)</f>
        <v>4.5723186517272607</v>
      </c>
      <c r="S355" s="15">
        <f>VLOOKUP($D355,'cement hist forecast'!$A$1:$AJ$34,31,0)</f>
        <v>4.4323991888125676</v>
      </c>
      <c r="T355" s="15">
        <f>VLOOKUP($D355,'cement hist forecast'!$A$1:$AJ$34,32,0)</f>
        <v>4.2952781151561679</v>
      </c>
      <c r="U355" s="15">
        <f>VLOOKUP($D355,'cement hist forecast'!$A$1:$AJ$34,33,0)</f>
        <v>4.1608994629728961</v>
      </c>
      <c r="V355" s="15">
        <f>VLOOKUP($D355,'cement hist forecast'!$A$1:$AJ$34,34,0)</f>
        <v>4.0292083838332902</v>
      </c>
      <c r="W355" s="15">
        <f>VLOOKUP($D355,'cement hist forecast'!$A$1:$AJ$34,35,0)</f>
        <v>3.9001511262764765</v>
      </c>
      <c r="X355" s="15">
        <f>VLOOKUP($D355,'cement hist forecast'!$A$1:$AJ$34,36,0)</f>
        <v>3.7736750138707977</v>
      </c>
    </row>
    <row r="356" spans="1:24">
      <c r="A356" s="14" t="s">
        <v>3413</v>
      </c>
      <c r="B356" s="14" t="s">
        <v>4501</v>
      </c>
      <c r="C356" s="14" t="s">
        <v>3075</v>
      </c>
      <c r="D356" s="14" t="s">
        <v>1517</v>
      </c>
      <c r="E356" s="14" t="s">
        <v>4043</v>
      </c>
      <c r="F356">
        <f>SUMIF(GID_GCED_CO2_Plant_2019_v1.0!$V$1:$V$797,'prov lvl hist forec Mt'!A356,GID_GCED_CO2_Plant_2019_v1.0!$AB$1:$AB$797)</f>
        <v>187.73000000000002</v>
      </c>
      <c r="G356" s="15">
        <f t="shared" si="10"/>
        <v>24846.129999999997</v>
      </c>
      <c r="H356" s="26">
        <f t="shared" si="11"/>
        <v>7.5557038460315569E-3</v>
      </c>
      <c r="I356" s="15">
        <f>VLOOKUP($D356,'cement hist forecast'!$A$1:$AJ$34,21,0)</f>
        <v>19.737440587036417</v>
      </c>
      <c r="J356" s="15">
        <f>VLOOKUP($D356,'cement hist forecast'!$A$1:$AJ$34,22,0)</f>
        <v>19.782785600550685</v>
      </c>
      <c r="K356" s="15">
        <f>VLOOKUP($D356,'cement hist forecast'!$A$1:$AJ$34,23,0)</f>
        <v>21.414223108893875</v>
      </c>
      <c r="L356" s="15">
        <f>VLOOKUP($D356,'cement hist forecast'!$A$1:$AJ$34,24,0)</f>
        <v>21.140668258208319</v>
      </c>
      <c r="M356" s="15">
        <f>VLOOKUP($D356,'cement hist forecast'!$A$1:$AJ$34,25,0)</f>
        <v>22.995128337938279</v>
      </c>
      <c r="N356" s="15">
        <f>VLOOKUP($D356,'cement hist forecast'!$A$1:$AJ$34,26,0)</f>
        <v>23.156823843551148</v>
      </c>
      <c r="O356" s="15">
        <f>VLOOKUP($D356,'cement hist forecast'!$A$1:$AJ$34,27,0)</f>
        <v>23.328832621471442</v>
      </c>
      <c r="P356" s="15">
        <f>VLOOKUP($D356,'cement hist forecast'!$A$1:$AJ$34,28,0)</f>
        <v>23.29801736589754</v>
      </c>
      <c r="Q356" s="15">
        <f>VLOOKUP($D356,'cement hist forecast'!$A$1:$AJ$34,29,0)</f>
        <v>23.005961161405295</v>
      </c>
      <c r="R356" s="15">
        <f>VLOOKUP($D356,'cement hist forecast'!$A$1:$AJ$34,30,0)</f>
        <v>22.719746081002896</v>
      </c>
      <c r="S356" s="15">
        <f>VLOOKUP($D356,'cement hist forecast'!$A$1:$AJ$34,31,0)</f>
        <v>22.439255302208544</v>
      </c>
      <c r="T356" s="15">
        <f>VLOOKUP($D356,'cement hist forecast'!$A$1:$AJ$34,32,0)</f>
        <v>22.164374338990076</v>
      </c>
      <c r="U356" s="15">
        <f>VLOOKUP($D356,'cement hist forecast'!$A$1:$AJ$34,33,0)</f>
        <v>21.894990995035982</v>
      </c>
      <c r="V356" s="15">
        <f>VLOOKUP($D356,'cement hist forecast'!$A$1:$AJ$34,34,0)</f>
        <v>21.630995317960966</v>
      </c>
      <c r="W356" s="15">
        <f>VLOOKUP($D356,'cement hist forecast'!$A$1:$AJ$34,35,0)</f>
        <v>21.372279554427454</v>
      </c>
      <c r="X356" s="15">
        <f>VLOOKUP($D356,'cement hist forecast'!$A$1:$AJ$34,36,0)</f>
        <v>21.118738106164606</v>
      </c>
    </row>
    <row r="357" spans="1:24">
      <c r="A357" s="14" t="s">
        <v>3733</v>
      </c>
      <c r="B357" s="14" t="s">
        <v>4502</v>
      </c>
      <c r="C357" s="14" t="s">
        <v>4503</v>
      </c>
      <c r="D357" s="14" t="s">
        <v>2634</v>
      </c>
      <c r="E357" s="14" t="s">
        <v>3974</v>
      </c>
      <c r="F357">
        <f>SUMIF(GID_GCED_CO2_Plant_2019_v1.0!$V$1:$V$797,'prov lvl hist forec Mt'!A357,GID_GCED_CO2_Plant_2019_v1.0!$AB$1:$AB$797)</f>
        <v>0</v>
      </c>
      <c r="G357" s="15">
        <f t="shared" si="10"/>
        <v>11280.41</v>
      </c>
      <c r="H357" s="26">
        <f t="shared" si="11"/>
        <v>0</v>
      </c>
      <c r="I357" s="15">
        <f>VLOOKUP($D357,'cement hist forecast'!$A$1:$AJ$34,21,0)</f>
        <v>4.7547676258514073</v>
      </c>
      <c r="J357" s="15">
        <f>VLOOKUP($D357,'cement hist forecast'!$A$1:$AJ$34,22,0)</f>
        <v>4.4743011277995075</v>
      </c>
      <c r="K357" s="15">
        <f>VLOOKUP($D357,'cement hist forecast'!$A$1:$AJ$34,23,0)</f>
        <v>4.0588312663850603</v>
      </c>
      <c r="L357" s="15">
        <f>VLOOKUP($D357,'cement hist forecast'!$A$1:$AJ$34,24,0)</f>
        <v>1.7632197575348332</v>
      </c>
      <c r="M357" s="15">
        <f>VLOOKUP($D357,'cement hist forecast'!$A$1:$AJ$34,25,0)</f>
        <v>2.4793000656680531</v>
      </c>
      <c r="N357" s="15">
        <f>VLOOKUP($D357,'cement hist forecast'!$A$1:$AJ$34,26,0)</f>
        <v>2.7002504872645074</v>
      </c>
      <c r="O357" s="15">
        <f>VLOOKUP($D357,'cement hist forecast'!$A$1:$AJ$34,27,0)</f>
        <v>2.8116790537330001</v>
      </c>
      <c r="P357" s="15">
        <f>VLOOKUP($D357,'cement hist forecast'!$A$1:$AJ$34,28,0)</f>
        <v>2.7917167018374971</v>
      </c>
      <c r="Q357" s="15">
        <f>VLOOKUP($D357,'cement hist forecast'!$A$1:$AJ$34,29,0)</f>
        <v>2.6025205190131522</v>
      </c>
      <c r="R357" s="15">
        <f>VLOOKUP($D357,'cement hist forecast'!$A$1:$AJ$34,30,0)</f>
        <v>2.4171082598452944</v>
      </c>
      <c r="S357" s="15">
        <f>VLOOKUP($D357,'cement hist forecast'!$A$1:$AJ$34,31,0)</f>
        <v>2.2354042458607934</v>
      </c>
      <c r="T357" s="15">
        <f>VLOOKUP($D357,'cement hist forecast'!$A$1:$AJ$34,32,0)</f>
        <v>2.0573343121559824</v>
      </c>
      <c r="U357" s="15">
        <f>VLOOKUP($D357,'cement hist forecast'!$A$1:$AJ$34,33,0)</f>
        <v>1.8828257771252686</v>
      </c>
      <c r="V357" s="15">
        <f>VLOOKUP($D357,'cement hist forecast'!$A$1:$AJ$34,34,0)</f>
        <v>1.7118074127951675</v>
      </c>
      <c r="W357" s="15">
        <f>VLOOKUP($D357,'cement hist forecast'!$A$1:$AJ$34,35,0)</f>
        <v>1.5442094157516706</v>
      </c>
      <c r="X357" s="15">
        <f>VLOOKUP($D357,'cement hist forecast'!$A$1:$AJ$34,36,0)</f>
        <v>1.3799633786490411</v>
      </c>
    </row>
    <row r="358" spans="1:24">
      <c r="A358" s="14" t="s">
        <v>3428</v>
      </c>
      <c r="B358" s="14" t="s">
        <v>4504</v>
      </c>
      <c r="C358" s="14" t="s">
        <v>2465</v>
      </c>
      <c r="D358" s="14" t="s">
        <v>2366</v>
      </c>
      <c r="E358" s="14" t="s">
        <v>3987</v>
      </c>
      <c r="F358">
        <f>SUMIF(GID_GCED_CO2_Plant_2019_v1.0!$V$1:$V$797,'prov lvl hist forec Mt'!A358,GID_GCED_CO2_Plant_2019_v1.0!$AB$1:$AB$797)</f>
        <v>301.70000000000005</v>
      </c>
      <c r="G358" s="15">
        <f t="shared" si="10"/>
        <v>30951.659999999996</v>
      </c>
      <c r="H358" s="26">
        <f t="shared" si="11"/>
        <v>9.7474578100173008E-3</v>
      </c>
      <c r="I358" s="15">
        <f>VLOOKUP($D358,'cement hist forecast'!$A$1:$AJ$34,21,0)</f>
        <v>18.673370677696866</v>
      </c>
      <c r="J358" s="15">
        <f>VLOOKUP($D358,'cement hist forecast'!$A$1:$AJ$34,22,0)</f>
        <v>19.134054182558735</v>
      </c>
      <c r="K358" s="15">
        <f>VLOOKUP($D358,'cement hist forecast'!$A$1:$AJ$34,23,0)</f>
        <v>18.733784261782063</v>
      </c>
      <c r="L358" s="15">
        <f>VLOOKUP($D358,'cement hist forecast'!$A$1:$AJ$34,24,0)</f>
        <v>18.178614028547219</v>
      </c>
      <c r="M358" s="15">
        <f>VLOOKUP($D358,'cement hist forecast'!$A$1:$AJ$34,25,0)</f>
        <v>19.500559683797793</v>
      </c>
      <c r="N358" s="15">
        <f>VLOOKUP($D358,'cement hist forecast'!$A$1:$AJ$34,26,0)</f>
        <v>19.658190788078301</v>
      </c>
      <c r="O358" s="15">
        <f>VLOOKUP($D358,'cement hist forecast'!$A$1:$AJ$34,27,0)</f>
        <v>19.758945245019191</v>
      </c>
      <c r="P358" s="15">
        <f>VLOOKUP($D358,'cement hist forecast'!$A$1:$AJ$34,28,0)</f>
        <v>19.74089515258564</v>
      </c>
      <c r="Q358" s="15">
        <f>VLOOKUP($D358,'cement hist forecast'!$A$1:$AJ$34,29,0)</f>
        <v>19.569822695495866</v>
      </c>
      <c r="R358" s="15">
        <f>VLOOKUP($D358,'cement hist forecast'!$A$1:$AJ$34,30,0)</f>
        <v>19.402171687547888</v>
      </c>
      <c r="S358" s="15">
        <f>VLOOKUP($D358,'cement hist forecast'!$A$1:$AJ$34,31,0)</f>
        <v>19.237873699758868</v>
      </c>
      <c r="T358" s="15">
        <f>VLOOKUP($D358,'cement hist forecast'!$A$1:$AJ$34,32,0)</f>
        <v>19.076861671725631</v>
      </c>
      <c r="U358" s="15">
        <f>VLOOKUP($D358,'cement hist forecast'!$A$1:$AJ$34,33,0)</f>
        <v>18.919069884253059</v>
      </c>
      <c r="V358" s="15">
        <f>VLOOKUP($D358,'cement hist forecast'!$A$1:$AJ$34,34,0)</f>
        <v>18.764433932529936</v>
      </c>
      <c r="W358" s="15">
        <f>VLOOKUP($D358,'cement hist forecast'!$A$1:$AJ$34,35,0)</f>
        <v>18.61289069984128</v>
      </c>
      <c r="X358" s="15">
        <f>VLOOKUP($D358,'cement hist forecast'!$A$1:$AJ$34,36,0)</f>
        <v>18.464378331806394</v>
      </c>
    </row>
    <row r="359" spans="1:24">
      <c r="A359" s="14" t="s">
        <v>3312</v>
      </c>
      <c r="B359" s="14" t="s">
        <v>4505</v>
      </c>
      <c r="C359" s="14" t="s">
        <v>2625</v>
      </c>
      <c r="D359" s="14" t="s">
        <v>1517</v>
      </c>
      <c r="E359" s="14" t="s">
        <v>4043</v>
      </c>
      <c r="F359">
        <f>SUMIF(GID_GCED_CO2_Plant_2019_v1.0!$V$1:$V$797,'prov lvl hist forec Mt'!A359,GID_GCED_CO2_Plant_2019_v1.0!$AB$1:$AB$797)</f>
        <v>2091.81</v>
      </c>
      <c r="G359" s="15">
        <f t="shared" si="10"/>
        <v>24846.129999999997</v>
      </c>
      <c r="H359" s="26">
        <f t="shared" si="11"/>
        <v>8.4190576158138117E-2</v>
      </c>
      <c r="I359" s="15">
        <f>VLOOKUP($D359,'cement hist forecast'!$A$1:$AJ$34,21,0)</f>
        <v>19.737440587036417</v>
      </c>
      <c r="J359" s="15">
        <f>VLOOKUP($D359,'cement hist forecast'!$A$1:$AJ$34,22,0)</f>
        <v>19.782785600550685</v>
      </c>
      <c r="K359" s="15">
        <f>VLOOKUP($D359,'cement hist forecast'!$A$1:$AJ$34,23,0)</f>
        <v>21.414223108893875</v>
      </c>
      <c r="L359" s="15">
        <f>VLOOKUP($D359,'cement hist forecast'!$A$1:$AJ$34,24,0)</f>
        <v>21.140668258208319</v>
      </c>
      <c r="M359" s="15">
        <f>VLOOKUP($D359,'cement hist forecast'!$A$1:$AJ$34,25,0)</f>
        <v>22.995128337938279</v>
      </c>
      <c r="N359" s="15">
        <f>VLOOKUP($D359,'cement hist forecast'!$A$1:$AJ$34,26,0)</f>
        <v>23.156823843551148</v>
      </c>
      <c r="O359" s="15">
        <f>VLOOKUP($D359,'cement hist forecast'!$A$1:$AJ$34,27,0)</f>
        <v>23.328832621471442</v>
      </c>
      <c r="P359" s="15">
        <f>VLOOKUP($D359,'cement hist forecast'!$A$1:$AJ$34,28,0)</f>
        <v>23.29801736589754</v>
      </c>
      <c r="Q359" s="15">
        <f>VLOOKUP($D359,'cement hist forecast'!$A$1:$AJ$34,29,0)</f>
        <v>23.005961161405295</v>
      </c>
      <c r="R359" s="15">
        <f>VLOOKUP($D359,'cement hist forecast'!$A$1:$AJ$34,30,0)</f>
        <v>22.719746081002896</v>
      </c>
      <c r="S359" s="15">
        <f>VLOOKUP($D359,'cement hist forecast'!$A$1:$AJ$34,31,0)</f>
        <v>22.439255302208544</v>
      </c>
      <c r="T359" s="15">
        <f>VLOOKUP($D359,'cement hist forecast'!$A$1:$AJ$34,32,0)</f>
        <v>22.164374338990076</v>
      </c>
      <c r="U359" s="15">
        <f>VLOOKUP($D359,'cement hist forecast'!$A$1:$AJ$34,33,0)</f>
        <v>21.894990995035982</v>
      </c>
      <c r="V359" s="15">
        <f>VLOOKUP($D359,'cement hist forecast'!$A$1:$AJ$34,34,0)</f>
        <v>21.630995317960966</v>
      </c>
      <c r="W359" s="15">
        <f>VLOOKUP($D359,'cement hist forecast'!$A$1:$AJ$34,35,0)</f>
        <v>21.372279554427454</v>
      </c>
      <c r="X359" s="15">
        <f>VLOOKUP($D359,'cement hist forecast'!$A$1:$AJ$34,36,0)</f>
        <v>21.118738106164606</v>
      </c>
    </row>
    <row r="360" spans="1:24">
      <c r="A360" s="14" t="s">
        <v>3734</v>
      </c>
      <c r="B360" s="14" t="s">
        <v>4506</v>
      </c>
      <c r="C360" s="14" t="s">
        <v>4507</v>
      </c>
      <c r="D360" s="14" t="s">
        <v>2362</v>
      </c>
      <c r="E360" s="14" t="s">
        <v>3963</v>
      </c>
      <c r="F360">
        <f>SUMIF(GID_GCED_CO2_Plant_2019_v1.0!$V$1:$V$797,'prov lvl hist forec Mt'!A360,GID_GCED_CO2_Plant_2019_v1.0!$AB$1:$AB$797)</f>
        <v>0</v>
      </c>
      <c r="G360" s="15">
        <f t="shared" si="10"/>
        <v>26891.949999999997</v>
      </c>
      <c r="H360" s="26">
        <f t="shared" si="11"/>
        <v>0</v>
      </c>
      <c r="I360" s="15">
        <f>VLOOKUP($D360,'cement hist forecast'!$A$1:$AJ$34,21,0)</f>
        <v>21.994985336630332</v>
      </c>
      <c r="J360" s="15">
        <f>VLOOKUP($D360,'cement hist forecast'!$A$1:$AJ$34,22,0)</f>
        <v>20.472306267203567</v>
      </c>
      <c r="K360" s="15">
        <f>VLOOKUP($D360,'cement hist forecast'!$A$1:$AJ$34,23,0)</f>
        <v>20.264922925467992</v>
      </c>
      <c r="L360" s="15">
        <f>VLOOKUP($D360,'cement hist forecast'!$A$1:$AJ$34,24,0)</f>
        <v>14.497991619881457</v>
      </c>
      <c r="M360" s="15">
        <f>VLOOKUP($D360,'cement hist forecast'!$A$1:$AJ$34,25,0)</f>
        <v>14.40046728580502</v>
      </c>
      <c r="N360" s="15">
        <f>VLOOKUP($D360,'cement hist forecast'!$A$1:$AJ$34,26,0)</f>
        <v>15.896400140947566</v>
      </c>
      <c r="O360" s="15">
        <f>VLOOKUP($D360,'cement hist forecast'!$A$1:$AJ$34,27,0)</f>
        <v>15.777576315359193</v>
      </c>
      <c r="P360" s="15">
        <f>VLOOKUP($D360,'cement hist forecast'!$A$1:$AJ$34,28,0)</f>
        <v>15.798863522896191</v>
      </c>
      <c r="Q360" s="15">
        <f>VLOOKUP($D360,'cement hist forecast'!$A$1:$AJ$34,29,0)</f>
        <v>16.000616223683764</v>
      </c>
      <c r="R360" s="15">
        <f>VLOOKUP($D360,'cement hist forecast'!$A$1:$AJ$34,30,0)</f>
        <v>16.198333870455588</v>
      </c>
      <c r="S360" s="15">
        <f>VLOOKUP($D360,'cement hist forecast'!$A$1:$AJ$34,31,0)</f>
        <v>16.392097164291975</v>
      </c>
      <c r="T360" s="15">
        <f>VLOOKUP($D360,'cement hist forecast'!$A$1:$AJ$34,32,0)</f>
        <v>16.581985192251636</v>
      </c>
      <c r="U360" s="15">
        <f>VLOOKUP($D360,'cement hist forecast'!$A$1:$AJ$34,33,0)</f>
        <v>16.768075459652103</v>
      </c>
      <c r="V360" s="15">
        <f>VLOOKUP($D360,'cement hist forecast'!$A$1:$AJ$34,34,0)</f>
        <v>16.950443921704558</v>
      </c>
      <c r="W360" s="15">
        <f>VLOOKUP($D360,'cement hist forecast'!$A$1:$AJ$34,35,0)</f>
        <v>17.129165014515966</v>
      </c>
      <c r="X360" s="15">
        <f>VLOOKUP($D360,'cement hist forecast'!$A$1:$AJ$34,36,0)</f>
        <v>17.304311685471145</v>
      </c>
    </row>
    <row r="361" spans="1:24">
      <c r="A361" s="14" t="s">
        <v>3735</v>
      </c>
      <c r="B361" s="14" t="s">
        <v>4508</v>
      </c>
      <c r="C361" s="14" t="s">
        <v>2685</v>
      </c>
      <c r="D361" s="14" t="s">
        <v>2545</v>
      </c>
      <c r="E361" s="14" t="s">
        <v>3953</v>
      </c>
      <c r="F361">
        <f>SUMIF(GID_GCED_CO2_Plant_2019_v1.0!$V$1:$V$797,'prov lvl hist forec Mt'!A361,GID_GCED_CO2_Plant_2019_v1.0!$AB$1:$AB$797)</f>
        <v>0</v>
      </c>
      <c r="G361" s="15">
        <f t="shared" si="10"/>
        <v>9758.44</v>
      </c>
      <c r="H361" s="26">
        <f t="shared" si="11"/>
        <v>0</v>
      </c>
      <c r="I361" s="15">
        <f>VLOOKUP($D361,'cement hist forecast'!$A$1:$AJ$34,21,0)</f>
        <v>12.249890595695526</v>
      </c>
      <c r="J361" s="15">
        <f>VLOOKUP($D361,'cement hist forecast'!$A$1:$AJ$34,22,0)</f>
        <v>14.383858197862905</v>
      </c>
      <c r="K361" s="15">
        <f>VLOOKUP($D361,'cement hist forecast'!$A$1:$AJ$34,23,0)</f>
        <v>15.31924099525315</v>
      </c>
      <c r="L361" s="15">
        <f>VLOOKUP($D361,'cement hist forecast'!$A$1:$AJ$34,24,0)</f>
        <v>15.599987440717284</v>
      </c>
      <c r="M361" s="15">
        <f>VLOOKUP($D361,'cement hist forecast'!$A$1:$AJ$34,25,0)</f>
        <v>17.674287089029153</v>
      </c>
      <c r="N361" s="15">
        <f>VLOOKUP($D361,'cement hist forecast'!$A$1:$AJ$34,26,0)</f>
        <v>17.608992589415269</v>
      </c>
      <c r="O361" s="15">
        <f>VLOOKUP($D361,'cement hist forecast'!$A$1:$AJ$34,27,0)</f>
        <v>17.857982969106974</v>
      </c>
      <c r="P361" s="15">
        <f>VLOOKUP($D361,'cement hist forecast'!$A$1:$AJ$34,28,0)</f>
        <v>17.813376511934194</v>
      </c>
      <c r="Q361" s="15">
        <f>VLOOKUP($D361,'cement hist forecast'!$A$1:$AJ$34,29,0)</f>
        <v>17.390612126726253</v>
      </c>
      <c r="R361" s="15">
        <f>VLOOKUP($D361,'cement hist forecast'!$A$1:$AJ$34,30,0)</f>
        <v>16.976303029222471</v>
      </c>
      <c r="S361" s="15">
        <f>VLOOKUP($D361,'cement hist forecast'!$A$1:$AJ$34,31,0)</f>
        <v>16.570280113668762</v>
      </c>
      <c r="T361" s="15">
        <f>VLOOKUP($D361,'cement hist forecast'!$A$1:$AJ$34,32,0)</f>
        <v>16.172377656426129</v>
      </c>
      <c r="U361" s="15">
        <f>VLOOKUP($D361,'cement hist forecast'!$A$1:$AJ$34,33,0)</f>
        <v>15.782433248328351</v>
      </c>
      <c r="V361" s="15">
        <f>VLOOKUP($D361,'cement hist forecast'!$A$1:$AJ$34,34,0)</f>
        <v>15.400287728392524</v>
      </c>
      <c r="W361" s="15">
        <f>VLOOKUP($D361,'cement hist forecast'!$A$1:$AJ$34,35,0)</f>
        <v>15.025785118855419</v>
      </c>
      <c r="X361" s="15">
        <f>VLOOKUP($D361,'cement hist forecast'!$A$1:$AJ$34,36,0)</f>
        <v>14.65877256150905</v>
      </c>
    </row>
    <row r="362" spans="1:24">
      <c r="A362" s="14" t="s">
        <v>3246</v>
      </c>
      <c r="B362" s="14" t="s">
        <v>4509</v>
      </c>
      <c r="C362" s="14" t="s">
        <v>2365</v>
      </c>
      <c r="D362" s="14" t="s">
        <v>2366</v>
      </c>
      <c r="E362" s="14" t="s">
        <v>3987</v>
      </c>
      <c r="F362">
        <f>SUMIF(GID_GCED_CO2_Plant_2019_v1.0!$V$1:$V$797,'prov lvl hist forec Mt'!A362,GID_GCED_CO2_Plant_2019_v1.0!$AB$1:$AB$797)</f>
        <v>1049.2600000000002</v>
      </c>
      <c r="G362" s="15">
        <f t="shared" si="10"/>
        <v>30951.659999999996</v>
      </c>
      <c r="H362" s="26">
        <f t="shared" si="11"/>
        <v>3.3899958839041275E-2</v>
      </c>
      <c r="I362" s="15">
        <f>VLOOKUP($D362,'cement hist forecast'!$A$1:$AJ$34,21,0)</f>
        <v>18.673370677696866</v>
      </c>
      <c r="J362" s="15">
        <f>VLOOKUP($D362,'cement hist forecast'!$A$1:$AJ$34,22,0)</f>
        <v>19.134054182558735</v>
      </c>
      <c r="K362" s="15">
        <f>VLOOKUP($D362,'cement hist forecast'!$A$1:$AJ$34,23,0)</f>
        <v>18.733784261782063</v>
      </c>
      <c r="L362" s="15">
        <f>VLOOKUP($D362,'cement hist forecast'!$A$1:$AJ$34,24,0)</f>
        <v>18.178614028547219</v>
      </c>
      <c r="M362" s="15">
        <f>VLOOKUP($D362,'cement hist forecast'!$A$1:$AJ$34,25,0)</f>
        <v>19.500559683797793</v>
      </c>
      <c r="N362" s="15">
        <f>VLOOKUP($D362,'cement hist forecast'!$A$1:$AJ$34,26,0)</f>
        <v>19.658190788078301</v>
      </c>
      <c r="O362" s="15">
        <f>VLOOKUP($D362,'cement hist forecast'!$A$1:$AJ$34,27,0)</f>
        <v>19.758945245019191</v>
      </c>
      <c r="P362" s="15">
        <f>VLOOKUP($D362,'cement hist forecast'!$A$1:$AJ$34,28,0)</f>
        <v>19.74089515258564</v>
      </c>
      <c r="Q362" s="15">
        <f>VLOOKUP($D362,'cement hist forecast'!$A$1:$AJ$34,29,0)</f>
        <v>19.569822695495866</v>
      </c>
      <c r="R362" s="15">
        <f>VLOOKUP($D362,'cement hist forecast'!$A$1:$AJ$34,30,0)</f>
        <v>19.402171687547888</v>
      </c>
      <c r="S362" s="15">
        <f>VLOOKUP($D362,'cement hist forecast'!$A$1:$AJ$34,31,0)</f>
        <v>19.237873699758868</v>
      </c>
      <c r="T362" s="15">
        <f>VLOOKUP($D362,'cement hist forecast'!$A$1:$AJ$34,32,0)</f>
        <v>19.076861671725631</v>
      </c>
      <c r="U362" s="15">
        <f>VLOOKUP($D362,'cement hist forecast'!$A$1:$AJ$34,33,0)</f>
        <v>18.919069884253059</v>
      </c>
      <c r="V362" s="15">
        <f>VLOOKUP($D362,'cement hist forecast'!$A$1:$AJ$34,34,0)</f>
        <v>18.764433932529936</v>
      </c>
      <c r="W362" s="15">
        <f>VLOOKUP($D362,'cement hist forecast'!$A$1:$AJ$34,35,0)</f>
        <v>18.61289069984128</v>
      </c>
      <c r="X362" s="15">
        <f>VLOOKUP($D362,'cement hist forecast'!$A$1:$AJ$34,36,0)</f>
        <v>18.464378331806394</v>
      </c>
    </row>
    <row r="363" spans="1:24">
      <c r="A363" s="14" t="s">
        <v>3736</v>
      </c>
      <c r="B363" s="14" t="s">
        <v>4510</v>
      </c>
      <c r="C363" s="14" t="s">
        <v>2377</v>
      </c>
      <c r="D363" s="14" t="s">
        <v>2366</v>
      </c>
      <c r="E363" s="14" t="s">
        <v>3987</v>
      </c>
      <c r="F363">
        <f>SUMIF(GID_GCED_CO2_Plant_2019_v1.0!$V$1:$V$797,'prov lvl hist forec Mt'!A363,GID_GCED_CO2_Plant_2019_v1.0!$AB$1:$AB$797)</f>
        <v>0</v>
      </c>
      <c r="G363" s="15">
        <f t="shared" si="10"/>
        <v>30951.659999999996</v>
      </c>
      <c r="H363" s="26">
        <f t="shared" si="11"/>
        <v>0</v>
      </c>
      <c r="I363" s="15">
        <f>VLOOKUP($D363,'cement hist forecast'!$A$1:$AJ$34,21,0)</f>
        <v>18.673370677696866</v>
      </c>
      <c r="J363" s="15">
        <f>VLOOKUP($D363,'cement hist forecast'!$A$1:$AJ$34,22,0)</f>
        <v>19.134054182558735</v>
      </c>
      <c r="K363" s="15">
        <f>VLOOKUP($D363,'cement hist forecast'!$A$1:$AJ$34,23,0)</f>
        <v>18.733784261782063</v>
      </c>
      <c r="L363" s="15">
        <f>VLOOKUP($D363,'cement hist forecast'!$A$1:$AJ$34,24,0)</f>
        <v>18.178614028547219</v>
      </c>
      <c r="M363" s="15">
        <f>VLOOKUP($D363,'cement hist forecast'!$A$1:$AJ$34,25,0)</f>
        <v>19.500559683797793</v>
      </c>
      <c r="N363" s="15">
        <f>VLOOKUP($D363,'cement hist forecast'!$A$1:$AJ$34,26,0)</f>
        <v>19.658190788078301</v>
      </c>
      <c r="O363" s="15">
        <f>VLOOKUP($D363,'cement hist forecast'!$A$1:$AJ$34,27,0)</f>
        <v>19.758945245019191</v>
      </c>
      <c r="P363" s="15">
        <f>VLOOKUP($D363,'cement hist forecast'!$A$1:$AJ$34,28,0)</f>
        <v>19.74089515258564</v>
      </c>
      <c r="Q363" s="15">
        <f>VLOOKUP($D363,'cement hist forecast'!$A$1:$AJ$34,29,0)</f>
        <v>19.569822695495866</v>
      </c>
      <c r="R363" s="15">
        <f>VLOOKUP($D363,'cement hist forecast'!$A$1:$AJ$34,30,0)</f>
        <v>19.402171687547888</v>
      </c>
      <c r="S363" s="15">
        <f>VLOOKUP($D363,'cement hist forecast'!$A$1:$AJ$34,31,0)</f>
        <v>19.237873699758868</v>
      </c>
      <c r="T363" s="15">
        <f>VLOOKUP($D363,'cement hist forecast'!$A$1:$AJ$34,32,0)</f>
        <v>19.076861671725631</v>
      </c>
      <c r="U363" s="15">
        <f>VLOOKUP($D363,'cement hist forecast'!$A$1:$AJ$34,33,0)</f>
        <v>18.919069884253059</v>
      </c>
      <c r="V363" s="15">
        <f>VLOOKUP($D363,'cement hist forecast'!$A$1:$AJ$34,34,0)</f>
        <v>18.764433932529936</v>
      </c>
      <c r="W363" s="15">
        <f>VLOOKUP($D363,'cement hist forecast'!$A$1:$AJ$34,35,0)</f>
        <v>18.61289069984128</v>
      </c>
      <c r="X363" s="15">
        <f>VLOOKUP($D363,'cement hist forecast'!$A$1:$AJ$34,36,0)</f>
        <v>18.464378331806394</v>
      </c>
    </row>
    <row r="364" spans="1:24">
      <c r="A364" s="14" t="s">
        <v>3737</v>
      </c>
      <c r="B364" s="14" t="s">
        <v>4511</v>
      </c>
      <c r="C364" s="14" t="s">
        <v>4512</v>
      </c>
      <c r="D364" s="14" t="s">
        <v>2545</v>
      </c>
      <c r="E364" s="14" t="s">
        <v>3953</v>
      </c>
      <c r="F364">
        <f>SUMIF(GID_GCED_CO2_Plant_2019_v1.0!$V$1:$V$797,'prov lvl hist forec Mt'!A364,GID_GCED_CO2_Plant_2019_v1.0!$AB$1:$AB$797)</f>
        <v>0</v>
      </c>
      <c r="G364" s="15">
        <f t="shared" si="10"/>
        <v>9758.44</v>
      </c>
      <c r="H364" s="26">
        <f t="shared" si="11"/>
        <v>0</v>
      </c>
      <c r="I364" s="15">
        <f>VLOOKUP($D364,'cement hist forecast'!$A$1:$AJ$34,21,0)</f>
        <v>12.249890595695526</v>
      </c>
      <c r="J364" s="15">
        <f>VLOOKUP($D364,'cement hist forecast'!$A$1:$AJ$34,22,0)</f>
        <v>14.383858197862905</v>
      </c>
      <c r="K364" s="15">
        <f>VLOOKUP($D364,'cement hist forecast'!$A$1:$AJ$34,23,0)</f>
        <v>15.31924099525315</v>
      </c>
      <c r="L364" s="15">
        <f>VLOOKUP($D364,'cement hist forecast'!$A$1:$AJ$34,24,0)</f>
        <v>15.599987440717284</v>
      </c>
      <c r="M364" s="15">
        <f>VLOOKUP($D364,'cement hist forecast'!$A$1:$AJ$34,25,0)</f>
        <v>17.674287089029153</v>
      </c>
      <c r="N364" s="15">
        <f>VLOOKUP($D364,'cement hist forecast'!$A$1:$AJ$34,26,0)</f>
        <v>17.608992589415269</v>
      </c>
      <c r="O364" s="15">
        <f>VLOOKUP($D364,'cement hist forecast'!$A$1:$AJ$34,27,0)</f>
        <v>17.857982969106974</v>
      </c>
      <c r="P364" s="15">
        <f>VLOOKUP($D364,'cement hist forecast'!$A$1:$AJ$34,28,0)</f>
        <v>17.813376511934194</v>
      </c>
      <c r="Q364" s="15">
        <f>VLOOKUP($D364,'cement hist forecast'!$A$1:$AJ$34,29,0)</f>
        <v>17.390612126726253</v>
      </c>
      <c r="R364" s="15">
        <f>VLOOKUP($D364,'cement hist forecast'!$A$1:$AJ$34,30,0)</f>
        <v>16.976303029222471</v>
      </c>
      <c r="S364" s="15">
        <f>VLOOKUP($D364,'cement hist forecast'!$A$1:$AJ$34,31,0)</f>
        <v>16.570280113668762</v>
      </c>
      <c r="T364" s="15">
        <f>VLOOKUP($D364,'cement hist forecast'!$A$1:$AJ$34,32,0)</f>
        <v>16.172377656426129</v>
      </c>
      <c r="U364" s="15">
        <f>VLOOKUP($D364,'cement hist forecast'!$A$1:$AJ$34,33,0)</f>
        <v>15.782433248328351</v>
      </c>
      <c r="V364" s="15">
        <f>VLOOKUP($D364,'cement hist forecast'!$A$1:$AJ$34,34,0)</f>
        <v>15.400287728392524</v>
      </c>
      <c r="W364" s="15">
        <f>VLOOKUP($D364,'cement hist forecast'!$A$1:$AJ$34,35,0)</f>
        <v>15.025785118855419</v>
      </c>
      <c r="X364" s="15">
        <f>VLOOKUP($D364,'cement hist forecast'!$A$1:$AJ$34,36,0)</f>
        <v>14.65877256150905</v>
      </c>
    </row>
    <row r="365" spans="1:24">
      <c r="A365" s="14" t="s">
        <v>3738</v>
      </c>
      <c r="B365" s="14" t="s">
        <v>4513</v>
      </c>
      <c r="C365" s="14" t="s">
        <v>4514</v>
      </c>
      <c r="D365" s="14" t="s">
        <v>2400</v>
      </c>
      <c r="E365" s="14" t="s">
        <v>4023</v>
      </c>
      <c r="F365">
        <f>SUMIF(GID_GCED_CO2_Plant_2019_v1.0!$V$1:$V$797,'prov lvl hist forec Mt'!A365,GID_GCED_CO2_Plant_2019_v1.0!$AB$1:$AB$797)</f>
        <v>0</v>
      </c>
      <c r="G365" s="15">
        <f t="shared" si="10"/>
        <v>18621.920000000002</v>
      </c>
      <c r="H365" s="26">
        <f t="shared" si="11"/>
        <v>0</v>
      </c>
      <c r="I365" s="15">
        <f>VLOOKUP($D365,'cement hist forecast'!$A$1:$AJ$34,21,0)</f>
        <v>15.467210726119626</v>
      </c>
      <c r="J365" s="15">
        <f>VLOOKUP($D365,'cement hist forecast'!$A$1:$AJ$34,22,0)</f>
        <v>15.976751172588134</v>
      </c>
      <c r="K365" s="15">
        <f>VLOOKUP($D365,'cement hist forecast'!$A$1:$AJ$34,23,0)</f>
        <v>16.1704825212869</v>
      </c>
      <c r="L365" s="15">
        <f>VLOOKUP($D365,'cement hist forecast'!$A$1:$AJ$34,24,0)</f>
        <v>14.439325167700181</v>
      </c>
      <c r="M365" s="15">
        <f>VLOOKUP($D365,'cement hist forecast'!$A$1:$AJ$34,25,0)</f>
        <v>15.403971225051407</v>
      </c>
      <c r="N365" s="15">
        <f>VLOOKUP($D365,'cement hist forecast'!$A$1:$AJ$34,26,0)</f>
        <v>14.96456053282656</v>
      </c>
      <c r="O365" s="15">
        <f>VLOOKUP($D365,'cement hist forecast'!$A$1:$AJ$34,27,0)</f>
        <v>15.02982583604382</v>
      </c>
      <c r="P365" s="15">
        <f>VLOOKUP($D365,'cement hist forecast'!$A$1:$AJ$34,28,0)</f>
        <v>15.018133601362166</v>
      </c>
      <c r="Q365" s="15">
        <f>VLOOKUP($D365,'cement hist forecast'!$A$1:$AJ$34,29,0)</f>
        <v>14.907318694279338</v>
      </c>
      <c r="R365" s="15">
        <f>VLOOKUP($D365,'cement hist forecast'!$A$1:$AJ$34,30,0)</f>
        <v>14.798720085338164</v>
      </c>
      <c r="S365" s="15">
        <f>VLOOKUP($D365,'cement hist forecast'!$A$1:$AJ$34,31,0)</f>
        <v>14.692293448575814</v>
      </c>
      <c r="T365" s="15">
        <f>VLOOKUP($D365,'cement hist forecast'!$A$1:$AJ$34,32,0)</f>
        <v>14.587995344548712</v>
      </c>
      <c r="U365" s="15">
        <f>VLOOKUP($D365,'cement hist forecast'!$A$1:$AJ$34,33,0)</f>
        <v>14.48578320260215</v>
      </c>
      <c r="V365" s="15">
        <f>VLOOKUP($D365,'cement hist forecast'!$A$1:$AJ$34,34,0)</f>
        <v>14.385615303494522</v>
      </c>
      <c r="W365" s="15">
        <f>VLOOKUP($D365,'cement hist forecast'!$A$1:$AJ$34,35,0)</f>
        <v>14.287450762369044</v>
      </c>
      <c r="X365" s="15">
        <f>VLOOKUP($D365,'cement hist forecast'!$A$1:$AJ$34,36,0)</f>
        <v>14.191249512066076</v>
      </c>
    </row>
    <row r="366" spans="1:24">
      <c r="A366" s="14" t="s">
        <v>3739</v>
      </c>
      <c r="B366" s="14" t="s">
        <v>4515</v>
      </c>
      <c r="C366" s="14" t="s">
        <v>4516</v>
      </c>
      <c r="D366" s="14" t="s">
        <v>2386</v>
      </c>
      <c r="E366" s="14" t="s">
        <v>3955</v>
      </c>
      <c r="F366">
        <f>SUMIF(GID_GCED_CO2_Plant_2019_v1.0!$V$1:$V$797,'prov lvl hist forec Mt'!A366,GID_GCED_CO2_Plant_2019_v1.0!$AB$1:$AB$797)</f>
        <v>0</v>
      </c>
      <c r="G366" s="15">
        <f t="shared" si="10"/>
        <v>64497.73</v>
      </c>
      <c r="H366" s="26">
        <f t="shared" si="11"/>
        <v>0</v>
      </c>
      <c r="I366" s="15">
        <f>VLOOKUP($D366,'cement hist forecast'!$A$1:$AJ$34,21,0)</f>
        <v>17.343715083656377</v>
      </c>
      <c r="J366" s="15">
        <f>VLOOKUP($D366,'cement hist forecast'!$A$1:$AJ$34,22,0)</f>
        <v>17.568384652983536</v>
      </c>
      <c r="K366" s="15">
        <f>VLOOKUP($D366,'cement hist forecast'!$A$1:$AJ$34,23,0)</f>
        <v>18.169803346022103</v>
      </c>
      <c r="L366" s="15">
        <f>VLOOKUP($D366,'cement hist forecast'!$A$1:$AJ$34,24,0)</f>
        <v>17.225551928101279</v>
      </c>
      <c r="M366" s="15">
        <f>VLOOKUP($D366,'cement hist forecast'!$A$1:$AJ$34,25,0)</f>
        <v>19.247337649052817</v>
      </c>
      <c r="N366" s="15">
        <f>VLOOKUP($D366,'cement hist forecast'!$A$1:$AJ$34,26,0)</f>
        <v>19.224865638568154</v>
      </c>
      <c r="O366" s="15">
        <f>VLOOKUP($D366,'cement hist forecast'!$A$1:$AJ$34,27,0)</f>
        <v>19.453342978082087</v>
      </c>
      <c r="P366" s="15">
        <f>VLOOKUP($D366,'cement hist forecast'!$A$1:$AJ$34,28,0)</f>
        <v>19.412411418105361</v>
      </c>
      <c r="Q366" s="15">
        <f>VLOOKUP($D366,'cement hist forecast'!$A$1:$AJ$34,29,0)</f>
        <v>19.024476422009712</v>
      </c>
      <c r="R366" s="15">
        <f>VLOOKUP($D366,'cement hist forecast'!$A$1:$AJ$34,30,0)</f>
        <v>18.644300125835979</v>
      </c>
      <c r="S366" s="15">
        <f>VLOOKUP($D366,'cement hist forecast'!$A$1:$AJ$34,31,0)</f>
        <v>18.271727355585714</v>
      </c>
      <c r="T366" s="15">
        <f>VLOOKUP($D366,'cement hist forecast'!$A$1:$AJ$34,32,0)</f>
        <v>17.906606040740456</v>
      </c>
      <c r="U366" s="15">
        <f>VLOOKUP($D366,'cement hist forecast'!$A$1:$AJ$34,33,0)</f>
        <v>17.548787152192105</v>
      </c>
      <c r="V366" s="15">
        <f>VLOOKUP($D366,'cement hist forecast'!$A$1:$AJ$34,34,0)</f>
        <v>17.198124641414719</v>
      </c>
      <c r="W366" s="15">
        <f>VLOOKUP($D366,'cement hist forecast'!$A$1:$AJ$34,35,0)</f>
        <v>16.854475380852886</v>
      </c>
      <c r="X366" s="15">
        <f>VLOOKUP($D366,'cement hist forecast'!$A$1:$AJ$34,36,0)</f>
        <v>16.517699105502285</v>
      </c>
    </row>
    <row r="367" spans="1:24">
      <c r="A367" s="14" t="s">
        <v>3740</v>
      </c>
      <c r="B367" s="14" t="s">
        <v>4517</v>
      </c>
      <c r="C367" s="14" t="s">
        <v>4518</v>
      </c>
      <c r="D367" s="14" t="s">
        <v>3943</v>
      </c>
      <c r="E367" s="14" t="s">
        <v>3944</v>
      </c>
      <c r="F367">
        <f>SUMIF(GID_GCED_CO2_Plant_2019_v1.0!$V$1:$V$797,'prov lvl hist forec Mt'!A367,GID_GCED_CO2_Plant_2019_v1.0!$AB$1:$AB$797)</f>
        <v>0</v>
      </c>
      <c r="G367" s="15">
        <f t="shared" si="10"/>
        <v>4351.25</v>
      </c>
      <c r="H367" s="26">
        <f t="shared" si="11"/>
        <v>0</v>
      </c>
      <c r="I367" s="15">
        <f>VLOOKUP($D367,'cement hist forecast'!$A$1:$AJ$34,21,0)</f>
        <v>4.0193915554063553</v>
      </c>
      <c r="J367" s="15">
        <f>VLOOKUP($D367,'cement hist forecast'!$A$1:$AJ$34,22,0)</f>
        <v>4.3366620130675004</v>
      </c>
      <c r="K367" s="15">
        <f>VLOOKUP($D367,'cement hist forecast'!$A$1:$AJ$34,23,0)</f>
        <v>3.2033980361307468</v>
      </c>
      <c r="L367" s="15">
        <f>VLOOKUP($D367,'cement hist forecast'!$A$1:$AJ$34,24,0)</f>
        <v>2.4965702429489336</v>
      </c>
      <c r="M367" s="15">
        <f>VLOOKUP($D367,'cement hist forecast'!$A$1:$AJ$34,25,0)</f>
        <v>2.719656665294488</v>
      </c>
      <c r="N367" s="15">
        <f>VLOOKUP($D367,'cement hist forecast'!$A$1:$AJ$34,26,0)</f>
        <v>2.895330206718187</v>
      </c>
      <c r="O367" s="15">
        <f>VLOOKUP($D367,'cement hist forecast'!$A$1:$AJ$34,27,0)</f>
        <v>2.9163500648472214</v>
      </c>
      <c r="P367" s="15">
        <f>VLOOKUP($D367,'cement hist forecast'!$A$1:$AJ$34,28,0)</f>
        <v>2.912584371559908</v>
      </c>
      <c r="Q367" s="15">
        <f>VLOOKUP($D367,'cement hist forecast'!$A$1:$AJ$34,29,0)</f>
        <v>2.8768944488806367</v>
      </c>
      <c r="R367" s="15">
        <f>VLOOKUP($D367,'cement hist forecast'!$A$1:$AJ$34,30,0)</f>
        <v>2.8419183246549511</v>
      </c>
      <c r="S367" s="15">
        <f>VLOOKUP($D367,'cement hist forecast'!$A$1:$AJ$34,31,0)</f>
        <v>2.8076417229137793</v>
      </c>
      <c r="T367" s="15">
        <f>VLOOKUP($D367,'cement hist forecast'!$A$1:$AJ$34,32,0)</f>
        <v>2.7740506532074307</v>
      </c>
      <c r="U367" s="15">
        <f>VLOOKUP($D367,'cement hist forecast'!$A$1:$AJ$34,33,0)</f>
        <v>2.7411314048952091</v>
      </c>
      <c r="V367" s="15">
        <f>VLOOKUP($D367,'cement hist forecast'!$A$1:$AJ$34,34,0)</f>
        <v>2.7088705415492318</v>
      </c>
      <c r="W367" s="15">
        <f>VLOOKUP($D367,'cement hist forecast'!$A$1:$AJ$34,35,0)</f>
        <v>2.6772548954701749</v>
      </c>
      <c r="X367" s="15">
        <f>VLOOKUP($D367,'cement hist forecast'!$A$1:$AJ$34,36,0)</f>
        <v>2.6462715623126982</v>
      </c>
    </row>
    <row r="368" spans="1:24">
      <c r="A368" s="14" t="s">
        <v>3741</v>
      </c>
      <c r="B368" s="14" t="s">
        <v>4519</v>
      </c>
      <c r="C368" s="14" t="s">
        <v>4520</v>
      </c>
      <c r="D368" s="14" t="s">
        <v>3943</v>
      </c>
      <c r="E368" s="14" t="s">
        <v>3944</v>
      </c>
      <c r="F368">
        <f>SUMIF(GID_GCED_CO2_Plant_2019_v1.0!$V$1:$V$797,'prov lvl hist forec Mt'!A368,GID_GCED_CO2_Plant_2019_v1.0!$AB$1:$AB$797)</f>
        <v>0</v>
      </c>
      <c r="G368" s="15">
        <f t="shared" si="10"/>
        <v>4351.25</v>
      </c>
      <c r="H368" s="26">
        <f t="shared" si="11"/>
        <v>0</v>
      </c>
      <c r="I368" s="15">
        <f>VLOOKUP($D368,'cement hist forecast'!$A$1:$AJ$34,21,0)</f>
        <v>4.0193915554063553</v>
      </c>
      <c r="J368" s="15">
        <f>VLOOKUP($D368,'cement hist forecast'!$A$1:$AJ$34,22,0)</f>
        <v>4.3366620130675004</v>
      </c>
      <c r="K368" s="15">
        <f>VLOOKUP($D368,'cement hist forecast'!$A$1:$AJ$34,23,0)</f>
        <v>3.2033980361307468</v>
      </c>
      <c r="L368" s="15">
        <f>VLOOKUP($D368,'cement hist forecast'!$A$1:$AJ$34,24,0)</f>
        <v>2.4965702429489336</v>
      </c>
      <c r="M368" s="15">
        <f>VLOOKUP($D368,'cement hist forecast'!$A$1:$AJ$34,25,0)</f>
        <v>2.719656665294488</v>
      </c>
      <c r="N368" s="15">
        <f>VLOOKUP($D368,'cement hist forecast'!$A$1:$AJ$34,26,0)</f>
        <v>2.895330206718187</v>
      </c>
      <c r="O368" s="15">
        <f>VLOOKUP($D368,'cement hist forecast'!$A$1:$AJ$34,27,0)</f>
        <v>2.9163500648472214</v>
      </c>
      <c r="P368" s="15">
        <f>VLOOKUP($D368,'cement hist forecast'!$A$1:$AJ$34,28,0)</f>
        <v>2.912584371559908</v>
      </c>
      <c r="Q368" s="15">
        <f>VLOOKUP($D368,'cement hist forecast'!$A$1:$AJ$34,29,0)</f>
        <v>2.8768944488806367</v>
      </c>
      <c r="R368" s="15">
        <f>VLOOKUP($D368,'cement hist forecast'!$A$1:$AJ$34,30,0)</f>
        <v>2.8419183246549511</v>
      </c>
      <c r="S368" s="15">
        <f>VLOOKUP($D368,'cement hist forecast'!$A$1:$AJ$34,31,0)</f>
        <v>2.8076417229137793</v>
      </c>
      <c r="T368" s="15">
        <f>VLOOKUP($D368,'cement hist forecast'!$A$1:$AJ$34,32,0)</f>
        <v>2.7740506532074307</v>
      </c>
      <c r="U368" s="15">
        <f>VLOOKUP($D368,'cement hist forecast'!$A$1:$AJ$34,33,0)</f>
        <v>2.7411314048952091</v>
      </c>
      <c r="V368" s="15">
        <f>VLOOKUP($D368,'cement hist forecast'!$A$1:$AJ$34,34,0)</f>
        <v>2.7088705415492318</v>
      </c>
      <c r="W368" s="15">
        <f>VLOOKUP($D368,'cement hist forecast'!$A$1:$AJ$34,35,0)</f>
        <v>2.6772548954701749</v>
      </c>
      <c r="X368" s="15">
        <f>VLOOKUP($D368,'cement hist forecast'!$A$1:$AJ$34,36,0)</f>
        <v>2.6462715623126982</v>
      </c>
    </row>
    <row r="369" spans="1:24">
      <c r="A369" s="14" t="s">
        <v>3494</v>
      </c>
      <c r="B369" s="14" t="s">
        <v>4521</v>
      </c>
      <c r="C369" s="14" t="s">
        <v>4522</v>
      </c>
      <c r="D369" s="14" t="s">
        <v>3943</v>
      </c>
      <c r="E369" s="14" t="s">
        <v>3944</v>
      </c>
      <c r="F369">
        <f>SUMIF(GID_GCED_CO2_Plant_2019_v1.0!$V$1:$V$797,'prov lvl hist forec Mt'!A369,GID_GCED_CO2_Plant_2019_v1.0!$AB$1:$AB$797)</f>
        <v>419.03999999999996</v>
      </c>
      <c r="G369" s="15">
        <f t="shared" si="10"/>
        <v>4351.25</v>
      </c>
      <c r="H369" s="26">
        <f t="shared" si="11"/>
        <v>9.6303361103131271E-2</v>
      </c>
      <c r="I369" s="15">
        <f>VLOOKUP($D369,'cement hist forecast'!$A$1:$AJ$34,21,0)</f>
        <v>4.0193915554063553</v>
      </c>
      <c r="J369" s="15">
        <f>VLOOKUP($D369,'cement hist forecast'!$A$1:$AJ$34,22,0)</f>
        <v>4.3366620130675004</v>
      </c>
      <c r="K369" s="15">
        <f>VLOOKUP($D369,'cement hist forecast'!$A$1:$AJ$34,23,0)</f>
        <v>3.2033980361307468</v>
      </c>
      <c r="L369" s="15">
        <f>VLOOKUP($D369,'cement hist forecast'!$A$1:$AJ$34,24,0)</f>
        <v>2.4965702429489336</v>
      </c>
      <c r="M369" s="15">
        <f>VLOOKUP($D369,'cement hist forecast'!$A$1:$AJ$34,25,0)</f>
        <v>2.719656665294488</v>
      </c>
      <c r="N369" s="15">
        <f>VLOOKUP($D369,'cement hist forecast'!$A$1:$AJ$34,26,0)</f>
        <v>2.895330206718187</v>
      </c>
      <c r="O369" s="15">
        <f>VLOOKUP($D369,'cement hist forecast'!$A$1:$AJ$34,27,0)</f>
        <v>2.9163500648472214</v>
      </c>
      <c r="P369" s="15">
        <f>VLOOKUP($D369,'cement hist forecast'!$A$1:$AJ$34,28,0)</f>
        <v>2.912584371559908</v>
      </c>
      <c r="Q369" s="15">
        <f>VLOOKUP($D369,'cement hist forecast'!$A$1:$AJ$34,29,0)</f>
        <v>2.8768944488806367</v>
      </c>
      <c r="R369" s="15">
        <f>VLOOKUP($D369,'cement hist forecast'!$A$1:$AJ$34,30,0)</f>
        <v>2.8419183246549511</v>
      </c>
      <c r="S369" s="15">
        <f>VLOOKUP($D369,'cement hist forecast'!$A$1:$AJ$34,31,0)</f>
        <v>2.8076417229137793</v>
      </c>
      <c r="T369" s="15">
        <f>VLOOKUP($D369,'cement hist forecast'!$A$1:$AJ$34,32,0)</f>
        <v>2.7740506532074307</v>
      </c>
      <c r="U369" s="15">
        <f>VLOOKUP($D369,'cement hist forecast'!$A$1:$AJ$34,33,0)</f>
        <v>2.7411314048952091</v>
      </c>
      <c r="V369" s="15">
        <f>VLOOKUP($D369,'cement hist forecast'!$A$1:$AJ$34,34,0)</f>
        <v>2.7088705415492318</v>
      </c>
      <c r="W369" s="15">
        <f>VLOOKUP($D369,'cement hist forecast'!$A$1:$AJ$34,35,0)</f>
        <v>2.6772548954701749</v>
      </c>
      <c r="X369" s="15">
        <f>VLOOKUP($D369,'cement hist forecast'!$A$1:$AJ$34,36,0)</f>
        <v>2.6462715623126982</v>
      </c>
    </row>
    <row r="370" spans="1:24">
      <c r="A370" s="14" t="s">
        <v>3742</v>
      </c>
      <c r="B370" s="14" t="s">
        <v>4523</v>
      </c>
      <c r="C370" s="14" t="s">
        <v>4524</v>
      </c>
      <c r="D370" s="14" t="s">
        <v>3943</v>
      </c>
      <c r="E370" s="14" t="s">
        <v>3944</v>
      </c>
      <c r="F370">
        <f>SUMIF(GID_GCED_CO2_Plant_2019_v1.0!$V$1:$V$797,'prov lvl hist forec Mt'!A370,GID_GCED_CO2_Plant_2019_v1.0!$AB$1:$AB$797)</f>
        <v>0</v>
      </c>
      <c r="G370" s="15">
        <f t="shared" si="10"/>
        <v>4351.25</v>
      </c>
      <c r="H370" s="26">
        <f t="shared" si="11"/>
        <v>0</v>
      </c>
      <c r="I370" s="15">
        <f>VLOOKUP($D370,'cement hist forecast'!$A$1:$AJ$34,21,0)</f>
        <v>4.0193915554063553</v>
      </c>
      <c r="J370" s="15">
        <f>VLOOKUP($D370,'cement hist forecast'!$A$1:$AJ$34,22,0)</f>
        <v>4.3366620130675004</v>
      </c>
      <c r="K370" s="15">
        <f>VLOOKUP($D370,'cement hist forecast'!$A$1:$AJ$34,23,0)</f>
        <v>3.2033980361307468</v>
      </c>
      <c r="L370" s="15">
        <f>VLOOKUP($D370,'cement hist forecast'!$A$1:$AJ$34,24,0)</f>
        <v>2.4965702429489336</v>
      </c>
      <c r="M370" s="15">
        <f>VLOOKUP($D370,'cement hist forecast'!$A$1:$AJ$34,25,0)</f>
        <v>2.719656665294488</v>
      </c>
      <c r="N370" s="15">
        <f>VLOOKUP($D370,'cement hist forecast'!$A$1:$AJ$34,26,0)</f>
        <v>2.895330206718187</v>
      </c>
      <c r="O370" s="15">
        <f>VLOOKUP($D370,'cement hist forecast'!$A$1:$AJ$34,27,0)</f>
        <v>2.9163500648472214</v>
      </c>
      <c r="P370" s="15">
        <f>VLOOKUP($D370,'cement hist forecast'!$A$1:$AJ$34,28,0)</f>
        <v>2.912584371559908</v>
      </c>
      <c r="Q370" s="15">
        <f>VLOOKUP($D370,'cement hist forecast'!$A$1:$AJ$34,29,0)</f>
        <v>2.8768944488806367</v>
      </c>
      <c r="R370" s="15">
        <f>VLOOKUP($D370,'cement hist forecast'!$A$1:$AJ$34,30,0)</f>
        <v>2.8419183246549511</v>
      </c>
      <c r="S370" s="15">
        <f>VLOOKUP($D370,'cement hist forecast'!$A$1:$AJ$34,31,0)</f>
        <v>2.8076417229137793</v>
      </c>
      <c r="T370" s="15">
        <f>VLOOKUP($D370,'cement hist forecast'!$A$1:$AJ$34,32,0)</f>
        <v>2.7740506532074307</v>
      </c>
      <c r="U370" s="15">
        <f>VLOOKUP($D370,'cement hist forecast'!$A$1:$AJ$34,33,0)</f>
        <v>2.7411314048952091</v>
      </c>
      <c r="V370" s="15">
        <f>VLOOKUP($D370,'cement hist forecast'!$A$1:$AJ$34,34,0)</f>
        <v>2.7088705415492318</v>
      </c>
      <c r="W370" s="15">
        <f>VLOOKUP($D370,'cement hist forecast'!$A$1:$AJ$34,35,0)</f>
        <v>2.6772548954701749</v>
      </c>
      <c r="X370" s="15">
        <f>VLOOKUP($D370,'cement hist forecast'!$A$1:$AJ$34,36,0)</f>
        <v>2.6462715623126982</v>
      </c>
    </row>
    <row r="371" spans="1:24">
      <c r="A371" s="14" t="s">
        <v>3743</v>
      </c>
      <c r="B371" s="14" t="s">
        <v>4525</v>
      </c>
      <c r="C371" s="14" t="s">
        <v>4526</v>
      </c>
      <c r="D371" s="14" t="s">
        <v>2744</v>
      </c>
      <c r="E371" s="14" t="s">
        <v>4415</v>
      </c>
      <c r="F371">
        <f>SUMIF(GID_GCED_CO2_Plant_2019_v1.0!$V$1:$V$797,'prov lvl hist forec Mt'!A371,GID_GCED_CO2_Plant_2019_v1.0!$AB$1:$AB$797)</f>
        <v>0</v>
      </c>
      <c r="G371" s="15">
        <f t="shared" si="10"/>
        <v>797.84000000000015</v>
      </c>
      <c r="H371" s="26">
        <f t="shared" si="11"/>
        <v>0</v>
      </c>
      <c r="I371" s="15">
        <f>VLOOKUP($D371,'cement hist forecast'!$A$1:$AJ$34,21,0)</f>
        <v>0.58936373053193369</v>
      </c>
      <c r="J371" s="15">
        <f>VLOOKUP($D371,'cement hist forecast'!$A$1:$AJ$34,22,0)</f>
        <v>0.81035340392118249</v>
      </c>
      <c r="K371" s="15">
        <f>VLOOKUP($D371,'cement hist forecast'!$A$1:$AJ$34,23,0)</f>
        <v>0.87108768549873916</v>
      </c>
      <c r="L371" s="15">
        <f>VLOOKUP($D371,'cement hist forecast'!$A$1:$AJ$34,24,0)</f>
        <v>1.2072172827376972</v>
      </c>
      <c r="M371" s="15">
        <f>VLOOKUP($D371,'cement hist forecast'!$A$1:$AJ$34,25,0)</f>
        <v>1.4873681381165262</v>
      </c>
      <c r="N371" s="15">
        <f>VLOOKUP($D371,'cement hist forecast'!$A$1:$AJ$34,26,0)</f>
        <v>1.4714584553077539</v>
      </c>
      <c r="O371" s="15">
        <f>VLOOKUP($D371,'cement hist forecast'!$A$1:$AJ$34,27,0)</f>
        <v>1.5114137935127279</v>
      </c>
      <c r="P371" s="15">
        <f>VLOOKUP($D371,'cement hist forecast'!$A$1:$AJ$34,28,0)</f>
        <v>1.5042558218486386</v>
      </c>
      <c r="Q371" s="15">
        <f>VLOOKUP($D371,'cement hist forecast'!$A$1:$AJ$34,29,0)</f>
        <v>1.4364150722866826</v>
      </c>
      <c r="R371" s="15">
        <f>VLOOKUP($D371,'cement hist forecast'!$A$1:$AJ$34,30,0)</f>
        <v>1.3699311377159658</v>
      </c>
      <c r="S371" s="15">
        <f>VLOOKUP($D371,'cement hist forecast'!$A$1:$AJ$34,31,0)</f>
        <v>1.3047768818366632</v>
      </c>
      <c r="T371" s="15">
        <f>VLOOKUP($D371,'cement hist forecast'!$A$1:$AJ$34,32,0)</f>
        <v>1.2409257110749468</v>
      </c>
      <c r="U371" s="15">
        <f>VLOOKUP($D371,'cement hist forecast'!$A$1:$AJ$34,33,0)</f>
        <v>1.1783515637284649</v>
      </c>
      <c r="V371" s="15">
        <f>VLOOKUP($D371,'cement hist forecast'!$A$1:$AJ$34,34,0)</f>
        <v>1.1170288993289121</v>
      </c>
      <c r="W371" s="15">
        <f>VLOOKUP($D371,'cement hist forecast'!$A$1:$AJ$34,35,0)</f>
        <v>1.0569326882173513</v>
      </c>
      <c r="X371" s="15">
        <f>VLOOKUP($D371,'cement hist forecast'!$A$1:$AJ$34,36,0)</f>
        <v>0.99803840132802057</v>
      </c>
    </row>
    <row r="372" spans="1:24">
      <c r="A372" s="14" t="s">
        <v>3408</v>
      </c>
      <c r="B372" s="14" t="s">
        <v>4527</v>
      </c>
      <c r="C372" s="14" t="s">
        <v>3061</v>
      </c>
      <c r="D372" s="14" t="s">
        <v>2370</v>
      </c>
      <c r="E372" s="14" t="s">
        <v>4145</v>
      </c>
      <c r="F372">
        <f>SUMIF(GID_GCED_CO2_Plant_2019_v1.0!$V$1:$V$797,'prov lvl hist forec Mt'!A372,GID_GCED_CO2_Plant_2019_v1.0!$AB$1:$AB$797)</f>
        <v>469.32000000000005</v>
      </c>
      <c r="G372" s="15">
        <f t="shared" si="10"/>
        <v>9185.25</v>
      </c>
      <c r="H372" s="26">
        <f t="shared" si="11"/>
        <v>5.1094962031517928E-2</v>
      </c>
      <c r="I372" s="15">
        <f>VLOOKUP($D372,'cement hist forecast'!$A$1:$AJ$34,21,0)</f>
        <v>10.296593578950601</v>
      </c>
      <c r="J372" s="15">
        <f>VLOOKUP($D372,'cement hist forecast'!$A$1:$AJ$34,22,0)</f>
        <v>10.615438043271496</v>
      </c>
      <c r="K372" s="15">
        <f>VLOOKUP($D372,'cement hist forecast'!$A$1:$AJ$34,23,0)</f>
        <v>11.454869534698972</v>
      </c>
      <c r="L372" s="15">
        <f>VLOOKUP($D372,'cement hist forecast'!$A$1:$AJ$34,24,0)</f>
        <v>11.613207335351618</v>
      </c>
      <c r="M372" s="15">
        <f>VLOOKUP($D372,'cement hist forecast'!$A$1:$AJ$34,25,0)</f>
        <v>12.993580356253586</v>
      </c>
      <c r="N372" s="15">
        <f>VLOOKUP($D372,'cement hist forecast'!$A$1:$AJ$34,26,0)</f>
        <v>13.159656117009451</v>
      </c>
      <c r="O372" s="15">
        <f>VLOOKUP($D372,'cement hist forecast'!$A$1:$AJ$34,27,0)</f>
        <v>13.316686401956881</v>
      </c>
      <c r="P372" s="15">
        <f>VLOOKUP($D372,'cement hist forecast'!$A$1:$AJ$34,28,0)</f>
        <v>13.288554533211554</v>
      </c>
      <c r="Q372" s="15">
        <f>VLOOKUP($D372,'cement hist forecast'!$A$1:$AJ$34,29,0)</f>
        <v>13.02193052967765</v>
      </c>
      <c r="R372" s="15">
        <f>VLOOKUP($D372,'cement hist forecast'!$A$1:$AJ$34,30,0)</f>
        <v>12.760639006214427</v>
      </c>
      <c r="S372" s="15">
        <f>VLOOKUP($D372,'cement hist forecast'!$A$1:$AJ$34,31,0)</f>
        <v>12.504573313220467</v>
      </c>
      <c r="T372" s="15">
        <f>VLOOKUP($D372,'cement hist forecast'!$A$1:$AJ$34,32,0)</f>
        <v>12.253628934086386</v>
      </c>
      <c r="U372" s="15">
        <f>VLOOKUP($D372,'cement hist forecast'!$A$1:$AJ$34,33,0)</f>
        <v>12.007703442534988</v>
      </c>
      <c r="V372" s="15">
        <f>VLOOKUP($D372,'cement hist forecast'!$A$1:$AJ$34,34,0)</f>
        <v>11.766696460814616</v>
      </c>
      <c r="W372" s="15">
        <f>VLOOKUP($D372,'cement hist forecast'!$A$1:$AJ$34,35,0)</f>
        <v>11.530509618728654</v>
      </c>
      <c r="X372" s="15">
        <f>VLOOKUP($D372,'cement hist forecast'!$A$1:$AJ$34,36,0)</f>
        <v>11.299046513484409</v>
      </c>
    </row>
    <row r="373" spans="1:24">
      <c r="A373" s="14" t="s">
        <v>3744</v>
      </c>
      <c r="B373" s="14" t="s">
        <v>4528</v>
      </c>
      <c r="C373" s="14" t="s">
        <v>4529</v>
      </c>
      <c r="D373" s="14" t="s">
        <v>2396</v>
      </c>
      <c r="E373" s="14" t="s">
        <v>4093</v>
      </c>
      <c r="F373">
        <f>SUMIF(GID_GCED_CO2_Plant_2019_v1.0!$V$1:$V$797,'prov lvl hist forec Mt'!A373,GID_GCED_CO2_Plant_2019_v1.0!$AB$1:$AB$797)</f>
        <v>0</v>
      </c>
      <c r="G373" s="15">
        <f t="shared" si="10"/>
        <v>18095.59</v>
      </c>
      <c r="H373" s="26">
        <f t="shared" si="11"/>
        <v>0</v>
      </c>
      <c r="I373" s="15">
        <f>VLOOKUP($D373,'cement hist forecast'!$A$1:$AJ$34,21,0)</f>
        <v>12.43549499866061</v>
      </c>
      <c r="J373" s="15">
        <f>VLOOKUP($D373,'cement hist forecast'!$A$1:$AJ$34,22,0)</f>
        <v>12.480840983881629</v>
      </c>
      <c r="K373" s="15">
        <f>VLOOKUP($D373,'cement hist forecast'!$A$1:$AJ$34,23,0)</f>
        <v>12.119492047909882</v>
      </c>
      <c r="L373" s="15">
        <f>VLOOKUP($D373,'cement hist forecast'!$A$1:$AJ$34,24,0)</f>
        <v>11.653362849274208</v>
      </c>
      <c r="M373" s="15">
        <f>VLOOKUP($D373,'cement hist forecast'!$A$1:$AJ$34,25,0)</f>
        <v>13.243899068207106</v>
      </c>
      <c r="N373" s="15">
        <f>VLOOKUP($D373,'cement hist forecast'!$A$1:$AJ$34,26,0)</f>
        <v>13.249065959926245</v>
      </c>
      <c r="O373" s="15">
        <f>VLOOKUP($D373,'cement hist forecast'!$A$1:$AJ$34,27,0)</f>
        <v>13.442156461077605</v>
      </c>
      <c r="P373" s="15">
        <f>VLOOKUP($D373,'cement hist forecast'!$A$1:$AJ$34,28,0)</f>
        <v>13.407564429125436</v>
      </c>
      <c r="Q373" s="15">
        <f>VLOOKUP($D373,'cement hist forecast'!$A$1:$AJ$34,29,0)</f>
        <v>13.079713260297856</v>
      </c>
      <c r="R373" s="15">
        <f>VLOOKUP($D373,'cement hist forecast'!$A$1:$AJ$34,30,0)</f>
        <v>12.758419114846827</v>
      </c>
      <c r="S373" s="15">
        <f>VLOOKUP($D373,'cement hist forecast'!$A$1:$AJ$34,31,0)</f>
        <v>12.443550852304817</v>
      </c>
      <c r="T373" s="15">
        <f>VLOOKUP($D373,'cement hist forecast'!$A$1:$AJ$34,32,0)</f>
        <v>12.13497995501365</v>
      </c>
      <c r="U373" s="15">
        <f>VLOOKUP($D373,'cement hist forecast'!$A$1:$AJ$34,33,0)</f>
        <v>11.832580475668305</v>
      </c>
      <c r="V373" s="15">
        <f>VLOOKUP($D373,'cement hist forecast'!$A$1:$AJ$34,34,0)</f>
        <v>11.536228985909865</v>
      </c>
      <c r="W373" s="15">
        <f>VLOOKUP($D373,'cement hist forecast'!$A$1:$AJ$34,35,0)</f>
        <v>11.245804525946598</v>
      </c>
      <c r="X373" s="15">
        <f>VLOOKUP($D373,'cement hist forecast'!$A$1:$AJ$34,36,0)</f>
        <v>10.961188555182591</v>
      </c>
    </row>
    <row r="374" spans="1:24">
      <c r="A374" s="14" t="s">
        <v>3321</v>
      </c>
      <c r="B374" s="14" t="s">
        <v>4530</v>
      </c>
      <c r="C374" s="14" t="s">
        <v>2688</v>
      </c>
      <c r="D374" s="14" t="s">
        <v>2366</v>
      </c>
      <c r="E374" s="14" t="s">
        <v>3987</v>
      </c>
      <c r="F374">
        <f>SUMIF(GID_GCED_CO2_Plant_2019_v1.0!$V$1:$V$797,'prov lvl hist forec Mt'!A374,GID_GCED_CO2_Plant_2019_v1.0!$AB$1:$AB$797)</f>
        <v>67.05</v>
      </c>
      <c r="G374" s="15">
        <f t="shared" si="10"/>
        <v>30951.659999999996</v>
      </c>
      <c r="H374" s="26">
        <f t="shared" si="11"/>
        <v>2.1662812269196549E-3</v>
      </c>
      <c r="I374" s="15">
        <f>VLOOKUP($D374,'cement hist forecast'!$A$1:$AJ$34,21,0)</f>
        <v>18.673370677696866</v>
      </c>
      <c r="J374" s="15">
        <f>VLOOKUP($D374,'cement hist forecast'!$A$1:$AJ$34,22,0)</f>
        <v>19.134054182558735</v>
      </c>
      <c r="K374" s="15">
        <f>VLOOKUP($D374,'cement hist forecast'!$A$1:$AJ$34,23,0)</f>
        <v>18.733784261782063</v>
      </c>
      <c r="L374" s="15">
        <f>VLOOKUP($D374,'cement hist forecast'!$A$1:$AJ$34,24,0)</f>
        <v>18.178614028547219</v>
      </c>
      <c r="M374" s="15">
        <f>VLOOKUP($D374,'cement hist forecast'!$A$1:$AJ$34,25,0)</f>
        <v>19.500559683797793</v>
      </c>
      <c r="N374" s="15">
        <f>VLOOKUP($D374,'cement hist forecast'!$A$1:$AJ$34,26,0)</f>
        <v>19.658190788078301</v>
      </c>
      <c r="O374" s="15">
        <f>VLOOKUP($D374,'cement hist forecast'!$A$1:$AJ$34,27,0)</f>
        <v>19.758945245019191</v>
      </c>
      <c r="P374" s="15">
        <f>VLOOKUP($D374,'cement hist forecast'!$A$1:$AJ$34,28,0)</f>
        <v>19.74089515258564</v>
      </c>
      <c r="Q374" s="15">
        <f>VLOOKUP($D374,'cement hist forecast'!$A$1:$AJ$34,29,0)</f>
        <v>19.569822695495866</v>
      </c>
      <c r="R374" s="15">
        <f>VLOOKUP($D374,'cement hist forecast'!$A$1:$AJ$34,30,0)</f>
        <v>19.402171687547888</v>
      </c>
      <c r="S374" s="15">
        <f>VLOOKUP($D374,'cement hist forecast'!$A$1:$AJ$34,31,0)</f>
        <v>19.237873699758868</v>
      </c>
      <c r="T374" s="15">
        <f>VLOOKUP($D374,'cement hist forecast'!$A$1:$AJ$34,32,0)</f>
        <v>19.076861671725631</v>
      </c>
      <c r="U374" s="15">
        <f>VLOOKUP($D374,'cement hist forecast'!$A$1:$AJ$34,33,0)</f>
        <v>18.919069884253059</v>
      </c>
      <c r="V374" s="15">
        <f>VLOOKUP($D374,'cement hist forecast'!$A$1:$AJ$34,34,0)</f>
        <v>18.764433932529936</v>
      </c>
      <c r="W374" s="15">
        <f>VLOOKUP($D374,'cement hist forecast'!$A$1:$AJ$34,35,0)</f>
        <v>18.61289069984128</v>
      </c>
      <c r="X374" s="15">
        <f>VLOOKUP($D374,'cement hist forecast'!$A$1:$AJ$34,36,0)</f>
        <v>18.464378331806394</v>
      </c>
    </row>
    <row r="375" spans="1:24">
      <c r="A375" s="14" t="s">
        <v>3745</v>
      </c>
      <c r="B375" s="14" t="s">
        <v>4531</v>
      </c>
      <c r="C375" s="14" t="s">
        <v>4532</v>
      </c>
      <c r="D375" s="14" t="s">
        <v>1445</v>
      </c>
      <c r="E375" s="14" t="s">
        <v>3947</v>
      </c>
      <c r="F375">
        <f>SUMIF(GID_GCED_CO2_Plant_2019_v1.0!$V$1:$V$797,'prov lvl hist forec Mt'!A375,GID_GCED_CO2_Plant_2019_v1.0!$AB$1:$AB$797)</f>
        <v>0</v>
      </c>
      <c r="G375" s="15">
        <f t="shared" si="10"/>
        <v>19500.18</v>
      </c>
      <c r="H375" s="26">
        <f t="shared" si="11"/>
        <v>0</v>
      </c>
      <c r="I375" s="15">
        <f>VLOOKUP($D375,'cement hist forecast'!$A$1:$AJ$34,21,0)</f>
        <v>11.887051923900506</v>
      </c>
      <c r="J375" s="15">
        <f>VLOOKUP($D375,'cement hist forecast'!$A$1:$AJ$34,22,0)</f>
        <v>12.937656953365352</v>
      </c>
      <c r="K375" s="15">
        <f>VLOOKUP($D375,'cement hist forecast'!$A$1:$AJ$34,23,0)</f>
        <v>12.159265759154817</v>
      </c>
      <c r="L375" s="15">
        <f>VLOOKUP($D375,'cement hist forecast'!$A$1:$AJ$34,24,0)</f>
        <v>11.815307114840197</v>
      </c>
      <c r="M375" s="15">
        <f>VLOOKUP($D375,'cement hist forecast'!$A$1:$AJ$34,25,0)</f>
        <v>14.078349814013468</v>
      </c>
      <c r="N375" s="15">
        <f>VLOOKUP($D375,'cement hist forecast'!$A$1:$AJ$34,26,0)</f>
        <v>15.890419594803729</v>
      </c>
      <c r="O375" s="15">
        <f>VLOOKUP($D375,'cement hist forecast'!$A$1:$AJ$34,27,0)</f>
        <v>16.19866484510754</v>
      </c>
      <c r="P375" s="15">
        <f>VLOOKUP($D375,'cement hist forecast'!$A$1:$AJ$34,28,0)</f>
        <v>16.143442918166372</v>
      </c>
      <c r="Q375" s="15">
        <f>VLOOKUP($D375,'cement hist forecast'!$A$1:$AJ$34,29,0)</f>
        <v>15.620068826768495</v>
      </c>
      <c r="R375" s="15">
        <f>VLOOKUP($D375,'cement hist forecast'!$A$1:$AJ$34,30,0)</f>
        <v>15.107162217198578</v>
      </c>
      <c r="S375" s="15">
        <f>VLOOKUP($D375,'cement hist forecast'!$A$1:$AJ$34,31,0)</f>
        <v>14.604513739820057</v>
      </c>
      <c r="T375" s="15">
        <f>VLOOKUP($D375,'cement hist forecast'!$A$1:$AJ$34,32,0)</f>
        <v>14.111918231989108</v>
      </c>
      <c r="U375" s="15">
        <f>VLOOKUP($D375,'cement hist forecast'!$A$1:$AJ$34,33,0)</f>
        <v>13.629174634314779</v>
      </c>
      <c r="V375" s="15">
        <f>VLOOKUP($D375,'cement hist forecast'!$A$1:$AJ$34,34,0)</f>
        <v>13.156085908593933</v>
      </c>
      <c r="W375" s="15">
        <f>VLOOKUP($D375,'cement hist forecast'!$A$1:$AJ$34,35,0)</f>
        <v>12.692458957387508</v>
      </c>
      <c r="X375" s="15">
        <f>VLOOKUP($D375,'cement hist forecast'!$A$1:$AJ$34,36,0)</f>
        <v>12.238104545205207</v>
      </c>
    </row>
    <row r="376" spans="1:24">
      <c r="A376" s="14" t="s">
        <v>3403</v>
      </c>
      <c r="B376" s="14" t="s">
        <v>4533</v>
      </c>
      <c r="C376" s="14" t="s">
        <v>1421</v>
      </c>
      <c r="D376" s="14" t="s">
        <v>2453</v>
      </c>
      <c r="E376" s="14" t="s">
        <v>4031</v>
      </c>
      <c r="F376">
        <f>SUMIF(GID_GCED_CO2_Plant_2019_v1.0!$V$1:$V$797,'prov lvl hist forec Mt'!A376,GID_GCED_CO2_Plant_2019_v1.0!$AB$1:$AB$797)</f>
        <v>1086.1400000000001</v>
      </c>
      <c r="G376" s="15">
        <f t="shared" si="10"/>
        <v>24364.339999999997</v>
      </c>
      <c r="H376" s="26">
        <f t="shared" si="11"/>
        <v>4.4579085663720021E-2</v>
      </c>
      <c r="I376" s="15">
        <f>VLOOKUP($D376,'cement hist forecast'!$A$1:$AJ$34,21,0)</f>
        <v>23.889292836613272</v>
      </c>
      <c r="J376" s="15">
        <f>VLOOKUP($D376,'cement hist forecast'!$A$1:$AJ$34,22,0)</f>
        <v>23.602110317639493</v>
      </c>
      <c r="K376" s="15">
        <f>VLOOKUP($D376,'cement hist forecast'!$A$1:$AJ$34,23,0)</f>
        <v>23.509084946009047</v>
      </c>
      <c r="L376" s="15">
        <f>VLOOKUP($D376,'cement hist forecast'!$A$1:$AJ$34,24,0)</f>
        <v>19.425947158911239</v>
      </c>
      <c r="M376" s="15">
        <f>VLOOKUP($D376,'cement hist forecast'!$A$1:$AJ$34,25,0)</f>
        <v>22.081998920465789</v>
      </c>
      <c r="N376" s="15">
        <f>VLOOKUP($D376,'cement hist forecast'!$A$1:$AJ$34,26,0)</f>
        <v>20.766259868170149</v>
      </c>
      <c r="O376" s="15">
        <f>VLOOKUP($D376,'cement hist forecast'!$A$1:$AJ$34,27,0)</f>
        <v>21.088943481517536</v>
      </c>
      <c r="P376" s="15">
        <f>VLOOKUP($D376,'cement hist forecast'!$A$1:$AJ$34,28,0)</f>
        <v>21.03113493165726</v>
      </c>
      <c r="Q376" s="15">
        <f>VLOOKUP($D376,'cement hist forecast'!$A$1:$AJ$34,29,0)</f>
        <v>20.483245733759745</v>
      </c>
      <c r="R376" s="15">
        <f>VLOOKUP($D376,'cement hist forecast'!$A$1:$AJ$34,30,0)</f>
        <v>19.946314319820178</v>
      </c>
      <c r="S376" s="15">
        <f>VLOOKUP($D376,'cement hist forecast'!$A$1:$AJ$34,31,0)</f>
        <v>19.420121534159403</v>
      </c>
      <c r="T376" s="15">
        <f>VLOOKUP($D376,'cement hist forecast'!$A$1:$AJ$34,32,0)</f>
        <v>18.904452604211844</v>
      </c>
      <c r="U376" s="15">
        <f>VLOOKUP($D376,'cement hist forecast'!$A$1:$AJ$34,33,0)</f>
        <v>18.399097052863237</v>
      </c>
      <c r="V376" s="15">
        <f>VLOOKUP($D376,'cement hist forecast'!$A$1:$AJ$34,34,0)</f>
        <v>17.903848612541598</v>
      </c>
      <c r="W376" s="15">
        <f>VLOOKUP($D376,'cement hist forecast'!$A$1:$AJ$34,35,0)</f>
        <v>17.418505141026397</v>
      </c>
      <c r="X376" s="15">
        <f>VLOOKUP($D376,'cement hist forecast'!$A$1:$AJ$34,36,0)</f>
        <v>16.942868538941493</v>
      </c>
    </row>
    <row r="377" spans="1:24">
      <c r="A377" s="14" t="s">
        <v>3283</v>
      </c>
      <c r="B377" s="14" t="s">
        <v>4534</v>
      </c>
      <c r="C377" s="14" t="s">
        <v>2504</v>
      </c>
      <c r="D377" s="14" t="s">
        <v>2496</v>
      </c>
      <c r="E377" s="14" t="s">
        <v>3976</v>
      </c>
      <c r="F377">
        <f>SUMIF(GID_GCED_CO2_Plant_2019_v1.0!$V$1:$V$797,'prov lvl hist forec Mt'!A377,GID_GCED_CO2_Plant_2019_v1.0!$AB$1:$AB$797)</f>
        <v>2004.66</v>
      </c>
      <c r="G377" s="15">
        <f t="shared" si="10"/>
        <v>33858.01</v>
      </c>
      <c r="H377" s="26">
        <f t="shared" si="11"/>
        <v>5.9207850668128455E-2</v>
      </c>
      <c r="I377" s="15">
        <f>VLOOKUP($D377,'cement hist forecast'!$A$1:$AJ$34,21,0)</f>
        <v>14.536797244398452</v>
      </c>
      <c r="J377" s="15">
        <f>VLOOKUP($D377,'cement hist forecast'!$A$1:$AJ$34,22,0)</f>
        <v>15.705172707718006</v>
      </c>
      <c r="K377" s="15">
        <f>VLOOKUP($D377,'cement hist forecast'!$A$1:$AJ$34,23,0)</f>
        <v>16.521798883436066</v>
      </c>
      <c r="L377" s="15">
        <f>VLOOKUP($D377,'cement hist forecast'!$A$1:$AJ$34,24,0)</f>
        <v>15.528204666569852</v>
      </c>
      <c r="M377" s="15">
        <f>VLOOKUP($D377,'cement hist forecast'!$A$1:$AJ$34,25,0)</f>
        <v>16.4013795624181</v>
      </c>
      <c r="N377" s="15">
        <f>VLOOKUP($D377,'cement hist forecast'!$A$1:$AJ$34,26,0)</f>
        <v>16.459466526190305</v>
      </c>
      <c r="O377" s="15">
        <f>VLOOKUP($D377,'cement hist forecast'!$A$1:$AJ$34,27,0)</f>
        <v>16.50125640261324</v>
      </c>
      <c r="P377" s="15">
        <f>VLOOKUP($D377,'cement hist forecast'!$A$1:$AJ$34,28,0)</f>
        <v>16.493769774675151</v>
      </c>
      <c r="Q377" s="15">
        <f>VLOOKUP($D377,'cement hist forecast'!$A$1:$AJ$34,29,0)</f>
        <v>16.422814136004554</v>
      </c>
      <c r="R377" s="15">
        <f>VLOOKUP($D377,'cement hist forecast'!$A$1:$AJ$34,30,0)</f>
        <v>16.353277610107373</v>
      </c>
      <c r="S377" s="15">
        <f>VLOOKUP($D377,'cement hist forecast'!$A$1:$AJ$34,31,0)</f>
        <v>16.285131814728132</v>
      </c>
      <c r="T377" s="15">
        <f>VLOOKUP($D377,'cement hist forecast'!$A$1:$AJ$34,32,0)</f>
        <v>16.218348935256476</v>
      </c>
      <c r="U377" s="15">
        <f>VLOOKUP($D377,'cement hist forecast'!$A$1:$AJ$34,33,0)</f>
        <v>16.152901713374256</v>
      </c>
      <c r="V377" s="15">
        <f>VLOOKUP($D377,'cement hist forecast'!$A$1:$AJ$34,34,0)</f>
        <v>16.088763435929675</v>
      </c>
      <c r="W377" s="15">
        <f>VLOOKUP($D377,'cement hist forecast'!$A$1:$AJ$34,35,0)</f>
        <v>16.025907924033991</v>
      </c>
      <c r="X377" s="15">
        <f>VLOOKUP($D377,'cement hist forecast'!$A$1:$AJ$34,36,0)</f>
        <v>15.964309522376219</v>
      </c>
    </row>
    <row r="378" spans="1:24">
      <c r="A378" s="14" t="s">
        <v>3380</v>
      </c>
      <c r="B378" s="14" t="s">
        <v>4535</v>
      </c>
      <c r="C378" s="14" t="s">
        <v>2965</v>
      </c>
      <c r="D378" s="14" t="s">
        <v>2370</v>
      </c>
      <c r="E378" s="14" t="s">
        <v>4145</v>
      </c>
      <c r="F378">
        <f>SUMIF(GID_GCED_CO2_Plant_2019_v1.0!$V$1:$V$797,'prov lvl hist forec Mt'!A378,GID_GCED_CO2_Plant_2019_v1.0!$AB$1:$AB$797)</f>
        <v>670.46</v>
      </c>
      <c r="G378" s="15">
        <f t="shared" si="10"/>
        <v>9185.25</v>
      </c>
      <c r="H378" s="26">
        <f t="shared" si="11"/>
        <v>7.2993113959881339E-2</v>
      </c>
      <c r="I378" s="15">
        <f>VLOOKUP($D378,'cement hist forecast'!$A$1:$AJ$34,21,0)</f>
        <v>10.296593578950601</v>
      </c>
      <c r="J378" s="15">
        <f>VLOOKUP($D378,'cement hist forecast'!$A$1:$AJ$34,22,0)</f>
        <v>10.615438043271496</v>
      </c>
      <c r="K378" s="15">
        <f>VLOOKUP($D378,'cement hist forecast'!$A$1:$AJ$34,23,0)</f>
        <v>11.454869534698972</v>
      </c>
      <c r="L378" s="15">
        <f>VLOOKUP($D378,'cement hist forecast'!$A$1:$AJ$34,24,0)</f>
        <v>11.613207335351618</v>
      </c>
      <c r="M378" s="15">
        <f>VLOOKUP($D378,'cement hist forecast'!$A$1:$AJ$34,25,0)</f>
        <v>12.993580356253586</v>
      </c>
      <c r="N378" s="15">
        <f>VLOOKUP($D378,'cement hist forecast'!$A$1:$AJ$34,26,0)</f>
        <v>13.159656117009451</v>
      </c>
      <c r="O378" s="15">
        <f>VLOOKUP($D378,'cement hist forecast'!$A$1:$AJ$34,27,0)</f>
        <v>13.316686401956881</v>
      </c>
      <c r="P378" s="15">
        <f>VLOOKUP($D378,'cement hist forecast'!$A$1:$AJ$34,28,0)</f>
        <v>13.288554533211554</v>
      </c>
      <c r="Q378" s="15">
        <f>VLOOKUP($D378,'cement hist forecast'!$A$1:$AJ$34,29,0)</f>
        <v>13.02193052967765</v>
      </c>
      <c r="R378" s="15">
        <f>VLOOKUP($D378,'cement hist forecast'!$A$1:$AJ$34,30,0)</f>
        <v>12.760639006214427</v>
      </c>
      <c r="S378" s="15">
        <f>VLOOKUP($D378,'cement hist forecast'!$A$1:$AJ$34,31,0)</f>
        <v>12.504573313220467</v>
      </c>
      <c r="T378" s="15">
        <f>VLOOKUP($D378,'cement hist forecast'!$A$1:$AJ$34,32,0)</f>
        <v>12.253628934086386</v>
      </c>
      <c r="U378" s="15">
        <f>VLOOKUP($D378,'cement hist forecast'!$A$1:$AJ$34,33,0)</f>
        <v>12.007703442534988</v>
      </c>
      <c r="V378" s="15">
        <f>VLOOKUP($D378,'cement hist forecast'!$A$1:$AJ$34,34,0)</f>
        <v>11.766696460814616</v>
      </c>
      <c r="W378" s="15">
        <f>VLOOKUP($D378,'cement hist forecast'!$A$1:$AJ$34,35,0)</f>
        <v>11.530509618728654</v>
      </c>
      <c r="X378" s="15">
        <f>VLOOKUP($D378,'cement hist forecast'!$A$1:$AJ$34,36,0)</f>
        <v>11.299046513484409</v>
      </c>
    </row>
    <row r="379" spans="1:24">
      <c r="A379" s="14" t="s">
        <v>3746</v>
      </c>
      <c r="B379" s="14" t="s">
        <v>4536</v>
      </c>
      <c r="C379" s="14" t="s">
        <v>4537</v>
      </c>
      <c r="D379" s="14" t="s">
        <v>2453</v>
      </c>
      <c r="E379" s="14" t="s">
        <v>4031</v>
      </c>
      <c r="F379">
        <f>SUMIF(GID_GCED_CO2_Plant_2019_v1.0!$V$1:$V$797,'prov lvl hist forec Mt'!A379,GID_GCED_CO2_Plant_2019_v1.0!$AB$1:$AB$797)</f>
        <v>0</v>
      </c>
      <c r="G379" s="15">
        <f t="shared" si="10"/>
        <v>24364.339999999997</v>
      </c>
      <c r="H379" s="26">
        <f t="shared" si="11"/>
        <v>0</v>
      </c>
      <c r="I379" s="15">
        <f>VLOOKUP($D379,'cement hist forecast'!$A$1:$AJ$34,21,0)</f>
        <v>23.889292836613272</v>
      </c>
      <c r="J379" s="15">
        <f>VLOOKUP($D379,'cement hist forecast'!$A$1:$AJ$34,22,0)</f>
        <v>23.602110317639493</v>
      </c>
      <c r="K379" s="15">
        <f>VLOOKUP($D379,'cement hist forecast'!$A$1:$AJ$34,23,0)</f>
        <v>23.509084946009047</v>
      </c>
      <c r="L379" s="15">
        <f>VLOOKUP($D379,'cement hist forecast'!$A$1:$AJ$34,24,0)</f>
        <v>19.425947158911239</v>
      </c>
      <c r="M379" s="15">
        <f>VLOOKUP($D379,'cement hist forecast'!$A$1:$AJ$34,25,0)</f>
        <v>22.081998920465789</v>
      </c>
      <c r="N379" s="15">
        <f>VLOOKUP($D379,'cement hist forecast'!$A$1:$AJ$34,26,0)</f>
        <v>20.766259868170149</v>
      </c>
      <c r="O379" s="15">
        <f>VLOOKUP($D379,'cement hist forecast'!$A$1:$AJ$34,27,0)</f>
        <v>21.088943481517536</v>
      </c>
      <c r="P379" s="15">
        <f>VLOOKUP($D379,'cement hist forecast'!$A$1:$AJ$34,28,0)</f>
        <v>21.03113493165726</v>
      </c>
      <c r="Q379" s="15">
        <f>VLOOKUP($D379,'cement hist forecast'!$A$1:$AJ$34,29,0)</f>
        <v>20.483245733759745</v>
      </c>
      <c r="R379" s="15">
        <f>VLOOKUP($D379,'cement hist forecast'!$A$1:$AJ$34,30,0)</f>
        <v>19.946314319820178</v>
      </c>
      <c r="S379" s="15">
        <f>VLOOKUP($D379,'cement hist forecast'!$A$1:$AJ$34,31,0)</f>
        <v>19.420121534159403</v>
      </c>
      <c r="T379" s="15">
        <f>VLOOKUP($D379,'cement hist forecast'!$A$1:$AJ$34,32,0)</f>
        <v>18.904452604211844</v>
      </c>
      <c r="U379" s="15">
        <f>VLOOKUP($D379,'cement hist forecast'!$A$1:$AJ$34,33,0)</f>
        <v>18.399097052863237</v>
      </c>
      <c r="V379" s="15">
        <f>VLOOKUP($D379,'cement hist forecast'!$A$1:$AJ$34,34,0)</f>
        <v>17.903848612541598</v>
      </c>
      <c r="W379" s="15">
        <f>VLOOKUP($D379,'cement hist forecast'!$A$1:$AJ$34,35,0)</f>
        <v>17.418505141026397</v>
      </c>
      <c r="X379" s="15">
        <f>VLOOKUP($D379,'cement hist forecast'!$A$1:$AJ$34,36,0)</f>
        <v>16.942868538941493</v>
      </c>
    </row>
    <row r="380" spans="1:24">
      <c r="A380" s="14" t="s">
        <v>3747</v>
      </c>
      <c r="B380" s="14" t="s">
        <v>4538</v>
      </c>
      <c r="C380" s="14" t="s">
        <v>4539</v>
      </c>
      <c r="D380" s="14" t="s">
        <v>1517</v>
      </c>
      <c r="E380" s="14" t="s">
        <v>4043</v>
      </c>
      <c r="F380">
        <f>SUMIF(GID_GCED_CO2_Plant_2019_v1.0!$V$1:$V$797,'prov lvl hist forec Mt'!A380,GID_GCED_CO2_Plant_2019_v1.0!$AB$1:$AB$797)</f>
        <v>0</v>
      </c>
      <c r="G380" s="15">
        <f t="shared" si="10"/>
        <v>24846.129999999997</v>
      </c>
      <c r="H380" s="26">
        <f t="shared" si="11"/>
        <v>0</v>
      </c>
      <c r="I380" s="15">
        <f>VLOOKUP($D380,'cement hist forecast'!$A$1:$AJ$34,21,0)</f>
        <v>19.737440587036417</v>
      </c>
      <c r="J380" s="15">
        <f>VLOOKUP($D380,'cement hist forecast'!$A$1:$AJ$34,22,0)</f>
        <v>19.782785600550685</v>
      </c>
      <c r="K380" s="15">
        <f>VLOOKUP($D380,'cement hist forecast'!$A$1:$AJ$34,23,0)</f>
        <v>21.414223108893875</v>
      </c>
      <c r="L380" s="15">
        <f>VLOOKUP($D380,'cement hist forecast'!$A$1:$AJ$34,24,0)</f>
        <v>21.140668258208319</v>
      </c>
      <c r="M380" s="15">
        <f>VLOOKUP($D380,'cement hist forecast'!$A$1:$AJ$34,25,0)</f>
        <v>22.995128337938279</v>
      </c>
      <c r="N380" s="15">
        <f>VLOOKUP($D380,'cement hist forecast'!$A$1:$AJ$34,26,0)</f>
        <v>23.156823843551148</v>
      </c>
      <c r="O380" s="15">
        <f>VLOOKUP($D380,'cement hist forecast'!$A$1:$AJ$34,27,0)</f>
        <v>23.328832621471442</v>
      </c>
      <c r="P380" s="15">
        <f>VLOOKUP($D380,'cement hist forecast'!$A$1:$AJ$34,28,0)</f>
        <v>23.29801736589754</v>
      </c>
      <c r="Q380" s="15">
        <f>VLOOKUP($D380,'cement hist forecast'!$A$1:$AJ$34,29,0)</f>
        <v>23.005961161405295</v>
      </c>
      <c r="R380" s="15">
        <f>VLOOKUP($D380,'cement hist forecast'!$A$1:$AJ$34,30,0)</f>
        <v>22.719746081002896</v>
      </c>
      <c r="S380" s="15">
        <f>VLOOKUP($D380,'cement hist forecast'!$A$1:$AJ$34,31,0)</f>
        <v>22.439255302208544</v>
      </c>
      <c r="T380" s="15">
        <f>VLOOKUP($D380,'cement hist forecast'!$A$1:$AJ$34,32,0)</f>
        <v>22.164374338990076</v>
      </c>
      <c r="U380" s="15">
        <f>VLOOKUP($D380,'cement hist forecast'!$A$1:$AJ$34,33,0)</f>
        <v>21.894990995035982</v>
      </c>
      <c r="V380" s="15">
        <f>VLOOKUP($D380,'cement hist forecast'!$A$1:$AJ$34,34,0)</f>
        <v>21.630995317960966</v>
      </c>
      <c r="W380" s="15">
        <f>VLOOKUP($D380,'cement hist forecast'!$A$1:$AJ$34,35,0)</f>
        <v>21.372279554427454</v>
      </c>
      <c r="X380" s="15">
        <f>VLOOKUP($D380,'cement hist forecast'!$A$1:$AJ$34,36,0)</f>
        <v>21.118738106164606</v>
      </c>
    </row>
    <row r="381" spans="1:24">
      <c r="A381" s="14" t="s">
        <v>3280</v>
      </c>
      <c r="B381" s="14" t="s">
        <v>4540</v>
      </c>
      <c r="C381" s="14" t="s">
        <v>2492</v>
      </c>
      <c r="D381" s="14" t="s">
        <v>2362</v>
      </c>
      <c r="E381" s="14" t="s">
        <v>3963</v>
      </c>
      <c r="F381">
        <f>SUMIF(GID_GCED_CO2_Plant_2019_v1.0!$V$1:$V$797,'prov lvl hist forec Mt'!A381,GID_GCED_CO2_Plant_2019_v1.0!$AB$1:$AB$797)</f>
        <v>2343.25</v>
      </c>
      <c r="G381" s="15">
        <f t="shared" si="10"/>
        <v>26891.949999999997</v>
      </c>
      <c r="H381" s="26">
        <f t="shared" si="11"/>
        <v>8.7135741364980979E-2</v>
      </c>
      <c r="I381" s="15">
        <f>VLOOKUP($D381,'cement hist forecast'!$A$1:$AJ$34,21,0)</f>
        <v>21.994985336630332</v>
      </c>
      <c r="J381" s="15">
        <f>VLOOKUP($D381,'cement hist forecast'!$A$1:$AJ$34,22,0)</f>
        <v>20.472306267203567</v>
      </c>
      <c r="K381" s="15">
        <f>VLOOKUP($D381,'cement hist forecast'!$A$1:$AJ$34,23,0)</f>
        <v>20.264922925467992</v>
      </c>
      <c r="L381" s="15">
        <f>VLOOKUP($D381,'cement hist forecast'!$A$1:$AJ$34,24,0)</f>
        <v>14.497991619881457</v>
      </c>
      <c r="M381" s="15">
        <f>VLOOKUP($D381,'cement hist forecast'!$A$1:$AJ$34,25,0)</f>
        <v>14.40046728580502</v>
      </c>
      <c r="N381" s="15">
        <f>VLOOKUP($D381,'cement hist forecast'!$A$1:$AJ$34,26,0)</f>
        <v>15.896400140947566</v>
      </c>
      <c r="O381" s="15">
        <f>VLOOKUP($D381,'cement hist forecast'!$A$1:$AJ$34,27,0)</f>
        <v>15.777576315359193</v>
      </c>
      <c r="P381" s="15">
        <f>VLOOKUP($D381,'cement hist forecast'!$A$1:$AJ$34,28,0)</f>
        <v>15.798863522896191</v>
      </c>
      <c r="Q381" s="15">
        <f>VLOOKUP($D381,'cement hist forecast'!$A$1:$AJ$34,29,0)</f>
        <v>16.000616223683764</v>
      </c>
      <c r="R381" s="15">
        <f>VLOOKUP($D381,'cement hist forecast'!$A$1:$AJ$34,30,0)</f>
        <v>16.198333870455588</v>
      </c>
      <c r="S381" s="15">
        <f>VLOOKUP($D381,'cement hist forecast'!$A$1:$AJ$34,31,0)</f>
        <v>16.392097164291975</v>
      </c>
      <c r="T381" s="15">
        <f>VLOOKUP($D381,'cement hist forecast'!$A$1:$AJ$34,32,0)</f>
        <v>16.581985192251636</v>
      </c>
      <c r="U381" s="15">
        <f>VLOOKUP($D381,'cement hist forecast'!$A$1:$AJ$34,33,0)</f>
        <v>16.768075459652103</v>
      </c>
      <c r="V381" s="15">
        <f>VLOOKUP($D381,'cement hist forecast'!$A$1:$AJ$34,34,0)</f>
        <v>16.950443921704558</v>
      </c>
      <c r="W381" s="15">
        <f>VLOOKUP($D381,'cement hist forecast'!$A$1:$AJ$34,35,0)</f>
        <v>17.129165014515966</v>
      </c>
      <c r="X381" s="15">
        <f>VLOOKUP($D381,'cement hist forecast'!$A$1:$AJ$34,36,0)</f>
        <v>17.304311685471145</v>
      </c>
    </row>
    <row r="382" spans="1:24">
      <c r="A382" s="14" t="s">
        <v>3748</v>
      </c>
      <c r="B382" s="14" t="s">
        <v>4541</v>
      </c>
      <c r="C382" s="14" t="s">
        <v>4542</v>
      </c>
      <c r="D382" s="14" t="s">
        <v>3943</v>
      </c>
      <c r="E382" s="14" t="s">
        <v>3944</v>
      </c>
      <c r="F382">
        <f>SUMIF(GID_GCED_CO2_Plant_2019_v1.0!$V$1:$V$797,'prov lvl hist forec Mt'!A382,GID_GCED_CO2_Plant_2019_v1.0!$AB$1:$AB$797)</f>
        <v>0</v>
      </c>
      <c r="G382" s="15">
        <f t="shared" si="10"/>
        <v>4351.25</v>
      </c>
      <c r="H382" s="26">
        <f t="shared" si="11"/>
        <v>0</v>
      </c>
      <c r="I382" s="15">
        <f>VLOOKUP($D382,'cement hist forecast'!$A$1:$AJ$34,21,0)</f>
        <v>4.0193915554063553</v>
      </c>
      <c r="J382" s="15">
        <f>VLOOKUP($D382,'cement hist forecast'!$A$1:$AJ$34,22,0)</f>
        <v>4.3366620130675004</v>
      </c>
      <c r="K382" s="15">
        <f>VLOOKUP($D382,'cement hist forecast'!$A$1:$AJ$34,23,0)</f>
        <v>3.2033980361307468</v>
      </c>
      <c r="L382" s="15">
        <f>VLOOKUP($D382,'cement hist forecast'!$A$1:$AJ$34,24,0)</f>
        <v>2.4965702429489336</v>
      </c>
      <c r="M382" s="15">
        <f>VLOOKUP($D382,'cement hist forecast'!$A$1:$AJ$34,25,0)</f>
        <v>2.719656665294488</v>
      </c>
      <c r="N382" s="15">
        <f>VLOOKUP($D382,'cement hist forecast'!$A$1:$AJ$34,26,0)</f>
        <v>2.895330206718187</v>
      </c>
      <c r="O382" s="15">
        <f>VLOOKUP($D382,'cement hist forecast'!$A$1:$AJ$34,27,0)</f>
        <v>2.9163500648472214</v>
      </c>
      <c r="P382" s="15">
        <f>VLOOKUP($D382,'cement hist forecast'!$A$1:$AJ$34,28,0)</f>
        <v>2.912584371559908</v>
      </c>
      <c r="Q382" s="15">
        <f>VLOOKUP($D382,'cement hist forecast'!$A$1:$AJ$34,29,0)</f>
        <v>2.8768944488806367</v>
      </c>
      <c r="R382" s="15">
        <f>VLOOKUP($D382,'cement hist forecast'!$A$1:$AJ$34,30,0)</f>
        <v>2.8419183246549511</v>
      </c>
      <c r="S382" s="15">
        <f>VLOOKUP($D382,'cement hist forecast'!$A$1:$AJ$34,31,0)</f>
        <v>2.8076417229137793</v>
      </c>
      <c r="T382" s="15">
        <f>VLOOKUP($D382,'cement hist forecast'!$A$1:$AJ$34,32,0)</f>
        <v>2.7740506532074307</v>
      </c>
      <c r="U382" s="15">
        <f>VLOOKUP($D382,'cement hist forecast'!$A$1:$AJ$34,33,0)</f>
        <v>2.7411314048952091</v>
      </c>
      <c r="V382" s="15">
        <f>VLOOKUP($D382,'cement hist forecast'!$A$1:$AJ$34,34,0)</f>
        <v>2.7088705415492318</v>
      </c>
      <c r="W382" s="15">
        <f>VLOOKUP($D382,'cement hist forecast'!$A$1:$AJ$34,35,0)</f>
        <v>2.6772548954701749</v>
      </c>
      <c r="X382" s="15">
        <f>VLOOKUP($D382,'cement hist forecast'!$A$1:$AJ$34,36,0)</f>
        <v>2.6462715623126982</v>
      </c>
    </row>
    <row r="383" spans="1:24">
      <c r="A383" s="14" t="s">
        <v>3430</v>
      </c>
      <c r="B383" s="14" t="s">
        <v>4543</v>
      </c>
      <c r="C383" s="14" t="s">
        <v>3130</v>
      </c>
      <c r="D383" s="14" t="s">
        <v>2366</v>
      </c>
      <c r="E383" s="14" t="s">
        <v>3987</v>
      </c>
      <c r="F383">
        <f>SUMIF(GID_GCED_CO2_Plant_2019_v1.0!$V$1:$V$797,'prov lvl hist forec Mt'!A383,GID_GCED_CO2_Plant_2019_v1.0!$AB$1:$AB$797)</f>
        <v>988.93</v>
      </c>
      <c r="G383" s="15">
        <f t="shared" si="10"/>
        <v>30951.659999999996</v>
      </c>
      <c r="H383" s="26">
        <f t="shared" si="11"/>
        <v>3.1950790361486271E-2</v>
      </c>
      <c r="I383" s="15">
        <f>VLOOKUP($D383,'cement hist forecast'!$A$1:$AJ$34,21,0)</f>
        <v>18.673370677696866</v>
      </c>
      <c r="J383" s="15">
        <f>VLOOKUP($D383,'cement hist forecast'!$A$1:$AJ$34,22,0)</f>
        <v>19.134054182558735</v>
      </c>
      <c r="K383" s="15">
        <f>VLOOKUP($D383,'cement hist forecast'!$A$1:$AJ$34,23,0)</f>
        <v>18.733784261782063</v>
      </c>
      <c r="L383" s="15">
        <f>VLOOKUP($D383,'cement hist forecast'!$A$1:$AJ$34,24,0)</f>
        <v>18.178614028547219</v>
      </c>
      <c r="M383" s="15">
        <f>VLOOKUP($D383,'cement hist forecast'!$A$1:$AJ$34,25,0)</f>
        <v>19.500559683797793</v>
      </c>
      <c r="N383" s="15">
        <f>VLOOKUP($D383,'cement hist forecast'!$A$1:$AJ$34,26,0)</f>
        <v>19.658190788078301</v>
      </c>
      <c r="O383" s="15">
        <f>VLOOKUP($D383,'cement hist forecast'!$A$1:$AJ$34,27,0)</f>
        <v>19.758945245019191</v>
      </c>
      <c r="P383" s="15">
        <f>VLOOKUP($D383,'cement hist forecast'!$A$1:$AJ$34,28,0)</f>
        <v>19.74089515258564</v>
      </c>
      <c r="Q383" s="15">
        <f>VLOOKUP($D383,'cement hist forecast'!$A$1:$AJ$34,29,0)</f>
        <v>19.569822695495866</v>
      </c>
      <c r="R383" s="15">
        <f>VLOOKUP($D383,'cement hist forecast'!$A$1:$AJ$34,30,0)</f>
        <v>19.402171687547888</v>
      </c>
      <c r="S383" s="15">
        <f>VLOOKUP($D383,'cement hist forecast'!$A$1:$AJ$34,31,0)</f>
        <v>19.237873699758868</v>
      </c>
      <c r="T383" s="15">
        <f>VLOOKUP($D383,'cement hist forecast'!$A$1:$AJ$34,32,0)</f>
        <v>19.076861671725631</v>
      </c>
      <c r="U383" s="15">
        <f>VLOOKUP($D383,'cement hist forecast'!$A$1:$AJ$34,33,0)</f>
        <v>18.919069884253059</v>
      </c>
      <c r="V383" s="15">
        <f>VLOOKUP($D383,'cement hist forecast'!$A$1:$AJ$34,34,0)</f>
        <v>18.764433932529936</v>
      </c>
      <c r="W383" s="15">
        <f>VLOOKUP($D383,'cement hist forecast'!$A$1:$AJ$34,35,0)</f>
        <v>18.61289069984128</v>
      </c>
      <c r="X383" s="15">
        <f>VLOOKUP($D383,'cement hist forecast'!$A$1:$AJ$34,36,0)</f>
        <v>18.464378331806394</v>
      </c>
    </row>
    <row r="384" spans="1:24">
      <c r="A384" s="14" t="s">
        <v>3749</v>
      </c>
      <c r="B384" s="14" t="s">
        <v>4544</v>
      </c>
      <c r="C384" s="14" t="s">
        <v>4545</v>
      </c>
      <c r="D384" s="14" t="s">
        <v>3943</v>
      </c>
      <c r="E384" s="14" t="s">
        <v>3944</v>
      </c>
      <c r="F384">
        <f>SUMIF(GID_GCED_CO2_Plant_2019_v1.0!$V$1:$V$797,'prov lvl hist forec Mt'!A384,GID_GCED_CO2_Plant_2019_v1.0!$AB$1:$AB$797)</f>
        <v>0</v>
      </c>
      <c r="G384" s="15">
        <f t="shared" si="10"/>
        <v>4351.25</v>
      </c>
      <c r="H384" s="26">
        <f t="shared" si="11"/>
        <v>0</v>
      </c>
      <c r="I384" s="15">
        <f>VLOOKUP($D384,'cement hist forecast'!$A$1:$AJ$34,21,0)</f>
        <v>4.0193915554063553</v>
      </c>
      <c r="J384" s="15">
        <f>VLOOKUP($D384,'cement hist forecast'!$A$1:$AJ$34,22,0)</f>
        <v>4.3366620130675004</v>
      </c>
      <c r="K384" s="15">
        <f>VLOOKUP($D384,'cement hist forecast'!$A$1:$AJ$34,23,0)</f>
        <v>3.2033980361307468</v>
      </c>
      <c r="L384" s="15">
        <f>VLOOKUP($D384,'cement hist forecast'!$A$1:$AJ$34,24,0)</f>
        <v>2.4965702429489336</v>
      </c>
      <c r="M384" s="15">
        <f>VLOOKUP($D384,'cement hist forecast'!$A$1:$AJ$34,25,0)</f>
        <v>2.719656665294488</v>
      </c>
      <c r="N384" s="15">
        <f>VLOOKUP($D384,'cement hist forecast'!$A$1:$AJ$34,26,0)</f>
        <v>2.895330206718187</v>
      </c>
      <c r="O384" s="15">
        <f>VLOOKUP($D384,'cement hist forecast'!$A$1:$AJ$34,27,0)</f>
        <v>2.9163500648472214</v>
      </c>
      <c r="P384" s="15">
        <f>VLOOKUP($D384,'cement hist forecast'!$A$1:$AJ$34,28,0)</f>
        <v>2.912584371559908</v>
      </c>
      <c r="Q384" s="15">
        <f>VLOOKUP($D384,'cement hist forecast'!$A$1:$AJ$34,29,0)</f>
        <v>2.8768944488806367</v>
      </c>
      <c r="R384" s="15">
        <f>VLOOKUP($D384,'cement hist forecast'!$A$1:$AJ$34,30,0)</f>
        <v>2.8419183246549511</v>
      </c>
      <c r="S384" s="15">
        <f>VLOOKUP($D384,'cement hist forecast'!$A$1:$AJ$34,31,0)</f>
        <v>2.8076417229137793</v>
      </c>
      <c r="T384" s="15">
        <f>VLOOKUP($D384,'cement hist forecast'!$A$1:$AJ$34,32,0)</f>
        <v>2.7740506532074307</v>
      </c>
      <c r="U384" s="15">
        <f>VLOOKUP($D384,'cement hist forecast'!$A$1:$AJ$34,33,0)</f>
        <v>2.7411314048952091</v>
      </c>
      <c r="V384" s="15">
        <f>VLOOKUP($D384,'cement hist forecast'!$A$1:$AJ$34,34,0)</f>
        <v>2.7088705415492318</v>
      </c>
      <c r="W384" s="15">
        <f>VLOOKUP($D384,'cement hist forecast'!$A$1:$AJ$34,35,0)</f>
        <v>2.6772548954701749</v>
      </c>
      <c r="X384" s="15">
        <f>VLOOKUP($D384,'cement hist forecast'!$A$1:$AJ$34,36,0)</f>
        <v>2.6462715623126982</v>
      </c>
    </row>
    <row r="385" spans="1:24">
      <c r="A385" s="14" t="s">
        <v>3750</v>
      </c>
      <c r="B385" s="14" t="s">
        <v>4546</v>
      </c>
      <c r="C385" s="14" t="s">
        <v>4547</v>
      </c>
      <c r="D385" s="14" t="s">
        <v>3943</v>
      </c>
      <c r="E385" s="14" t="s">
        <v>3944</v>
      </c>
      <c r="F385">
        <f>SUMIF(GID_GCED_CO2_Plant_2019_v1.0!$V$1:$V$797,'prov lvl hist forec Mt'!A385,GID_GCED_CO2_Plant_2019_v1.0!$AB$1:$AB$797)</f>
        <v>0</v>
      </c>
      <c r="G385" s="15">
        <f t="shared" si="10"/>
        <v>4351.25</v>
      </c>
      <c r="H385" s="26">
        <f t="shared" si="11"/>
        <v>0</v>
      </c>
      <c r="I385" s="15">
        <f>VLOOKUP($D385,'cement hist forecast'!$A$1:$AJ$34,21,0)</f>
        <v>4.0193915554063553</v>
      </c>
      <c r="J385" s="15">
        <f>VLOOKUP($D385,'cement hist forecast'!$A$1:$AJ$34,22,0)</f>
        <v>4.3366620130675004</v>
      </c>
      <c r="K385" s="15">
        <f>VLOOKUP($D385,'cement hist forecast'!$A$1:$AJ$34,23,0)</f>
        <v>3.2033980361307468</v>
      </c>
      <c r="L385" s="15">
        <f>VLOOKUP($D385,'cement hist forecast'!$A$1:$AJ$34,24,0)</f>
        <v>2.4965702429489336</v>
      </c>
      <c r="M385" s="15">
        <f>VLOOKUP($D385,'cement hist forecast'!$A$1:$AJ$34,25,0)</f>
        <v>2.719656665294488</v>
      </c>
      <c r="N385" s="15">
        <f>VLOOKUP($D385,'cement hist forecast'!$A$1:$AJ$34,26,0)</f>
        <v>2.895330206718187</v>
      </c>
      <c r="O385" s="15">
        <f>VLOOKUP($D385,'cement hist forecast'!$A$1:$AJ$34,27,0)</f>
        <v>2.9163500648472214</v>
      </c>
      <c r="P385" s="15">
        <f>VLOOKUP($D385,'cement hist forecast'!$A$1:$AJ$34,28,0)</f>
        <v>2.912584371559908</v>
      </c>
      <c r="Q385" s="15">
        <f>VLOOKUP($D385,'cement hist forecast'!$A$1:$AJ$34,29,0)</f>
        <v>2.8768944488806367</v>
      </c>
      <c r="R385" s="15">
        <f>VLOOKUP($D385,'cement hist forecast'!$A$1:$AJ$34,30,0)</f>
        <v>2.8419183246549511</v>
      </c>
      <c r="S385" s="15">
        <f>VLOOKUP($D385,'cement hist forecast'!$A$1:$AJ$34,31,0)</f>
        <v>2.8076417229137793</v>
      </c>
      <c r="T385" s="15">
        <f>VLOOKUP($D385,'cement hist forecast'!$A$1:$AJ$34,32,0)</f>
        <v>2.7740506532074307</v>
      </c>
      <c r="U385" s="15">
        <f>VLOOKUP($D385,'cement hist forecast'!$A$1:$AJ$34,33,0)</f>
        <v>2.7411314048952091</v>
      </c>
      <c r="V385" s="15">
        <f>VLOOKUP($D385,'cement hist forecast'!$A$1:$AJ$34,34,0)</f>
        <v>2.7088705415492318</v>
      </c>
      <c r="W385" s="15">
        <f>VLOOKUP($D385,'cement hist forecast'!$A$1:$AJ$34,35,0)</f>
        <v>2.6772548954701749</v>
      </c>
      <c r="X385" s="15">
        <f>VLOOKUP($D385,'cement hist forecast'!$A$1:$AJ$34,36,0)</f>
        <v>2.6462715623126982</v>
      </c>
    </row>
    <row r="386" spans="1:24">
      <c r="A386" s="14" t="s">
        <v>3415</v>
      </c>
      <c r="B386" s="14" t="s">
        <v>4548</v>
      </c>
      <c r="C386" s="14" t="s">
        <v>3082</v>
      </c>
      <c r="D386" s="14" t="s">
        <v>2357</v>
      </c>
      <c r="E386" s="14" t="s">
        <v>4062</v>
      </c>
      <c r="F386">
        <f>SUMIF(GID_GCED_CO2_Plant_2019_v1.0!$V$1:$V$797,'prov lvl hist forec Mt'!A386,GID_GCED_CO2_Plant_2019_v1.0!$AB$1:$AB$797)</f>
        <v>670.46</v>
      </c>
      <c r="G386" s="15">
        <f t="shared" si="10"/>
        <v>32718.120000000006</v>
      </c>
      <c r="H386" s="26">
        <f t="shared" si="11"/>
        <v>2.0492008709546879E-2</v>
      </c>
      <c r="I386" s="15">
        <f>VLOOKUP($D386,'cement hist forecast'!$A$1:$AJ$34,21,0)</f>
        <v>15.009377674854287</v>
      </c>
      <c r="J386" s="15">
        <f>VLOOKUP($D386,'cement hist forecast'!$A$1:$AJ$34,22,0)</f>
        <v>14.164771783135061</v>
      </c>
      <c r="K386" s="15">
        <f>VLOOKUP($D386,'cement hist forecast'!$A$1:$AJ$34,23,0)</f>
        <v>15.235528999314372</v>
      </c>
      <c r="L386" s="15">
        <f>VLOOKUP($D386,'cement hist forecast'!$A$1:$AJ$34,24,0)</f>
        <v>16.194770331166367</v>
      </c>
      <c r="M386" s="15">
        <f>VLOOKUP($D386,'cement hist forecast'!$A$1:$AJ$34,25,0)</f>
        <v>18.438081140360943</v>
      </c>
      <c r="N386" s="15">
        <f>VLOOKUP($D386,'cement hist forecast'!$A$1:$AJ$34,26,0)</f>
        <v>17.949965087588634</v>
      </c>
      <c r="O386" s="15">
        <f>VLOOKUP($D386,'cement hist forecast'!$A$1:$AJ$34,27,0)</f>
        <v>18.223998936468487</v>
      </c>
      <c r="P386" s="15">
        <f>VLOOKUP($D386,'cement hist forecast'!$A$1:$AJ$34,28,0)</f>
        <v>18.174905958823786</v>
      </c>
      <c r="Q386" s="15">
        <f>VLOOKUP($D386,'cement hist forecast'!$A$1:$AJ$34,29,0)</f>
        <v>17.709619903228777</v>
      </c>
      <c r="R386" s="15">
        <f>VLOOKUP($D386,'cement hist forecast'!$A$1:$AJ$34,30,0)</f>
        <v>17.253639568745673</v>
      </c>
      <c r="S386" s="15">
        <f>VLOOKUP($D386,'cement hist forecast'!$A$1:$AJ$34,31,0)</f>
        <v>16.80677884095223</v>
      </c>
      <c r="T386" s="15">
        <f>VLOOKUP($D386,'cement hist forecast'!$A$1:$AJ$34,32,0)</f>
        <v>16.368855327714655</v>
      </c>
      <c r="U386" s="15">
        <f>VLOOKUP($D386,'cement hist forecast'!$A$1:$AJ$34,33,0)</f>
        <v>15.939690284741834</v>
      </c>
      <c r="V386" s="15">
        <f>VLOOKUP($D386,'cement hist forecast'!$A$1:$AJ$34,34,0)</f>
        <v>15.519108542628466</v>
      </c>
      <c r="W386" s="15">
        <f>VLOOKUP($D386,'cement hist forecast'!$A$1:$AJ$34,35,0)</f>
        <v>15.106938435357369</v>
      </c>
      <c r="X386" s="15">
        <f>VLOOKUP($D386,'cement hist forecast'!$A$1:$AJ$34,36,0)</f>
        <v>14.70301173023169</v>
      </c>
    </row>
    <row r="387" spans="1:24">
      <c r="A387" s="14" t="s">
        <v>3751</v>
      </c>
      <c r="B387" s="14" t="s">
        <v>4549</v>
      </c>
      <c r="C387" s="14" t="s">
        <v>4550</v>
      </c>
      <c r="D387" s="14" t="s">
        <v>2370</v>
      </c>
      <c r="E387" s="14" t="s">
        <v>4145</v>
      </c>
      <c r="F387">
        <f>SUMIF(GID_GCED_CO2_Plant_2019_v1.0!$V$1:$V$797,'prov lvl hist forec Mt'!A387,GID_GCED_CO2_Plant_2019_v1.0!$AB$1:$AB$797)</f>
        <v>0</v>
      </c>
      <c r="G387" s="15">
        <f t="shared" ref="G387:G450" si="12">SUMIF($E$1:$E$686,E387,$F$1:$F$686)</f>
        <v>9185.25</v>
      </c>
      <c r="H387" s="26">
        <f t="shared" ref="H387:H450" si="13">F387/G387</f>
        <v>0</v>
      </c>
      <c r="I387" s="15">
        <f>VLOOKUP($D387,'cement hist forecast'!$A$1:$AJ$34,21,0)</f>
        <v>10.296593578950601</v>
      </c>
      <c r="J387" s="15">
        <f>VLOOKUP($D387,'cement hist forecast'!$A$1:$AJ$34,22,0)</f>
        <v>10.615438043271496</v>
      </c>
      <c r="K387" s="15">
        <f>VLOOKUP($D387,'cement hist forecast'!$A$1:$AJ$34,23,0)</f>
        <v>11.454869534698972</v>
      </c>
      <c r="L387" s="15">
        <f>VLOOKUP($D387,'cement hist forecast'!$A$1:$AJ$34,24,0)</f>
        <v>11.613207335351618</v>
      </c>
      <c r="M387" s="15">
        <f>VLOOKUP($D387,'cement hist forecast'!$A$1:$AJ$34,25,0)</f>
        <v>12.993580356253586</v>
      </c>
      <c r="N387" s="15">
        <f>VLOOKUP($D387,'cement hist forecast'!$A$1:$AJ$34,26,0)</f>
        <v>13.159656117009451</v>
      </c>
      <c r="O387" s="15">
        <f>VLOOKUP($D387,'cement hist forecast'!$A$1:$AJ$34,27,0)</f>
        <v>13.316686401956881</v>
      </c>
      <c r="P387" s="15">
        <f>VLOOKUP($D387,'cement hist forecast'!$A$1:$AJ$34,28,0)</f>
        <v>13.288554533211554</v>
      </c>
      <c r="Q387" s="15">
        <f>VLOOKUP($D387,'cement hist forecast'!$A$1:$AJ$34,29,0)</f>
        <v>13.02193052967765</v>
      </c>
      <c r="R387" s="15">
        <f>VLOOKUP($D387,'cement hist forecast'!$A$1:$AJ$34,30,0)</f>
        <v>12.760639006214427</v>
      </c>
      <c r="S387" s="15">
        <f>VLOOKUP($D387,'cement hist forecast'!$A$1:$AJ$34,31,0)</f>
        <v>12.504573313220467</v>
      </c>
      <c r="T387" s="15">
        <f>VLOOKUP($D387,'cement hist forecast'!$A$1:$AJ$34,32,0)</f>
        <v>12.253628934086386</v>
      </c>
      <c r="U387" s="15">
        <f>VLOOKUP($D387,'cement hist forecast'!$A$1:$AJ$34,33,0)</f>
        <v>12.007703442534988</v>
      </c>
      <c r="V387" s="15">
        <f>VLOOKUP($D387,'cement hist forecast'!$A$1:$AJ$34,34,0)</f>
        <v>11.766696460814616</v>
      </c>
      <c r="W387" s="15">
        <f>VLOOKUP($D387,'cement hist forecast'!$A$1:$AJ$34,35,0)</f>
        <v>11.530509618728654</v>
      </c>
      <c r="X387" s="15">
        <f>VLOOKUP($D387,'cement hist forecast'!$A$1:$AJ$34,36,0)</f>
        <v>11.299046513484409</v>
      </c>
    </row>
    <row r="388" spans="1:24">
      <c r="A388" s="14" t="s">
        <v>3441</v>
      </c>
      <c r="B388" s="14" t="s">
        <v>4551</v>
      </c>
      <c r="C388" s="14" t="s">
        <v>3194</v>
      </c>
      <c r="D388" s="14" t="s">
        <v>2386</v>
      </c>
      <c r="E388" s="14" t="s">
        <v>3955</v>
      </c>
      <c r="F388">
        <f>SUMIF(GID_GCED_CO2_Plant_2019_v1.0!$V$1:$V$797,'prov lvl hist forec Mt'!A388,GID_GCED_CO2_Plant_2019_v1.0!$AB$1:$AB$797)</f>
        <v>3653.98</v>
      </c>
      <c r="G388" s="15">
        <f t="shared" si="12"/>
        <v>64497.73</v>
      </c>
      <c r="H388" s="26">
        <f t="shared" si="13"/>
        <v>5.6652846542041092E-2</v>
      </c>
      <c r="I388" s="15">
        <f>VLOOKUP($D388,'cement hist forecast'!$A$1:$AJ$34,21,0)</f>
        <v>17.343715083656377</v>
      </c>
      <c r="J388" s="15">
        <f>VLOOKUP($D388,'cement hist forecast'!$A$1:$AJ$34,22,0)</f>
        <v>17.568384652983536</v>
      </c>
      <c r="K388" s="15">
        <f>VLOOKUP($D388,'cement hist forecast'!$A$1:$AJ$34,23,0)</f>
        <v>18.169803346022103</v>
      </c>
      <c r="L388" s="15">
        <f>VLOOKUP($D388,'cement hist forecast'!$A$1:$AJ$34,24,0)</f>
        <v>17.225551928101279</v>
      </c>
      <c r="M388" s="15">
        <f>VLOOKUP($D388,'cement hist forecast'!$A$1:$AJ$34,25,0)</f>
        <v>19.247337649052817</v>
      </c>
      <c r="N388" s="15">
        <f>VLOOKUP($D388,'cement hist forecast'!$A$1:$AJ$34,26,0)</f>
        <v>19.224865638568154</v>
      </c>
      <c r="O388" s="15">
        <f>VLOOKUP($D388,'cement hist forecast'!$A$1:$AJ$34,27,0)</f>
        <v>19.453342978082087</v>
      </c>
      <c r="P388" s="15">
        <f>VLOOKUP($D388,'cement hist forecast'!$A$1:$AJ$34,28,0)</f>
        <v>19.412411418105361</v>
      </c>
      <c r="Q388" s="15">
        <f>VLOOKUP($D388,'cement hist forecast'!$A$1:$AJ$34,29,0)</f>
        <v>19.024476422009712</v>
      </c>
      <c r="R388" s="15">
        <f>VLOOKUP($D388,'cement hist forecast'!$A$1:$AJ$34,30,0)</f>
        <v>18.644300125835979</v>
      </c>
      <c r="S388" s="15">
        <f>VLOOKUP($D388,'cement hist forecast'!$A$1:$AJ$34,31,0)</f>
        <v>18.271727355585714</v>
      </c>
      <c r="T388" s="15">
        <f>VLOOKUP($D388,'cement hist forecast'!$A$1:$AJ$34,32,0)</f>
        <v>17.906606040740456</v>
      </c>
      <c r="U388" s="15">
        <f>VLOOKUP($D388,'cement hist forecast'!$A$1:$AJ$34,33,0)</f>
        <v>17.548787152192105</v>
      </c>
      <c r="V388" s="15">
        <f>VLOOKUP($D388,'cement hist forecast'!$A$1:$AJ$34,34,0)</f>
        <v>17.198124641414719</v>
      </c>
      <c r="W388" s="15">
        <f>VLOOKUP($D388,'cement hist forecast'!$A$1:$AJ$34,35,0)</f>
        <v>16.854475380852886</v>
      </c>
      <c r="X388" s="15">
        <f>VLOOKUP($D388,'cement hist forecast'!$A$1:$AJ$34,36,0)</f>
        <v>16.517699105502285</v>
      </c>
    </row>
    <row r="389" spans="1:24">
      <c r="A389" s="14" t="s">
        <v>3752</v>
      </c>
      <c r="B389" s="14" t="s">
        <v>4552</v>
      </c>
      <c r="C389" s="14" t="s">
        <v>4553</v>
      </c>
      <c r="D389" s="14" t="s">
        <v>2400</v>
      </c>
      <c r="E389" s="14" t="s">
        <v>4023</v>
      </c>
      <c r="F389">
        <f>SUMIF(GID_GCED_CO2_Plant_2019_v1.0!$V$1:$V$797,'prov lvl hist forec Mt'!A389,GID_GCED_CO2_Plant_2019_v1.0!$AB$1:$AB$797)</f>
        <v>0</v>
      </c>
      <c r="G389" s="15">
        <f t="shared" si="12"/>
        <v>18621.920000000002</v>
      </c>
      <c r="H389" s="26">
        <f t="shared" si="13"/>
        <v>0</v>
      </c>
      <c r="I389" s="15">
        <f>VLOOKUP($D389,'cement hist forecast'!$A$1:$AJ$34,21,0)</f>
        <v>15.467210726119626</v>
      </c>
      <c r="J389" s="15">
        <f>VLOOKUP($D389,'cement hist forecast'!$A$1:$AJ$34,22,0)</f>
        <v>15.976751172588134</v>
      </c>
      <c r="K389" s="15">
        <f>VLOOKUP($D389,'cement hist forecast'!$A$1:$AJ$34,23,0)</f>
        <v>16.1704825212869</v>
      </c>
      <c r="L389" s="15">
        <f>VLOOKUP($D389,'cement hist forecast'!$A$1:$AJ$34,24,0)</f>
        <v>14.439325167700181</v>
      </c>
      <c r="M389" s="15">
        <f>VLOOKUP($D389,'cement hist forecast'!$A$1:$AJ$34,25,0)</f>
        <v>15.403971225051407</v>
      </c>
      <c r="N389" s="15">
        <f>VLOOKUP($D389,'cement hist forecast'!$A$1:$AJ$34,26,0)</f>
        <v>14.96456053282656</v>
      </c>
      <c r="O389" s="15">
        <f>VLOOKUP($D389,'cement hist forecast'!$A$1:$AJ$34,27,0)</f>
        <v>15.02982583604382</v>
      </c>
      <c r="P389" s="15">
        <f>VLOOKUP($D389,'cement hist forecast'!$A$1:$AJ$34,28,0)</f>
        <v>15.018133601362166</v>
      </c>
      <c r="Q389" s="15">
        <f>VLOOKUP($D389,'cement hist forecast'!$A$1:$AJ$34,29,0)</f>
        <v>14.907318694279338</v>
      </c>
      <c r="R389" s="15">
        <f>VLOOKUP($D389,'cement hist forecast'!$A$1:$AJ$34,30,0)</f>
        <v>14.798720085338164</v>
      </c>
      <c r="S389" s="15">
        <f>VLOOKUP($D389,'cement hist forecast'!$A$1:$AJ$34,31,0)</f>
        <v>14.692293448575814</v>
      </c>
      <c r="T389" s="15">
        <f>VLOOKUP($D389,'cement hist forecast'!$A$1:$AJ$34,32,0)</f>
        <v>14.587995344548712</v>
      </c>
      <c r="U389" s="15">
        <f>VLOOKUP($D389,'cement hist forecast'!$A$1:$AJ$34,33,0)</f>
        <v>14.48578320260215</v>
      </c>
      <c r="V389" s="15">
        <f>VLOOKUP($D389,'cement hist forecast'!$A$1:$AJ$34,34,0)</f>
        <v>14.385615303494522</v>
      </c>
      <c r="W389" s="15">
        <f>VLOOKUP($D389,'cement hist forecast'!$A$1:$AJ$34,35,0)</f>
        <v>14.287450762369044</v>
      </c>
      <c r="X389" s="15">
        <f>VLOOKUP($D389,'cement hist forecast'!$A$1:$AJ$34,36,0)</f>
        <v>14.191249512066076</v>
      </c>
    </row>
    <row r="390" spans="1:24">
      <c r="A390" s="14" t="s">
        <v>3753</v>
      </c>
      <c r="B390" s="14" t="s">
        <v>4554</v>
      </c>
      <c r="C390" s="14" t="s">
        <v>4555</v>
      </c>
      <c r="D390" s="14" t="s">
        <v>2744</v>
      </c>
      <c r="E390" s="14" t="s">
        <v>4415</v>
      </c>
      <c r="F390">
        <f>SUMIF(GID_GCED_CO2_Plant_2019_v1.0!$V$1:$V$797,'prov lvl hist forec Mt'!A390,GID_GCED_CO2_Plant_2019_v1.0!$AB$1:$AB$797)</f>
        <v>0</v>
      </c>
      <c r="G390" s="15">
        <f t="shared" si="12"/>
        <v>797.84000000000015</v>
      </c>
      <c r="H390" s="26">
        <f t="shared" si="13"/>
        <v>0</v>
      </c>
      <c r="I390" s="15">
        <f>VLOOKUP($D390,'cement hist forecast'!$A$1:$AJ$34,21,0)</f>
        <v>0.58936373053193369</v>
      </c>
      <c r="J390" s="15">
        <f>VLOOKUP($D390,'cement hist forecast'!$A$1:$AJ$34,22,0)</f>
        <v>0.81035340392118249</v>
      </c>
      <c r="K390" s="15">
        <f>VLOOKUP($D390,'cement hist forecast'!$A$1:$AJ$34,23,0)</f>
        <v>0.87108768549873916</v>
      </c>
      <c r="L390" s="15">
        <f>VLOOKUP($D390,'cement hist forecast'!$A$1:$AJ$34,24,0)</f>
        <v>1.2072172827376972</v>
      </c>
      <c r="M390" s="15">
        <f>VLOOKUP($D390,'cement hist forecast'!$A$1:$AJ$34,25,0)</f>
        <v>1.4873681381165262</v>
      </c>
      <c r="N390" s="15">
        <f>VLOOKUP($D390,'cement hist forecast'!$A$1:$AJ$34,26,0)</f>
        <v>1.4714584553077539</v>
      </c>
      <c r="O390" s="15">
        <f>VLOOKUP($D390,'cement hist forecast'!$A$1:$AJ$34,27,0)</f>
        <v>1.5114137935127279</v>
      </c>
      <c r="P390" s="15">
        <f>VLOOKUP($D390,'cement hist forecast'!$A$1:$AJ$34,28,0)</f>
        <v>1.5042558218486386</v>
      </c>
      <c r="Q390" s="15">
        <f>VLOOKUP($D390,'cement hist forecast'!$A$1:$AJ$34,29,0)</f>
        <v>1.4364150722866826</v>
      </c>
      <c r="R390" s="15">
        <f>VLOOKUP($D390,'cement hist forecast'!$A$1:$AJ$34,30,0)</f>
        <v>1.3699311377159658</v>
      </c>
      <c r="S390" s="15">
        <f>VLOOKUP($D390,'cement hist forecast'!$A$1:$AJ$34,31,0)</f>
        <v>1.3047768818366632</v>
      </c>
      <c r="T390" s="15">
        <f>VLOOKUP($D390,'cement hist forecast'!$A$1:$AJ$34,32,0)</f>
        <v>1.2409257110749468</v>
      </c>
      <c r="U390" s="15">
        <f>VLOOKUP($D390,'cement hist forecast'!$A$1:$AJ$34,33,0)</f>
        <v>1.1783515637284649</v>
      </c>
      <c r="V390" s="15">
        <f>VLOOKUP($D390,'cement hist forecast'!$A$1:$AJ$34,34,0)</f>
        <v>1.1170288993289121</v>
      </c>
      <c r="W390" s="15">
        <f>VLOOKUP($D390,'cement hist forecast'!$A$1:$AJ$34,35,0)</f>
        <v>1.0569326882173513</v>
      </c>
      <c r="X390" s="15">
        <f>VLOOKUP($D390,'cement hist forecast'!$A$1:$AJ$34,36,0)</f>
        <v>0.99803840132802057</v>
      </c>
    </row>
    <row r="391" spans="1:24">
      <c r="A391" s="14" t="s">
        <v>3484</v>
      </c>
      <c r="B391" s="14" t="s">
        <v>4556</v>
      </c>
      <c r="C391" s="14" t="s">
        <v>4557</v>
      </c>
      <c r="D391" s="14" t="s">
        <v>3970</v>
      </c>
      <c r="E391" s="14" t="s">
        <v>3971</v>
      </c>
      <c r="F391">
        <f>SUMIF(GID_GCED_CO2_Plant_2019_v1.0!$V$1:$V$797,'prov lvl hist forec Mt'!A391,GID_GCED_CO2_Plant_2019_v1.0!$AB$1:$AB$797)</f>
        <v>888.36</v>
      </c>
      <c r="G391" s="15">
        <f t="shared" si="12"/>
        <v>6506.7800000000007</v>
      </c>
      <c r="H391" s="26">
        <f t="shared" si="13"/>
        <v>0.1365283596494733</v>
      </c>
      <c r="I391" s="15">
        <f>VLOOKUP($D391,'cement hist forecast'!$A$1:$AJ$34,21,0)</f>
        <v>7.7519399425939444</v>
      </c>
      <c r="J391" s="15">
        <f>VLOOKUP($D391,'cement hist forecast'!$A$1:$AJ$34,22,0)</f>
        <v>8.2611807461625233</v>
      </c>
      <c r="K391" s="15">
        <f>VLOOKUP($D391,'cement hist forecast'!$A$1:$AJ$34,23,0)</f>
        <v>4.1310126843708384</v>
      </c>
      <c r="L391" s="15">
        <f>VLOOKUP($D391,'cement hist forecast'!$A$1:$AJ$34,24,0)</f>
        <v>3.8413634632449338</v>
      </c>
      <c r="M391" s="15">
        <f>VLOOKUP($D391,'cement hist forecast'!$A$1:$AJ$34,25,0)</f>
        <v>4.4937795284061428</v>
      </c>
      <c r="N391" s="15">
        <f>VLOOKUP($D391,'cement hist forecast'!$A$1:$AJ$34,26,0)</f>
        <v>4.7903496545665574</v>
      </c>
      <c r="O391" s="15">
        <f>VLOOKUP($D391,'cement hist forecast'!$A$1:$AJ$34,27,0)</f>
        <v>4.876154171658599</v>
      </c>
      <c r="P391" s="15">
        <f>VLOOKUP($D391,'cement hist forecast'!$A$1:$AJ$34,28,0)</f>
        <v>4.8607823507808767</v>
      </c>
      <c r="Q391" s="15">
        <f>VLOOKUP($D391,'cement hist forecast'!$A$1:$AJ$34,29,0)</f>
        <v>4.7150936138851112</v>
      </c>
      <c r="R391" s="15">
        <f>VLOOKUP($D391,'cement hist forecast'!$A$1:$AJ$34,30,0)</f>
        <v>4.5723186517272607</v>
      </c>
      <c r="S391" s="15">
        <f>VLOOKUP($D391,'cement hist forecast'!$A$1:$AJ$34,31,0)</f>
        <v>4.4323991888125676</v>
      </c>
      <c r="T391" s="15">
        <f>VLOOKUP($D391,'cement hist forecast'!$A$1:$AJ$34,32,0)</f>
        <v>4.2952781151561679</v>
      </c>
      <c r="U391" s="15">
        <f>VLOOKUP($D391,'cement hist forecast'!$A$1:$AJ$34,33,0)</f>
        <v>4.1608994629728961</v>
      </c>
      <c r="V391" s="15">
        <f>VLOOKUP($D391,'cement hist forecast'!$A$1:$AJ$34,34,0)</f>
        <v>4.0292083838332902</v>
      </c>
      <c r="W391" s="15">
        <f>VLOOKUP($D391,'cement hist forecast'!$A$1:$AJ$34,35,0)</f>
        <v>3.9001511262764765</v>
      </c>
      <c r="X391" s="15">
        <f>VLOOKUP($D391,'cement hist forecast'!$A$1:$AJ$34,36,0)</f>
        <v>3.7736750138707977</v>
      </c>
    </row>
    <row r="392" spans="1:24">
      <c r="A392" s="14" t="s">
        <v>3754</v>
      </c>
      <c r="B392" s="14" t="s">
        <v>4558</v>
      </c>
      <c r="C392" s="14" t="s">
        <v>4559</v>
      </c>
      <c r="D392" s="14" t="s">
        <v>2438</v>
      </c>
      <c r="E392" s="14" t="s">
        <v>3959</v>
      </c>
      <c r="F392">
        <f>SUMIF(GID_GCED_CO2_Plant_2019_v1.0!$V$1:$V$797,'prov lvl hist forec Mt'!A392,GID_GCED_CO2_Plant_2019_v1.0!$AB$1:$AB$797)</f>
        <v>0</v>
      </c>
      <c r="G392" s="15">
        <f t="shared" si="12"/>
        <v>15366.849999999997</v>
      </c>
      <c r="H392" s="26">
        <f t="shared" si="13"/>
        <v>0</v>
      </c>
      <c r="I392" s="15">
        <f>VLOOKUP($D392,'cement hist forecast'!$A$1:$AJ$34,21,0)</f>
        <v>5.9878345291577375</v>
      </c>
      <c r="J392" s="15">
        <f>VLOOKUP($D392,'cement hist forecast'!$A$1:$AJ$34,22,0)</f>
        <v>5.1578523161182837</v>
      </c>
      <c r="K392" s="15">
        <f>VLOOKUP($D392,'cement hist forecast'!$A$1:$AJ$34,23,0)</f>
        <v>5.0033483853656673</v>
      </c>
      <c r="L392" s="15">
        <f>VLOOKUP($D392,'cement hist forecast'!$A$1:$AJ$34,24,0)</f>
        <v>5.2750356313801383</v>
      </c>
      <c r="M392" s="15">
        <f>VLOOKUP($D392,'cement hist forecast'!$A$1:$AJ$34,25,0)</f>
        <v>6.3407056184827324</v>
      </c>
      <c r="N392" s="15">
        <f>VLOOKUP($D392,'cement hist forecast'!$A$1:$AJ$34,26,0)</f>
        <v>7.2350911397993114</v>
      </c>
      <c r="O392" s="15">
        <f>VLOOKUP($D392,'cement hist forecast'!$A$1:$AJ$34,27,0)</f>
        <v>7.3822753558155743</v>
      </c>
      <c r="P392" s="15">
        <f>VLOOKUP($D392,'cement hist forecast'!$A$1:$AJ$34,28,0)</f>
        <v>7.3559074036225329</v>
      </c>
      <c r="Q392" s="15">
        <f>VLOOKUP($D392,'cement hist forecast'!$A$1:$AJ$34,29,0)</f>
        <v>7.106001183657435</v>
      </c>
      <c r="R392" s="15">
        <f>VLOOKUP($D392,'cement hist forecast'!$A$1:$AJ$34,30,0)</f>
        <v>6.8610930880916392</v>
      </c>
      <c r="S392" s="15">
        <f>VLOOKUP($D392,'cement hist forecast'!$A$1:$AJ$34,31,0)</f>
        <v>6.6210831544371596</v>
      </c>
      <c r="T392" s="15">
        <f>VLOOKUP($D392,'cement hist forecast'!$A$1:$AJ$34,32,0)</f>
        <v>6.3858734194557698</v>
      </c>
      <c r="U392" s="15">
        <f>VLOOKUP($D392,'cement hist forecast'!$A$1:$AJ$34,33,0)</f>
        <v>6.1553678791740083</v>
      </c>
      <c r="V392" s="15">
        <f>VLOOKUP($D392,'cement hist forecast'!$A$1:$AJ$34,34,0)</f>
        <v>5.9294724496978795</v>
      </c>
      <c r="W392" s="15">
        <f>VLOOKUP($D392,'cement hist forecast'!$A$1:$AJ$34,35,0)</f>
        <v>5.7080949288112768</v>
      </c>
      <c r="X392" s="15">
        <f>VLOOKUP($D392,'cement hist forecast'!$A$1:$AJ$34,36,0)</f>
        <v>5.491144958342403</v>
      </c>
    </row>
    <row r="393" spans="1:24">
      <c r="A393" s="14" t="s">
        <v>3755</v>
      </c>
      <c r="B393" s="14" t="s">
        <v>4560</v>
      </c>
      <c r="C393" s="14" t="s">
        <v>4561</v>
      </c>
      <c r="D393" s="14" t="s">
        <v>2634</v>
      </c>
      <c r="E393" s="14" t="s">
        <v>3974</v>
      </c>
      <c r="F393">
        <f>SUMIF(GID_GCED_CO2_Plant_2019_v1.0!$V$1:$V$797,'prov lvl hist forec Mt'!A393,GID_GCED_CO2_Plant_2019_v1.0!$AB$1:$AB$797)</f>
        <v>0</v>
      </c>
      <c r="G393" s="15">
        <f t="shared" si="12"/>
        <v>11280.41</v>
      </c>
      <c r="H393" s="26">
        <f t="shared" si="13"/>
        <v>0</v>
      </c>
      <c r="I393" s="15">
        <f>VLOOKUP($D393,'cement hist forecast'!$A$1:$AJ$34,21,0)</f>
        <v>4.7547676258514073</v>
      </c>
      <c r="J393" s="15">
        <f>VLOOKUP($D393,'cement hist forecast'!$A$1:$AJ$34,22,0)</f>
        <v>4.4743011277995075</v>
      </c>
      <c r="K393" s="15">
        <f>VLOOKUP($D393,'cement hist forecast'!$A$1:$AJ$34,23,0)</f>
        <v>4.0588312663850603</v>
      </c>
      <c r="L393" s="15">
        <f>VLOOKUP($D393,'cement hist forecast'!$A$1:$AJ$34,24,0)</f>
        <v>1.7632197575348332</v>
      </c>
      <c r="M393" s="15">
        <f>VLOOKUP($D393,'cement hist forecast'!$A$1:$AJ$34,25,0)</f>
        <v>2.4793000656680531</v>
      </c>
      <c r="N393" s="15">
        <f>VLOOKUP($D393,'cement hist forecast'!$A$1:$AJ$34,26,0)</f>
        <v>2.7002504872645074</v>
      </c>
      <c r="O393" s="15">
        <f>VLOOKUP($D393,'cement hist forecast'!$A$1:$AJ$34,27,0)</f>
        <v>2.8116790537330001</v>
      </c>
      <c r="P393" s="15">
        <f>VLOOKUP($D393,'cement hist forecast'!$A$1:$AJ$34,28,0)</f>
        <v>2.7917167018374971</v>
      </c>
      <c r="Q393" s="15">
        <f>VLOOKUP($D393,'cement hist forecast'!$A$1:$AJ$34,29,0)</f>
        <v>2.6025205190131522</v>
      </c>
      <c r="R393" s="15">
        <f>VLOOKUP($D393,'cement hist forecast'!$A$1:$AJ$34,30,0)</f>
        <v>2.4171082598452944</v>
      </c>
      <c r="S393" s="15">
        <f>VLOOKUP($D393,'cement hist forecast'!$A$1:$AJ$34,31,0)</f>
        <v>2.2354042458607934</v>
      </c>
      <c r="T393" s="15">
        <f>VLOOKUP($D393,'cement hist forecast'!$A$1:$AJ$34,32,0)</f>
        <v>2.0573343121559824</v>
      </c>
      <c r="U393" s="15">
        <f>VLOOKUP($D393,'cement hist forecast'!$A$1:$AJ$34,33,0)</f>
        <v>1.8828257771252686</v>
      </c>
      <c r="V393" s="15">
        <f>VLOOKUP($D393,'cement hist forecast'!$A$1:$AJ$34,34,0)</f>
        <v>1.7118074127951675</v>
      </c>
      <c r="W393" s="15">
        <f>VLOOKUP($D393,'cement hist forecast'!$A$1:$AJ$34,35,0)</f>
        <v>1.5442094157516706</v>
      </c>
      <c r="X393" s="15">
        <f>VLOOKUP($D393,'cement hist forecast'!$A$1:$AJ$34,36,0)</f>
        <v>1.3799633786490411</v>
      </c>
    </row>
    <row r="394" spans="1:24">
      <c r="A394" s="14" t="s">
        <v>3325</v>
      </c>
      <c r="B394" s="14" t="s">
        <v>4562</v>
      </c>
      <c r="C394" s="14" t="s">
        <v>2703</v>
      </c>
      <c r="D394" s="14" t="s">
        <v>2366</v>
      </c>
      <c r="E394" s="14" t="s">
        <v>3987</v>
      </c>
      <c r="F394">
        <f>SUMIF(GID_GCED_CO2_Plant_2019_v1.0!$V$1:$V$797,'prov lvl hist forec Mt'!A394,GID_GCED_CO2_Plant_2019_v1.0!$AB$1:$AB$797)</f>
        <v>67.05</v>
      </c>
      <c r="G394" s="15">
        <f t="shared" si="12"/>
        <v>30951.659999999996</v>
      </c>
      <c r="H394" s="26">
        <f t="shared" si="13"/>
        <v>2.1662812269196549E-3</v>
      </c>
      <c r="I394" s="15">
        <f>VLOOKUP($D394,'cement hist forecast'!$A$1:$AJ$34,21,0)</f>
        <v>18.673370677696866</v>
      </c>
      <c r="J394" s="15">
        <f>VLOOKUP($D394,'cement hist forecast'!$A$1:$AJ$34,22,0)</f>
        <v>19.134054182558735</v>
      </c>
      <c r="K394" s="15">
        <f>VLOOKUP($D394,'cement hist forecast'!$A$1:$AJ$34,23,0)</f>
        <v>18.733784261782063</v>
      </c>
      <c r="L394" s="15">
        <f>VLOOKUP($D394,'cement hist forecast'!$A$1:$AJ$34,24,0)</f>
        <v>18.178614028547219</v>
      </c>
      <c r="M394" s="15">
        <f>VLOOKUP($D394,'cement hist forecast'!$A$1:$AJ$34,25,0)</f>
        <v>19.500559683797793</v>
      </c>
      <c r="N394" s="15">
        <f>VLOOKUP($D394,'cement hist forecast'!$A$1:$AJ$34,26,0)</f>
        <v>19.658190788078301</v>
      </c>
      <c r="O394" s="15">
        <f>VLOOKUP($D394,'cement hist forecast'!$A$1:$AJ$34,27,0)</f>
        <v>19.758945245019191</v>
      </c>
      <c r="P394" s="15">
        <f>VLOOKUP($D394,'cement hist forecast'!$A$1:$AJ$34,28,0)</f>
        <v>19.74089515258564</v>
      </c>
      <c r="Q394" s="15">
        <f>VLOOKUP($D394,'cement hist forecast'!$A$1:$AJ$34,29,0)</f>
        <v>19.569822695495866</v>
      </c>
      <c r="R394" s="15">
        <f>VLOOKUP($D394,'cement hist forecast'!$A$1:$AJ$34,30,0)</f>
        <v>19.402171687547888</v>
      </c>
      <c r="S394" s="15">
        <f>VLOOKUP($D394,'cement hist forecast'!$A$1:$AJ$34,31,0)</f>
        <v>19.237873699758868</v>
      </c>
      <c r="T394" s="15">
        <f>VLOOKUP($D394,'cement hist forecast'!$A$1:$AJ$34,32,0)</f>
        <v>19.076861671725631</v>
      </c>
      <c r="U394" s="15">
        <f>VLOOKUP($D394,'cement hist forecast'!$A$1:$AJ$34,33,0)</f>
        <v>18.919069884253059</v>
      </c>
      <c r="V394" s="15">
        <f>VLOOKUP($D394,'cement hist forecast'!$A$1:$AJ$34,34,0)</f>
        <v>18.764433932529936</v>
      </c>
      <c r="W394" s="15">
        <f>VLOOKUP($D394,'cement hist forecast'!$A$1:$AJ$34,35,0)</f>
        <v>18.61289069984128</v>
      </c>
      <c r="X394" s="15">
        <f>VLOOKUP($D394,'cement hist forecast'!$A$1:$AJ$34,36,0)</f>
        <v>18.464378331806394</v>
      </c>
    </row>
    <row r="395" spans="1:24">
      <c r="A395" s="14" t="s">
        <v>3756</v>
      </c>
      <c r="B395" s="14" t="s">
        <v>4563</v>
      </c>
      <c r="C395" s="14" t="s">
        <v>4564</v>
      </c>
      <c r="D395" s="14" t="s">
        <v>2409</v>
      </c>
      <c r="E395" s="14" t="s">
        <v>3961</v>
      </c>
      <c r="F395">
        <f>SUMIF(GID_GCED_CO2_Plant_2019_v1.0!$V$1:$V$797,'prov lvl hist forec Mt'!A395,GID_GCED_CO2_Plant_2019_v1.0!$AB$1:$AB$797)</f>
        <v>0</v>
      </c>
      <c r="G395" s="15">
        <f t="shared" si="12"/>
        <v>6828.59</v>
      </c>
      <c r="H395" s="26">
        <f t="shared" si="13"/>
        <v>0</v>
      </c>
      <c r="I395" s="15">
        <f>VLOOKUP($D395,'cement hist forecast'!$A$1:$AJ$34,21,0)</f>
        <v>13.058604984277105</v>
      </c>
      <c r="J395" s="15">
        <f>VLOOKUP($D395,'cement hist forecast'!$A$1:$AJ$34,22,0)</f>
        <v>14.102085700760693</v>
      </c>
      <c r="K395" s="15">
        <f>VLOOKUP($D395,'cement hist forecast'!$A$1:$AJ$34,23,0)</f>
        <v>15.405543979884897</v>
      </c>
      <c r="L395" s="15">
        <f>VLOOKUP($D395,'cement hist forecast'!$A$1:$AJ$34,24,0)</f>
        <v>14.586288795375388</v>
      </c>
      <c r="M395" s="15">
        <f>VLOOKUP($D395,'cement hist forecast'!$A$1:$AJ$34,25,0)</f>
        <v>15.123518499290816</v>
      </c>
      <c r="N395" s="15">
        <f>VLOOKUP($D395,'cement hist forecast'!$A$1:$AJ$34,26,0)</f>
        <v>14.642655263402022</v>
      </c>
      <c r="O395" s="15">
        <f>VLOOKUP($D395,'cement hist forecast'!$A$1:$AJ$34,27,0)</f>
        <v>14.63297575436094</v>
      </c>
      <c r="P395" s="15">
        <f>VLOOKUP($D395,'cement hist forecast'!$A$1:$AJ$34,28,0)</f>
        <v>14.634709831822201</v>
      </c>
      <c r="Q395" s="15">
        <f>VLOOKUP($D395,'cement hist forecast'!$A$1:$AJ$34,29,0)</f>
        <v>14.651144810932376</v>
      </c>
      <c r="R395" s="15">
        <f>VLOOKUP($D395,'cement hist forecast'!$A$1:$AJ$34,30,0)</f>
        <v>14.667251090460345</v>
      </c>
      <c r="S395" s="15">
        <f>VLOOKUP($D395,'cement hist forecast'!$A$1:$AJ$34,31,0)</f>
        <v>14.683035244397756</v>
      </c>
      <c r="T395" s="15">
        <f>VLOOKUP($D395,'cement hist forecast'!$A$1:$AJ$34,32,0)</f>
        <v>14.698503715256418</v>
      </c>
      <c r="U395" s="15">
        <f>VLOOKUP($D395,'cement hist forecast'!$A$1:$AJ$34,33,0)</f>
        <v>14.713662816697907</v>
      </c>
      <c r="V395" s="15">
        <f>VLOOKUP($D395,'cement hist forecast'!$A$1:$AJ$34,34,0)</f>
        <v>14.728518736110567</v>
      </c>
      <c r="W395" s="15">
        <f>VLOOKUP($D395,'cement hist forecast'!$A$1:$AJ$34,35,0)</f>
        <v>14.743077537134974</v>
      </c>
      <c r="X395" s="15">
        <f>VLOOKUP($D395,'cement hist forecast'!$A$1:$AJ$34,36,0)</f>
        <v>14.757345162138892</v>
      </c>
    </row>
    <row r="396" spans="1:24">
      <c r="A396" s="14" t="s">
        <v>3374</v>
      </c>
      <c r="B396" s="14" t="s">
        <v>4565</v>
      </c>
      <c r="C396" s="14" t="s">
        <v>2938</v>
      </c>
      <c r="D396" s="14" t="s">
        <v>2366</v>
      </c>
      <c r="E396" s="14" t="s">
        <v>3987</v>
      </c>
      <c r="F396">
        <f>SUMIF(GID_GCED_CO2_Plant_2019_v1.0!$V$1:$V$797,'prov lvl hist forec Mt'!A396,GID_GCED_CO2_Plant_2019_v1.0!$AB$1:$AB$797)</f>
        <v>1786.7600000000002</v>
      </c>
      <c r="G396" s="15">
        <f t="shared" si="12"/>
        <v>30951.659999999996</v>
      </c>
      <c r="H396" s="26">
        <f t="shared" si="13"/>
        <v>5.7727436912915188E-2</v>
      </c>
      <c r="I396" s="15">
        <f>VLOOKUP($D396,'cement hist forecast'!$A$1:$AJ$34,21,0)</f>
        <v>18.673370677696866</v>
      </c>
      <c r="J396" s="15">
        <f>VLOOKUP($D396,'cement hist forecast'!$A$1:$AJ$34,22,0)</f>
        <v>19.134054182558735</v>
      </c>
      <c r="K396" s="15">
        <f>VLOOKUP($D396,'cement hist forecast'!$A$1:$AJ$34,23,0)</f>
        <v>18.733784261782063</v>
      </c>
      <c r="L396" s="15">
        <f>VLOOKUP($D396,'cement hist forecast'!$A$1:$AJ$34,24,0)</f>
        <v>18.178614028547219</v>
      </c>
      <c r="M396" s="15">
        <f>VLOOKUP($D396,'cement hist forecast'!$A$1:$AJ$34,25,0)</f>
        <v>19.500559683797793</v>
      </c>
      <c r="N396" s="15">
        <f>VLOOKUP($D396,'cement hist forecast'!$A$1:$AJ$34,26,0)</f>
        <v>19.658190788078301</v>
      </c>
      <c r="O396" s="15">
        <f>VLOOKUP($D396,'cement hist forecast'!$A$1:$AJ$34,27,0)</f>
        <v>19.758945245019191</v>
      </c>
      <c r="P396" s="15">
        <f>VLOOKUP($D396,'cement hist forecast'!$A$1:$AJ$34,28,0)</f>
        <v>19.74089515258564</v>
      </c>
      <c r="Q396" s="15">
        <f>VLOOKUP($D396,'cement hist forecast'!$A$1:$AJ$34,29,0)</f>
        <v>19.569822695495866</v>
      </c>
      <c r="R396" s="15">
        <f>VLOOKUP($D396,'cement hist forecast'!$A$1:$AJ$34,30,0)</f>
        <v>19.402171687547888</v>
      </c>
      <c r="S396" s="15">
        <f>VLOOKUP($D396,'cement hist forecast'!$A$1:$AJ$34,31,0)</f>
        <v>19.237873699758868</v>
      </c>
      <c r="T396" s="15">
        <f>VLOOKUP($D396,'cement hist forecast'!$A$1:$AJ$34,32,0)</f>
        <v>19.076861671725631</v>
      </c>
      <c r="U396" s="15">
        <f>VLOOKUP($D396,'cement hist forecast'!$A$1:$AJ$34,33,0)</f>
        <v>18.919069884253059</v>
      </c>
      <c r="V396" s="15">
        <f>VLOOKUP($D396,'cement hist forecast'!$A$1:$AJ$34,34,0)</f>
        <v>18.764433932529936</v>
      </c>
      <c r="W396" s="15">
        <f>VLOOKUP($D396,'cement hist forecast'!$A$1:$AJ$34,35,0)</f>
        <v>18.61289069984128</v>
      </c>
      <c r="X396" s="15">
        <f>VLOOKUP($D396,'cement hist forecast'!$A$1:$AJ$34,36,0)</f>
        <v>18.464378331806394</v>
      </c>
    </row>
    <row r="397" spans="1:24">
      <c r="A397" s="14" t="s">
        <v>3469</v>
      </c>
      <c r="B397" s="14" t="s">
        <v>4566</v>
      </c>
      <c r="C397" s="14" t="s">
        <v>3228</v>
      </c>
      <c r="D397" s="14" t="s">
        <v>2362</v>
      </c>
      <c r="E397" s="14" t="s">
        <v>3963</v>
      </c>
      <c r="F397">
        <f>SUMIF(GID_GCED_CO2_Plant_2019_v1.0!$V$1:$V$797,'prov lvl hist forec Mt'!A397,GID_GCED_CO2_Plant_2019_v1.0!$AB$1:$AB$797)</f>
        <v>1883.98</v>
      </c>
      <c r="G397" s="15">
        <f t="shared" si="12"/>
        <v>26891.949999999997</v>
      </c>
      <c r="H397" s="26">
        <f t="shared" si="13"/>
        <v>7.0057396358389784E-2</v>
      </c>
      <c r="I397" s="15">
        <f>VLOOKUP($D397,'cement hist forecast'!$A$1:$AJ$34,21,0)</f>
        <v>21.994985336630332</v>
      </c>
      <c r="J397" s="15">
        <f>VLOOKUP($D397,'cement hist forecast'!$A$1:$AJ$34,22,0)</f>
        <v>20.472306267203567</v>
      </c>
      <c r="K397" s="15">
        <f>VLOOKUP($D397,'cement hist forecast'!$A$1:$AJ$34,23,0)</f>
        <v>20.264922925467992</v>
      </c>
      <c r="L397" s="15">
        <f>VLOOKUP($D397,'cement hist forecast'!$A$1:$AJ$34,24,0)</f>
        <v>14.497991619881457</v>
      </c>
      <c r="M397" s="15">
        <f>VLOOKUP($D397,'cement hist forecast'!$A$1:$AJ$34,25,0)</f>
        <v>14.40046728580502</v>
      </c>
      <c r="N397" s="15">
        <f>VLOOKUP($D397,'cement hist forecast'!$A$1:$AJ$34,26,0)</f>
        <v>15.896400140947566</v>
      </c>
      <c r="O397" s="15">
        <f>VLOOKUP($D397,'cement hist forecast'!$A$1:$AJ$34,27,0)</f>
        <v>15.777576315359193</v>
      </c>
      <c r="P397" s="15">
        <f>VLOOKUP($D397,'cement hist forecast'!$A$1:$AJ$34,28,0)</f>
        <v>15.798863522896191</v>
      </c>
      <c r="Q397" s="15">
        <f>VLOOKUP($D397,'cement hist forecast'!$A$1:$AJ$34,29,0)</f>
        <v>16.000616223683764</v>
      </c>
      <c r="R397" s="15">
        <f>VLOOKUP($D397,'cement hist forecast'!$A$1:$AJ$34,30,0)</f>
        <v>16.198333870455588</v>
      </c>
      <c r="S397" s="15">
        <f>VLOOKUP($D397,'cement hist forecast'!$A$1:$AJ$34,31,0)</f>
        <v>16.392097164291975</v>
      </c>
      <c r="T397" s="15">
        <f>VLOOKUP($D397,'cement hist forecast'!$A$1:$AJ$34,32,0)</f>
        <v>16.581985192251636</v>
      </c>
      <c r="U397" s="15">
        <f>VLOOKUP($D397,'cement hist forecast'!$A$1:$AJ$34,33,0)</f>
        <v>16.768075459652103</v>
      </c>
      <c r="V397" s="15">
        <f>VLOOKUP($D397,'cement hist forecast'!$A$1:$AJ$34,34,0)</f>
        <v>16.950443921704558</v>
      </c>
      <c r="W397" s="15">
        <f>VLOOKUP($D397,'cement hist forecast'!$A$1:$AJ$34,35,0)</f>
        <v>17.129165014515966</v>
      </c>
      <c r="X397" s="15">
        <f>VLOOKUP($D397,'cement hist forecast'!$A$1:$AJ$34,36,0)</f>
        <v>17.304311685471145</v>
      </c>
    </row>
    <row r="398" spans="1:24">
      <c r="A398" s="14" t="s">
        <v>3757</v>
      </c>
      <c r="B398" s="14" t="s">
        <v>4567</v>
      </c>
      <c r="C398" s="14" t="s">
        <v>4568</v>
      </c>
      <c r="D398" s="14" t="s">
        <v>2458</v>
      </c>
      <c r="E398" s="14" t="s">
        <v>3957</v>
      </c>
      <c r="F398">
        <f>SUMIF(GID_GCED_CO2_Plant_2019_v1.0!$V$1:$V$797,'prov lvl hist forec Mt'!A398,GID_GCED_CO2_Plant_2019_v1.0!$AB$1:$AB$797)</f>
        <v>0</v>
      </c>
      <c r="G398" s="15">
        <f t="shared" si="12"/>
        <v>25846</v>
      </c>
      <c r="H398" s="26">
        <f t="shared" si="13"/>
        <v>0</v>
      </c>
      <c r="I398" s="15">
        <f>VLOOKUP($D398,'cement hist forecast'!$A$1:$AJ$34,21,0)</f>
        <v>20.159933071953358</v>
      </c>
      <c r="J398" s="15">
        <f>VLOOKUP($D398,'cement hist forecast'!$A$1:$AJ$34,22,0)</f>
        <v>21.097028574533081</v>
      </c>
      <c r="K398" s="15">
        <f>VLOOKUP($D398,'cement hist forecast'!$A$1:$AJ$34,23,0)</f>
        <v>20.755026750013791</v>
      </c>
      <c r="L398" s="15">
        <f>VLOOKUP($D398,'cement hist forecast'!$A$1:$AJ$34,24,0)</f>
        <v>16.237054602988707</v>
      </c>
      <c r="M398" s="15">
        <f>VLOOKUP($D398,'cement hist forecast'!$A$1:$AJ$34,25,0)</f>
        <v>19.755116421437421</v>
      </c>
      <c r="N398" s="15">
        <f>VLOOKUP($D398,'cement hist forecast'!$A$1:$AJ$34,26,0)</f>
        <v>21.383571569910259</v>
      </c>
      <c r="O398" s="15">
        <f>VLOOKUP($D398,'cement hist forecast'!$A$1:$AJ$34,27,0)</f>
        <v>21.877745246091671</v>
      </c>
      <c r="P398" s="15">
        <f>VLOOKUP($D398,'cement hist forecast'!$A$1:$AJ$34,28,0)</f>
        <v>21.789214368112393</v>
      </c>
      <c r="Q398" s="15">
        <f>VLOOKUP($D398,'cement hist forecast'!$A$1:$AJ$34,29,0)</f>
        <v>20.950149699608083</v>
      </c>
      <c r="R398" s="15">
        <f>VLOOKUP($D398,'cement hist forecast'!$A$1:$AJ$34,30,0)</f>
        <v>20.127866324473857</v>
      </c>
      <c r="S398" s="15">
        <f>VLOOKUP($D398,'cement hist forecast'!$A$1:$AJ$34,31,0)</f>
        <v>19.322028616842317</v>
      </c>
      <c r="T398" s="15">
        <f>VLOOKUP($D398,'cement hist forecast'!$A$1:$AJ$34,32,0)</f>
        <v>18.532307663363408</v>
      </c>
      <c r="U398" s="15">
        <f>VLOOKUP($D398,'cement hist forecast'!$A$1:$AJ$34,33,0)</f>
        <v>17.758381128954078</v>
      </c>
      <c r="V398" s="15">
        <f>VLOOKUP($D398,'cement hist forecast'!$A$1:$AJ$34,34,0)</f>
        <v>16.999933125232928</v>
      </c>
      <c r="W398" s="15">
        <f>VLOOKUP($D398,'cement hist forecast'!$A$1:$AJ$34,35,0)</f>
        <v>16.256654081586213</v>
      </c>
      <c r="X398" s="15">
        <f>VLOOKUP($D398,'cement hist forecast'!$A$1:$AJ$34,36,0)</f>
        <v>15.528240618812418</v>
      </c>
    </row>
    <row r="399" spans="1:24">
      <c r="A399" s="14" t="s">
        <v>3758</v>
      </c>
      <c r="B399" s="14" t="s">
        <v>4569</v>
      </c>
      <c r="C399" s="14" t="s">
        <v>4570</v>
      </c>
      <c r="D399" s="14" t="s">
        <v>2496</v>
      </c>
      <c r="E399" s="14" t="s">
        <v>3976</v>
      </c>
      <c r="F399">
        <f>SUMIF(GID_GCED_CO2_Plant_2019_v1.0!$V$1:$V$797,'prov lvl hist forec Mt'!A399,GID_GCED_CO2_Plant_2019_v1.0!$AB$1:$AB$797)</f>
        <v>0</v>
      </c>
      <c r="G399" s="15">
        <f t="shared" si="12"/>
        <v>33858.01</v>
      </c>
      <c r="H399" s="26">
        <f t="shared" si="13"/>
        <v>0</v>
      </c>
      <c r="I399" s="15">
        <f>VLOOKUP($D399,'cement hist forecast'!$A$1:$AJ$34,21,0)</f>
        <v>14.536797244398452</v>
      </c>
      <c r="J399" s="15">
        <f>VLOOKUP($D399,'cement hist forecast'!$A$1:$AJ$34,22,0)</f>
        <v>15.705172707718006</v>
      </c>
      <c r="K399" s="15">
        <f>VLOOKUP($D399,'cement hist forecast'!$A$1:$AJ$34,23,0)</f>
        <v>16.521798883436066</v>
      </c>
      <c r="L399" s="15">
        <f>VLOOKUP($D399,'cement hist forecast'!$A$1:$AJ$34,24,0)</f>
        <v>15.528204666569852</v>
      </c>
      <c r="M399" s="15">
        <f>VLOOKUP($D399,'cement hist forecast'!$A$1:$AJ$34,25,0)</f>
        <v>16.4013795624181</v>
      </c>
      <c r="N399" s="15">
        <f>VLOOKUP($D399,'cement hist forecast'!$A$1:$AJ$34,26,0)</f>
        <v>16.459466526190305</v>
      </c>
      <c r="O399" s="15">
        <f>VLOOKUP($D399,'cement hist forecast'!$A$1:$AJ$34,27,0)</f>
        <v>16.50125640261324</v>
      </c>
      <c r="P399" s="15">
        <f>VLOOKUP($D399,'cement hist forecast'!$A$1:$AJ$34,28,0)</f>
        <v>16.493769774675151</v>
      </c>
      <c r="Q399" s="15">
        <f>VLOOKUP($D399,'cement hist forecast'!$A$1:$AJ$34,29,0)</f>
        <v>16.422814136004554</v>
      </c>
      <c r="R399" s="15">
        <f>VLOOKUP($D399,'cement hist forecast'!$A$1:$AJ$34,30,0)</f>
        <v>16.353277610107373</v>
      </c>
      <c r="S399" s="15">
        <f>VLOOKUP($D399,'cement hist forecast'!$A$1:$AJ$34,31,0)</f>
        <v>16.285131814728132</v>
      </c>
      <c r="T399" s="15">
        <f>VLOOKUP($D399,'cement hist forecast'!$A$1:$AJ$34,32,0)</f>
        <v>16.218348935256476</v>
      </c>
      <c r="U399" s="15">
        <f>VLOOKUP($D399,'cement hist forecast'!$A$1:$AJ$34,33,0)</f>
        <v>16.152901713374256</v>
      </c>
      <c r="V399" s="15">
        <f>VLOOKUP($D399,'cement hist forecast'!$A$1:$AJ$34,34,0)</f>
        <v>16.088763435929675</v>
      </c>
      <c r="W399" s="15">
        <f>VLOOKUP($D399,'cement hist forecast'!$A$1:$AJ$34,35,0)</f>
        <v>16.025907924033991</v>
      </c>
      <c r="X399" s="15">
        <f>VLOOKUP($D399,'cement hist forecast'!$A$1:$AJ$34,36,0)</f>
        <v>15.964309522376219</v>
      </c>
    </row>
    <row r="400" spans="1:24">
      <c r="A400" s="14" t="s">
        <v>3759</v>
      </c>
      <c r="B400" s="14" t="s">
        <v>4571</v>
      </c>
      <c r="C400" s="14" t="s">
        <v>4572</v>
      </c>
      <c r="D400" s="14" t="s">
        <v>2357</v>
      </c>
      <c r="E400" s="14" t="s">
        <v>4062</v>
      </c>
      <c r="F400">
        <f>SUMIF(GID_GCED_CO2_Plant_2019_v1.0!$V$1:$V$797,'prov lvl hist forec Mt'!A400,GID_GCED_CO2_Plant_2019_v1.0!$AB$1:$AB$797)</f>
        <v>0</v>
      </c>
      <c r="G400" s="15">
        <f t="shared" si="12"/>
        <v>32718.120000000006</v>
      </c>
      <c r="H400" s="26">
        <f t="shared" si="13"/>
        <v>0</v>
      </c>
      <c r="I400" s="15">
        <f>VLOOKUP($D400,'cement hist forecast'!$A$1:$AJ$34,21,0)</f>
        <v>15.009377674854287</v>
      </c>
      <c r="J400" s="15">
        <f>VLOOKUP($D400,'cement hist forecast'!$A$1:$AJ$34,22,0)</f>
        <v>14.164771783135061</v>
      </c>
      <c r="K400" s="15">
        <f>VLOOKUP($D400,'cement hist forecast'!$A$1:$AJ$34,23,0)</f>
        <v>15.235528999314372</v>
      </c>
      <c r="L400" s="15">
        <f>VLOOKUP($D400,'cement hist forecast'!$A$1:$AJ$34,24,0)</f>
        <v>16.194770331166367</v>
      </c>
      <c r="M400" s="15">
        <f>VLOOKUP($D400,'cement hist forecast'!$A$1:$AJ$34,25,0)</f>
        <v>18.438081140360943</v>
      </c>
      <c r="N400" s="15">
        <f>VLOOKUP($D400,'cement hist forecast'!$A$1:$AJ$34,26,0)</f>
        <v>17.949965087588634</v>
      </c>
      <c r="O400" s="15">
        <f>VLOOKUP($D400,'cement hist forecast'!$A$1:$AJ$34,27,0)</f>
        <v>18.223998936468487</v>
      </c>
      <c r="P400" s="15">
        <f>VLOOKUP($D400,'cement hist forecast'!$A$1:$AJ$34,28,0)</f>
        <v>18.174905958823786</v>
      </c>
      <c r="Q400" s="15">
        <f>VLOOKUP($D400,'cement hist forecast'!$A$1:$AJ$34,29,0)</f>
        <v>17.709619903228777</v>
      </c>
      <c r="R400" s="15">
        <f>VLOOKUP($D400,'cement hist forecast'!$A$1:$AJ$34,30,0)</f>
        <v>17.253639568745673</v>
      </c>
      <c r="S400" s="15">
        <f>VLOOKUP($D400,'cement hist forecast'!$A$1:$AJ$34,31,0)</f>
        <v>16.80677884095223</v>
      </c>
      <c r="T400" s="15">
        <f>VLOOKUP($D400,'cement hist forecast'!$A$1:$AJ$34,32,0)</f>
        <v>16.368855327714655</v>
      </c>
      <c r="U400" s="15">
        <f>VLOOKUP($D400,'cement hist forecast'!$A$1:$AJ$34,33,0)</f>
        <v>15.939690284741834</v>
      </c>
      <c r="V400" s="15">
        <f>VLOOKUP($D400,'cement hist forecast'!$A$1:$AJ$34,34,0)</f>
        <v>15.519108542628466</v>
      </c>
      <c r="W400" s="15">
        <f>VLOOKUP($D400,'cement hist forecast'!$A$1:$AJ$34,35,0)</f>
        <v>15.106938435357369</v>
      </c>
      <c r="X400" s="15">
        <f>VLOOKUP($D400,'cement hist forecast'!$A$1:$AJ$34,36,0)</f>
        <v>14.70301173023169</v>
      </c>
    </row>
    <row r="401" spans="1:24">
      <c r="A401" s="14" t="s">
        <v>3260</v>
      </c>
      <c r="B401" s="14" t="s">
        <v>4573</v>
      </c>
      <c r="C401" s="14" t="s">
        <v>2415</v>
      </c>
      <c r="D401" s="14" t="s">
        <v>2416</v>
      </c>
      <c r="E401" s="14" t="s">
        <v>3979</v>
      </c>
      <c r="F401">
        <f>SUMIF(GID_GCED_CO2_Plant_2019_v1.0!$V$1:$V$797,'prov lvl hist forec Mt'!A401,GID_GCED_CO2_Plant_2019_v1.0!$AB$1:$AB$797)</f>
        <v>1307.3900000000001</v>
      </c>
      <c r="G401" s="15">
        <f t="shared" si="12"/>
        <v>6251.97</v>
      </c>
      <c r="H401" s="26">
        <f t="shared" si="13"/>
        <v>0.20911648648346043</v>
      </c>
      <c r="I401" s="15">
        <f>VLOOKUP($D401,'cement hist forecast'!$A$1:$AJ$34,21,0)</f>
        <v>6.2289741078131611</v>
      </c>
      <c r="J401" s="15">
        <f>VLOOKUP($D401,'cement hist forecast'!$A$1:$AJ$34,22,0)</f>
        <v>6.0783721147020016</v>
      </c>
      <c r="K401" s="15">
        <f>VLOOKUP($D401,'cement hist forecast'!$A$1:$AJ$34,23,0)</f>
        <v>5.4388515319575559</v>
      </c>
      <c r="L401" s="15">
        <f>VLOOKUP($D401,'cement hist forecast'!$A$1:$AJ$34,24,0)</f>
        <v>5.0867397229930358</v>
      </c>
      <c r="M401" s="15">
        <f>VLOOKUP($D401,'cement hist forecast'!$A$1:$AJ$34,25,0)</f>
        <v>6.0673667215523954</v>
      </c>
      <c r="N401" s="15">
        <f>VLOOKUP($D401,'cement hist forecast'!$A$1:$AJ$34,26,0)</f>
        <v>6.3075775956689695</v>
      </c>
      <c r="O401" s="15">
        <f>VLOOKUP($D401,'cement hist forecast'!$A$1:$AJ$34,27,0)</f>
        <v>6.4413799142302075</v>
      </c>
      <c r="P401" s="15">
        <f>VLOOKUP($D401,'cement hist forecast'!$A$1:$AJ$34,28,0)</f>
        <v>6.4174093198646327</v>
      </c>
      <c r="Q401" s="15">
        <f>VLOOKUP($D401,'cement hist forecast'!$A$1:$AJ$34,29,0)</f>
        <v>6.1902244181187136</v>
      </c>
      <c r="R401" s="15">
        <f>VLOOKUP($D401,'cement hist forecast'!$A$1:$AJ$34,30,0)</f>
        <v>5.9675832144077123</v>
      </c>
      <c r="S401" s="15">
        <f>VLOOKUP($D401,'cement hist forecast'!$A$1:$AJ$34,31,0)</f>
        <v>5.7493948347709312</v>
      </c>
      <c r="T401" s="15">
        <f>VLOOKUP($D401,'cement hist forecast'!$A$1:$AJ$34,32,0)</f>
        <v>5.5355702227268857</v>
      </c>
      <c r="U401" s="15">
        <f>VLOOKUP($D401,'cement hist forecast'!$A$1:$AJ$34,33,0)</f>
        <v>5.326022102923722</v>
      </c>
      <c r="V401" s="15">
        <f>VLOOKUP($D401,'cement hist forecast'!$A$1:$AJ$34,34,0)</f>
        <v>5.1206649455166202</v>
      </c>
      <c r="W401" s="15">
        <f>VLOOKUP($D401,'cement hist forecast'!$A$1:$AJ$34,35,0)</f>
        <v>4.9194149312576627</v>
      </c>
      <c r="X401" s="15">
        <f>VLOOKUP($D401,'cement hist forecast'!$A$1:$AJ$34,36,0)</f>
        <v>4.7221899172838819</v>
      </c>
    </row>
    <row r="402" spans="1:24">
      <c r="A402" s="14" t="s">
        <v>3760</v>
      </c>
      <c r="B402" s="14" t="s">
        <v>4574</v>
      </c>
      <c r="C402" s="14" t="s">
        <v>4575</v>
      </c>
      <c r="D402" s="14" t="s">
        <v>1445</v>
      </c>
      <c r="E402" s="14" t="s">
        <v>3947</v>
      </c>
      <c r="F402">
        <f>SUMIF(GID_GCED_CO2_Plant_2019_v1.0!$V$1:$V$797,'prov lvl hist forec Mt'!A402,GID_GCED_CO2_Plant_2019_v1.0!$AB$1:$AB$797)</f>
        <v>0</v>
      </c>
      <c r="G402" s="15">
        <f t="shared" si="12"/>
        <v>19500.18</v>
      </c>
      <c r="H402" s="26">
        <f t="shared" si="13"/>
        <v>0</v>
      </c>
      <c r="I402" s="15">
        <f>VLOOKUP($D402,'cement hist forecast'!$A$1:$AJ$34,21,0)</f>
        <v>11.887051923900506</v>
      </c>
      <c r="J402" s="15">
        <f>VLOOKUP($D402,'cement hist forecast'!$A$1:$AJ$34,22,0)</f>
        <v>12.937656953365352</v>
      </c>
      <c r="K402" s="15">
        <f>VLOOKUP($D402,'cement hist forecast'!$A$1:$AJ$34,23,0)</f>
        <v>12.159265759154817</v>
      </c>
      <c r="L402" s="15">
        <f>VLOOKUP($D402,'cement hist forecast'!$A$1:$AJ$34,24,0)</f>
        <v>11.815307114840197</v>
      </c>
      <c r="M402" s="15">
        <f>VLOOKUP($D402,'cement hist forecast'!$A$1:$AJ$34,25,0)</f>
        <v>14.078349814013468</v>
      </c>
      <c r="N402" s="15">
        <f>VLOOKUP($D402,'cement hist forecast'!$A$1:$AJ$34,26,0)</f>
        <v>15.890419594803729</v>
      </c>
      <c r="O402" s="15">
        <f>VLOOKUP($D402,'cement hist forecast'!$A$1:$AJ$34,27,0)</f>
        <v>16.19866484510754</v>
      </c>
      <c r="P402" s="15">
        <f>VLOOKUP($D402,'cement hist forecast'!$A$1:$AJ$34,28,0)</f>
        <v>16.143442918166372</v>
      </c>
      <c r="Q402" s="15">
        <f>VLOOKUP($D402,'cement hist forecast'!$A$1:$AJ$34,29,0)</f>
        <v>15.620068826768495</v>
      </c>
      <c r="R402" s="15">
        <f>VLOOKUP($D402,'cement hist forecast'!$A$1:$AJ$34,30,0)</f>
        <v>15.107162217198578</v>
      </c>
      <c r="S402" s="15">
        <f>VLOOKUP($D402,'cement hist forecast'!$A$1:$AJ$34,31,0)</f>
        <v>14.604513739820057</v>
      </c>
      <c r="T402" s="15">
        <f>VLOOKUP($D402,'cement hist forecast'!$A$1:$AJ$34,32,0)</f>
        <v>14.111918231989108</v>
      </c>
      <c r="U402" s="15">
        <f>VLOOKUP($D402,'cement hist forecast'!$A$1:$AJ$34,33,0)</f>
        <v>13.629174634314779</v>
      </c>
      <c r="V402" s="15">
        <f>VLOOKUP($D402,'cement hist forecast'!$A$1:$AJ$34,34,0)</f>
        <v>13.156085908593933</v>
      </c>
      <c r="W402" s="15">
        <f>VLOOKUP($D402,'cement hist forecast'!$A$1:$AJ$34,35,0)</f>
        <v>12.692458957387508</v>
      </c>
      <c r="X402" s="15">
        <f>VLOOKUP($D402,'cement hist forecast'!$A$1:$AJ$34,36,0)</f>
        <v>12.238104545205207</v>
      </c>
    </row>
    <row r="403" spans="1:24">
      <c r="A403" s="14" t="s">
        <v>3372</v>
      </c>
      <c r="B403" s="14" t="s">
        <v>4576</v>
      </c>
      <c r="C403" s="14" t="s">
        <v>2929</v>
      </c>
      <c r="D403" s="14" t="s">
        <v>2496</v>
      </c>
      <c r="E403" s="14" t="s">
        <v>3976</v>
      </c>
      <c r="F403">
        <f>SUMIF(GID_GCED_CO2_Plant_2019_v1.0!$V$1:$V$797,'prov lvl hist forec Mt'!A403,GID_GCED_CO2_Plant_2019_v1.0!$AB$1:$AB$797)</f>
        <v>522.96</v>
      </c>
      <c r="G403" s="15">
        <f t="shared" si="12"/>
        <v>33858.01</v>
      </c>
      <c r="H403" s="26">
        <f t="shared" si="13"/>
        <v>1.5445680357469327E-2</v>
      </c>
      <c r="I403" s="15">
        <f>VLOOKUP($D403,'cement hist forecast'!$A$1:$AJ$34,21,0)</f>
        <v>14.536797244398452</v>
      </c>
      <c r="J403" s="15">
        <f>VLOOKUP($D403,'cement hist forecast'!$A$1:$AJ$34,22,0)</f>
        <v>15.705172707718006</v>
      </c>
      <c r="K403" s="15">
        <f>VLOOKUP($D403,'cement hist forecast'!$A$1:$AJ$34,23,0)</f>
        <v>16.521798883436066</v>
      </c>
      <c r="L403" s="15">
        <f>VLOOKUP($D403,'cement hist forecast'!$A$1:$AJ$34,24,0)</f>
        <v>15.528204666569852</v>
      </c>
      <c r="M403" s="15">
        <f>VLOOKUP($D403,'cement hist forecast'!$A$1:$AJ$34,25,0)</f>
        <v>16.4013795624181</v>
      </c>
      <c r="N403" s="15">
        <f>VLOOKUP($D403,'cement hist forecast'!$A$1:$AJ$34,26,0)</f>
        <v>16.459466526190305</v>
      </c>
      <c r="O403" s="15">
        <f>VLOOKUP($D403,'cement hist forecast'!$A$1:$AJ$34,27,0)</f>
        <v>16.50125640261324</v>
      </c>
      <c r="P403" s="15">
        <f>VLOOKUP($D403,'cement hist forecast'!$A$1:$AJ$34,28,0)</f>
        <v>16.493769774675151</v>
      </c>
      <c r="Q403" s="15">
        <f>VLOOKUP($D403,'cement hist forecast'!$A$1:$AJ$34,29,0)</f>
        <v>16.422814136004554</v>
      </c>
      <c r="R403" s="15">
        <f>VLOOKUP($D403,'cement hist forecast'!$A$1:$AJ$34,30,0)</f>
        <v>16.353277610107373</v>
      </c>
      <c r="S403" s="15">
        <f>VLOOKUP($D403,'cement hist forecast'!$A$1:$AJ$34,31,0)</f>
        <v>16.285131814728132</v>
      </c>
      <c r="T403" s="15">
        <f>VLOOKUP($D403,'cement hist forecast'!$A$1:$AJ$34,32,0)</f>
        <v>16.218348935256476</v>
      </c>
      <c r="U403" s="15">
        <f>VLOOKUP($D403,'cement hist forecast'!$A$1:$AJ$34,33,0)</f>
        <v>16.152901713374256</v>
      </c>
      <c r="V403" s="15">
        <f>VLOOKUP($D403,'cement hist forecast'!$A$1:$AJ$34,34,0)</f>
        <v>16.088763435929675</v>
      </c>
      <c r="W403" s="15">
        <f>VLOOKUP($D403,'cement hist forecast'!$A$1:$AJ$34,35,0)</f>
        <v>16.025907924033991</v>
      </c>
      <c r="X403" s="15">
        <f>VLOOKUP($D403,'cement hist forecast'!$A$1:$AJ$34,36,0)</f>
        <v>15.964309522376219</v>
      </c>
    </row>
    <row r="404" spans="1:24">
      <c r="A404" s="14" t="s">
        <v>3761</v>
      </c>
      <c r="B404" s="14" t="s">
        <v>4577</v>
      </c>
      <c r="C404" s="14" t="s">
        <v>2929</v>
      </c>
      <c r="D404" s="14" t="s">
        <v>2396</v>
      </c>
      <c r="E404" s="14" t="s">
        <v>4093</v>
      </c>
      <c r="F404">
        <f>SUMIF(GID_GCED_CO2_Plant_2019_v1.0!$V$1:$V$797,'prov lvl hist forec Mt'!A404,GID_GCED_CO2_Plant_2019_v1.0!$AB$1:$AB$797)</f>
        <v>0</v>
      </c>
      <c r="G404" s="15">
        <f t="shared" si="12"/>
        <v>18095.59</v>
      </c>
      <c r="H404" s="26">
        <f t="shared" si="13"/>
        <v>0</v>
      </c>
      <c r="I404" s="15">
        <f>VLOOKUP($D404,'cement hist forecast'!$A$1:$AJ$34,21,0)</f>
        <v>12.43549499866061</v>
      </c>
      <c r="J404" s="15">
        <f>VLOOKUP($D404,'cement hist forecast'!$A$1:$AJ$34,22,0)</f>
        <v>12.480840983881629</v>
      </c>
      <c r="K404" s="15">
        <f>VLOOKUP($D404,'cement hist forecast'!$A$1:$AJ$34,23,0)</f>
        <v>12.119492047909882</v>
      </c>
      <c r="L404" s="15">
        <f>VLOOKUP($D404,'cement hist forecast'!$A$1:$AJ$34,24,0)</f>
        <v>11.653362849274208</v>
      </c>
      <c r="M404" s="15">
        <f>VLOOKUP($D404,'cement hist forecast'!$A$1:$AJ$34,25,0)</f>
        <v>13.243899068207106</v>
      </c>
      <c r="N404" s="15">
        <f>VLOOKUP($D404,'cement hist forecast'!$A$1:$AJ$34,26,0)</f>
        <v>13.249065959926245</v>
      </c>
      <c r="O404" s="15">
        <f>VLOOKUP($D404,'cement hist forecast'!$A$1:$AJ$34,27,0)</f>
        <v>13.442156461077605</v>
      </c>
      <c r="P404" s="15">
        <f>VLOOKUP($D404,'cement hist forecast'!$A$1:$AJ$34,28,0)</f>
        <v>13.407564429125436</v>
      </c>
      <c r="Q404" s="15">
        <f>VLOOKUP($D404,'cement hist forecast'!$A$1:$AJ$34,29,0)</f>
        <v>13.079713260297856</v>
      </c>
      <c r="R404" s="15">
        <f>VLOOKUP($D404,'cement hist forecast'!$A$1:$AJ$34,30,0)</f>
        <v>12.758419114846827</v>
      </c>
      <c r="S404" s="15">
        <f>VLOOKUP($D404,'cement hist forecast'!$A$1:$AJ$34,31,0)</f>
        <v>12.443550852304817</v>
      </c>
      <c r="T404" s="15">
        <f>VLOOKUP($D404,'cement hist forecast'!$A$1:$AJ$34,32,0)</f>
        <v>12.13497995501365</v>
      </c>
      <c r="U404" s="15">
        <f>VLOOKUP($D404,'cement hist forecast'!$A$1:$AJ$34,33,0)</f>
        <v>11.832580475668305</v>
      </c>
      <c r="V404" s="15">
        <f>VLOOKUP($D404,'cement hist forecast'!$A$1:$AJ$34,34,0)</f>
        <v>11.536228985909865</v>
      </c>
      <c r="W404" s="15">
        <f>VLOOKUP($D404,'cement hist forecast'!$A$1:$AJ$34,35,0)</f>
        <v>11.245804525946598</v>
      </c>
      <c r="X404" s="15">
        <f>VLOOKUP($D404,'cement hist forecast'!$A$1:$AJ$34,36,0)</f>
        <v>10.961188555182591</v>
      </c>
    </row>
    <row r="405" spans="1:24">
      <c r="A405" s="14" t="s">
        <v>3762</v>
      </c>
      <c r="B405" s="14" t="s">
        <v>4578</v>
      </c>
      <c r="C405" s="14" t="s">
        <v>4579</v>
      </c>
      <c r="D405" s="14" t="s">
        <v>2453</v>
      </c>
      <c r="E405" s="14" t="s">
        <v>4031</v>
      </c>
      <c r="F405">
        <f>SUMIF(GID_GCED_CO2_Plant_2019_v1.0!$V$1:$V$797,'prov lvl hist forec Mt'!A405,GID_GCED_CO2_Plant_2019_v1.0!$AB$1:$AB$797)</f>
        <v>0</v>
      </c>
      <c r="G405" s="15">
        <f t="shared" si="12"/>
        <v>24364.339999999997</v>
      </c>
      <c r="H405" s="26">
        <f t="shared" si="13"/>
        <v>0</v>
      </c>
      <c r="I405" s="15">
        <f>VLOOKUP($D405,'cement hist forecast'!$A$1:$AJ$34,21,0)</f>
        <v>23.889292836613272</v>
      </c>
      <c r="J405" s="15">
        <f>VLOOKUP($D405,'cement hist forecast'!$A$1:$AJ$34,22,0)</f>
        <v>23.602110317639493</v>
      </c>
      <c r="K405" s="15">
        <f>VLOOKUP($D405,'cement hist forecast'!$A$1:$AJ$34,23,0)</f>
        <v>23.509084946009047</v>
      </c>
      <c r="L405" s="15">
        <f>VLOOKUP($D405,'cement hist forecast'!$A$1:$AJ$34,24,0)</f>
        <v>19.425947158911239</v>
      </c>
      <c r="M405" s="15">
        <f>VLOOKUP($D405,'cement hist forecast'!$A$1:$AJ$34,25,0)</f>
        <v>22.081998920465789</v>
      </c>
      <c r="N405" s="15">
        <f>VLOOKUP($D405,'cement hist forecast'!$A$1:$AJ$34,26,0)</f>
        <v>20.766259868170149</v>
      </c>
      <c r="O405" s="15">
        <f>VLOOKUP($D405,'cement hist forecast'!$A$1:$AJ$34,27,0)</f>
        <v>21.088943481517536</v>
      </c>
      <c r="P405" s="15">
        <f>VLOOKUP($D405,'cement hist forecast'!$A$1:$AJ$34,28,0)</f>
        <v>21.03113493165726</v>
      </c>
      <c r="Q405" s="15">
        <f>VLOOKUP($D405,'cement hist forecast'!$A$1:$AJ$34,29,0)</f>
        <v>20.483245733759745</v>
      </c>
      <c r="R405" s="15">
        <f>VLOOKUP($D405,'cement hist forecast'!$A$1:$AJ$34,30,0)</f>
        <v>19.946314319820178</v>
      </c>
      <c r="S405" s="15">
        <f>VLOOKUP($D405,'cement hist forecast'!$A$1:$AJ$34,31,0)</f>
        <v>19.420121534159403</v>
      </c>
      <c r="T405" s="15">
        <f>VLOOKUP($D405,'cement hist forecast'!$A$1:$AJ$34,32,0)</f>
        <v>18.904452604211844</v>
      </c>
      <c r="U405" s="15">
        <f>VLOOKUP($D405,'cement hist forecast'!$A$1:$AJ$34,33,0)</f>
        <v>18.399097052863237</v>
      </c>
      <c r="V405" s="15">
        <f>VLOOKUP($D405,'cement hist forecast'!$A$1:$AJ$34,34,0)</f>
        <v>17.903848612541598</v>
      </c>
      <c r="W405" s="15">
        <f>VLOOKUP($D405,'cement hist forecast'!$A$1:$AJ$34,35,0)</f>
        <v>17.418505141026397</v>
      </c>
      <c r="X405" s="15">
        <f>VLOOKUP($D405,'cement hist forecast'!$A$1:$AJ$34,36,0)</f>
        <v>16.942868538941493</v>
      </c>
    </row>
    <row r="406" spans="1:24">
      <c r="A406" s="14" t="s">
        <v>3432</v>
      </c>
      <c r="B406" s="14" t="s">
        <v>4580</v>
      </c>
      <c r="C406" s="14" t="s">
        <v>3137</v>
      </c>
      <c r="D406" s="14" t="s">
        <v>2545</v>
      </c>
      <c r="E406" s="14" t="s">
        <v>3953</v>
      </c>
      <c r="F406">
        <f>SUMIF(GID_GCED_CO2_Plant_2019_v1.0!$V$1:$V$797,'prov lvl hist forec Mt'!A406,GID_GCED_CO2_Plant_2019_v1.0!$AB$1:$AB$797)</f>
        <v>402.27</v>
      </c>
      <c r="G406" s="15">
        <f t="shared" si="12"/>
        <v>9758.44</v>
      </c>
      <c r="H406" s="26">
        <f t="shared" si="13"/>
        <v>4.122277741114358E-2</v>
      </c>
      <c r="I406" s="15">
        <f>VLOOKUP($D406,'cement hist forecast'!$A$1:$AJ$34,21,0)</f>
        <v>12.249890595695526</v>
      </c>
      <c r="J406" s="15">
        <f>VLOOKUP($D406,'cement hist forecast'!$A$1:$AJ$34,22,0)</f>
        <v>14.383858197862905</v>
      </c>
      <c r="K406" s="15">
        <f>VLOOKUP($D406,'cement hist forecast'!$A$1:$AJ$34,23,0)</f>
        <v>15.31924099525315</v>
      </c>
      <c r="L406" s="15">
        <f>VLOOKUP($D406,'cement hist forecast'!$A$1:$AJ$34,24,0)</f>
        <v>15.599987440717284</v>
      </c>
      <c r="M406" s="15">
        <f>VLOOKUP($D406,'cement hist forecast'!$A$1:$AJ$34,25,0)</f>
        <v>17.674287089029153</v>
      </c>
      <c r="N406" s="15">
        <f>VLOOKUP($D406,'cement hist forecast'!$A$1:$AJ$34,26,0)</f>
        <v>17.608992589415269</v>
      </c>
      <c r="O406" s="15">
        <f>VLOOKUP($D406,'cement hist forecast'!$A$1:$AJ$34,27,0)</f>
        <v>17.857982969106974</v>
      </c>
      <c r="P406" s="15">
        <f>VLOOKUP($D406,'cement hist forecast'!$A$1:$AJ$34,28,0)</f>
        <v>17.813376511934194</v>
      </c>
      <c r="Q406" s="15">
        <f>VLOOKUP($D406,'cement hist forecast'!$A$1:$AJ$34,29,0)</f>
        <v>17.390612126726253</v>
      </c>
      <c r="R406" s="15">
        <f>VLOOKUP($D406,'cement hist forecast'!$A$1:$AJ$34,30,0)</f>
        <v>16.976303029222471</v>
      </c>
      <c r="S406" s="15">
        <f>VLOOKUP($D406,'cement hist forecast'!$A$1:$AJ$34,31,0)</f>
        <v>16.570280113668762</v>
      </c>
      <c r="T406" s="15">
        <f>VLOOKUP($D406,'cement hist forecast'!$A$1:$AJ$34,32,0)</f>
        <v>16.172377656426129</v>
      </c>
      <c r="U406" s="15">
        <f>VLOOKUP($D406,'cement hist forecast'!$A$1:$AJ$34,33,0)</f>
        <v>15.782433248328351</v>
      </c>
      <c r="V406" s="15">
        <f>VLOOKUP($D406,'cement hist forecast'!$A$1:$AJ$34,34,0)</f>
        <v>15.400287728392524</v>
      </c>
      <c r="W406" s="15">
        <f>VLOOKUP($D406,'cement hist forecast'!$A$1:$AJ$34,35,0)</f>
        <v>15.025785118855419</v>
      </c>
      <c r="X406" s="15">
        <f>VLOOKUP($D406,'cement hist forecast'!$A$1:$AJ$34,36,0)</f>
        <v>14.65877256150905</v>
      </c>
    </row>
    <row r="407" spans="1:24">
      <c r="A407" s="14" t="s">
        <v>3763</v>
      </c>
      <c r="B407" s="14" t="s">
        <v>4581</v>
      </c>
      <c r="C407" s="14" t="s">
        <v>4582</v>
      </c>
      <c r="D407" s="14" t="s">
        <v>1517</v>
      </c>
      <c r="E407" s="14" t="s">
        <v>4043</v>
      </c>
      <c r="F407">
        <f>SUMIF(GID_GCED_CO2_Plant_2019_v1.0!$V$1:$V$797,'prov lvl hist forec Mt'!A407,GID_GCED_CO2_Plant_2019_v1.0!$AB$1:$AB$797)</f>
        <v>0</v>
      </c>
      <c r="G407" s="15">
        <f t="shared" si="12"/>
        <v>24846.129999999997</v>
      </c>
      <c r="H407" s="26">
        <f t="shared" si="13"/>
        <v>0</v>
      </c>
      <c r="I407" s="15">
        <f>VLOOKUP($D407,'cement hist forecast'!$A$1:$AJ$34,21,0)</f>
        <v>19.737440587036417</v>
      </c>
      <c r="J407" s="15">
        <f>VLOOKUP($D407,'cement hist forecast'!$A$1:$AJ$34,22,0)</f>
        <v>19.782785600550685</v>
      </c>
      <c r="K407" s="15">
        <f>VLOOKUP($D407,'cement hist forecast'!$A$1:$AJ$34,23,0)</f>
        <v>21.414223108893875</v>
      </c>
      <c r="L407" s="15">
        <f>VLOOKUP($D407,'cement hist forecast'!$A$1:$AJ$34,24,0)</f>
        <v>21.140668258208319</v>
      </c>
      <c r="M407" s="15">
        <f>VLOOKUP($D407,'cement hist forecast'!$A$1:$AJ$34,25,0)</f>
        <v>22.995128337938279</v>
      </c>
      <c r="N407" s="15">
        <f>VLOOKUP($D407,'cement hist forecast'!$A$1:$AJ$34,26,0)</f>
        <v>23.156823843551148</v>
      </c>
      <c r="O407" s="15">
        <f>VLOOKUP($D407,'cement hist forecast'!$A$1:$AJ$34,27,0)</f>
        <v>23.328832621471442</v>
      </c>
      <c r="P407" s="15">
        <f>VLOOKUP($D407,'cement hist forecast'!$A$1:$AJ$34,28,0)</f>
        <v>23.29801736589754</v>
      </c>
      <c r="Q407" s="15">
        <f>VLOOKUP($D407,'cement hist forecast'!$A$1:$AJ$34,29,0)</f>
        <v>23.005961161405295</v>
      </c>
      <c r="R407" s="15">
        <f>VLOOKUP($D407,'cement hist forecast'!$A$1:$AJ$34,30,0)</f>
        <v>22.719746081002896</v>
      </c>
      <c r="S407" s="15">
        <f>VLOOKUP($D407,'cement hist forecast'!$A$1:$AJ$34,31,0)</f>
        <v>22.439255302208544</v>
      </c>
      <c r="T407" s="15">
        <f>VLOOKUP($D407,'cement hist forecast'!$A$1:$AJ$34,32,0)</f>
        <v>22.164374338990076</v>
      </c>
      <c r="U407" s="15">
        <f>VLOOKUP($D407,'cement hist forecast'!$A$1:$AJ$34,33,0)</f>
        <v>21.894990995035982</v>
      </c>
      <c r="V407" s="15">
        <f>VLOOKUP($D407,'cement hist forecast'!$A$1:$AJ$34,34,0)</f>
        <v>21.630995317960966</v>
      </c>
      <c r="W407" s="15">
        <f>VLOOKUP($D407,'cement hist forecast'!$A$1:$AJ$34,35,0)</f>
        <v>21.372279554427454</v>
      </c>
      <c r="X407" s="15">
        <f>VLOOKUP($D407,'cement hist forecast'!$A$1:$AJ$34,36,0)</f>
        <v>21.118738106164606</v>
      </c>
    </row>
    <row r="408" spans="1:24">
      <c r="A408" s="14" t="s">
        <v>3764</v>
      </c>
      <c r="B408" s="14" t="s">
        <v>4583</v>
      </c>
      <c r="C408" s="14" t="s">
        <v>4584</v>
      </c>
      <c r="D408" s="14" t="s">
        <v>2370</v>
      </c>
      <c r="E408" s="14" t="s">
        <v>4145</v>
      </c>
      <c r="F408">
        <f>SUMIF(GID_GCED_CO2_Plant_2019_v1.0!$V$1:$V$797,'prov lvl hist forec Mt'!A408,GID_GCED_CO2_Plant_2019_v1.0!$AB$1:$AB$797)</f>
        <v>0</v>
      </c>
      <c r="G408" s="15">
        <f t="shared" si="12"/>
        <v>9185.25</v>
      </c>
      <c r="H408" s="26">
        <f t="shared" si="13"/>
        <v>0</v>
      </c>
      <c r="I408" s="15">
        <f>VLOOKUP($D408,'cement hist forecast'!$A$1:$AJ$34,21,0)</f>
        <v>10.296593578950601</v>
      </c>
      <c r="J408" s="15">
        <f>VLOOKUP($D408,'cement hist forecast'!$A$1:$AJ$34,22,0)</f>
        <v>10.615438043271496</v>
      </c>
      <c r="K408" s="15">
        <f>VLOOKUP($D408,'cement hist forecast'!$A$1:$AJ$34,23,0)</f>
        <v>11.454869534698972</v>
      </c>
      <c r="L408" s="15">
        <f>VLOOKUP($D408,'cement hist forecast'!$A$1:$AJ$34,24,0)</f>
        <v>11.613207335351618</v>
      </c>
      <c r="M408" s="15">
        <f>VLOOKUP($D408,'cement hist forecast'!$A$1:$AJ$34,25,0)</f>
        <v>12.993580356253586</v>
      </c>
      <c r="N408" s="15">
        <f>VLOOKUP($D408,'cement hist forecast'!$A$1:$AJ$34,26,0)</f>
        <v>13.159656117009451</v>
      </c>
      <c r="O408" s="15">
        <f>VLOOKUP($D408,'cement hist forecast'!$A$1:$AJ$34,27,0)</f>
        <v>13.316686401956881</v>
      </c>
      <c r="P408" s="15">
        <f>VLOOKUP($D408,'cement hist forecast'!$A$1:$AJ$34,28,0)</f>
        <v>13.288554533211554</v>
      </c>
      <c r="Q408" s="15">
        <f>VLOOKUP($D408,'cement hist forecast'!$A$1:$AJ$34,29,0)</f>
        <v>13.02193052967765</v>
      </c>
      <c r="R408" s="15">
        <f>VLOOKUP($D408,'cement hist forecast'!$A$1:$AJ$34,30,0)</f>
        <v>12.760639006214427</v>
      </c>
      <c r="S408" s="15">
        <f>VLOOKUP($D408,'cement hist forecast'!$A$1:$AJ$34,31,0)</f>
        <v>12.504573313220467</v>
      </c>
      <c r="T408" s="15">
        <f>VLOOKUP($D408,'cement hist forecast'!$A$1:$AJ$34,32,0)</f>
        <v>12.253628934086386</v>
      </c>
      <c r="U408" s="15">
        <f>VLOOKUP($D408,'cement hist forecast'!$A$1:$AJ$34,33,0)</f>
        <v>12.007703442534988</v>
      </c>
      <c r="V408" s="15">
        <f>VLOOKUP($D408,'cement hist forecast'!$A$1:$AJ$34,34,0)</f>
        <v>11.766696460814616</v>
      </c>
      <c r="W408" s="15">
        <f>VLOOKUP($D408,'cement hist forecast'!$A$1:$AJ$34,35,0)</f>
        <v>11.530509618728654</v>
      </c>
      <c r="X408" s="15">
        <f>VLOOKUP($D408,'cement hist forecast'!$A$1:$AJ$34,36,0)</f>
        <v>11.299046513484409</v>
      </c>
    </row>
    <row r="409" spans="1:24">
      <c r="A409" s="14" t="s">
        <v>3765</v>
      </c>
      <c r="B409" s="14" t="s">
        <v>4585</v>
      </c>
      <c r="C409" s="14" t="s">
        <v>4586</v>
      </c>
      <c r="D409" s="14" t="s">
        <v>2362</v>
      </c>
      <c r="E409" s="14" t="s">
        <v>3963</v>
      </c>
      <c r="F409">
        <f>SUMIF(GID_GCED_CO2_Plant_2019_v1.0!$V$1:$V$797,'prov lvl hist forec Mt'!A409,GID_GCED_CO2_Plant_2019_v1.0!$AB$1:$AB$797)</f>
        <v>0</v>
      </c>
      <c r="G409" s="15">
        <f t="shared" si="12"/>
        <v>26891.949999999997</v>
      </c>
      <c r="H409" s="26">
        <f t="shared" si="13"/>
        <v>0</v>
      </c>
      <c r="I409" s="15">
        <f>VLOOKUP($D409,'cement hist forecast'!$A$1:$AJ$34,21,0)</f>
        <v>21.994985336630332</v>
      </c>
      <c r="J409" s="15">
        <f>VLOOKUP($D409,'cement hist forecast'!$A$1:$AJ$34,22,0)</f>
        <v>20.472306267203567</v>
      </c>
      <c r="K409" s="15">
        <f>VLOOKUP($D409,'cement hist forecast'!$A$1:$AJ$34,23,0)</f>
        <v>20.264922925467992</v>
      </c>
      <c r="L409" s="15">
        <f>VLOOKUP($D409,'cement hist forecast'!$A$1:$AJ$34,24,0)</f>
        <v>14.497991619881457</v>
      </c>
      <c r="M409" s="15">
        <f>VLOOKUP($D409,'cement hist forecast'!$A$1:$AJ$34,25,0)</f>
        <v>14.40046728580502</v>
      </c>
      <c r="N409" s="15">
        <f>VLOOKUP($D409,'cement hist forecast'!$A$1:$AJ$34,26,0)</f>
        <v>15.896400140947566</v>
      </c>
      <c r="O409" s="15">
        <f>VLOOKUP($D409,'cement hist forecast'!$A$1:$AJ$34,27,0)</f>
        <v>15.777576315359193</v>
      </c>
      <c r="P409" s="15">
        <f>VLOOKUP($D409,'cement hist forecast'!$A$1:$AJ$34,28,0)</f>
        <v>15.798863522896191</v>
      </c>
      <c r="Q409" s="15">
        <f>VLOOKUP($D409,'cement hist forecast'!$A$1:$AJ$34,29,0)</f>
        <v>16.000616223683764</v>
      </c>
      <c r="R409" s="15">
        <f>VLOOKUP($D409,'cement hist forecast'!$A$1:$AJ$34,30,0)</f>
        <v>16.198333870455588</v>
      </c>
      <c r="S409" s="15">
        <f>VLOOKUP($D409,'cement hist forecast'!$A$1:$AJ$34,31,0)</f>
        <v>16.392097164291975</v>
      </c>
      <c r="T409" s="15">
        <f>VLOOKUP($D409,'cement hist forecast'!$A$1:$AJ$34,32,0)</f>
        <v>16.581985192251636</v>
      </c>
      <c r="U409" s="15">
        <f>VLOOKUP($D409,'cement hist forecast'!$A$1:$AJ$34,33,0)</f>
        <v>16.768075459652103</v>
      </c>
      <c r="V409" s="15">
        <f>VLOOKUP($D409,'cement hist forecast'!$A$1:$AJ$34,34,0)</f>
        <v>16.950443921704558</v>
      </c>
      <c r="W409" s="15">
        <f>VLOOKUP($D409,'cement hist forecast'!$A$1:$AJ$34,35,0)</f>
        <v>17.129165014515966</v>
      </c>
      <c r="X409" s="15">
        <f>VLOOKUP($D409,'cement hist forecast'!$A$1:$AJ$34,36,0)</f>
        <v>17.304311685471145</v>
      </c>
    </row>
    <row r="410" spans="1:24">
      <c r="A410" s="14" t="s">
        <v>3507</v>
      </c>
      <c r="B410" s="14" t="s">
        <v>4587</v>
      </c>
      <c r="C410" s="14" t="s">
        <v>4588</v>
      </c>
      <c r="D410" s="14" t="s">
        <v>2744</v>
      </c>
      <c r="E410" s="14" t="s">
        <v>4415</v>
      </c>
      <c r="F410">
        <f>SUMIF(GID_GCED_CO2_Plant_2019_v1.0!$V$1:$V$797,'prov lvl hist forec Mt'!A410,GID_GCED_CO2_Plant_2019_v1.0!$AB$1:$AB$797)</f>
        <v>30.17</v>
      </c>
      <c r="G410" s="15">
        <f t="shared" si="12"/>
        <v>797.84000000000015</v>
      </c>
      <c r="H410" s="26">
        <f t="shared" si="13"/>
        <v>3.7814599418429753E-2</v>
      </c>
      <c r="I410" s="15">
        <f>VLOOKUP($D410,'cement hist forecast'!$A$1:$AJ$34,21,0)</f>
        <v>0.58936373053193369</v>
      </c>
      <c r="J410" s="15">
        <f>VLOOKUP($D410,'cement hist forecast'!$A$1:$AJ$34,22,0)</f>
        <v>0.81035340392118249</v>
      </c>
      <c r="K410" s="15">
        <f>VLOOKUP($D410,'cement hist forecast'!$A$1:$AJ$34,23,0)</f>
        <v>0.87108768549873916</v>
      </c>
      <c r="L410" s="15">
        <f>VLOOKUP($D410,'cement hist forecast'!$A$1:$AJ$34,24,0)</f>
        <v>1.2072172827376972</v>
      </c>
      <c r="M410" s="15">
        <f>VLOOKUP($D410,'cement hist forecast'!$A$1:$AJ$34,25,0)</f>
        <v>1.4873681381165262</v>
      </c>
      <c r="N410" s="15">
        <f>VLOOKUP($D410,'cement hist forecast'!$A$1:$AJ$34,26,0)</f>
        <v>1.4714584553077539</v>
      </c>
      <c r="O410" s="15">
        <f>VLOOKUP($D410,'cement hist forecast'!$A$1:$AJ$34,27,0)</f>
        <v>1.5114137935127279</v>
      </c>
      <c r="P410" s="15">
        <f>VLOOKUP($D410,'cement hist forecast'!$A$1:$AJ$34,28,0)</f>
        <v>1.5042558218486386</v>
      </c>
      <c r="Q410" s="15">
        <f>VLOOKUP($D410,'cement hist forecast'!$A$1:$AJ$34,29,0)</f>
        <v>1.4364150722866826</v>
      </c>
      <c r="R410" s="15">
        <f>VLOOKUP($D410,'cement hist forecast'!$A$1:$AJ$34,30,0)</f>
        <v>1.3699311377159658</v>
      </c>
      <c r="S410" s="15">
        <f>VLOOKUP($D410,'cement hist forecast'!$A$1:$AJ$34,31,0)</f>
        <v>1.3047768818366632</v>
      </c>
      <c r="T410" s="15">
        <f>VLOOKUP($D410,'cement hist forecast'!$A$1:$AJ$34,32,0)</f>
        <v>1.2409257110749468</v>
      </c>
      <c r="U410" s="15">
        <f>VLOOKUP($D410,'cement hist forecast'!$A$1:$AJ$34,33,0)</f>
        <v>1.1783515637284649</v>
      </c>
      <c r="V410" s="15">
        <f>VLOOKUP($D410,'cement hist forecast'!$A$1:$AJ$34,34,0)</f>
        <v>1.1170288993289121</v>
      </c>
      <c r="W410" s="15">
        <f>VLOOKUP($D410,'cement hist forecast'!$A$1:$AJ$34,35,0)</f>
        <v>1.0569326882173513</v>
      </c>
      <c r="X410" s="15">
        <f>VLOOKUP($D410,'cement hist forecast'!$A$1:$AJ$34,36,0)</f>
        <v>0.99803840132802057</v>
      </c>
    </row>
    <row r="411" spans="1:24">
      <c r="A411" s="14" t="s">
        <v>3766</v>
      </c>
      <c r="B411" s="14" t="s">
        <v>4589</v>
      </c>
      <c r="C411" s="14" t="s">
        <v>4590</v>
      </c>
      <c r="D411" s="14" t="s">
        <v>1445</v>
      </c>
      <c r="E411" s="14" t="s">
        <v>3947</v>
      </c>
      <c r="F411">
        <f>SUMIF(GID_GCED_CO2_Plant_2019_v1.0!$V$1:$V$797,'prov lvl hist forec Mt'!A411,GID_GCED_CO2_Plant_2019_v1.0!$AB$1:$AB$797)</f>
        <v>0</v>
      </c>
      <c r="G411" s="15">
        <f t="shared" si="12"/>
        <v>19500.18</v>
      </c>
      <c r="H411" s="26">
        <f t="shared" si="13"/>
        <v>0</v>
      </c>
      <c r="I411" s="15">
        <f>VLOOKUP($D411,'cement hist forecast'!$A$1:$AJ$34,21,0)</f>
        <v>11.887051923900506</v>
      </c>
      <c r="J411" s="15">
        <f>VLOOKUP($D411,'cement hist forecast'!$A$1:$AJ$34,22,0)</f>
        <v>12.937656953365352</v>
      </c>
      <c r="K411" s="15">
        <f>VLOOKUP($D411,'cement hist forecast'!$A$1:$AJ$34,23,0)</f>
        <v>12.159265759154817</v>
      </c>
      <c r="L411" s="15">
        <f>VLOOKUP($D411,'cement hist forecast'!$A$1:$AJ$34,24,0)</f>
        <v>11.815307114840197</v>
      </c>
      <c r="M411" s="15">
        <f>VLOOKUP($D411,'cement hist forecast'!$A$1:$AJ$34,25,0)</f>
        <v>14.078349814013468</v>
      </c>
      <c r="N411" s="15">
        <f>VLOOKUP($D411,'cement hist forecast'!$A$1:$AJ$34,26,0)</f>
        <v>15.890419594803729</v>
      </c>
      <c r="O411" s="15">
        <f>VLOOKUP($D411,'cement hist forecast'!$A$1:$AJ$34,27,0)</f>
        <v>16.19866484510754</v>
      </c>
      <c r="P411" s="15">
        <f>VLOOKUP($D411,'cement hist forecast'!$A$1:$AJ$34,28,0)</f>
        <v>16.143442918166372</v>
      </c>
      <c r="Q411" s="15">
        <f>VLOOKUP($D411,'cement hist forecast'!$A$1:$AJ$34,29,0)</f>
        <v>15.620068826768495</v>
      </c>
      <c r="R411" s="15">
        <f>VLOOKUP($D411,'cement hist forecast'!$A$1:$AJ$34,30,0)</f>
        <v>15.107162217198578</v>
      </c>
      <c r="S411" s="15">
        <f>VLOOKUP($D411,'cement hist forecast'!$A$1:$AJ$34,31,0)</f>
        <v>14.604513739820057</v>
      </c>
      <c r="T411" s="15">
        <f>VLOOKUP($D411,'cement hist forecast'!$A$1:$AJ$34,32,0)</f>
        <v>14.111918231989108</v>
      </c>
      <c r="U411" s="15">
        <f>VLOOKUP($D411,'cement hist forecast'!$A$1:$AJ$34,33,0)</f>
        <v>13.629174634314779</v>
      </c>
      <c r="V411" s="15">
        <f>VLOOKUP($D411,'cement hist forecast'!$A$1:$AJ$34,34,0)</f>
        <v>13.156085908593933</v>
      </c>
      <c r="W411" s="15">
        <f>VLOOKUP($D411,'cement hist forecast'!$A$1:$AJ$34,35,0)</f>
        <v>12.692458957387508</v>
      </c>
      <c r="X411" s="15">
        <f>VLOOKUP($D411,'cement hist forecast'!$A$1:$AJ$34,36,0)</f>
        <v>12.238104545205207</v>
      </c>
    </row>
    <row r="412" spans="1:24">
      <c r="A412" s="14" t="s">
        <v>3455</v>
      </c>
      <c r="B412" s="14" t="s">
        <v>4591</v>
      </c>
      <c r="C412" s="14" t="s">
        <v>3208</v>
      </c>
      <c r="D412" s="14" t="s">
        <v>2446</v>
      </c>
      <c r="E412" s="14" t="s">
        <v>3951</v>
      </c>
      <c r="F412">
        <f>SUMIF(GID_GCED_CO2_Plant_2019_v1.0!$V$1:$V$797,'prov lvl hist forec Mt'!A412,GID_GCED_CO2_Plant_2019_v1.0!$AB$1:$AB$797)</f>
        <v>261.48</v>
      </c>
      <c r="G412" s="15">
        <f t="shared" si="12"/>
        <v>15742.279999999997</v>
      </c>
      <c r="H412" s="26">
        <f t="shared" si="13"/>
        <v>1.6610046321117403E-2</v>
      </c>
      <c r="I412" s="15">
        <f>VLOOKUP($D412,'cement hist forecast'!$A$1:$AJ$34,21,0)</f>
        <v>14.855393778621981</v>
      </c>
      <c r="J412" s="15">
        <f>VLOOKUP($D412,'cement hist forecast'!$A$1:$AJ$34,22,0)</f>
        <v>15.201388095517611</v>
      </c>
      <c r="K412" s="15">
        <f>VLOOKUP($D412,'cement hist forecast'!$A$1:$AJ$34,23,0)</f>
        <v>15.067019776570652</v>
      </c>
      <c r="L412" s="15">
        <f>VLOOKUP($D412,'cement hist forecast'!$A$1:$AJ$34,24,0)</f>
        <v>14.134727678653508</v>
      </c>
      <c r="M412" s="15">
        <f>VLOOKUP($D412,'cement hist forecast'!$A$1:$AJ$34,25,0)</f>
        <v>15.992822878418323</v>
      </c>
      <c r="N412" s="15">
        <f>VLOOKUP($D412,'cement hist forecast'!$A$1:$AJ$34,26,0)</f>
        <v>13.708727210595866</v>
      </c>
      <c r="O412" s="15">
        <f>VLOOKUP($D412,'cement hist forecast'!$A$1:$AJ$34,27,0)</f>
        <v>13.930634952159352</v>
      </c>
      <c r="P412" s="15">
        <f>VLOOKUP($D412,'cement hist forecast'!$A$1:$AJ$34,28,0)</f>
        <v>13.890880331187187</v>
      </c>
      <c r="Q412" s="15">
        <f>VLOOKUP($D412,'cement hist forecast'!$A$1:$AJ$34,29,0)</f>
        <v>13.514099950952696</v>
      </c>
      <c r="R412" s="15">
        <f>VLOOKUP($D412,'cement hist forecast'!$A$1:$AJ$34,30,0)</f>
        <v>13.144855178322894</v>
      </c>
      <c r="S412" s="15">
        <f>VLOOKUP($D412,'cement hist forecast'!$A$1:$AJ$34,31,0)</f>
        <v>12.782995301145689</v>
      </c>
      <c r="T412" s="15">
        <f>VLOOKUP($D412,'cement hist forecast'!$A$1:$AJ$34,32,0)</f>
        <v>12.428372621512029</v>
      </c>
      <c r="U412" s="15">
        <f>VLOOKUP($D412,'cement hist forecast'!$A$1:$AJ$34,33,0)</f>
        <v>12.080842395471043</v>
      </c>
      <c r="V412" s="15">
        <f>VLOOKUP($D412,'cement hist forecast'!$A$1:$AJ$34,34,0)</f>
        <v>11.740262773950873</v>
      </c>
      <c r="W412" s="15">
        <f>VLOOKUP($D412,'cement hist forecast'!$A$1:$AJ$34,35,0)</f>
        <v>11.406494744861112</v>
      </c>
      <c r="X412" s="15">
        <f>VLOOKUP($D412,'cement hist forecast'!$A$1:$AJ$34,36,0)</f>
        <v>11.079402076353139</v>
      </c>
    </row>
    <row r="413" spans="1:24">
      <c r="A413" s="14" t="s">
        <v>3767</v>
      </c>
      <c r="B413" s="14" t="s">
        <v>4592</v>
      </c>
      <c r="C413" s="14" t="s">
        <v>2877</v>
      </c>
      <c r="D413" s="14" t="s">
        <v>2386</v>
      </c>
      <c r="E413" s="14" t="s">
        <v>3955</v>
      </c>
      <c r="F413">
        <f>SUMIF(GID_GCED_CO2_Plant_2019_v1.0!$V$1:$V$797,'prov lvl hist forec Mt'!A413,GID_GCED_CO2_Plant_2019_v1.0!$AB$1:$AB$797)</f>
        <v>0</v>
      </c>
      <c r="G413" s="15">
        <f t="shared" si="12"/>
        <v>64497.73</v>
      </c>
      <c r="H413" s="26">
        <f t="shared" si="13"/>
        <v>0</v>
      </c>
      <c r="I413" s="15">
        <f>VLOOKUP($D413,'cement hist forecast'!$A$1:$AJ$34,21,0)</f>
        <v>17.343715083656377</v>
      </c>
      <c r="J413" s="15">
        <f>VLOOKUP($D413,'cement hist forecast'!$A$1:$AJ$34,22,0)</f>
        <v>17.568384652983536</v>
      </c>
      <c r="K413" s="15">
        <f>VLOOKUP($D413,'cement hist forecast'!$A$1:$AJ$34,23,0)</f>
        <v>18.169803346022103</v>
      </c>
      <c r="L413" s="15">
        <f>VLOOKUP($D413,'cement hist forecast'!$A$1:$AJ$34,24,0)</f>
        <v>17.225551928101279</v>
      </c>
      <c r="M413" s="15">
        <f>VLOOKUP($D413,'cement hist forecast'!$A$1:$AJ$34,25,0)</f>
        <v>19.247337649052817</v>
      </c>
      <c r="N413" s="15">
        <f>VLOOKUP($D413,'cement hist forecast'!$A$1:$AJ$34,26,0)</f>
        <v>19.224865638568154</v>
      </c>
      <c r="O413" s="15">
        <f>VLOOKUP($D413,'cement hist forecast'!$A$1:$AJ$34,27,0)</f>
        <v>19.453342978082087</v>
      </c>
      <c r="P413" s="15">
        <f>VLOOKUP($D413,'cement hist forecast'!$A$1:$AJ$34,28,0)</f>
        <v>19.412411418105361</v>
      </c>
      <c r="Q413" s="15">
        <f>VLOOKUP($D413,'cement hist forecast'!$A$1:$AJ$34,29,0)</f>
        <v>19.024476422009712</v>
      </c>
      <c r="R413" s="15">
        <f>VLOOKUP($D413,'cement hist forecast'!$A$1:$AJ$34,30,0)</f>
        <v>18.644300125835979</v>
      </c>
      <c r="S413" s="15">
        <f>VLOOKUP($D413,'cement hist forecast'!$A$1:$AJ$34,31,0)</f>
        <v>18.271727355585714</v>
      </c>
      <c r="T413" s="15">
        <f>VLOOKUP($D413,'cement hist forecast'!$A$1:$AJ$34,32,0)</f>
        <v>17.906606040740456</v>
      </c>
      <c r="U413" s="15">
        <f>VLOOKUP($D413,'cement hist forecast'!$A$1:$AJ$34,33,0)</f>
        <v>17.548787152192105</v>
      </c>
      <c r="V413" s="15">
        <f>VLOOKUP($D413,'cement hist forecast'!$A$1:$AJ$34,34,0)</f>
        <v>17.198124641414719</v>
      </c>
      <c r="W413" s="15">
        <f>VLOOKUP($D413,'cement hist forecast'!$A$1:$AJ$34,35,0)</f>
        <v>16.854475380852886</v>
      </c>
      <c r="X413" s="15">
        <f>VLOOKUP($D413,'cement hist forecast'!$A$1:$AJ$34,36,0)</f>
        <v>16.517699105502285</v>
      </c>
    </row>
    <row r="414" spans="1:24">
      <c r="A414" s="14" t="s">
        <v>3768</v>
      </c>
      <c r="B414" s="14" t="s">
        <v>4593</v>
      </c>
      <c r="C414" s="14" t="s">
        <v>2481</v>
      </c>
      <c r="D414" s="14" t="s">
        <v>2453</v>
      </c>
      <c r="E414" s="14" t="s">
        <v>4031</v>
      </c>
      <c r="F414">
        <f>SUMIF(GID_GCED_CO2_Plant_2019_v1.0!$V$1:$V$797,'prov lvl hist forec Mt'!A414,GID_GCED_CO2_Plant_2019_v1.0!$AB$1:$AB$797)</f>
        <v>0</v>
      </c>
      <c r="G414" s="15">
        <f t="shared" si="12"/>
        <v>24364.339999999997</v>
      </c>
      <c r="H414" s="26">
        <f t="shared" si="13"/>
        <v>0</v>
      </c>
      <c r="I414" s="15">
        <f>VLOOKUP($D414,'cement hist forecast'!$A$1:$AJ$34,21,0)</f>
        <v>23.889292836613272</v>
      </c>
      <c r="J414" s="15">
        <f>VLOOKUP($D414,'cement hist forecast'!$A$1:$AJ$34,22,0)</f>
        <v>23.602110317639493</v>
      </c>
      <c r="K414" s="15">
        <f>VLOOKUP($D414,'cement hist forecast'!$A$1:$AJ$34,23,0)</f>
        <v>23.509084946009047</v>
      </c>
      <c r="L414" s="15">
        <f>VLOOKUP($D414,'cement hist forecast'!$A$1:$AJ$34,24,0)</f>
        <v>19.425947158911239</v>
      </c>
      <c r="M414" s="15">
        <f>VLOOKUP($D414,'cement hist forecast'!$A$1:$AJ$34,25,0)</f>
        <v>22.081998920465789</v>
      </c>
      <c r="N414" s="15">
        <f>VLOOKUP($D414,'cement hist forecast'!$A$1:$AJ$34,26,0)</f>
        <v>20.766259868170149</v>
      </c>
      <c r="O414" s="15">
        <f>VLOOKUP($D414,'cement hist forecast'!$A$1:$AJ$34,27,0)</f>
        <v>21.088943481517536</v>
      </c>
      <c r="P414" s="15">
        <f>VLOOKUP($D414,'cement hist forecast'!$A$1:$AJ$34,28,0)</f>
        <v>21.03113493165726</v>
      </c>
      <c r="Q414" s="15">
        <f>VLOOKUP($D414,'cement hist forecast'!$A$1:$AJ$34,29,0)</f>
        <v>20.483245733759745</v>
      </c>
      <c r="R414" s="15">
        <f>VLOOKUP($D414,'cement hist forecast'!$A$1:$AJ$34,30,0)</f>
        <v>19.946314319820178</v>
      </c>
      <c r="S414" s="15">
        <f>VLOOKUP($D414,'cement hist forecast'!$A$1:$AJ$34,31,0)</f>
        <v>19.420121534159403</v>
      </c>
      <c r="T414" s="15">
        <f>VLOOKUP($D414,'cement hist forecast'!$A$1:$AJ$34,32,0)</f>
        <v>18.904452604211844</v>
      </c>
      <c r="U414" s="15">
        <f>VLOOKUP($D414,'cement hist forecast'!$A$1:$AJ$34,33,0)</f>
        <v>18.399097052863237</v>
      </c>
      <c r="V414" s="15">
        <f>VLOOKUP($D414,'cement hist forecast'!$A$1:$AJ$34,34,0)</f>
        <v>17.903848612541598</v>
      </c>
      <c r="W414" s="15">
        <f>VLOOKUP($D414,'cement hist forecast'!$A$1:$AJ$34,35,0)</f>
        <v>17.418505141026397</v>
      </c>
      <c r="X414" s="15">
        <f>VLOOKUP($D414,'cement hist forecast'!$A$1:$AJ$34,36,0)</f>
        <v>16.942868538941493</v>
      </c>
    </row>
    <row r="415" spans="1:24">
      <c r="A415" s="14" t="s">
        <v>3769</v>
      </c>
      <c r="B415" s="14" t="s">
        <v>4594</v>
      </c>
      <c r="C415" s="14" t="s">
        <v>4595</v>
      </c>
      <c r="D415" s="14" t="s">
        <v>2458</v>
      </c>
      <c r="E415" s="14" t="s">
        <v>3957</v>
      </c>
      <c r="F415">
        <f>SUMIF(GID_GCED_CO2_Plant_2019_v1.0!$V$1:$V$797,'prov lvl hist forec Mt'!A415,GID_GCED_CO2_Plant_2019_v1.0!$AB$1:$AB$797)</f>
        <v>0</v>
      </c>
      <c r="G415" s="15">
        <f t="shared" si="12"/>
        <v>25846</v>
      </c>
      <c r="H415" s="26">
        <f t="shared" si="13"/>
        <v>0</v>
      </c>
      <c r="I415" s="15">
        <f>VLOOKUP($D415,'cement hist forecast'!$A$1:$AJ$34,21,0)</f>
        <v>20.159933071953358</v>
      </c>
      <c r="J415" s="15">
        <f>VLOOKUP($D415,'cement hist forecast'!$A$1:$AJ$34,22,0)</f>
        <v>21.097028574533081</v>
      </c>
      <c r="K415" s="15">
        <f>VLOOKUP($D415,'cement hist forecast'!$A$1:$AJ$34,23,0)</f>
        <v>20.755026750013791</v>
      </c>
      <c r="L415" s="15">
        <f>VLOOKUP($D415,'cement hist forecast'!$A$1:$AJ$34,24,0)</f>
        <v>16.237054602988707</v>
      </c>
      <c r="M415" s="15">
        <f>VLOOKUP($D415,'cement hist forecast'!$A$1:$AJ$34,25,0)</f>
        <v>19.755116421437421</v>
      </c>
      <c r="N415" s="15">
        <f>VLOOKUP($D415,'cement hist forecast'!$A$1:$AJ$34,26,0)</f>
        <v>21.383571569910259</v>
      </c>
      <c r="O415" s="15">
        <f>VLOOKUP($D415,'cement hist forecast'!$A$1:$AJ$34,27,0)</f>
        <v>21.877745246091671</v>
      </c>
      <c r="P415" s="15">
        <f>VLOOKUP($D415,'cement hist forecast'!$A$1:$AJ$34,28,0)</f>
        <v>21.789214368112393</v>
      </c>
      <c r="Q415" s="15">
        <f>VLOOKUP($D415,'cement hist forecast'!$A$1:$AJ$34,29,0)</f>
        <v>20.950149699608083</v>
      </c>
      <c r="R415" s="15">
        <f>VLOOKUP($D415,'cement hist forecast'!$A$1:$AJ$34,30,0)</f>
        <v>20.127866324473857</v>
      </c>
      <c r="S415" s="15">
        <f>VLOOKUP($D415,'cement hist forecast'!$A$1:$AJ$34,31,0)</f>
        <v>19.322028616842317</v>
      </c>
      <c r="T415" s="15">
        <f>VLOOKUP($D415,'cement hist forecast'!$A$1:$AJ$34,32,0)</f>
        <v>18.532307663363408</v>
      </c>
      <c r="U415" s="15">
        <f>VLOOKUP($D415,'cement hist forecast'!$A$1:$AJ$34,33,0)</f>
        <v>17.758381128954078</v>
      </c>
      <c r="V415" s="15">
        <f>VLOOKUP($D415,'cement hist forecast'!$A$1:$AJ$34,34,0)</f>
        <v>16.999933125232928</v>
      </c>
      <c r="W415" s="15">
        <f>VLOOKUP($D415,'cement hist forecast'!$A$1:$AJ$34,35,0)</f>
        <v>16.256654081586213</v>
      </c>
      <c r="X415" s="15">
        <f>VLOOKUP($D415,'cement hist forecast'!$A$1:$AJ$34,36,0)</f>
        <v>15.528240618812418</v>
      </c>
    </row>
    <row r="416" spans="1:24">
      <c r="A416" s="14" t="s">
        <v>3500</v>
      </c>
      <c r="B416" s="14" t="s">
        <v>4596</v>
      </c>
      <c r="C416" s="14" t="s">
        <v>4597</v>
      </c>
      <c r="D416" s="14" t="s">
        <v>2696</v>
      </c>
      <c r="E416" s="14" t="s">
        <v>4205</v>
      </c>
      <c r="F416">
        <f>SUMIF(GID_GCED_CO2_Plant_2019_v1.0!$V$1:$V$797,'prov lvl hist forec Mt'!A416,GID_GCED_CO2_Plant_2019_v1.0!$AB$1:$AB$797)</f>
        <v>1072.72</v>
      </c>
      <c r="G416" s="15">
        <f t="shared" si="12"/>
        <v>5718.9600000000009</v>
      </c>
      <c r="H416" s="26">
        <f t="shared" si="13"/>
        <v>0.18757256564130539</v>
      </c>
      <c r="I416" s="15">
        <f>VLOOKUP($D416,'cement hist forecast'!$A$1:$AJ$34,21,0)</f>
        <v>2.3210514816034449</v>
      </c>
      <c r="J416" s="15">
        <f>VLOOKUP($D416,'cement hist forecast'!$A$1:$AJ$34,22,0)</f>
        <v>2.5529818868378529</v>
      </c>
      <c r="K416" s="15">
        <f>VLOOKUP($D416,'cement hist forecast'!$A$1:$AJ$34,23,0)</f>
        <v>2.9541340715585456</v>
      </c>
      <c r="L416" s="15">
        <f>VLOOKUP($D416,'cement hist forecast'!$A$1:$AJ$34,24,0)</f>
        <v>2.2825970187772842</v>
      </c>
      <c r="M416" s="15">
        <f>VLOOKUP($D416,'cement hist forecast'!$A$1:$AJ$34,25,0)</f>
        <v>2.5986114965909302</v>
      </c>
      <c r="N416" s="15">
        <f>VLOOKUP($D416,'cement hist forecast'!$A$1:$AJ$34,26,0)</f>
        <v>2.6818070796554005</v>
      </c>
      <c r="O416" s="15">
        <f>VLOOKUP($D416,'cement hist forecast'!$A$1:$AJ$34,27,0)</f>
        <v>2.7204013856156597</v>
      </c>
      <c r="P416" s="15">
        <f>VLOOKUP($D416,'cement hist forecast'!$A$1:$AJ$34,28,0)</f>
        <v>2.7134872419525156</v>
      </c>
      <c r="Q416" s="15">
        <f>VLOOKUP($D416,'cement hist forecast'!$A$1:$AJ$34,29,0)</f>
        <v>2.6479574088239466</v>
      </c>
      <c r="R416" s="15">
        <f>VLOOKUP($D416,'cement hist forecast'!$A$1:$AJ$34,30,0)</f>
        <v>2.5837381723579491</v>
      </c>
      <c r="S416" s="15">
        <f>VLOOKUP($D416,'cement hist forecast'!$A$1:$AJ$34,31,0)</f>
        <v>2.5208033206212721</v>
      </c>
      <c r="T416" s="15">
        <f>VLOOKUP($D416,'cement hist forecast'!$A$1:$AJ$34,32,0)</f>
        <v>2.4591271659193281</v>
      </c>
      <c r="U416" s="15">
        <f>VLOOKUP($D416,'cement hist forecast'!$A$1:$AJ$34,33,0)</f>
        <v>2.3986845343114234</v>
      </c>
      <c r="V416" s="15">
        <f>VLOOKUP($D416,'cement hist forecast'!$A$1:$AJ$34,34,0)</f>
        <v>2.3394507553356765</v>
      </c>
      <c r="W416" s="15">
        <f>VLOOKUP($D416,'cement hist forecast'!$A$1:$AJ$34,35,0)</f>
        <v>2.2814016519394449</v>
      </c>
      <c r="X416" s="15">
        <f>VLOOKUP($D416,'cement hist forecast'!$A$1:$AJ$34,36,0)</f>
        <v>2.2245135306111372</v>
      </c>
    </row>
    <row r="417" spans="1:24">
      <c r="A417" s="14" t="s">
        <v>3770</v>
      </c>
      <c r="B417" s="14" t="s">
        <v>4598</v>
      </c>
      <c r="C417" s="14" t="s">
        <v>4599</v>
      </c>
      <c r="D417" s="14" t="s">
        <v>2416</v>
      </c>
      <c r="E417" s="14" t="s">
        <v>3979</v>
      </c>
      <c r="F417">
        <f>SUMIF(GID_GCED_CO2_Plant_2019_v1.0!$V$1:$V$797,'prov lvl hist forec Mt'!A417,GID_GCED_CO2_Plant_2019_v1.0!$AB$1:$AB$797)</f>
        <v>0</v>
      </c>
      <c r="G417" s="15">
        <f t="shared" si="12"/>
        <v>6251.97</v>
      </c>
      <c r="H417" s="26">
        <f t="shared" si="13"/>
        <v>0</v>
      </c>
      <c r="I417" s="15">
        <f>VLOOKUP($D417,'cement hist forecast'!$A$1:$AJ$34,21,0)</f>
        <v>6.2289741078131611</v>
      </c>
      <c r="J417" s="15">
        <f>VLOOKUP($D417,'cement hist forecast'!$A$1:$AJ$34,22,0)</f>
        <v>6.0783721147020016</v>
      </c>
      <c r="K417" s="15">
        <f>VLOOKUP($D417,'cement hist forecast'!$A$1:$AJ$34,23,0)</f>
        <v>5.4388515319575559</v>
      </c>
      <c r="L417" s="15">
        <f>VLOOKUP($D417,'cement hist forecast'!$A$1:$AJ$34,24,0)</f>
        <v>5.0867397229930358</v>
      </c>
      <c r="M417" s="15">
        <f>VLOOKUP($D417,'cement hist forecast'!$A$1:$AJ$34,25,0)</f>
        <v>6.0673667215523954</v>
      </c>
      <c r="N417" s="15">
        <f>VLOOKUP($D417,'cement hist forecast'!$A$1:$AJ$34,26,0)</f>
        <v>6.3075775956689695</v>
      </c>
      <c r="O417" s="15">
        <f>VLOOKUP($D417,'cement hist forecast'!$A$1:$AJ$34,27,0)</f>
        <v>6.4413799142302075</v>
      </c>
      <c r="P417" s="15">
        <f>VLOOKUP($D417,'cement hist forecast'!$A$1:$AJ$34,28,0)</f>
        <v>6.4174093198646327</v>
      </c>
      <c r="Q417" s="15">
        <f>VLOOKUP($D417,'cement hist forecast'!$A$1:$AJ$34,29,0)</f>
        <v>6.1902244181187136</v>
      </c>
      <c r="R417" s="15">
        <f>VLOOKUP($D417,'cement hist forecast'!$A$1:$AJ$34,30,0)</f>
        <v>5.9675832144077123</v>
      </c>
      <c r="S417" s="15">
        <f>VLOOKUP($D417,'cement hist forecast'!$A$1:$AJ$34,31,0)</f>
        <v>5.7493948347709312</v>
      </c>
      <c r="T417" s="15">
        <f>VLOOKUP($D417,'cement hist forecast'!$A$1:$AJ$34,32,0)</f>
        <v>5.5355702227268857</v>
      </c>
      <c r="U417" s="15">
        <f>VLOOKUP($D417,'cement hist forecast'!$A$1:$AJ$34,33,0)</f>
        <v>5.326022102923722</v>
      </c>
      <c r="V417" s="15">
        <f>VLOOKUP($D417,'cement hist forecast'!$A$1:$AJ$34,34,0)</f>
        <v>5.1206649455166202</v>
      </c>
      <c r="W417" s="15">
        <f>VLOOKUP($D417,'cement hist forecast'!$A$1:$AJ$34,35,0)</f>
        <v>4.9194149312576627</v>
      </c>
      <c r="X417" s="15">
        <f>VLOOKUP($D417,'cement hist forecast'!$A$1:$AJ$34,36,0)</f>
        <v>4.7221899172838819</v>
      </c>
    </row>
    <row r="418" spans="1:24">
      <c r="A418" s="14" t="s">
        <v>3257</v>
      </c>
      <c r="B418" s="14" t="s">
        <v>4600</v>
      </c>
      <c r="C418" s="14" t="s">
        <v>2406</v>
      </c>
      <c r="D418" s="14" t="s">
        <v>1517</v>
      </c>
      <c r="E418" s="14" t="s">
        <v>4043</v>
      </c>
      <c r="F418">
        <f>SUMIF(GID_GCED_CO2_Plant_2019_v1.0!$V$1:$V$797,'prov lvl hist forec Mt'!A418,GID_GCED_CO2_Plant_2019_v1.0!$AB$1:$AB$797)</f>
        <v>10871.43</v>
      </c>
      <c r="G418" s="15">
        <f t="shared" si="12"/>
        <v>24846.129999999997</v>
      </c>
      <c r="H418" s="26">
        <f t="shared" si="13"/>
        <v>0.43755023418133937</v>
      </c>
      <c r="I418" s="15">
        <f>VLOOKUP($D418,'cement hist forecast'!$A$1:$AJ$34,21,0)</f>
        <v>19.737440587036417</v>
      </c>
      <c r="J418" s="15">
        <f>VLOOKUP($D418,'cement hist forecast'!$A$1:$AJ$34,22,0)</f>
        <v>19.782785600550685</v>
      </c>
      <c r="K418" s="15">
        <f>VLOOKUP($D418,'cement hist forecast'!$A$1:$AJ$34,23,0)</f>
        <v>21.414223108893875</v>
      </c>
      <c r="L418" s="15">
        <f>VLOOKUP($D418,'cement hist forecast'!$A$1:$AJ$34,24,0)</f>
        <v>21.140668258208319</v>
      </c>
      <c r="M418" s="15">
        <f>VLOOKUP($D418,'cement hist forecast'!$A$1:$AJ$34,25,0)</f>
        <v>22.995128337938279</v>
      </c>
      <c r="N418" s="15">
        <f>VLOOKUP($D418,'cement hist forecast'!$A$1:$AJ$34,26,0)</f>
        <v>23.156823843551148</v>
      </c>
      <c r="O418" s="15">
        <f>VLOOKUP($D418,'cement hist forecast'!$A$1:$AJ$34,27,0)</f>
        <v>23.328832621471442</v>
      </c>
      <c r="P418" s="15">
        <f>VLOOKUP($D418,'cement hist forecast'!$A$1:$AJ$34,28,0)</f>
        <v>23.29801736589754</v>
      </c>
      <c r="Q418" s="15">
        <f>VLOOKUP($D418,'cement hist forecast'!$A$1:$AJ$34,29,0)</f>
        <v>23.005961161405295</v>
      </c>
      <c r="R418" s="15">
        <f>VLOOKUP($D418,'cement hist forecast'!$A$1:$AJ$34,30,0)</f>
        <v>22.719746081002896</v>
      </c>
      <c r="S418" s="15">
        <f>VLOOKUP($D418,'cement hist forecast'!$A$1:$AJ$34,31,0)</f>
        <v>22.439255302208544</v>
      </c>
      <c r="T418" s="15">
        <f>VLOOKUP($D418,'cement hist forecast'!$A$1:$AJ$34,32,0)</f>
        <v>22.164374338990076</v>
      </c>
      <c r="U418" s="15">
        <f>VLOOKUP($D418,'cement hist forecast'!$A$1:$AJ$34,33,0)</f>
        <v>21.894990995035982</v>
      </c>
      <c r="V418" s="15">
        <f>VLOOKUP($D418,'cement hist forecast'!$A$1:$AJ$34,34,0)</f>
        <v>21.630995317960966</v>
      </c>
      <c r="W418" s="15">
        <f>VLOOKUP($D418,'cement hist forecast'!$A$1:$AJ$34,35,0)</f>
        <v>21.372279554427454</v>
      </c>
      <c r="X418" s="15">
        <f>VLOOKUP($D418,'cement hist forecast'!$A$1:$AJ$34,36,0)</f>
        <v>21.118738106164606</v>
      </c>
    </row>
    <row r="419" spans="1:24">
      <c r="A419" s="14" t="s">
        <v>3771</v>
      </c>
      <c r="B419" s="14" t="s">
        <v>4601</v>
      </c>
      <c r="C419" s="14" t="s">
        <v>2407</v>
      </c>
      <c r="D419" s="14" t="s">
        <v>2409</v>
      </c>
      <c r="E419" s="14" t="s">
        <v>3961</v>
      </c>
      <c r="F419">
        <f>SUMIF(GID_GCED_CO2_Plant_2019_v1.0!$V$1:$V$797,'prov lvl hist forec Mt'!A419,GID_GCED_CO2_Plant_2019_v1.0!$AB$1:$AB$797)</f>
        <v>0</v>
      </c>
      <c r="G419" s="15">
        <f t="shared" si="12"/>
        <v>6828.59</v>
      </c>
      <c r="H419" s="26">
        <f t="shared" si="13"/>
        <v>0</v>
      </c>
      <c r="I419" s="15">
        <f>VLOOKUP($D419,'cement hist forecast'!$A$1:$AJ$34,21,0)</f>
        <v>13.058604984277105</v>
      </c>
      <c r="J419" s="15">
        <f>VLOOKUP($D419,'cement hist forecast'!$A$1:$AJ$34,22,0)</f>
        <v>14.102085700760693</v>
      </c>
      <c r="K419" s="15">
        <f>VLOOKUP($D419,'cement hist forecast'!$A$1:$AJ$34,23,0)</f>
        <v>15.405543979884897</v>
      </c>
      <c r="L419" s="15">
        <f>VLOOKUP($D419,'cement hist forecast'!$A$1:$AJ$34,24,0)</f>
        <v>14.586288795375388</v>
      </c>
      <c r="M419" s="15">
        <f>VLOOKUP($D419,'cement hist forecast'!$A$1:$AJ$34,25,0)</f>
        <v>15.123518499290816</v>
      </c>
      <c r="N419" s="15">
        <f>VLOOKUP($D419,'cement hist forecast'!$A$1:$AJ$34,26,0)</f>
        <v>14.642655263402022</v>
      </c>
      <c r="O419" s="15">
        <f>VLOOKUP($D419,'cement hist forecast'!$A$1:$AJ$34,27,0)</f>
        <v>14.63297575436094</v>
      </c>
      <c r="P419" s="15">
        <f>VLOOKUP($D419,'cement hist forecast'!$A$1:$AJ$34,28,0)</f>
        <v>14.634709831822201</v>
      </c>
      <c r="Q419" s="15">
        <f>VLOOKUP($D419,'cement hist forecast'!$A$1:$AJ$34,29,0)</f>
        <v>14.651144810932376</v>
      </c>
      <c r="R419" s="15">
        <f>VLOOKUP($D419,'cement hist forecast'!$A$1:$AJ$34,30,0)</f>
        <v>14.667251090460345</v>
      </c>
      <c r="S419" s="15">
        <f>VLOOKUP($D419,'cement hist forecast'!$A$1:$AJ$34,31,0)</f>
        <v>14.683035244397756</v>
      </c>
      <c r="T419" s="15">
        <f>VLOOKUP($D419,'cement hist forecast'!$A$1:$AJ$34,32,0)</f>
        <v>14.698503715256418</v>
      </c>
      <c r="U419" s="15">
        <f>VLOOKUP($D419,'cement hist forecast'!$A$1:$AJ$34,33,0)</f>
        <v>14.713662816697907</v>
      </c>
      <c r="V419" s="15">
        <f>VLOOKUP($D419,'cement hist forecast'!$A$1:$AJ$34,34,0)</f>
        <v>14.728518736110567</v>
      </c>
      <c r="W419" s="15">
        <f>VLOOKUP($D419,'cement hist forecast'!$A$1:$AJ$34,35,0)</f>
        <v>14.743077537134974</v>
      </c>
      <c r="X419" s="15">
        <f>VLOOKUP($D419,'cement hist forecast'!$A$1:$AJ$34,36,0)</f>
        <v>14.757345162138892</v>
      </c>
    </row>
    <row r="420" spans="1:24">
      <c r="A420" s="14" t="s">
        <v>3451</v>
      </c>
      <c r="B420" s="14" t="s">
        <v>4602</v>
      </c>
      <c r="C420" s="14" t="s">
        <v>3203</v>
      </c>
      <c r="D420" s="14" t="s">
        <v>2458</v>
      </c>
      <c r="E420" s="14" t="s">
        <v>3957</v>
      </c>
      <c r="F420">
        <f>SUMIF(GID_GCED_CO2_Plant_2019_v1.0!$V$1:$V$797,'prov lvl hist forec Mt'!A420,GID_GCED_CO2_Plant_2019_v1.0!$AB$1:$AB$797)</f>
        <v>626.88</v>
      </c>
      <c r="G420" s="15">
        <f t="shared" si="12"/>
        <v>25846</v>
      </c>
      <c r="H420" s="26">
        <f t="shared" si="13"/>
        <v>2.4254430085893369E-2</v>
      </c>
      <c r="I420" s="15">
        <f>VLOOKUP($D420,'cement hist forecast'!$A$1:$AJ$34,21,0)</f>
        <v>20.159933071953358</v>
      </c>
      <c r="J420" s="15">
        <f>VLOOKUP($D420,'cement hist forecast'!$A$1:$AJ$34,22,0)</f>
        <v>21.097028574533081</v>
      </c>
      <c r="K420" s="15">
        <f>VLOOKUP($D420,'cement hist forecast'!$A$1:$AJ$34,23,0)</f>
        <v>20.755026750013791</v>
      </c>
      <c r="L420" s="15">
        <f>VLOOKUP($D420,'cement hist forecast'!$A$1:$AJ$34,24,0)</f>
        <v>16.237054602988707</v>
      </c>
      <c r="M420" s="15">
        <f>VLOOKUP($D420,'cement hist forecast'!$A$1:$AJ$34,25,0)</f>
        <v>19.755116421437421</v>
      </c>
      <c r="N420" s="15">
        <f>VLOOKUP($D420,'cement hist forecast'!$A$1:$AJ$34,26,0)</f>
        <v>21.383571569910259</v>
      </c>
      <c r="O420" s="15">
        <f>VLOOKUP($D420,'cement hist forecast'!$A$1:$AJ$34,27,0)</f>
        <v>21.877745246091671</v>
      </c>
      <c r="P420" s="15">
        <f>VLOOKUP($D420,'cement hist forecast'!$A$1:$AJ$34,28,0)</f>
        <v>21.789214368112393</v>
      </c>
      <c r="Q420" s="15">
        <f>VLOOKUP($D420,'cement hist forecast'!$A$1:$AJ$34,29,0)</f>
        <v>20.950149699608083</v>
      </c>
      <c r="R420" s="15">
        <f>VLOOKUP($D420,'cement hist forecast'!$A$1:$AJ$34,30,0)</f>
        <v>20.127866324473857</v>
      </c>
      <c r="S420" s="15">
        <f>VLOOKUP($D420,'cement hist forecast'!$A$1:$AJ$34,31,0)</f>
        <v>19.322028616842317</v>
      </c>
      <c r="T420" s="15">
        <f>VLOOKUP($D420,'cement hist forecast'!$A$1:$AJ$34,32,0)</f>
        <v>18.532307663363408</v>
      </c>
      <c r="U420" s="15">
        <f>VLOOKUP($D420,'cement hist forecast'!$A$1:$AJ$34,33,0)</f>
        <v>17.758381128954078</v>
      </c>
      <c r="V420" s="15">
        <f>VLOOKUP($D420,'cement hist forecast'!$A$1:$AJ$34,34,0)</f>
        <v>16.999933125232928</v>
      </c>
      <c r="W420" s="15">
        <f>VLOOKUP($D420,'cement hist forecast'!$A$1:$AJ$34,35,0)</f>
        <v>16.256654081586213</v>
      </c>
      <c r="X420" s="15">
        <f>VLOOKUP($D420,'cement hist forecast'!$A$1:$AJ$34,36,0)</f>
        <v>15.528240618812418</v>
      </c>
    </row>
    <row r="421" spans="1:24">
      <c r="A421" s="14" t="s">
        <v>3772</v>
      </c>
      <c r="B421" s="14" t="s">
        <v>4603</v>
      </c>
      <c r="C421" s="14" t="s">
        <v>4604</v>
      </c>
      <c r="D421" s="14" t="s">
        <v>1445</v>
      </c>
      <c r="E421" s="14" t="s">
        <v>3947</v>
      </c>
      <c r="F421">
        <f>SUMIF(GID_GCED_CO2_Plant_2019_v1.0!$V$1:$V$797,'prov lvl hist forec Mt'!A421,GID_GCED_CO2_Plant_2019_v1.0!$AB$1:$AB$797)</f>
        <v>0</v>
      </c>
      <c r="G421" s="15">
        <f t="shared" si="12"/>
        <v>19500.18</v>
      </c>
      <c r="H421" s="26">
        <f t="shared" si="13"/>
        <v>0</v>
      </c>
      <c r="I421" s="15">
        <f>VLOOKUP($D421,'cement hist forecast'!$A$1:$AJ$34,21,0)</f>
        <v>11.887051923900506</v>
      </c>
      <c r="J421" s="15">
        <f>VLOOKUP($D421,'cement hist forecast'!$A$1:$AJ$34,22,0)</f>
        <v>12.937656953365352</v>
      </c>
      <c r="K421" s="15">
        <f>VLOOKUP($D421,'cement hist forecast'!$A$1:$AJ$34,23,0)</f>
        <v>12.159265759154817</v>
      </c>
      <c r="L421" s="15">
        <f>VLOOKUP($D421,'cement hist forecast'!$A$1:$AJ$34,24,0)</f>
        <v>11.815307114840197</v>
      </c>
      <c r="M421" s="15">
        <f>VLOOKUP($D421,'cement hist forecast'!$A$1:$AJ$34,25,0)</f>
        <v>14.078349814013468</v>
      </c>
      <c r="N421" s="15">
        <f>VLOOKUP($D421,'cement hist forecast'!$A$1:$AJ$34,26,0)</f>
        <v>15.890419594803729</v>
      </c>
      <c r="O421" s="15">
        <f>VLOOKUP($D421,'cement hist forecast'!$A$1:$AJ$34,27,0)</f>
        <v>16.19866484510754</v>
      </c>
      <c r="P421" s="15">
        <f>VLOOKUP($D421,'cement hist forecast'!$A$1:$AJ$34,28,0)</f>
        <v>16.143442918166372</v>
      </c>
      <c r="Q421" s="15">
        <f>VLOOKUP($D421,'cement hist forecast'!$A$1:$AJ$34,29,0)</f>
        <v>15.620068826768495</v>
      </c>
      <c r="R421" s="15">
        <f>VLOOKUP($D421,'cement hist forecast'!$A$1:$AJ$34,30,0)</f>
        <v>15.107162217198578</v>
      </c>
      <c r="S421" s="15">
        <f>VLOOKUP($D421,'cement hist forecast'!$A$1:$AJ$34,31,0)</f>
        <v>14.604513739820057</v>
      </c>
      <c r="T421" s="15">
        <f>VLOOKUP($D421,'cement hist forecast'!$A$1:$AJ$34,32,0)</f>
        <v>14.111918231989108</v>
      </c>
      <c r="U421" s="15">
        <f>VLOOKUP($D421,'cement hist forecast'!$A$1:$AJ$34,33,0)</f>
        <v>13.629174634314779</v>
      </c>
      <c r="V421" s="15">
        <f>VLOOKUP($D421,'cement hist forecast'!$A$1:$AJ$34,34,0)</f>
        <v>13.156085908593933</v>
      </c>
      <c r="W421" s="15">
        <f>VLOOKUP($D421,'cement hist forecast'!$A$1:$AJ$34,35,0)</f>
        <v>12.692458957387508</v>
      </c>
      <c r="X421" s="15">
        <f>VLOOKUP($D421,'cement hist forecast'!$A$1:$AJ$34,36,0)</f>
        <v>12.238104545205207</v>
      </c>
    </row>
    <row r="422" spans="1:24">
      <c r="A422" s="14" t="s">
        <v>3446</v>
      </c>
      <c r="B422" s="14" t="s">
        <v>4605</v>
      </c>
      <c r="C422" s="14" t="s">
        <v>3199</v>
      </c>
      <c r="D422" s="14" t="s">
        <v>2362</v>
      </c>
      <c r="E422" s="14" t="s">
        <v>3963</v>
      </c>
      <c r="F422">
        <f>SUMIF(GID_GCED_CO2_Plant_2019_v1.0!$V$1:$V$797,'prov lvl hist forec Mt'!A422,GID_GCED_CO2_Plant_2019_v1.0!$AB$1:$AB$797)</f>
        <v>261.48</v>
      </c>
      <c r="G422" s="15">
        <f t="shared" si="12"/>
        <v>26891.949999999997</v>
      </c>
      <c r="H422" s="26">
        <f t="shared" si="13"/>
        <v>9.7233558741556501E-3</v>
      </c>
      <c r="I422" s="15">
        <f>VLOOKUP($D422,'cement hist forecast'!$A$1:$AJ$34,21,0)</f>
        <v>21.994985336630332</v>
      </c>
      <c r="J422" s="15">
        <f>VLOOKUP($D422,'cement hist forecast'!$A$1:$AJ$34,22,0)</f>
        <v>20.472306267203567</v>
      </c>
      <c r="K422" s="15">
        <f>VLOOKUP($D422,'cement hist forecast'!$A$1:$AJ$34,23,0)</f>
        <v>20.264922925467992</v>
      </c>
      <c r="L422" s="15">
        <f>VLOOKUP($D422,'cement hist forecast'!$A$1:$AJ$34,24,0)</f>
        <v>14.497991619881457</v>
      </c>
      <c r="M422" s="15">
        <f>VLOOKUP($D422,'cement hist forecast'!$A$1:$AJ$34,25,0)</f>
        <v>14.40046728580502</v>
      </c>
      <c r="N422" s="15">
        <f>VLOOKUP($D422,'cement hist forecast'!$A$1:$AJ$34,26,0)</f>
        <v>15.896400140947566</v>
      </c>
      <c r="O422" s="15">
        <f>VLOOKUP($D422,'cement hist forecast'!$A$1:$AJ$34,27,0)</f>
        <v>15.777576315359193</v>
      </c>
      <c r="P422" s="15">
        <f>VLOOKUP($D422,'cement hist forecast'!$A$1:$AJ$34,28,0)</f>
        <v>15.798863522896191</v>
      </c>
      <c r="Q422" s="15">
        <f>VLOOKUP($D422,'cement hist forecast'!$A$1:$AJ$34,29,0)</f>
        <v>16.000616223683764</v>
      </c>
      <c r="R422" s="15">
        <f>VLOOKUP($D422,'cement hist forecast'!$A$1:$AJ$34,30,0)</f>
        <v>16.198333870455588</v>
      </c>
      <c r="S422" s="15">
        <f>VLOOKUP($D422,'cement hist forecast'!$A$1:$AJ$34,31,0)</f>
        <v>16.392097164291975</v>
      </c>
      <c r="T422" s="15">
        <f>VLOOKUP($D422,'cement hist forecast'!$A$1:$AJ$34,32,0)</f>
        <v>16.581985192251636</v>
      </c>
      <c r="U422" s="15">
        <f>VLOOKUP($D422,'cement hist forecast'!$A$1:$AJ$34,33,0)</f>
        <v>16.768075459652103</v>
      </c>
      <c r="V422" s="15">
        <f>VLOOKUP($D422,'cement hist forecast'!$A$1:$AJ$34,34,0)</f>
        <v>16.950443921704558</v>
      </c>
      <c r="W422" s="15">
        <f>VLOOKUP($D422,'cement hist forecast'!$A$1:$AJ$34,35,0)</f>
        <v>17.129165014515966</v>
      </c>
      <c r="X422" s="15">
        <f>VLOOKUP($D422,'cement hist forecast'!$A$1:$AJ$34,36,0)</f>
        <v>17.304311685471145</v>
      </c>
    </row>
    <row r="423" spans="1:24">
      <c r="A423" s="14" t="s">
        <v>3418</v>
      </c>
      <c r="B423" s="14" t="s">
        <v>4606</v>
      </c>
      <c r="C423" s="14" t="s">
        <v>3094</v>
      </c>
      <c r="D423" s="14" t="s">
        <v>2496</v>
      </c>
      <c r="E423" s="14" t="s">
        <v>3976</v>
      </c>
      <c r="F423">
        <f>SUMIF(GID_GCED_CO2_Plant_2019_v1.0!$V$1:$V$797,'prov lvl hist forec Mt'!A423,GID_GCED_CO2_Plant_2019_v1.0!$AB$1:$AB$797)</f>
        <v>100.57</v>
      </c>
      <c r="G423" s="15">
        <f t="shared" si="12"/>
        <v>33858.01</v>
      </c>
      <c r="H423" s="26">
        <f t="shared" si="13"/>
        <v>2.9703458649814325E-3</v>
      </c>
      <c r="I423" s="15">
        <f>VLOOKUP($D423,'cement hist forecast'!$A$1:$AJ$34,21,0)</f>
        <v>14.536797244398452</v>
      </c>
      <c r="J423" s="15">
        <f>VLOOKUP($D423,'cement hist forecast'!$A$1:$AJ$34,22,0)</f>
        <v>15.705172707718006</v>
      </c>
      <c r="K423" s="15">
        <f>VLOOKUP($D423,'cement hist forecast'!$A$1:$AJ$34,23,0)</f>
        <v>16.521798883436066</v>
      </c>
      <c r="L423" s="15">
        <f>VLOOKUP($D423,'cement hist forecast'!$A$1:$AJ$34,24,0)</f>
        <v>15.528204666569852</v>
      </c>
      <c r="M423" s="15">
        <f>VLOOKUP($D423,'cement hist forecast'!$A$1:$AJ$34,25,0)</f>
        <v>16.4013795624181</v>
      </c>
      <c r="N423" s="15">
        <f>VLOOKUP($D423,'cement hist forecast'!$A$1:$AJ$34,26,0)</f>
        <v>16.459466526190305</v>
      </c>
      <c r="O423" s="15">
        <f>VLOOKUP($D423,'cement hist forecast'!$A$1:$AJ$34,27,0)</f>
        <v>16.50125640261324</v>
      </c>
      <c r="P423" s="15">
        <f>VLOOKUP($D423,'cement hist forecast'!$A$1:$AJ$34,28,0)</f>
        <v>16.493769774675151</v>
      </c>
      <c r="Q423" s="15">
        <f>VLOOKUP($D423,'cement hist forecast'!$A$1:$AJ$34,29,0)</f>
        <v>16.422814136004554</v>
      </c>
      <c r="R423" s="15">
        <f>VLOOKUP($D423,'cement hist forecast'!$A$1:$AJ$34,30,0)</f>
        <v>16.353277610107373</v>
      </c>
      <c r="S423" s="15">
        <f>VLOOKUP($D423,'cement hist forecast'!$A$1:$AJ$34,31,0)</f>
        <v>16.285131814728132</v>
      </c>
      <c r="T423" s="15">
        <f>VLOOKUP($D423,'cement hist forecast'!$A$1:$AJ$34,32,0)</f>
        <v>16.218348935256476</v>
      </c>
      <c r="U423" s="15">
        <f>VLOOKUP($D423,'cement hist forecast'!$A$1:$AJ$34,33,0)</f>
        <v>16.152901713374256</v>
      </c>
      <c r="V423" s="15">
        <f>VLOOKUP($D423,'cement hist forecast'!$A$1:$AJ$34,34,0)</f>
        <v>16.088763435929675</v>
      </c>
      <c r="W423" s="15">
        <f>VLOOKUP($D423,'cement hist forecast'!$A$1:$AJ$34,35,0)</f>
        <v>16.025907924033991</v>
      </c>
      <c r="X423" s="15">
        <f>VLOOKUP($D423,'cement hist forecast'!$A$1:$AJ$34,36,0)</f>
        <v>15.964309522376219</v>
      </c>
    </row>
    <row r="424" spans="1:24">
      <c r="A424" s="14" t="s">
        <v>3773</v>
      </c>
      <c r="B424" s="14" t="s">
        <v>4607</v>
      </c>
      <c r="C424" s="14" t="s">
        <v>4608</v>
      </c>
      <c r="D424" s="14" t="s">
        <v>2564</v>
      </c>
      <c r="E424" s="14" t="s">
        <v>4074</v>
      </c>
      <c r="F424">
        <f>SUMIF(GID_GCED_CO2_Plant_2019_v1.0!$V$1:$V$797,'prov lvl hist forec Mt'!A424,GID_GCED_CO2_Plant_2019_v1.0!$AB$1:$AB$797)</f>
        <v>0</v>
      </c>
      <c r="G424" s="15">
        <f t="shared" si="12"/>
        <v>4136.7100000000009</v>
      </c>
      <c r="H424" s="26">
        <f t="shared" si="13"/>
        <v>0</v>
      </c>
      <c r="I424" s="15">
        <f>VLOOKUP($D424,'cement hist forecast'!$A$1:$AJ$34,21,0)</f>
        <v>2.9595731427703686</v>
      </c>
      <c r="J424" s="15">
        <f>VLOOKUP($D424,'cement hist forecast'!$A$1:$AJ$34,22,0)</f>
        <v>2.9229583462261464</v>
      </c>
      <c r="K424" s="15">
        <f>VLOOKUP($D424,'cement hist forecast'!$A$1:$AJ$34,23,0)</f>
        <v>3.0024404104887008</v>
      </c>
      <c r="L424" s="15">
        <f>VLOOKUP($D424,'cement hist forecast'!$A$1:$AJ$34,24,0)</f>
        <v>2.7821279097866722</v>
      </c>
      <c r="M424" s="15">
        <f>VLOOKUP($D424,'cement hist forecast'!$A$1:$AJ$34,25,0)</f>
        <v>2.7781634354806339</v>
      </c>
      <c r="N424" s="15">
        <f>VLOOKUP($D424,'cement hist forecast'!$A$1:$AJ$34,26,0)</f>
        <v>2.4937250060298819</v>
      </c>
      <c r="O424" s="15">
        <f>VLOOKUP($D424,'cement hist forecast'!$A$1:$AJ$34,27,0)</f>
        <v>2.4734737028222513</v>
      </c>
      <c r="P424" s="15">
        <f>VLOOKUP($D424,'cement hist forecast'!$A$1:$AJ$34,28,0)</f>
        <v>2.4771017100181223</v>
      </c>
      <c r="Q424" s="15">
        <f>VLOOKUP($D424,'cement hist forecast'!$A$1:$AJ$34,29,0)</f>
        <v>2.5114866921239942</v>
      </c>
      <c r="R424" s="15">
        <f>VLOOKUP($D424,'cement hist forecast'!$A$1:$AJ$34,30,0)</f>
        <v>2.5451839745877489</v>
      </c>
      <c r="S424" s="15">
        <f>VLOOKUP($D424,'cement hist forecast'!$A$1:$AJ$34,31,0)</f>
        <v>2.5782073114022284</v>
      </c>
      <c r="T424" s="15">
        <f>VLOOKUP($D424,'cement hist forecast'!$A$1:$AJ$34,32,0)</f>
        <v>2.6105701814804187</v>
      </c>
      <c r="U424" s="15">
        <f>VLOOKUP($D424,'cement hist forecast'!$A$1:$AJ$34,33,0)</f>
        <v>2.6422857941570452</v>
      </c>
      <c r="V424" s="15">
        <f>VLOOKUP($D424,'cement hist forecast'!$A$1:$AJ$34,34,0)</f>
        <v>2.6733670945801395</v>
      </c>
      <c r="W424" s="15">
        <f>VLOOKUP($D424,'cement hist forecast'!$A$1:$AJ$34,35,0)</f>
        <v>2.7038267689947713</v>
      </c>
      <c r="X424" s="15">
        <f>VLOOKUP($D424,'cement hist forecast'!$A$1:$AJ$34,36,0)</f>
        <v>2.7336772499211106</v>
      </c>
    </row>
    <row r="425" spans="1:24">
      <c r="A425" s="14" t="s">
        <v>3774</v>
      </c>
      <c r="B425" s="14" t="s">
        <v>4609</v>
      </c>
      <c r="C425" s="14" t="s">
        <v>2765</v>
      </c>
      <c r="D425" s="14" t="s">
        <v>2366</v>
      </c>
      <c r="E425" s="14" t="s">
        <v>3987</v>
      </c>
      <c r="F425">
        <f>SUMIF(GID_GCED_CO2_Plant_2019_v1.0!$V$1:$V$797,'prov lvl hist forec Mt'!A425,GID_GCED_CO2_Plant_2019_v1.0!$AB$1:$AB$797)</f>
        <v>0</v>
      </c>
      <c r="G425" s="15">
        <f t="shared" si="12"/>
        <v>30951.659999999996</v>
      </c>
      <c r="H425" s="26">
        <f t="shared" si="13"/>
        <v>0</v>
      </c>
      <c r="I425" s="15">
        <f>VLOOKUP($D425,'cement hist forecast'!$A$1:$AJ$34,21,0)</f>
        <v>18.673370677696866</v>
      </c>
      <c r="J425" s="15">
        <f>VLOOKUP($D425,'cement hist forecast'!$A$1:$AJ$34,22,0)</f>
        <v>19.134054182558735</v>
      </c>
      <c r="K425" s="15">
        <f>VLOOKUP($D425,'cement hist forecast'!$A$1:$AJ$34,23,0)</f>
        <v>18.733784261782063</v>
      </c>
      <c r="L425" s="15">
        <f>VLOOKUP($D425,'cement hist forecast'!$A$1:$AJ$34,24,0)</f>
        <v>18.178614028547219</v>
      </c>
      <c r="M425" s="15">
        <f>VLOOKUP($D425,'cement hist forecast'!$A$1:$AJ$34,25,0)</f>
        <v>19.500559683797793</v>
      </c>
      <c r="N425" s="15">
        <f>VLOOKUP($D425,'cement hist forecast'!$A$1:$AJ$34,26,0)</f>
        <v>19.658190788078301</v>
      </c>
      <c r="O425" s="15">
        <f>VLOOKUP($D425,'cement hist forecast'!$A$1:$AJ$34,27,0)</f>
        <v>19.758945245019191</v>
      </c>
      <c r="P425" s="15">
        <f>VLOOKUP($D425,'cement hist forecast'!$A$1:$AJ$34,28,0)</f>
        <v>19.74089515258564</v>
      </c>
      <c r="Q425" s="15">
        <f>VLOOKUP($D425,'cement hist forecast'!$A$1:$AJ$34,29,0)</f>
        <v>19.569822695495866</v>
      </c>
      <c r="R425" s="15">
        <f>VLOOKUP($D425,'cement hist forecast'!$A$1:$AJ$34,30,0)</f>
        <v>19.402171687547888</v>
      </c>
      <c r="S425" s="15">
        <f>VLOOKUP($D425,'cement hist forecast'!$A$1:$AJ$34,31,0)</f>
        <v>19.237873699758868</v>
      </c>
      <c r="T425" s="15">
        <f>VLOOKUP($D425,'cement hist forecast'!$A$1:$AJ$34,32,0)</f>
        <v>19.076861671725631</v>
      </c>
      <c r="U425" s="15">
        <f>VLOOKUP($D425,'cement hist forecast'!$A$1:$AJ$34,33,0)</f>
        <v>18.919069884253059</v>
      </c>
      <c r="V425" s="15">
        <f>VLOOKUP($D425,'cement hist forecast'!$A$1:$AJ$34,34,0)</f>
        <v>18.764433932529936</v>
      </c>
      <c r="W425" s="15">
        <f>VLOOKUP($D425,'cement hist forecast'!$A$1:$AJ$34,35,0)</f>
        <v>18.61289069984128</v>
      </c>
      <c r="X425" s="15">
        <f>VLOOKUP($D425,'cement hist forecast'!$A$1:$AJ$34,36,0)</f>
        <v>18.464378331806394</v>
      </c>
    </row>
    <row r="426" spans="1:24">
      <c r="A426" s="14" t="s">
        <v>3389</v>
      </c>
      <c r="B426" s="14" t="s">
        <v>4610</v>
      </c>
      <c r="C426" s="14" t="s">
        <v>2991</v>
      </c>
      <c r="D426" s="14" t="s">
        <v>3943</v>
      </c>
      <c r="E426" s="14" t="s">
        <v>3944</v>
      </c>
      <c r="F426">
        <f>SUMIF(GID_GCED_CO2_Plant_2019_v1.0!$V$1:$V$797,'prov lvl hist forec Mt'!A426,GID_GCED_CO2_Plant_2019_v1.0!$AB$1:$AB$797)</f>
        <v>103.91999999999999</v>
      </c>
      <c r="G426" s="15">
        <f t="shared" si="12"/>
        <v>4351.25</v>
      </c>
      <c r="H426" s="26">
        <f t="shared" si="13"/>
        <v>2.3882792301062911E-2</v>
      </c>
      <c r="I426" s="15">
        <f>VLOOKUP($D426,'cement hist forecast'!$A$1:$AJ$34,21,0)</f>
        <v>4.0193915554063553</v>
      </c>
      <c r="J426" s="15">
        <f>VLOOKUP($D426,'cement hist forecast'!$A$1:$AJ$34,22,0)</f>
        <v>4.3366620130675004</v>
      </c>
      <c r="K426" s="15">
        <f>VLOOKUP($D426,'cement hist forecast'!$A$1:$AJ$34,23,0)</f>
        <v>3.2033980361307468</v>
      </c>
      <c r="L426" s="15">
        <f>VLOOKUP($D426,'cement hist forecast'!$A$1:$AJ$34,24,0)</f>
        <v>2.4965702429489336</v>
      </c>
      <c r="M426" s="15">
        <f>VLOOKUP($D426,'cement hist forecast'!$A$1:$AJ$34,25,0)</f>
        <v>2.719656665294488</v>
      </c>
      <c r="N426" s="15">
        <f>VLOOKUP($D426,'cement hist forecast'!$A$1:$AJ$34,26,0)</f>
        <v>2.895330206718187</v>
      </c>
      <c r="O426" s="15">
        <f>VLOOKUP($D426,'cement hist forecast'!$A$1:$AJ$34,27,0)</f>
        <v>2.9163500648472214</v>
      </c>
      <c r="P426" s="15">
        <f>VLOOKUP($D426,'cement hist forecast'!$A$1:$AJ$34,28,0)</f>
        <v>2.912584371559908</v>
      </c>
      <c r="Q426" s="15">
        <f>VLOOKUP($D426,'cement hist forecast'!$A$1:$AJ$34,29,0)</f>
        <v>2.8768944488806367</v>
      </c>
      <c r="R426" s="15">
        <f>VLOOKUP($D426,'cement hist forecast'!$A$1:$AJ$34,30,0)</f>
        <v>2.8419183246549511</v>
      </c>
      <c r="S426" s="15">
        <f>VLOOKUP($D426,'cement hist forecast'!$A$1:$AJ$34,31,0)</f>
        <v>2.8076417229137793</v>
      </c>
      <c r="T426" s="15">
        <f>VLOOKUP($D426,'cement hist forecast'!$A$1:$AJ$34,32,0)</f>
        <v>2.7740506532074307</v>
      </c>
      <c r="U426" s="15">
        <f>VLOOKUP($D426,'cement hist forecast'!$A$1:$AJ$34,33,0)</f>
        <v>2.7411314048952091</v>
      </c>
      <c r="V426" s="15">
        <f>VLOOKUP($D426,'cement hist forecast'!$A$1:$AJ$34,34,0)</f>
        <v>2.7088705415492318</v>
      </c>
      <c r="W426" s="15">
        <f>VLOOKUP($D426,'cement hist forecast'!$A$1:$AJ$34,35,0)</f>
        <v>2.6772548954701749</v>
      </c>
      <c r="X426" s="15">
        <f>VLOOKUP($D426,'cement hist forecast'!$A$1:$AJ$34,36,0)</f>
        <v>2.6462715623126982</v>
      </c>
    </row>
    <row r="427" spans="1:24">
      <c r="A427" s="14" t="s">
        <v>3775</v>
      </c>
      <c r="B427" s="14" t="s">
        <v>4611</v>
      </c>
      <c r="C427" s="14" t="s">
        <v>4612</v>
      </c>
      <c r="D427" s="14" t="s">
        <v>3943</v>
      </c>
      <c r="E427" s="14" t="s">
        <v>3944</v>
      </c>
      <c r="F427">
        <f>SUMIF(GID_GCED_CO2_Plant_2019_v1.0!$V$1:$V$797,'prov lvl hist forec Mt'!A427,GID_GCED_CO2_Plant_2019_v1.0!$AB$1:$AB$797)</f>
        <v>0</v>
      </c>
      <c r="G427" s="15">
        <f t="shared" si="12"/>
        <v>4351.25</v>
      </c>
      <c r="H427" s="26">
        <f t="shared" si="13"/>
        <v>0</v>
      </c>
      <c r="I427" s="15">
        <f>VLOOKUP($D427,'cement hist forecast'!$A$1:$AJ$34,21,0)</f>
        <v>4.0193915554063553</v>
      </c>
      <c r="J427" s="15">
        <f>VLOOKUP($D427,'cement hist forecast'!$A$1:$AJ$34,22,0)</f>
        <v>4.3366620130675004</v>
      </c>
      <c r="K427" s="15">
        <f>VLOOKUP($D427,'cement hist forecast'!$A$1:$AJ$34,23,0)</f>
        <v>3.2033980361307468</v>
      </c>
      <c r="L427" s="15">
        <f>VLOOKUP($D427,'cement hist forecast'!$A$1:$AJ$34,24,0)</f>
        <v>2.4965702429489336</v>
      </c>
      <c r="M427" s="15">
        <f>VLOOKUP($D427,'cement hist forecast'!$A$1:$AJ$34,25,0)</f>
        <v>2.719656665294488</v>
      </c>
      <c r="N427" s="15">
        <f>VLOOKUP($D427,'cement hist forecast'!$A$1:$AJ$34,26,0)</f>
        <v>2.895330206718187</v>
      </c>
      <c r="O427" s="15">
        <f>VLOOKUP($D427,'cement hist forecast'!$A$1:$AJ$34,27,0)</f>
        <v>2.9163500648472214</v>
      </c>
      <c r="P427" s="15">
        <f>VLOOKUP($D427,'cement hist forecast'!$A$1:$AJ$34,28,0)</f>
        <v>2.912584371559908</v>
      </c>
      <c r="Q427" s="15">
        <f>VLOOKUP($D427,'cement hist forecast'!$A$1:$AJ$34,29,0)</f>
        <v>2.8768944488806367</v>
      </c>
      <c r="R427" s="15">
        <f>VLOOKUP($D427,'cement hist forecast'!$A$1:$AJ$34,30,0)</f>
        <v>2.8419183246549511</v>
      </c>
      <c r="S427" s="15">
        <f>VLOOKUP($D427,'cement hist forecast'!$A$1:$AJ$34,31,0)</f>
        <v>2.8076417229137793</v>
      </c>
      <c r="T427" s="15">
        <f>VLOOKUP($D427,'cement hist forecast'!$A$1:$AJ$34,32,0)</f>
        <v>2.7740506532074307</v>
      </c>
      <c r="U427" s="15">
        <f>VLOOKUP($D427,'cement hist forecast'!$A$1:$AJ$34,33,0)</f>
        <v>2.7411314048952091</v>
      </c>
      <c r="V427" s="15">
        <f>VLOOKUP($D427,'cement hist forecast'!$A$1:$AJ$34,34,0)</f>
        <v>2.7088705415492318</v>
      </c>
      <c r="W427" s="15">
        <f>VLOOKUP($D427,'cement hist forecast'!$A$1:$AJ$34,35,0)</f>
        <v>2.6772548954701749</v>
      </c>
      <c r="X427" s="15">
        <f>VLOOKUP($D427,'cement hist forecast'!$A$1:$AJ$34,36,0)</f>
        <v>2.6462715623126982</v>
      </c>
    </row>
    <row r="428" spans="1:24">
      <c r="A428" s="14" t="s">
        <v>3776</v>
      </c>
      <c r="B428" s="14" t="s">
        <v>4613</v>
      </c>
      <c r="C428" s="14" t="s">
        <v>4614</v>
      </c>
      <c r="D428" s="14" t="s">
        <v>2458</v>
      </c>
      <c r="E428" s="14" t="s">
        <v>3957</v>
      </c>
      <c r="F428">
        <f>SUMIF(GID_GCED_CO2_Plant_2019_v1.0!$V$1:$V$797,'prov lvl hist forec Mt'!A428,GID_GCED_CO2_Plant_2019_v1.0!$AB$1:$AB$797)</f>
        <v>0</v>
      </c>
      <c r="G428" s="15">
        <f t="shared" si="12"/>
        <v>25846</v>
      </c>
      <c r="H428" s="26">
        <f t="shared" si="13"/>
        <v>0</v>
      </c>
      <c r="I428" s="15">
        <f>VLOOKUP($D428,'cement hist forecast'!$A$1:$AJ$34,21,0)</f>
        <v>20.159933071953358</v>
      </c>
      <c r="J428" s="15">
        <f>VLOOKUP($D428,'cement hist forecast'!$A$1:$AJ$34,22,0)</f>
        <v>21.097028574533081</v>
      </c>
      <c r="K428" s="15">
        <f>VLOOKUP($D428,'cement hist forecast'!$A$1:$AJ$34,23,0)</f>
        <v>20.755026750013791</v>
      </c>
      <c r="L428" s="15">
        <f>VLOOKUP($D428,'cement hist forecast'!$A$1:$AJ$34,24,0)</f>
        <v>16.237054602988707</v>
      </c>
      <c r="M428" s="15">
        <f>VLOOKUP($D428,'cement hist forecast'!$A$1:$AJ$34,25,0)</f>
        <v>19.755116421437421</v>
      </c>
      <c r="N428" s="15">
        <f>VLOOKUP($D428,'cement hist forecast'!$A$1:$AJ$34,26,0)</f>
        <v>21.383571569910259</v>
      </c>
      <c r="O428" s="15">
        <f>VLOOKUP($D428,'cement hist forecast'!$A$1:$AJ$34,27,0)</f>
        <v>21.877745246091671</v>
      </c>
      <c r="P428" s="15">
        <f>VLOOKUP($D428,'cement hist forecast'!$A$1:$AJ$34,28,0)</f>
        <v>21.789214368112393</v>
      </c>
      <c r="Q428" s="15">
        <f>VLOOKUP($D428,'cement hist forecast'!$A$1:$AJ$34,29,0)</f>
        <v>20.950149699608083</v>
      </c>
      <c r="R428" s="15">
        <f>VLOOKUP($D428,'cement hist forecast'!$A$1:$AJ$34,30,0)</f>
        <v>20.127866324473857</v>
      </c>
      <c r="S428" s="15">
        <f>VLOOKUP($D428,'cement hist forecast'!$A$1:$AJ$34,31,0)</f>
        <v>19.322028616842317</v>
      </c>
      <c r="T428" s="15">
        <f>VLOOKUP($D428,'cement hist forecast'!$A$1:$AJ$34,32,0)</f>
        <v>18.532307663363408</v>
      </c>
      <c r="U428" s="15">
        <f>VLOOKUP($D428,'cement hist forecast'!$A$1:$AJ$34,33,0)</f>
        <v>17.758381128954078</v>
      </c>
      <c r="V428" s="15">
        <f>VLOOKUP($D428,'cement hist forecast'!$A$1:$AJ$34,34,0)</f>
        <v>16.999933125232928</v>
      </c>
      <c r="W428" s="15">
        <f>VLOOKUP($D428,'cement hist forecast'!$A$1:$AJ$34,35,0)</f>
        <v>16.256654081586213</v>
      </c>
      <c r="X428" s="15">
        <f>VLOOKUP($D428,'cement hist forecast'!$A$1:$AJ$34,36,0)</f>
        <v>15.528240618812418</v>
      </c>
    </row>
    <row r="429" spans="1:24">
      <c r="A429" s="14" t="s">
        <v>3292</v>
      </c>
      <c r="B429" s="14" t="s">
        <v>4615</v>
      </c>
      <c r="C429" s="14" t="s">
        <v>2539</v>
      </c>
      <c r="D429" s="14" t="s">
        <v>2370</v>
      </c>
      <c r="E429" s="14" t="s">
        <v>4145</v>
      </c>
      <c r="F429">
        <f>SUMIF(GID_GCED_CO2_Plant_2019_v1.0!$V$1:$V$797,'prov lvl hist forec Mt'!A429,GID_GCED_CO2_Plant_2019_v1.0!$AB$1:$AB$797)</f>
        <v>207.83999999999997</v>
      </c>
      <c r="G429" s="15">
        <f t="shared" si="12"/>
        <v>9185.25</v>
      </c>
      <c r="H429" s="26">
        <f t="shared" si="13"/>
        <v>2.2627582265044497E-2</v>
      </c>
      <c r="I429" s="15">
        <f>VLOOKUP($D429,'cement hist forecast'!$A$1:$AJ$34,21,0)</f>
        <v>10.296593578950601</v>
      </c>
      <c r="J429" s="15">
        <f>VLOOKUP($D429,'cement hist forecast'!$A$1:$AJ$34,22,0)</f>
        <v>10.615438043271496</v>
      </c>
      <c r="K429" s="15">
        <f>VLOOKUP($D429,'cement hist forecast'!$A$1:$AJ$34,23,0)</f>
        <v>11.454869534698972</v>
      </c>
      <c r="L429" s="15">
        <f>VLOOKUP($D429,'cement hist forecast'!$A$1:$AJ$34,24,0)</f>
        <v>11.613207335351618</v>
      </c>
      <c r="M429" s="15">
        <f>VLOOKUP($D429,'cement hist forecast'!$A$1:$AJ$34,25,0)</f>
        <v>12.993580356253586</v>
      </c>
      <c r="N429" s="15">
        <f>VLOOKUP($D429,'cement hist forecast'!$A$1:$AJ$34,26,0)</f>
        <v>13.159656117009451</v>
      </c>
      <c r="O429" s="15">
        <f>VLOOKUP($D429,'cement hist forecast'!$A$1:$AJ$34,27,0)</f>
        <v>13.316686401956881</v>
      </c>
      <c r="P429" s="15">
        <f>VLOOKUP($D429,'cement hist forecast'!$A$1:$AJ$34,28,0)</f>
        <v>13.288554533211554</v>
      </c>
      <c r="Q429" s="15">
        <f>VLOOKUP($D429,'cement hist forecast'!$A$1:$AJ$34,29,0)</f>
        <v>13.02193052967765</v>
      </c>
      <c r="R429" s="15">
        <f>VLOOKUP($D429,'cement hist forecast'!$A$1:$AJ$34,30,0)</f>
        <v>12.760639006214427</v>
      </c>
      <c r="S429" s="15">
        <f>VLOOKUP($D429,'cement hist forecast'!$A$1:$AJ$34,31,0)</f>
        <v>12.504573313220467</v>
      </c>
      <c r="T429" s="15">
        <f>VLOOKUP($D429,'cement hist forecast'!$A$1:$AJ$34,32,0)</f>
        <v>12.253628934086386</v>
      </c>
      <c r="U429" s="15">
        <f>VLOOKUP($D429,'cement hist forecast'!$A$1:$AJ$34,33,0)</f>
        <v>12.007703442534988</v>
      </c>
      <c r="V429" s="15">
        <f>VLOOKUP($D429,'cement hist forecast'!$A$1:$AJ$34,34,0)</f>
        <v>11.766696460814616</v>
      </c>
      <c r="W429" s="15">
        <f>VLOOKUP($D429,'cement hist forecast'!$A$1:$AJ$34,35,0)</f>
        <v>11.530509618728654</v>
      </c>
      <c r="X429" s="15">
        <f>VLOOKUP($D429,'cement hist forecast'!$A$1:$AJ$34,36,0)</f>
        <v>11.299046513484409</v>
      </c>
    </row>
    <row r="430" spans="1:24">
      <c r="A430" s="14" t="s">
        <v>3777</v>
      </c>
      <c r="B430" s="14" t="s">
        <v>4616</v>
      </c>
      <c r="C430" s="14" t="s">
        <v>2922</v>
      </c>
      <c r="D430" s="14" t="s">
        <v>2458</v>
      </c>
      <c r="E430" s="14" t="s">
        <v>3957</v>
      </c>
      <c r="F430">
        <f>SUMIF(GID_GCED_CO2_Plant_2019_v1.0!$V$1:$V$797,'prov lvl hist forec Mt'!A430,GID_GCED_CO2_Plant_2019_v1.0!$AB$1:$AB$797)</f>
        <v>0</v>
      </c>
      <c r="G430" s="15">
        <f t="shared" si="12"/>
        <v>25846</v>
      </c>
      <c r="H430" s="26">
        <f t="shared" si="13"/>
        <v>0</v>
      </c>
      <c r="I430" s="15">
        <f>VLOOKUP($D430,'cement hist forecast'!$A$1:$AJ$34,21,0)</f>
        <v>20.159933071953358</v>
      </c>
      <c r="J430" s="15">
        <f>VLOOKUP($D430,'cement hist forecast'!$A$1:$AJ$34,22,0)</f>
        <v>21.097028574533081</v>
      </c>
      <c r="K430" s="15">
        <f>VLOOKUP($D430,'cement hist forecast'!$A$1:$AJ$34,23,0)</f>
        <v>20.755026750013791</v>
      </c>
      <c r="L430" s="15">
        <f>VLOOKUP($D430,'cement hist forecast'!$A$1:$AJ$34,24,0)</f>
        <v>16.237054602988707</v>
      </c>
      <c r="M430" s="15">
        <f>VLOOKUP($D430,'cement hist forecast'!$A$1:$AJ$34,25,0)</f>
        <v>19.755116421437421</v>
      </c>
      <c r="N430" s="15">
        <f>VLOOKUP($D430,'cement hist forecast'!$A$1:$AJ$34,26,0)</f>
        <v>21.383571569910259</v>
      </c>
      <c r="O430" s="15">
        <f>VLOOKUP($D430,'cement hist forecast'!$A$1:$AJ$34,27,0)</f>
        <v>21.877745246091671</v>
      </c>
      <c r="P430" s="15">
        <f>VLOOKUP($D430,'cement hist forecast'!$A$1:$AJ$34,28,0)</f>
        <v>21.789214368112393</v>
      </c>
      <c r="Q430" s="15">
        <f>VLOOKUP($D430,'cement hist forecast'!$A$1:$AJ$34,29,0)</f>
        <v>20.950149699608083</v>
      </c>
      <c r="R430" s="15">
        <f>VLOOKUP($D430,'cement hist forecast'!$A$1:$AJ$34,30,0)</f>
        <v>20.127866324473857</v>
      </c>
      <c r="S430" s="15">
        <f>VLOOKUP($D430,'cement hist forecast'!$A$1:$AJ$34,31,0)</f>
        <v>19.322028616842317</v>
      </c>
      <c r="T430" s="15">
        <f>VLOOKUP($D430,'cement hist forecast'!$A$1:$AJ$34,32,0)</f>
        <v>18.532307663363408</v>
      </c>
      <c r="U430" s="15">
        <f>VLOOKUP($D430,'cement hist forecast'!$A$1:$AJ$34,33,0)</f>
        <v>17.758381128954078</v>
      </c>
      <c r="V430" s="15">
        <f>VLOOKUP($D430,'cement hist forecast'!$A$1:$AJ$34,34,0)</f>
        <v>16.999933125232928</v>
      </c>
      <c r="W430" s="15">
        <f>VLOOKUP($D430,'cement hist forecast'!$A$1:$AJ$34,35,0)</f>
        <v>16.256654081586213</v>
      </c>
      <c r="X430" s="15">
        <f>VLOOKUP($D430,'cement hist forecast'!$A$1:$AJ$34,36,0)</f>
        <v>15.528240618812418</v>
      </c>
    </row>
    <row r="431" spans="1:24">
      <c r="A431" s="14" t="s">
        <v>3294</v>
      </c>
      <c r="B431" s="14" t="s">
        <v>4617</v>
      </c>
      <c r="C431" s="14" t="s">
        <v>2548</v>
      </c>
      <c r="D431" s="14" t="s">
        <v>2545</v>
      </c>
      <c r="E431" s="14" t="s">
        <v>3953</v>
      </c>
      <c r="F431">
        <f>SUMIF(GID_GCED_CO2_Plant_2019_v1.0!$V$1:$V$797,'prov lvl hist forec Mt'!A431,GID_GCED_CO2_Plant_2019_v1.0!$AB$1:$AB$797)</f>
        <v>1270.4900000000002</v>
      </c>
      <c r="G431" s="15">
        <f t="shared" si="12"/>
        <v>9758.44</v>
      </c>
      <c r="H431" s="26">
        <f t="shared" si="13"/>
        <v>0.13019396542890055</v>
      </c>
      <c r="I431" s="15">
        <f>VLOOKUP($D431,'cement hist forecast'!$A$1:$AJ$34,21,0)</f>
        <v>12.249890595695526</v>
      </c>
      <c r="J431" s="15">
        <f>VLOOKUP($D431,'cement hist forecast'!$A$1:$AJ$34,22,0)</f>
        <v>14.383858197862905</v>
      </c>
      <c r="K431" s="15">
        <f>VLOOKUP($D431,'cement hist forecast'!$A$1:$AJ$34,23,0)</f>
        <v>15.31924099525315</v>
      </c>
      <c r="L431" s="15">
        <f>VLOOKUP($D431,'cement hist forecast'!$A$1:$AJ$34,24,0)</f>
        <v>15.599987440717284</v>
      </c>
      <c r="M431" s="15">
        <f>VLOOKUP($D431,'cement hist forecast'!$A$1:$AJ$34,25,0)</f>
        <v>17.674287089029153</v>
      </c>
      <c r="N431" s="15">
        <f>VLOOKUP($D431,'cement hist forecast'!$A$1:$AJ$34,26,0)</f>
        <v>17.608992589415269</v>
      </c>
      <c r="O431" s="15">
        <f>VLOOKUP($D431,'cement hist forecast'!$A$1:$AJ$34,27,0)</f>
        <v>17.857982969106974</v>
      </c>
      <c r="P431" s="15">
        <f>VLOOKUP($D431,'cement hist forecast'!$A$1:$AJ$34,28,0)</f>
        <v>17.813376511934194</v>
      </c>
      <c r="Q431" s="15">
        <f>VLOOKUP($D431,'cement hist forecast'!$A$1:$AJ$34,29,0)</f>
        <v>17.390612126726253</v>
      </c>
      <c r="R431" s="15">
        <f>VLOOKUP($D431,'cement hist forecast'!$A$1:$AJ$34,30,0)</f>
        <v>16.976303029222471</v>
      </c>
      <c r="S431" s="15">
        <f>VLOOKUP($D431,'cement hist forecast'!$A$1:$AJ$34,31,0)</f>
        <v>16.570280113668762</v>
      </c>
      <c r="T431" s="15">
        <f>VLOOKUP($D431,'cement hist forecast'!$A$1:$AJ$34,32,0)</f>
        <v>16.172377656426129</v>
      </c>
      <c r="U431" s="15">
        <f>VLOOKUP($D431,'cement hist forecast'!$A$1:$AJ$34,33,0)</f>
        <v>15.782433248328351</v>
      </c>
      <c r="V431" s="15">
        <f>VLOOKUP($D431,'cement hist forecast'!$A$1:$AJ$34,34,0)</f>
        <v>15.400287728392524</v>
      </c>
      <c r="W431" s="15">
        <f>VLOOKUP($D431,'cement hist forecast'!$A$1:$AJ$34,35,0)</f>
        <v>15.025785118855419</v>
      </c>
      <c r="X431" s="15">
        <f>VLOOKUP($D431,'cement hist forecast'!$A$1:$AJ$34,36,0)</f>
        <v>14.65877256150905</v>
      </c>
    </row>
    <row r="432" spans="1:24">
      <c r="A432" s="14" t="s">
        <v>3351</v>
      </c>
      <c r="B432" s="14" t="s">
        <v>4618</v>
      </c>
      <c r="C432" s="14" t="s">
        <v>2845</v>
      </c>
      <c r="D432" s="14" t="s">
        <v>2357</v>
      </c>
      <c r="E432" s="14" t="s">
        <v>4062</v>
      </c>
      <c r="F432">
        <f>SUMIF(GID_GCED_CO2_Plant_2019_v1.0!$V$1:$V$797,'prov lvl hist forec Mt'!A432,GID_GCED_CO2_Plant_2019_v1.0!$AB$1:$AB$797)</f>
        <v>13683.980000000003</v>
      </c>
      <c r="G432" s="15">
        <f t="shared" si="12"/>
        <v>32718.120000000006</v>
      </c>
      <c r="H432" s="26">
        <f t="shared" si="13"/>
        <v>0.41823857850023172</v>
      </c>
      <c r="I432" s="15">
        <f>VLOOKUP($D432,'cement hist forecast'!$A$1:$AJ$34,21,0)</f>
        <v>15.009377674854287</v>
      </c>
      <c r="J432" s="15">
        <f>VLOOKUP($D432,'cement hist forecast'!$A$1:$AJ$34,22,0)</f>
        <v>14.164771783135061</v>
      </c>
      <c r="K432" s="15">
        <f>VLOOKUP($D432,'cement hist forecast'!$A$1:$AJ$34,23,0)</f>
        <v>15.235528999314372</v>
      </c>
      <c r="L432" s="15">
        <f>VLOOKUP($D432,'cement hist forecast'!$A$1:$AJ$34,24,0)</f>
        <v>16.194770331166367</v>
      </c>
      <c r="M432" s="15">
        <f>VLOOKUP($D432,'cement hist forecast'!$A$1:$AJ$34,25,0)</f>
        <v>18.438081140360943</v>
      </c>
      <c r="N432" s="15">
        <f>VLOOKUP($D432,'cement hist forecast'!$A$1:$AJ$34,26,0)</f>
        <v>17.949965087588634</v>
      </c>
      <c r="O432" s="15">
        <f>VLOOKUP($D432,'cement hist forecast'!$A$1:$AJ$34,27,0)</f>
        <v>18.223998936468487</v>
      </c>
      <c r="P432" s="15">
        <f>VLOOKUP($D432,'cement hist forecast'!$A$1:$AJ$34,28,0)</f>
        <v>18.174905958823786</v>
      </c>
      <c r="Q432" s="15">
        <f>VLOOKUP($D432,'cement hist forecast'!$A$1:$AJ$34,29,0)</f>
        <v>17.709619903228777</v>
      </c>
      <c r="R432" s="15">
        <f>VLOOKUP($D432,'cement hist forecast'!$A$1:$AJ$34,30,0)</f>
        <v>17.253639568745673</v>
      </c>
      <c r="S432" s="15">
        <f>VLOOKUP($D432,'cement hist forecast'!$A$1:$AJ$34,31,0)</f>
        <v>16.80677884095223</v>
      </c>
      <c r="T432" s="15">
        <f>VLOOKUP($D432,'cement hist forecast'!$A$1:$AJ$34,32,0)</f>
        <v>16.368855327714655</v>
      </c>
      <c r="U432" s="15">
        <f>VLOOKUP($D432,'cement hist forecast'!$A$1:$AJ$34,33,0)</f>
        <v>15.939690284741834</v>
      </c>
      <c r="V432" s="15">
        <f>VLOOKUP($D432,'cement hist forecast'!$A$1:$AJ$34,34,0)</f>
        <v>15.519108542628466</v>
      </c>
      <c r="W432" s="15">
        <f>VLOOKUP($D432,'cement hist forecast'!$A$1:$AJ$34,35,0)</f>
        <v>15.106938435357369</v>
      </c>
      <c r="X432" s="15">
        <f>VLOOKUP($D432,'cement hist forecast'!$A$1:$AJ$34,36,0)</f>
        <v>14.70301173023169</v>
      </c>
    </row>
    <row r="433" spans="1:24">
      <c r="A433" s="14" t="s">
        <v>3778</v>
      </c>
      <c r="B433" s="14" t="s">
        <v>4619</v>
      </c>
      <c r="C433" s="14" t="s">
        <v>4620</v>
      </c>
      <c r="D433" s="14" t="s">
        <v>2409</v>
      </c>
      <c r="E433" s="14" t="s">
        <v>3961</v>
      </c>
      <c r="F433">
        <f>SUMIF(GID_GCED_CO2_Plant_2019_v1.0!$V$1:$V$797,'prov lvl hist forec Mt'!A433,GID_GCED_CO2_Plant_2019_v1.0!$AB$1:$AB$797)</f>
        <v>0</v>
      </c>
      <c r="G433" s="15">
        <f t="shared" si="12"/>
        <v>6828.59</v>
      </c>
      <c r="H433" s="26">
        <f t="shared" si="13"/>
        <v>0</v>
      </c>
      <c r="I433" s="15">
        <f>VLOOKUP($D433,'cement hist forecast'!$A$1:$AJ$34,21,0)</f>
        <v>13.058604984277105</v>
      </c>
      <c r="J433" s="15">
        <f>VLOOKUP($D433,'cement hist forecast'!$A$1:$AJ$34,22,0)</f>
        <v>14.102085700760693</v>
      </c>
      <c r="K433" s="15">
        <f>VLOOKUP($D433,'cement hist forecast'!$A$1:$AJ$34,23,0)</f>
        <v>15.405543979884897</v>
      </c>
      <c r="L433" s="15">
        <f>VLOOKUP($D433,'cement hist forecast'!$A$1:$AJ$34,24,0)</f>
        <v>14.586288795375388</v>
      </c>
      <c r="M433" s="15">
        <f>VLOOKUP($D433,'cement hist forecast'!$A$1:$AJ$34,25,0)</f>
        <v>15.123518499290816</v>
      </c>
      <c r="N433" s="15">
        <f>VLOOKUP($D433,'cement hist forecast'!$A$1:$AJ$34,26,0)</f>
        <v>14.642655263402022</v>
      </c>
      <c r="O433" s="15">
        <f>VLOOKUP($D433,'cement hist forecast'!$A$1:$AJ$34,27,0)</f>
        <v>14.63297575436094</v>
      </c>
      <c r="P433" s="15">
        <f>VLOOKUP($D433,'cement hist forecast'!$A$1:$AJ$34,28,0)</f>
        <v>14.634709831822201</v>
      </c>
      <c r="Q433" s="15">
        <f>VLOOKUP($D433,'cement hist forecast'!$A$1:$AJ$34,29,0)</f>
        <v>14.651144810932376</v>
      </c>
      <c r="R433" s="15">
        <f>VLOOKUP($D433,'cement hist forecast'!$A$1:$AJ$34,30,0)</f>
        <v>14.667251090460345</v>
      </c>
      <c r="S433" s="15">
        <f>VLOOKUP($D433,'cement hist forecast'!$A$1:$AJ$34,31,0)</f>
        <v>14.683035244397756</v>
      </c>
      <c r="T433" s="15">
        <f>VLOOKUP($D433,'cement hist forecast'!$A$1:$AJ$34,32,0)</f>
        <v>14.698503715256418</v>
      </c>
      <c r="U433" s="15">
        <f>VLOOKUP($D433,'cement hist forecast'!$A$1:$AJ$34,33,0)</f>
        <v>14.713662816697907</v>
      </c>
      <c r="V433" s="15">
        <f>VLOOKUP($D433,'cement hist forecast'!$A$1:$AJ$34,34,0)</f>
        <v>14.728518736110567</v>
      </c>
      <c r="W433" s="15">
        <f>VLOOKUP($D433,'cement hist forecast'!$A$1:$AJ$34,35,0)</f>
        <v>14.743077537134974</v>
      </c>
      <c r="X433" s="15">
        <f>VLOOKUP($D433,'cement hist forecast'!$A$1:$AJ$34,36,0)</f>
        <v>14.757345162138892</v>
      </c>
    </row>
    <row r="434" spans="1:24">
      <c r="A434" s="14" t="s">
        <v>3779</v>
      </c>
      <c r="B434" s="14" t="s">
        <v>4621</v>
      </c>
      <c r="C434" s="14" t="s">
        <v>4622</v>
      </c>
      <c r="D434" s="14" t="s">
        <v>1445</v>
      </c>
      <c r="E434" s="14" t="s">
        <v>3947</v>
      </c>
      <c r="F434">
        <f>SUMIF(GID_GCED_CO2_Plant_2019_v1.0!$V$1:$V$797,'prov lvl hist forec Mt'!A434,GID_GCED_CO2_Plant_2019_v1.0!$AB$1:$AB$797)</f>
        <v>0</v>
      </c>
      <c r="G434" s="15">
        <f t="shared" si="12"/>
        <v>19500.18</v>
      </c>
      <c r="H434" s="26">
        <f t="shared" si="13"/>
        <v>0</v>
      </c>
      <c r="I434" s="15">
        <f>VLOOKUP($D434,'cement hist forecast'!$A$1:$AJ$34,21,0)</f>
        <v>11.887051923900506</v>
      </c>
      <c r="J434" s="15">
        <f>VLOOKUP($D434,'cement hist forecast'!$A$1:$AJ$34,22,0)</f>
        <v>12.937656953365352</v>
      </c>
      <c r="K434" s="15">
        <f>VLOOKUP($D434,'cement hist forecast'!$A$1:$AJ$34,23,0)</f>
        <v>12.159265759154817</v>
      </c>
      <c r="L434" s="15">
        <f>VLOOKUP($D434,'cement hist forecast'!$A$1:$AJ$34,24,0)</f>
        <v>11.815307114840197</v>
      </c>
      <c r="M434" s="15">
        <f>VLOOKUP($D434,'cement hist forecast'!$A$1:$AJ$34,25,0)</f>
        <v>14.078349814013468</v>
      </c>
      <c r="N434" s="15">
        <f>VLOOKUP($D434,'cement hist forecast'!$A$1:$AJ$34,26,0)</f>
        <v>15.890419594803729</v>
      </c>
      <c r="O434" s="15">
        <f>VLOOKUP($D434,'cement hist forecast'!$A$1:$AJ$34,27,0)</f>
        <v>16.19866484510754</v>
      </c>
      <c r="P434" s="15">
        <f>VLOOKUP($D434,'cement hist forecast'!$A$1:$AJ$34,28,0)</f>
        <v>16.143442918166372</v>
      </c>
      <c r="Q434" s="15">
        <f>VLOOKUP($D434,'cement hist forecast'!$A$1:$AJ$34,29,0)</f>
        <v>15.620068826768495</v>
      </c>
      <c r="R434" s="15">
        <f>VLOOKUP($D434,'cement hist forecast'!$A$1:$AJ$34,30,0)</f>
        <v>15.107162217198578</v>
      </c>
      <c r="S434" s="15">
        <f>VLOOKUP($D434,'cement hist forecast'!$A$1:$AJ$34,31,0)</f>
        <v>14.604513739820057</v>
      </c>
      <c r="T434" s="15">
        <f>VLOOKUP($D434,'cement hist forecast'!$A$1:$AJ$34,32,0)</f>
        <v>14.111918231989108</v>
      </c>
      <c r="U434" s="15">
        <f>VLOOKUP($D434,'cement hist forecast'!$A$1:$AJ$34,33,0)</f>
        <v>13.629174634314779</v>
      </c>
      <c r="V434" s="15">
        <f>VLOOKUP($D434,'cement hist forecast'!$A$1:$AJ$34,34,0)</f>
        <v>13.156085908593933</v>
      </c>
      <c r="W434" s="15">
        <f>VLOOKUP($D434,'cement hist forecast'!$A$1:$AJ$34,35,0)</f>
        <v>12.692458957387508</v>
      </c>
      <c r="X434" s="15">
        <f>VLOOKUP($D434,'cement hist forecast'!$A$1:$AJ$34,36,0)</f>
        <v>12.238104545205207</v>
      </c>
    </row>
    <row r="435" spans="1:24">
      <c r="A435" s="14" t="s">
        <v>3371</v>
      </c>
      <c r="B435" s="14" t="s">
        <v>4623</v>
      </c>
      <c r="C435" s="14" t="s">
        <v>2924</v>
      </c>
      <c r="D435" s="14" t="s">
        <v>2458</v>
      </c>
      <c r="E435" s="14" t="s">
        <v>3957</v>
      </c>
      <c r="F435">
        <f>SUMIF(GID_GCED_CO2_Plant_2019_v1.0!$V$1:$V$797,'prov lvl hist forec Mt'!A435,GID_GCED_CO2_Plant_2019_v1.0!$AB$1:$AB$797)</f>
        <v>1203.47</v>
      </c>
      <c r="G435" s="15">
        <f t="shared" si="12"/>
        <v>25846</v>
      </c>
      <c r="H435" s="26">
        <f t="shared" si="13"/>
        <v>4.6563104542288944E-2</v>
      </c>
      <c r="I435" s="15">
        <f>VLOOKUP($D435,'cement hist forecast'!$A$1:$AJ$34,21,0)</f>
        <v>20.159933071953358</v>
      </c>
      <c r="J435" s="15">
        <f>VLOOKUP($D435,'cement hist forecast'!$A$1:$AJ$34,22,0)</f>
        <v>21.097028574533081</v>
      </c>
      <c r="K435" s="15">
        <f>VLOOKUP($D435,'cement hist forecast'!$A$1:$AJ$34,23,0)</f>
        <v>20.755026750013791</v>
      </c>
      <c r="L435" s="15">
        <f>VLOOKUP($D435,'cement hist forecast'!$A$1:$AJ$34,24,0)</f>
        <v>16.237054602988707</v>
      </c>
      <c r="M435" s="15">
        <f>VLOOKUP($D435,'cement hist forecast'!$A$1:$AJ$34,25,0)</f>
        <v>19.755116421437421</v>
      </c>
      <c r="N435" s="15">
        <f>VLOOKUP($D435,'cement hist forecast'!$A$1:$AJ$34,26,0)</f>
        <v>21.383571569910259</v>
      </c>
      <c r="O435" s="15">
        <f>VLOOKUP($D435,'cement hist forecast'!$A$1:$AJ$34,27,0)</f>
        <v>21.877745246091671</v>
      </c>
      <c r="P435" s="15">
        <f>VLOOKUP($D435,'cement hist forecast'!$A$1:$AJ$34,28,0)</f>
        <v>21.789214368112393</v>
      </c>
      <c r="Q435" s="15">
        <f>VLOOKUP($D435,'cement hist forecast'!$A$1:$AJ$34,29,0)</f>
        <v>20.950149699608083</v>
      </c>
      <c r="R435" s="15">
        <f>VLOOKUP($D435,'cement hist forecast'!$A$1:$AJ$34,30,0)</f>
        <v>20.127866324473857</v>
      </c>
      <c r="S435" s="15">
        <f>VLOOKUP($D435,'cement hist forecast'!$A$1:$AJ$34,31,0)</f>
        <v>19.322028616842317</v>
      </c>
      <c r="T435" s="15">
        <f>VLOOKUP($D435,'cement hist forecast'!$A$1:$AJ$34,32,0)</f>
        <v>18.532307663363408</v>
      </c>
      <c r="U435" s="15">
        <f>VLOOKUP($D435,'cement hist forecast'!$A$1:$AJ$34,33,0)</f>
        <v>17.758381128954078</v>
      </c>
      <c r="V435" s="15">
        <f>VLOOKUP($D435,'cement hist forecast'!$A$1:$AJ$34,34,0)</f>
        <v>16.999933125232928</v>
      </c>
      <c r="W435" s="15">
        <f>VLOOKUP($D435,'cement hist forecast'!$A$1:$AJ$34,35,0)</f>
        <v>16.256654081586213</v>
      </c>
      <c r="X435" s="15">
        <f>VLOOKUP($D435,'cement hist forecast'!$A$1:$AJ$34,36,0)</f>
        <v>15.528240618812418</v>
      </c>
    </row>
    <row r="436" spans="1:24">
      <c r="A436" s="14" t="s">
        <v>3780</v>
      </c>
      <c r="B436" s="14" t="s">
        <v>4624</v>
      </c>
      <c r="C436" s="14" t="s">
        <v>4625</v>
      </c>
      <c r="D436" s="14" t="s">
        <v>2458</v>
      </c>
      <c r="E436" s="14" t="s">
        <v>3957</v>
      </c>
      <c r="F436">
        <f>SUMIF(GID_GCED_CO2_Plant_2019_v1.0!$V$1:$V$797,'prov lvl hist forec Mt'!A436,GID_GCED_CO2_Plant_2019_v1.0!$AB$1:$AB$797)</f>
        <v>0</v>
      </c>
      <c r="G436" s="15">
        <f t="shared" si="12"/>
        <v>25846</v>
      </c>
      <c r="H436" s="26">
        <f t="shared" si="13"/>
        <v>0</v>
      </c>
      <c r="I436" s="15">
        <f>VLOOKUP($D436,'cement hist forecast'!$A$1:$AJ$34,21,0)</f>
        <v>20.159933071953358</v>
      </c>
      <c r="J436" s="15">
        <f>VLOOKUP($D436,'cement hist forecast'!$A$1:$AJ$34,22,0)</f>
        <v>21.097028574533081</v>
      </c>
      <c r="K436" s="15">
        <f>VLOOKUP($D436,'cement hist forecast'!$A$1:$AJ$34,23,0)</f>
        <v>20.755026750013791</v>
      </c>
      <c r="L436" s="15">
        <f>VLOOKUP($D436,'cement hist forecast'!$A$1:$AJ$34,24,0)</f>
        <v>16.237054602988707</v>
      </c>
      <c r="M436" s="15">
        <f>VLOOKUP($D436,'cement hist forecast'!$A$1:$AJ$34,25,0)</f>
        <v>19.755116421437421</v>
      </c>
      <c r="N436" s="15">
        <f>VLOOKUP($D436,'cement hist forecast'!$A$1:$AJ$34,26,0)</f>
        <v>21.383571569910259</v>
      </c>
      <c r="O436" s="15">
        <f>VLOOKUP($D436,'cement hist forecast'!$A$1:$AJ$34,27,0)</f>
        <v>21.877745246091671</v>
      </c>
      <c r="P436" s="15">
        <f>VLOOKUP($D436,'cement hist forecast'!$A$1:$AJ$34,28,0)</f>
        <v>21.789214368112393</v>
      </c>
      <c r="Q436" s="15">
        <f>VLOOKUP($D436,'cement hist forecast'!$A$1:$AJ$34,29,0)</f>
        <v>20.950149699608083</v>
      </c>
      <c r="R436" s="15">
        <f>VLOOKUP($D436,'cement hist forecast'!$A$1:$AJ$34,30,0)</f>
        <v>20.127866324473857</v>
      </c>
      <c r="S436" s="15">
        <f>VLOOKUP($D436,'cement hist forecast'!$A$1:$AJ$34,31,0)</f>
        <v>19.322028616842317</v>
      </c>
      <c r="T436" s="15">
        <f>VLOOKUP($D436,'cement hist forecast'!$A$1:$AJ$34,32,0)</f>
        <v>18.532307663363408</v>
      </c>
      <c r="U436" s="15">
        <f>VLOOKUP($D436,'cement hist forecast'!$A$1:$AJ$34,33,0)</f>
        <v>17.758381128954078</v>
      </c>
      <c r="V436" s="15">
        <f>VLOOKUP($D436,'cement hist forecast'!$A$1:$AJ$34,34,0)</f>
        <v>16.999933125232928</v>
      </c>
      <c r="W436" s="15">
        <f>VLOOKUP($D436,'cement hist forecast'!$A$1:$AJ$34,35,0)</f>
        <v>16.256654081586213</v>
      </c>
      <c r="X436" s="15">
        <f>VLOOKUP($D436,'cement hist forecast'!$A$1:$AJ$34,36,0)</f>
        <v>15.528240618812418</v>
      </c>
    </row>
    <row r="437" spans="1:24">
      <c r="A437" s="14" t="s">
        <v>3781</v>
      </c>
      <c r="B437" s="14" t="s">
        <v>4626</v>
      </c>
      <c r="C437" s="14" t="s">
        <v>4627</v>
      </c>
      <c r="D437" s="14" t="s">
        <v>2453</v>
      </c>
      <c r="E437" s="14" t="s">
        <v>4031</v>
      </c>
      <c r="F437">
        <f>SUMIF(GID_GCED_CO2_Plant_2019_v1.0!$V$1:$V$797,'prov lvl hist forec Mt'!A437,GID_GCED_CO2_Plant_2019_v1.0!$AB$1:$AB$797)</f>
        <v>0</v>
      </c>
      <c r="G437" s="15">
        <f t="shared" si="12"/>
        <v>24364.339999999997</v>
      </c>
      <c r="H437" s="26">
        <f t="shared" si="13"/>
        <v>0</v>
      </c>
      <c r="I437" s="15">
        <f>VLOOKUP($D437,'cement hist forecast'!$A$1:$AJ$34,21,0)</f>
        <v>23.889292836613272</v>
      </c>
      <c r="J437" s="15">
        <f>VLOOKUP($D437,'cement hist forecast'!$A$1:$AJ$34,22,0)</f>
        <v>23.602110317639493</v>
      </c>
      <c r="K437" s="15">
        <f>VLOOKUP($D437,'cement hist forecast'!$A$1:$AJ$34,23,0)</f>
        <v>23.509084946009047</v>
      </c>
      <c r="L437" s="15">
        <f>VLOOKUP($D437,'cement hist forecast'!$A$1:$AJ$34,24,0)</f>
        <v>19.425947158911239</v>
      </c>
      <c r="M437" s="15">
        <f>VLOOKUP($D437,'cement hist forecast'!$A$1:$AJ$34,25,0)</f>
        <v>22.081998920465789</v>
      </c>
      <c r="N437" s="15">
        <f>VLOOKUP($D437,'cement hist forecast'!$A$1:$AJ$34,26,0)</f>
        <v>20.766259868170149</v>
      </c>
      <c r="O437" s="15">
        <f>VLOOKUP($D437,'cement hist forecast'!$A$1:$AJ$34,27,0)</f>
        <v>21.088943481517536</v>
      </c>
      <c r="P437" s="15">
        <f>VLOOKUP($D437,'cement hist forecast'!$A$1:$AJ$34,28,0)</f>
        <v>21.03113493165726</v>
      </c>
      <c r="Q437" s="15">
        <f>VLOOKUP($D437,'cement hist forecast'!$A$1:$AJ$34,29,0)</f>
        <v>20.483245733759745</v>
      </c>
      <c r="R437" s="15">
        <f>VLOOKUP($D437,'cement hist forecast'!$A$1:$AJ$34,30,0)</f>
        <v>19.946314319820178</v>
      </c>
      <c r="S437" s="15">
        <f>VLOOKUP($D437,'cement hist forecast'!$A$1:$AJ$34,31,0)</f>
        <v>19.420121534159403</v>
      </c>
      <c r="T437" s="15">
        <f>VLOOKUP($D437,'cement hist forecast'!$A$1:$AJ$34,32,0)</f>
        <v>18.904452604211844</v>
      </c>
      <c r="U437" s="15">
        <f>VLOOKUP($D437,'cement hist forecast'!$A$1:$AJ$34,33,0)</f>
        <v>18.399097052863237</v>
      </c>
      <c r="V437" s="15">
        <f>VLOOKUP($D437,'cement hist forecast'!$A$1:$AJ$34,34,0)</f>
        <v>17.903848612541598</v>
      </c>
      <c r="W437" s="15">
        <f>VLOOKUP($D437,'cement hist forecast'!$A$1:$AJ$34,35,0)</f>
        <v>17.418505141026397</v>
      </c>
      <c r="X437" s="15">
        <f>VLOOKUP($D437,'cement hist forecast'!$A$1:$AJ$34,36,0)</f>
        <v>16.942868538941493</v>
      </c>
    </row>
    <row r="438" spans="1:24">
      <c r="A438" s="14" t="s">
        <v>3782</v>
      </c>
      <c r="B438" s="14" t="s">
        <v>4628</v>
      </c>
      <c r="C438" s="14" t="s">
        <v>4629</v>
      </c>
      <c r="D438" s="14" t="s">
        <v>2357</v>
      </c>
      <c r="E438" s="14" t="s">
        <v>4062</v>
      </c>
      <c r="F438">
        <f>SUMIF(GID_GCED_CO2_Plant_2019_v1.0!$V$1:$V$797,'prov lvl hist forec Mt'!A438,GID_GCED_CO2_Plant_2019_v1.0!$AB$1:$AB$797)</f>
        <v>0</v>
      </c>
      <c r="G438" s="15">
        <f t="shared" si="12"/>
        <v>32718.120000000006</v>
      </c>
      <c r="H438" s="26">
        <f t="shared" si="13"/>
        <v>0</v>
      </c>
      <c r="I438" s="15">
        <f>VLOOKUP($D438,'cement hist forecast'!$A$1:$AJ$34,21,0)</f>
        <v>15.009377674854287</v>
      </c>
      <c r="J438" s="15">
        <f>VLOOKUP($D438,'cement hist forecast'!$A$1:$AJ$34,22,0)</f>
        <v>14.164771783135061</v>
      </c>
      <c r="K438" s="15">
        <f>VLOOKUP($D438,'cement hist forecast'!$A$1:$AJ$34,23,0)</f>
        <v>15.235528999314372</v>
      </c>
      <c r="L438" s="15">
        <f>VLOOKUP($D438,'cement hist forecast'!$A$1:$AJ$34,24,0)</f>
        <v>16.194770331166367</v>
      </c>
      <c r="M438" s="15">
        <f>VLOOKUP($D438,'cement hist forecast'!$A$1:$AJ$34,25,0)</f>
        <v>18.438081140360943</v>
      </c>
      <c r="N438" s="15">
        <f>VLOOKUP($D438,'cement hist forecast'!$A$1:$AJ$34,26,0)</f>
        <v>17.949965087588634</v>
      </c>
      <c r="O438" s="15">
        <f>VLOOKUP($D438,'cement hist forecast'!$A$1:$AJ$34,27,0)</f>
        <v>18.223998936468487</v>
      </c>
      <c r="P438" s="15">
        <f>VLOOKUP($D438,'cement hist forecast'!$A$1:$AJ$34,28,0)</f>
        <v>18.174905958823786</v>
      </c>
      <c r="Q438" s="15">
        <f>VLOOKUP($D438,'cement hist forecast'!$A$1:$AJ$34,29,0)</f>
        <v>17.709619903228777</v>
      </c>
      <c r="R438" s="15">
        <f>VLOOKUP($D438,'cement hist forecast'!$A$1:$AJ$34,30,0)</f>
        <v>17.253639568745673</v>
      </c>
      <c r="S438" s="15">
        <f>VLOOKUP($D438,'cement hist forecast'!$A$1:$AJ$34,31,0)</f>
        <v>16.80677884095223</v>
      </c>
      <c r="T438" s="15">
        <f>VLOOKUP($D438,'cement hist forecast'!$A$1:$AJ$34,32,0)</f>
        <v>16.368855327714655</v>
      </c>
      <c r="U438" s="15">
        <f>VLOOKUP($D438,'cement hist forecast'!$A$1:$AJ$34,33,0)</f>
        <v>15.939690284741834</v>
      </c>
      <c r="V438" s="15">
        <f>VLOOKUP($D438,'cement hist forecast'!$A$1:$AJ$34,34,0)</f>
        <v>15.519108542628466</v>
      </c>
      <c r="W438" s="15">
        <f>VLOOKUP($D438,'cement hist forecast'!$A$1:$AJ$34,35,0)</f>
        <v>15.106938435357369</v>
      </c>
      <c r="X438" s="15">
        <f>VLOOKUP($D438,'cement hist forecast'!$A$1:$AJ$34,36,0)</f>
        <v>14.70301173023169</v>
      </c>
    </row>
    <row r="439" spans="1:24">
      <c r="A439" s="14" t="s">
        <v>3359</v>
      </c>
      <c r="B439" s="14" t="s">
        <v>4630</v>
      </c>
      <c r="C439" s="14" t="s">
        <v>2881</v>
      </c>
      <c r="D439" s="14" t="s">
        <v>2396</v>
      </c>
      <c r="E439" s="14" t="s">
        <v>4093</v>
      </c>
      <c r="F439">
        <f>SUMIF(GID_GCED_CO2_Plant_2019_v1.0!$V$1:$V$797,'prov lvl hist forec Mt'!A439,GID_GCED_CO2_Plant_2019_v1.0!$AB$1:$AB$797)</f>
        <v>2681.8199999999997</v>
      </c>
      <c r="G439" s="15">
        <f t="shared" si="12"/>
        <v>18095.59</v>
      </c>
      <c r="H439" s="26">
        <f t="shared" si="13"/>
        <v>0.14820295994769994</v>
      </c>
      <c r="I439" s="15">
        <f>VLOOKUP($D439,'cement hist forecast'!$A$1:$AJ$34,21,0)</f>
        <v>12.43549499866061</v>
      </c>
      <c r="J439" s="15">
        <f>VLOOKUP($D439,'cement hist forecast'!$A$1:$AJ$34,22,0)</f>
        <v>12.480840983881629</v>
      </c>
      <c r="K439" s="15">
        <f>VLOOKUP($D439,'cement hist forecast'!$A$1:$AJ$34,23,0)</f>
        <v>12.119492047909882</v>
      </c>
      <c r="L439" s="15">
        <f>VLOOKUP($D439,'cement hist forecast'!$A$1:$AJ$34,24,0)</f>
        <v>11.653362849274208</v>
      </c>
      <c r="M439" s="15">
        <f>VLOOKUP($D439,'cement hist forecast'!$A$1:$AJ$34,25,0)</f>
        <v>13.243899068207106</v>
      </c>
      <c r="N439" s="15">
        <f>VLOOKUP($D439,'cement hist forecast'!$A$1:$AJ$34,26,0)</f>
        <v>13.249065959926245</v>
      </c>
      <c r="O439" s="15">
        <f>VLOOKUP($D439,'cement hist forecast'!$A$1:$AJ$34,27,0)</f>
        <v>13.442156461077605</v>
      </c>
      <c r="P439" s="15">
        <f>VLOOKUP($D439,'cement hist forecast'!$A$1:$AJ$34,28,0)</f>
        <v>13.407564429125436</v>
      </c>
      <c r="Q439" s="15">
        <f>VLOOKUP($D439,'cement hist forecast'!$A$1:$AJ$34,29,0)</f>
        <v>13.079713260297856</v>
      </c>
      <c r="R439" s="15">
        <f>VLOOKUP($D439,'cement hist forecast'!$A$1:$AJ$34,30,0)</f>
        <v>12.758419114846827</v>
      </c>
      <c r="S439" s="15">
        <f>VLOOKUP($D439,'cement hist forecast'!$A$1:$AJ$34,31,0)</f>
        <v>12.443550852304817</v>
      </c>
      <c r="T439" s="15">
        <f>VLOOKUP($D439,'cement hist forecast'!$A$1:$AJ$34,32,0)</f>
        <v>12.13497995501365</v>
      </c>
      <c r="U439" s="15">
        <f>VLOOKUP($D439,'cement hist forecast'!$A$1:$AJ$34,33,0)</f>
        <v>11.832580475668305</v>
      </c>
      <c r="V439" s="15">
        <f>VLOOKUP($D439,'cement hist forecast'!$A$1:$AJ$34,34,0)</f>
        <v>11.536228985909865</v>
      </c>
      <c r="W439" s="15">
        <f>VLOOKUP($D439,'cement hist forecast'!$A$1:$AJ$34,35,0)</f>
        <v>11.245804525946598</v>
      </c>
      <c r="X439" s="15">
        <f>VLOOKUP($D439,'cement hist forecast'!$A$1:$AJ$34,36,0)</f>
        <v>10.961188555182591</v>
      </c>
    </row>
    <row r="440" spans="1:24">
      <c r="A440" s="14" t="s">
        <v>3462</v>
      </c>
      <c r="B440" s="14" t="s">
        <v>4631</v>
      </c>
      <c r="C440" s="14" t="s">
        <v>3220</v>
      </c>
      <c r="D440" s="14" t="s">
        <v>2396</v>
      </c>
      <c r="E440" s="14" t="s">
        <v>4093</v>
      </c>
      <c r="F440">
        <f>SUMIF(GID_GCED_CO2_Plant_2019_v1.0!$V$1:$V$797,'prov lvl hist forec Mt'!A440,GID_GCED_CO2_Plant_2019_v1.0!$AB$1:$AB$797)</f>
        <v>1045.9100000000001</v>
      </c>
      <c r="G440" s="15">
        <f t="shared" si="12"/>
        <v>18095.59</v>
      </c>
      <c r="H440" s="26">
        <f t="shared" si="13"/>
        <v>5.7799165432019628E-2</v>
      </c>
      <c r="I440" s="15">
        <f>VLOOKUP($D440,'cement hist forecast'!$A$1:$AJ$34,21,0)</f>
        <v>12.43549499866061</v>
      </c>
      <c r="J440" s="15">
        <f>VLOOKUP($D440,'cement hist forecast'!$A$1:$AJ$34,22,0)</f>
        <v>12.480840983881629</v>
      </c>
      <c r="K440" s="15">
        <f>VLOOKUP($D440,'cement hist forecast'!$A$1:$AJ$34,23,0)</f>
        <v>12.119492047909882</v>
      </c>
      <c r="L440" s="15">
        <f>VLOOKUP($D440,'cement hist forecast'!$A$1:$AJ$34,24,0)</f>
        <v>11.653362849274208</v>
      </c>
      <c r="M440" s="15">
        <f>VLOOKUP($D440,'cement hist forecast'!$A$1:$AJ$34,25,0)</f>
        <v>13.243899068207106</v>
      </c>
      <c r="N440" s="15">
        <f>VLOOKUP($D440,'cement hist forecast'!$A$1:$AJ$34,26,0)</f>
        <v>13.249065959926245</v>
      </c>
      <c r="O440" s="15">
        <f>VLOOKUP($D440,'cement hist forecast'!$A$1:$AJ$34,27,0)</f>
        <v>13.442156461077605</v>
      </c>
      <c r="P440" s="15">
        <f>VLOOKUP($D440,'cement hist forecast'!$A$1:$AJ$34,28,0)</f>
        <v>13.407564429125436</v>
      </c>
      <c r="Q440" s="15">
        <f>VLOOKUP($D440,'cement hist forecast'!$A$1:$AJ$34,29,0)</f>
        <v>13.079713260297856</v>
      </c>
      <c r="R440" s="15">
        <f>VLOOKUP($D440,'cement hist forecast'!$A$1:$AJ$34,30,0)</f>
        <v>12.758419114846827</v>
      </c>
      <c r="S440" s="15">
        <f>VLOOKUP($D440,'cement hist forecast'!$A$1:$AJ$34,31,0)</f>
        <v>12.443550852304817</v>
      </c>
      <c r="T440" s="15">
        <f>VLOOKUP($D440,'cement hist forecast'!$A$1:$AJ$34,32,0)</f>
        <v>12.13497995501365</v>
      </c>
      <c r="U440" s="15">
        <f>VLOOKUP($D440,'cement hist forecast'!$A$1:$AJ$34,33,0)</f>
        <v>11.832580475668305</v>
      </c>
      <c r="V440" s="15">
        <f>VLOOKUP($D440,'cement hist forecast'!$A$1:$AJ$34,34,0)</f>
        <v>11.536228985909865</v>
      </c>
      <c r="W440" s="15">
        <f>VLOOKUP($D440,'cement hist forecast'!$A$1:$AJ$34,35,0)</f>
        <v>11.245804525946598</v>
      </c>
      <c r="X440" s="15">
        <f>VLOOKUP($D440,'cement hist forecast'!$A$1:$AJ$34,36,0)</f>
        <v>10.961188555182591</v>
      </c>
    </row>
    <row r="441" spans="1:24">
      <c r="A441" s="14" t="s">
        <v>3783</v>
      </c>
      <c r="B441" s="14" t="s">
        <v>4632</v>
      </c>
      <c r="C441" s="14" t="s">
        <v>4633</v>
      </c>
      <c r="D441" s="14" t="s">
        <v>2545</v>
      </c>
      <c r="E441" s="14" t="s">
        <v>3953</v>
      </c>
      <c r="F441">
        <f>SUMIF(GID_GCED_CO2_Plant_2019_v1.0!$V$1:$V$797,'prov lvl hist forec Mt'!A441,GID_GCED_CO2_Plant_2019_v1.0!$AB$1:$AB$797)</f>
        <v>0</v>
      </c>
      <c r="G441" s="15">
        <f t="shared" si="12"/>
        <v>9758.44</v>
      </c>
      <c r="H441" s="26">
        <f t="shared" si="13"/>
        <v>0</v>
      </c>
      <c r="I441" s="15">
        <f>VLOOKUP($D441,'cement hist forecast'!$A$1:$AJ$34,21,0)</f>
        <v>12.249890595695526</v>
      </c>
      <c r="J441" s="15">
        <f>VLOOKUP($D441,'cement hist forecast'!$A$1:$AJ$34,22,0)</f>
        <v>14.383858197862905</v>
      </c>
      <c r="K441" s="15">
        <f>VLOOKUP($D441,'cement hist forecast'!$A$1:$AJ$34,23,0)</f>
        <v>15.31924099525315</v>
      </c>
      <c r="L441" s="15">
        <f>VLOOKUP($D441,'cement hist forecast'!$A$1:$AJ$34,24,0)</f>
        <v>15.599987440717284</v>
      </c>
      <c r="M441" s="15">
        <f>VLOOKUP($D441,'cement hist forecast'!$A$1:$AJ$34,25,0)</f>
        <v>17.674287089029153</v>
      </c>
      <c r="N441" s="15">
        <f>VLOOKUP($D441,'cement hist forecast'!$A$1:$AJ$34,26,0)</f>
        <v>17.608992589415269</v>
      </c>
      <c r="O441" s="15">
        <f>VLOOKUP($D441,'cement hist forecast'!$A$1:$AJ$34,27,0)</f>
        <v>17.857982969106974</v>
      </c>
      <c r="P441" s="15">
        <f>VLOOKUP($D441,'cement hist forecast'!$A$1:$AJ$34,28,0)</f>
        <v>17.813376511934194</v>
      </c>
      <c r="Q441" s="15">
        <f>VLOOKUP($D441,'cement hist forecast'!$A$1:$AJ$34,29,0)</f>
        <v>17.390612126726253</v>
      </c>
      <c r="R441" s="15">
        <f>VLOOKUP($D441,'cement hist forecast'!$A$1:$AJ$34,30,0)</f>
        <v>16.976303029222471</v>
      </c>
      <c r="S441" s="15">
        <f>VLOOKUP($D441,'cement hist forecast'!$A$1:$AJ$34,31,0)</f>
        <v>16.570280113668762</v>
      </c>
      <c r="T441" s="15">
        <f>VLOOKUP($D441,'cement hist forecast'!$A$1:$AJ$34,32,0)</f>
        <v>16.172377656426129</v>
      </c>
      <c r="U441" s="15">
        <f>VLOOKUP($D441,'cement hist forecast'!$A$1:$AJ$34,33,0)</f>
        <v>15.782433248328351</v>
      </c>
      <c r="V441" s="15">
        <f>VLOOKUP($D441,'cement hist forecast'!$A$1:$AJ$34,34,0)</f>
        <v>15.400287728392524</v>
      </c>
      <c r="W441" s="15">
        <f>VLOOKUP($D441,'cement hist forecast'!$A$1:$AJ$34,35,0)</f>
        <v>15.025785118855419</v>
      </c>
      <c r="X441" s="15">
        <f>VLOOKUP($D441,'cement hist forecast'!$A$1:$AJ$34,36,0)</f>
        <v>14.65877256150905</v>
      </c>
    </row>
    <row r="442" spans="1:24">
      <c r="A442" s="14" t="s">
        <v>3784</v>
      </c>
      <c r="B442" s="14" t="s">
        <v>4634</v>
      </c>
      <c r="C442" s="14" t="s">
        <v>4635</v>
      </c>
      <c r="D442" s="14" t="s">
        <v>2458</v>
      </c>
      <c r="E442" s="14" t="s">
        <v>3957</v>
      </c>
      <c r="F442">
        <f>SUMIF(GID_GCED_CO2_Plant_2019_v1.0!$V$1:$V$797,'prov lvl hist forec Mt'!A442,GID_GCED_CO2_Plant_2019_v1.0!$AB$1:$AB$797)</f>
        <v>0</v>
      </c>
      <c r="G442" s="15">
        <f t="shared" si="12"/>
        <v>25846</v>
      </c>
      <c r="H442" s="26">
        <f t="shared" si="13"/>
        <v>0</v>
      </c>
      <c r="I442" s="15">
        <f>VLOOKUP($D442,'cement hist forecast'!$A$1:$AJ$34,21,0)</f>
        <v>20.159933071953358</v>
      </c>
      <c r="J442" s="15">
        <f>VLOOKUP($D442,'cement hist forecast'!$A$1:$AJ$34,22,0)</f>
        <v>21.097028574533081</v>
      </c>
      <c r="K442" s="15">
        <f>VLOOKUP($D442,'cement hist forecast'!$A$1:$AJ$34,23,0)</f>
        <v>20.755026750013791</v>
      </c>
      <c r="L442" s="15">
        <f>VLOOKUP($D442,'cement hist forecast'!$A$1:$AJ$34,24,0)</f>
        <v>16.237054602988707</v>
      </c>
      <c r="M442" s="15">
        <f>VLOOKUP($D442,'cement hist forecast'!$A$1:$AJ$34,25,0)</f>
        <v>19.755116421437421</v>
      </c>
      <c r="N442" s="15">
        <f>VLOOKUP($D442,'cement hist forecast'!$A$1:$AJ$34,26,0)</f>
        <v>21.383571569910259</v>
      </c>
      <c r="O442" s="15">
        <f>VLOOKUP($D442,'cement hist forecast'!$A$1:$AJ$34,27,0)</f>
        <v>21.877745246091671</v>
      </c>
      <c r="P442" s="15">
        <f>VLOOKUP($D442,'cement hist forecast'!$A$1:$AJ$34,28,0)</f>
        <v>21.789214368112393</v>
      </c>
      <c r="Q442" s="15">
        <f>VLOOKUP($D442,'cement hist forecast'!$A$1:$AJ$34,29,0)</f>
        <v>20.950149699608083</v>
      </c>
      <c r="R442" s="15">
        <f>VLOOKUP($D442,'cement hist forecast'!$A$1:$AJ$34,30,0)</f>
        <v>20.127866324473857</v>
      </c>
      <c r="S442" s="15">
        <f>VLOOKUP($D442,'cement hist forecast'!$A$1:$AJ$34,31,0)</f>
        <v>19.322028616842317</v>
      </c>
      <c r="T442" s="15">
        <f>VLOOKUP($D442,'cement hist forecast'!$A$1:$AJ$34,32,0)</f>
        <v>18.532307663363408</v>
      </c>
      <c r="U442" s="15">
        <f>VLOOKUP($D442,'cement hist forecast'!$A$1:$AJ$34,33,0)</f>
        <v>17.758381128954078</v>
      </c>
      <c r="V442" s="15">
        <f>VLOOKUP($D442,'cement hist forecast'!$A$1:$AJ$34,34,0)</f>
        <v>16.999933125232928</v>
      </c>
      <c r="W442" s="15">
        <f>VLOOKUP($D442,'cement hist forecast'!$A$1:$AJ$34,35,0)</f>
        <v>16.256654081586213</v>
      </c>
      <c r="X442" s="15">
        <f>VLOOKUP($D442,'cement hist forecast'!$A$1:$AJ$34,36,0)</f>
        <v>15.528240618812418</v>
      </c>
    </row>
    <row r="443" spans="1:24">
      <c r="A443" s="14" t="s">
        <v>3436</v>
      </c>
      <c r="B443" s="14" t="s">
        <v>4636</v>
      </c>
      <c r="C443" s="14" t="s">
        <v>3160</v>
      </c>
      <c r="D443" s="14" t="s">
        <v>2362</v>
      </c>
      <c r="E443" s="14" t="s">
        <v>3963</v>
      </c>
      <c r="F443">
        <f>SUMIF(GID_GCED_CO2_Plant_2019_v1.0!$V$1:$V$797,'prov lvl hist forec Mt'!A443,GID_GCED_CO2_Plant_2019_v1.0!$AB$1:$AB$797)</f>
        <v>784.43000000000006</v>
      </c>
      <c r="G443" s="15">
        <f t="shared" si="12"/>
        <v>26891.949999999997</v>
      </c>
      <c r="H443" s="26">
        <f t="shared" si="13"/>
        <v>2.9169695763973984E-2</v>
      </c>
      <c r="I443" s="15">
        <f>VLOOKUP($D443,'cement hist forecast'!$A$1:$AJ$34,21,0)</f>
        <v>21.994985336630332</v>
      </c>
      <c r="J443" s="15">
        <f>VLOOKUP($D443,'cement hist forecast'!$A$1:$AJ$34,22,0)</f>
        <v>20.472306267203567</v>
      </c>
      <c r="K443" s="15">
        <f>VLOOKUP($D443,'cement hist forecast'!$A$1:$AJ$34,23,0)</f>
        <v>20.264922925467992</v>
      </c>
      <c r="L443" s="15">
        <f>VLOOKUP($D443,'cement hist forecast'!$A$1:$AJ$34,24,0)</f>
        <v>14.497991619881457</v>
      </c>
      <c r="M443" s="15">
        <f>VLOOKUP($D443,'cement hist forecast'!$A$1:$AJ$34,25,0)</f>
        <v>14.40046728580502</v>
      </c>
      <c r="N443" s="15">
        <f>VLOOKUP($D443,'cement hist forecast'!$A$1:$AJ$34,26,0)</f>
        <v>15.896400140947566</v>
      </c>
      <c r="O443" s="15">
        <f>VLOOKUP($D443,'cement hist forecast'!$A$1:$AJ$34,27,0)</f>
        <v>15.777576315359193</v>
      </c>
      <c r="P443" s="15">
        <f>VLOOKUP($D443,'cement hist forecast'!$A$1:$AJ$34,28,0)</f>
        <v>15.798863522896191</v>
      </c>
      <c r="Q443" s="15">
        <f>VLOOKUP($D443,'cement hist forecast'!$A$1:$AJ$34,29,0)</f>
        <v>16.000616223683764</v>
      </c>
      <c r="R443" s="15">
        <f>VLOOKUP($D443,'cement hist forecast'!$A$1:$AJ$34,30,0)</f>
        <v>16.198333870455588</v>
      </c>
      <c r="S443" s="15">
        <f>VLOOKUP($D443,'cement hist forecast'!$A$1:$AJ$34,31,0)</f>
        <v>16.392097164291975</v>
      </c>
      <c r="T443" s="15">
        <f>VLOOKUP($D443,'cement hist forecast'!$A$1:$AJ$34,32,0)</f>
        <v>16.581985192251636</v>
      </c>
      <c r="U443" s="15">
        <f>VLOOKUP($D443,'cement hist forecast'!$A$1:$AJ$34,33,0)</f>
        <v>16.768075459652103</v>
      </c>
      <c r="V443" s="15">
        <f>VLOOKUP($D443,'cement hist forecast'!$A$1:$AJ$34,34,0)</f>
        <v>16.950443921704558</v>
      </c>
      <c r="W443" s="15">
        <f>VLOOKUP($D443,'cement hist forecast'!$A$1:$AJ$34,35,0)</f>
        <v>17.129165014515966</v>
      </c>
      <c r="X443" s="15">
        <f>VLOOKUP($D443,'cement hist forecast'!$A$1:$AJ$34,36,0)</f>
        <v>17.304311685471145</v>
      </c>
    </row>
    <row r="444" spans="1:24">
      <c r="A444" s="14" t="s">
        <v>3785</v>
      </c>
      <c r="B444" s="14" t="s">
        <v>4637</v>
      </c>
      <c r="C444" s="14" t="s">
        <v>4638</v>
      </c>
      <c r="D444" s="14" t="s">
        <v>1445</v>
      </c>
      <c r="E444" s="14" t="s">
        <v>3947</v>
      </c>
      <c r="F444">
        <f>SUMIF(GID_GCED_CO2_Plant_2019_v1.0!$V$1:$V$797,'prov lvl hist forec Mt'!A444,GID_GCED_CO2_Plant_2019_v1.0!$AB$1:$AB$797)</f>
        <v>0</v>
      </c>
      <c r="G444" s="15">
        <f t="shared" si="12"/>
        <v>19500.18</v>
      </c>
      <c r="H444" s="26">
        <f t="shared" si="13"/>
        <v>0</v>
      </c>
      <c r="I444" s="15">
        <f>VLOOKUP($D444,'cement hist forecast'!$A$1:$AJ$34,21,0)</f>
        <v>11.887051923900506</v>
      </c>
      <c r="J444" s="15">
        <f>VLOOKUP($D444,'cement hist forecast'!$A$1:$AJ$34,22,0)</f>
        <v>12.937656953365352</v>
      </c>
      <c r="K444" s="15">
        <f>VLOOKUP($D444,'cement hist forecast'!$A$1:$AJ$34,23,0)</f>
        <v>12.159265759154817</v>
      </c>
      <c r="L444" s="15">
        <f>VLOOKUP($D444,'cement hist forecast'!$A$1:$AJ$34,24,0)</f>
        <v>11.815307114840197</v>
      </c>
      <c r="M444" s="15">
        <f>VLOOKUP($D444,'cement hist forecast'!$A$1:$AJ$34,25,0)</f>
        <v>14.078349814013468</v>
      </c>
      <c r="N444" s="15">
        <f>VLOOKUP($D444,'cement hist forecast'!$A$1:$AJ$34,26,0)</f>
        <v>15.890419594803729</v>
      </c>
      <c r="O444" s="15">
        <f>VLOOKUP($D444,'cement hist forecast'!$A$1:$AJ$34,27,0)</f>
        <v>16.19866484510754</v>
      </c>
      <c r="P444" s="15">
        <f>VLOOKUP($D444,'cement hist forecast'!$A$1:$AJ$34,28,0)</f>
        <v>16.143442918166372</v>
      </c>
      <c r="Q444" s="15">
        <f>VLOOKUP($D444,'cement hist forecast'!$A$1:$AJ$34,29,0)</f>
        <v>15.620068826768495</v>
      </c>
      <c r="R444" s="15">
        <f>VLOOKUP($D444,'cement hist forecast'!$A$1:$AJ$34,30,0)</f>
        <v>15.107162217198578</v>
      </c>
      <c r="S444" s="15">
        <f>VLOOKUP($D444,'cement hist forecast'!$A$1:$AJ$34,31,0)</f>
        <v>14.604513739820057</v>
      </c>
      <c r="T444" s="15">
        <f>VLOOKUP($D444,'cement hist forecast'!$A$1:$AJ$34,32,0)</f>
        <v>14.111918231989108</v>
      </c>
      <c r="U444" s="15">
        <f>VLOOKUP($D444,'cement hist forecast'!$A$1:$AJ$34,33,0)</f>
        <v>13.629174634314779</v>
      </c>
      <c r="V444" s="15">
        <f>VLOOKUP($D444,'cement hist forecast'!$A$1:$AJ$34,34,0)</f>
        <v>13.156085908593933</v>
      </c>
      <c r="W444" s="15">
        <f>VLOOKUP($D444,'cement hist forecast'!$A$1:$AJ$34,35,0)</f>
        <v>12.692458957387508</v>
      </c>
      <c r="X444" s="15">
        <f>VLOOKUP($D444,'cement hist forecast'!$A$1:$AJ$34,36,0)</f>
        <v>12.238104545205207</v>
      </c>
    </row>
    <row r="445" spans="1:24">
      <c r="A445" s="14" t="s">
        <v>3304</v>
      </c>
      <c r="B445" s="14" t="s">
        <v>4639</v>
      </c>
      <c r="C445" s="14" t="s">
        <v>2584</v>
      </c>
      <c r="D445" s="14" t="s">
        <v>2362</v>
      </c>
      <c r="E445" s="14" t="s">
        <v>3963</v>
      </c>
      <c r="F445">
        <f>SUMIF(GID_GCED_CO2_Plant_2019_v1.0!$V$1:$V$797,'prov lvl hist forec Mt'!A445,GID_GCED_CO2_Plant_2019_v1.0!$AB$1:$AB$797)</f>
        <v>1099.54</v>
      </c>
      <c r="G445" s="15">
        <f t="shared" si="12"/>
        <v>26891.949999999997</v>
      </c>
      <c r="H445" s="26">
        <f t="shared" si="13"/>
        <v>4.0887328735922837E-2</v>
      </c>
      <c r="I445" s="15">
        <f>VLOOKUP($D445,'cement hist forecast'!$A$1:$AJ$34,21,0)</f>
        <v>21.994985336630332</v>
      </c>
      <c r="J445" s="15">
        <f>VLOOKUP($D445,'cement hist forecast'!$A$1:$AJ$34,22,0)</f>
        <v>20.472306267203567</v>
      </c>
      <c r="K445" s="15">
        <f>VLOOKUP($D445,'cement hist forecast'!$A$1:$AJ$34,23,0)</f>
        <v>20.264922925467992</v>
      </c>
      <c r="L445" s="15">
        <f>VLOOKUP($D445,'cement hist forecast'!$A$1:$AJ$34,24,0)</f>
        <v>14.497991619881457</v>
      </c>
      <c r="M445" s="15">
        <f>VLOOKUP($D445,'cement hist forecast'!$A$1:$AJ$34,25,0)</f>
        <v>14.40046728580502</v>
      </c>
      <c r="N445" s="15">
        <f>VLOOKUP($D445,'cement hist forecast'!$A$1:$AJ$34,26,0)</f>
        <v>15.896400140947566</v>
      </c>
      <c r="O445" s="15">
        <f>VLOOKUP($D445,'cement hist forecast'!$A$1:$AJ$34,27,0)</f>
        <v>15.777576315359193</v>
      </c>
      <c r="P445" s="15">
        <f>VLOOKUP($D445,'cement hist forecast'!$A$1:$AJ$34,28,0)</f>
        <v>15.798863522896191</v>
      </c>
      <c r="Q445" s="15">
        <f>VLOOKUP($D445,'cement hist forecast'!$A$1:$AJ$34,29,0)</f>
        <v>16.000616223683764</v>
      </c>
      <c r="R445" s="15">
        <f>VLOOKUP($D445,'cement hist forecast'!$A$1:$AJ$34,30,0)</f>
        <v>16.198333870455588</v>
      </c>
      <c r="S445" s="15">
        <f>VLOOKUP($D445,'cement hist forecast'!$A$1:$AJ$34,31,0)</f>
        <v>16.392097164291975</v>
      </c>
      <c r="T445" s="15">
        <f>VLOOKUP($D445,'cement hist forecast'!$A$1:$AJ$34,32,0)</f>
        <v>16.581985192251636</v>
      </c>
      <c r="U445" s="15">
        <f>VLOOKUP($D445,'cement hist forecast'!$A$1:$AJ$34,33,0)</f>
        <v>16.768075459652103</v>
      </c>
      <c r="V445" s="15">
        <f>VLOOKUP($D445,'cement hist forecast'!$A$1:$AJ$34,34,0)</f>
        <v>16.950443921704558</v>
      </c>
      <c r="W445" s="15">
        <f>VLOOKUP($D445,'cement hist forecast'!$A$1:$AJ$34,35,0)</f>
        <v>17.129165014515966</v>
      </c>
      <c r="X445" s="15">
        <f>VLOOKUP($D445,'cement hist forecast'!$A$1:$AJ$34,36,0)</f>
        <v>17.304311685471145</v>
      </c>
    </row>
    <row r="446" spans="1:24">
      <c r="A446" s="14" t="s">
        <v>3247</v>
      </c>
      <c r="B446" s="14" t="s">
        <v>4640</v>
      </c>
      <c r="C446" s="14" t="s">
        <v>2369</v>
      </c>
      <c r="D446" s="14" t="s">
        <v>2370</v>
      </c>
      <c r="E446" s="14" t="s">
        <v>4145</v>
      </c>
      <c r="F446">
        <f>SUMIF(GID_GCED_CO2_Plant_2019_v1.0!$V$1:$V$797,'prov lvl hist forec Mt'!A446,GID_GCED_CO2_Plant_2019_v1.0!$AB$1:$AB$797)</f>
        <v>2822.6099999999997</v>
      </c>
      <c r="G446" s="15">
        <f t="shared" si="12"/>
        <v>9185.25</v>
      </c>
      <c r="H446" s="26">
        <f t="shared" si="13"/>
        <v>0.30729811382379357</v>
      </c>
      <c r="I446" s="15">
        <f>VLOOKUP($D446,'cement hist forecast'!$A$1:$AJ$34,21,0)</f>
        <v>10.296593578950601</v>
      </c>
      <c r="J446" s="15">
        <f>VLOOKUP($D446,'cement hist forecast'!$A$1:$AJ$34,22,0)</f>
        <v>10.615438043271496</v>
      </c>
      <c r="K446" s="15">
        <f>VLOOKUP($D446,'cement hist forecast'!$A$1:$AJ$34,23,0)</f>
        <v>11.454869534698972</v>
      </c>
      <c r="L446" s="15">
        <f>VLOOKUP($D446,'cement hist forecast'!$A$1:$AJ$34,24,0)</f>
        <v>11.613207335351618</v>
      </c>
      <c r="M446" s="15">
        <f>VLOOKUP($D446,'cement hist forecast'!$A$1:$AJ$34,25,0)</f>
        <v>12.993580356253586</v>
      </c>
      <c r="N446" s="15">
        <f>VLOOKUP($D446,'cement hist forecast'!$A$1:$AJ$34,26,0)</f>
        <v>13.159656117009451</v>
      </c>
      <c r="O446" s="15">
        <f>VLOOKUP($D446,'cement hist forecast'!$A$1:$AJ$34,27,0)</f>
        <v>13.316686401956881</v>
      </c>
      <c r="P446" s="15">
        <f>VLOOKUP($D446,'cement hist forecast'!$A$1:$AJ$34,28,0)</f>
        <v>13.288554533211554</v>
      </c>
      <c r="Q446" s="15">
        <f>VLOOKUP($D446,'cement hist forecast'!$A$1:$AJ$34,29,0)</f>
        <v>13.02193052967765</v>
      </c>
      <c r="R446" s="15">
        <f>VLOOKUP($D446,'cement hist forecast'!$A$1:$AJ$34,30,0)</f>
        <v>12.760639006214427</v>
      </c>
      <c r="S446" s="15">
        <f>VLOOKUP($D446,'cement hist forecast'!$A$1:$AJ$34,31,0)</f>
        <v>12.504573313220467</v>
      </c>
      <c r="T446" s="15">
        <f>VLOOKUP($D446,'cement hist forecast'!$A$1:$AJ$34,32,0)</f>
        <v>12.253628934086386</v>
      </c>
      <c r="U446" s="15">
        <f>VLOOKUP($D446,'cement hist forecast'!$A$1:$AJ$34,33,0)</f>
        <v>12.007703442534988</v>
      </c>
      <c r="V446" s="15">
        <f>VLOOKUP($D446,'cement hist forecast'!$A$1:$AJ$34,34,0)</f>
        <v>11.766696460814616</v>
      </c>
      <c r="W446" s="15">
        <f>VLOOKUP($D446,'cement hist forecast'!$A$1:$AJ$34,35,0)</f>
        <v>11.530509618728654</v>
      </c>
      <c r="X446" s="15">
        <f>VLOOKUP($D446,'cement hist forecast'!$A$1:$AJ$34,36,0)</f>
        <v>11.299046513484409</v>
      </c>
    </row>
    <row r="447" spans="1:24">
      <c r="A447" s="14" t="s">
        <v>3470</v>
      </c>
      <c r="B447" s="14" t="s">
        <v>4641</v>
      </c>
      <c r="C447" s="14" t="s">
        <v>3231</v>
      </c>
      <c r="D447" s="14" t="s">
        <v>2564</v>
      </c>
      <c r="E447" s="14" t="s">
        <v>4074</v>
      </c>
      <c r="F447">
        <f>SUMIF(GID_GCED_CO2_Plant_2019_v1.0!$V$1:$V$797,'prov lvl hist forec Mt'!A447,GID_GCED_CO2_Plant_2019_v1.0!$AB$1:$AB$797)</f>
        <v>167.62</v>
      </c>
      <c r="G447" s="15">
        <f t="shared" si="12"/>
        <v>4136.7100000000009</v>
      </c>
      <c r="H447" s="26">
        <f t="shared" si="13"/>
        <v>4.0520123479770145E-2</v>
      </c>
      <c r="I447" s="15">
        <f>VLOOKUP($D447,'cement hist forecast'!$A$1:$AJ$34,21,0)</f>
        <v>2.9595731427703686</v>
      </c>
      <c r="J447" s="15">
        <f>VLOOKUP($D447,'cement hist forecast'!$A$1:$AJ$34,22,0)</f>
        <v>2.9229583462261464</v>
      </c>
      <c r="K447" s="15">
        <f>VLOOKUP($D447,'cement hist forecast'!$A$1:$AJ$34,23,0)</f>
        <v>3.0024404104887008</v>
      </c>
      <c r="L447" s="15">
        <f>VLOOKUP($D447,'cement hist forecast'!$A$1:$AJ$34,24,0)</f>
        <v>2.7821279097866722</v>
      </c>
      <c r="M447" s="15">
        <f>VLOOKUP($D447,'cement hist forecast'!$A$1:$AJ$34,25,0)</f>
        <v>2.7781634354806339</v>
      </c>
      <c r="N447" s="15">
        <f>VLOOKUP($D447,'cement hist forecast'!$A$1:$AJ$34,26,0)</f>
        <v>2.4937250060298819</v>
      </c>
      <c r="O447" s="15">
        <f>VLOOKUP($D447,'cement hist forecast'!$A$1:$AJ$34,27,0)</f>
        <v>2.4734737028222513</v>
      </c>
      <c r="P447" s="15">
        <f>VLOOKUP($D447,'cement hist forecast'!$A$1:$AJ$34,28,0)</f>
        <v>2.4771017100181223</v>
      </c>
      <c r="Q447" s="15">
        <f>VLOOKUP($D447,'cement hist forecast'!$A$1:$AJ$34,29,0)</f>
        <v>2.5114866921239942</v>
      </c>
      <c r="R447" s="15">
        <f>VLOOKUP($D447,'cement hist forecast'!$A$1:$AJ$34,30,0)</f>
        <v>2.5451839745877489</v>
      </c>
      <c r="S447" s="15">
        <f>VLOOKUP($D447,'cement hist forecast'!$A$1:$AJ$34,31,0)</f>
        <v>2.5782073114022284</v>
      </c>
      <c r="T447" s="15">
        <f>VLOOKUP($D447,'cement hist forecast'!$A$1:$AJ$34,32,0)</f>
        <v>2.6105701814804187</v>
      </c>
      <c r="U447" s="15">
        <f>VLOOKUP($D447,'cement hist forecast'!$A$1:$AJ$34,33,0)</f>
        <v>2.6422857941570452</v>
      </c>
      <c r="V447" s="15">
        <f>VLOOKUP($D447,'cement hist forecast'!$A$1:$AJ$34,34,0)</f>
        <v>2.6733670945801395</v>
      </c>
      <c r="W447" s="15">
        <f>VLOOKUP($D447,'cement hist forecast'!$A$1:$AJ$34,35,0)</f>
        <v>2.7038267689947713</v>
      </c>
      <c r="X447" s="15">
        <f>VLOOKUP($D447,'cement hist forecast'!$A$1:$AJ$34,36,0)</f>
        <v>2.7336772499211106</v>
      </c>
    </row>
    <row r="448" spans="1:24">
      <c r="A448" s="14" t="s">
        <v>3786</v>
      </c>
      <c r="B448" s="14" t="s">
        <v>4642</v>
      </c>
      <c r="C448" s="14" t="s">
        <v>4643</v>
      </c>
      <c r="D448" s="14" t="s">
        <v>1445</v>
      </c>
      <c r="E448" s="14" t="s">
        <v>3947</v>
      </c>
      <c r="F448">
        <f>SUMIF(GID_GCED_CO2_Plant_2019_v1.0!$V$1:$V$797,'prov lvl hist forec Mt'!A448,GID_GCED_CO2_Plant_2019_v1.0!$AB$1:$AB$797)</f>
        <v>0</v>
      </c>
      <c r="G448" s="15">
        <f t="shared" si="12"/>
        <v>19500.18</v>
      </c>
      <c r="H448" s="26">
        <f t="shared" si="13"/>
        <v>0</v>
      </c>
      <c r="I448" s="15">
        <f>VLOOKUP($D448,'cement hist forecast'!$A$1:$AJ$34,21,0)</f>
        <v>11.887051923900506</v>
      </c>
      <c r="J448" s="15">
        <f>VLOOKUP($D448,'cement hist forecast'!$A$1:$AJ$34,22,0)</f>
        <v>12.937656953365352</v>
      </c>
      <c r="K448" s="15">
        <f>VLOOKUP($D448,'cement hist forecast'!$A$1:$AJ$34,23,0)</f>
        <v>12.159265759154817</v>
      </c>
      <c r="L448" s="15">
        <f>VLOOKUP($D448,'cement hist forecast'!$A$1:$AJ$34,24,0)</f>
        <v>11.815307114840197</v>
      </c>
      <c r="M448" s="15">
        <f>VLOOKUP($D448,'cement hist forecast'!$A$1:$AJ$34,25,0)</f>
        <v>14.078349814013468</v>
      </c>
      <c r="N448" s="15">
        <f>VLOOKUP($D448,'cement hist forecast'!$A$1:$AJ$34,26,0)</f>
        <v>15.890419594803729</v>
      </c>
      <c r="O448" s="15">
        <f>VLOOKUP($D448,'cement hist forecast'!$A$1:$AJ$34,27,0)</f>
        <v>16.19866484510754</v>
      </c>
      <c r="P448" s="15">
        <f>VLOOKUP($D448,'cement hist forecast'!$A$1:$AJ$34,28,0)</f>
        <v>16.143442918166372</v>
      </c>
      <c r="Q448" s="15">
        <f>VLOOKUP($D448,'cement hist forecast'!$A$1:$AJ$34,29,0)</f>
        <v>15.620068826768495</v>
      </c>
      <c r="R448" s="15">
        <f>VLOOKUP($D448,'cement hist forecast'!$A$1:$AJ$34,30,0)</f>
        <v>15.107162217198578</v>
      </c>
      <c r="S448" s="15">
        <f>VLOOKUP($D448,'cement hist forecast'!$A$1:$AJ$34,31,0)</f>
        <v>14.604513739820057</v>
      </c>
      <c r="T448" s="15">
        <f>VLOOKUP($D448,'cement hist forecast'!$A$1:$AJ$34,32,0)</f>
        <v>14.111918231989108</v>
      </c>
      <c r="U448" s="15">
        <f>VLOOKUP($D448,'cement hist forecast'!$A$1:$AJ$34,33,0)</f>
        <v>13.629174634314779</v>
      </c>
      <c r="V448" s="15">
        <f>VLOOKUP($D448,'cement hist forecast'!$A$1:$AJ$34,34,0)</f>
        <v>13.156085908593933</v>
      </c>
      <c r="W448" s="15">
        <f>VLOOKUP($D448,'cement hist forecast'!$A$1:$AJ$34,35,0)</f>
        <v>12.692458957387508</v>
      </c>
      <c r="X448" s="15">
        <f>VLOOKUP($D448,'cement hist forecast'!$A$1:$AJ$34,36,0)</f>
        <v>12.238104545205207</v>
      </c>
    </row>
    <row r="449" spans="1:24">
      <c r="A449" s="14" t="s">
        <v>3489</v>
      </c>
      <c r="B449" s="14" t="s">
        <v>4644</v>
      </c>
      <c r="C449" s="14" t="s">
        <v>3110</v>
      </c>
      <c r="D449" s="14" t="s">
        <v>3110</v>
      </c>
      <c r="E449" s="14" t="s">
        <v>4645</v>
      </c>
      <c r="F449">
        <f>SUMIF(GID_GCED_CO2_Plant_2019_v1.0!$V$1:$V$797,'prov lvl hist forec Mt'!A449,GID_GCED_CO2_Plant_2019_v1.0!$AB$1:$AB$797)</f>
        <v>522.96</v>
      </c>
      <c r="G449" s="15">
        <f t="shared" si="12"/>
        <v>522.96</v>
      </c>
      <c r="H449" s="26">
        <f t="shared" si="13"/>
        <v>1</v>
      </c>
      <c r="I449" s="15">
        <f>VLOOKUP($D449,'cement hist forecast'!$A$1:$AJ$34,21,0)</f>
        <v>0.5791335665889763</v>
      </c>
      <c r="J449" s="15">
        <f>VLOOKUP($D449,'cement hist forecast'!$A$1:$AJ$34,22,0)</f>
        <v>0.54895585155053128</v>
      </c>
      <c r="K449" s="15">
        <f>VLOOKUP($D449,'cement hist forecast'!$A$1:$AJ$34,23,0)</f>
        <v>0.56395378498830606</v>
      </c>
      <c r="L449" s="15">
        <f>VLOOKUP($D449,'cement hist forecast'!$A$1:$AJ$34,24,0)</f>
        <v>0.5408896159187947</v>
      </c>
      <c r="M449" s="15">
        <f>VLOOKUP($D449,'cement hist forecast'!$A$1:$AJ$34,25,0)</f>
        <v>0.59165865739277967</v>
      </c>
      <c r="N449" s="15">
        <f>VLOOKUP($D449,'cement hist forecast'!$A$1:$AJ$34,26,0)</f>
        <v>0.52826801470967188</v>
      </c>
      <c r="O449" s="15">
        <f>VLOOKUP($D449,'cement hist forecast'!$A$1:$AJ$34,27,0)</f>
        <v>0.53324339656928366</v>
      </c>
      <c r="P449" s="15">
        <f>VLOOKUP($D449,'cement hist forecast'!$A$1:$AJ$34,28,0)</f>
        <v>0.532352060293104</v>
      </c>
      <c r="Q449" s="15">
        <f>VLOOKUP($D449,'cement hist forecast'!$A$1:$AJ$34,29,0)</f>
        <v>0.52390428710741732</v>
      </c>
      <c r="R449" s="15">
        <f>VLOOKUP($D449,'cement hist forecast'!$A$1:$AJ$34,30,0)</f>
        <v>0.5156254693854444</v>
      </c>
      <c r="S449" s="15">
        <f>VLOOKUP($D449,'cement hist forecast'!$A$1:$AJ$34,31,0)</f>
        <v>0.50751222801791096</v>
      </c>
      <c r="T449" s="15">
        <f>VLOOKUP($D449,'cement hist forecast'!$A$1:$AJ$34,32,0)</f>
        <v>0.49956125147772817</v>
      </c>
      <c r="U449" s="15">
        <f>VLOOKUP($D449,'cement hist forecast'!$A$1:$AJ$34,33,0)</f>
        <v>0.49176929446834905</v>
      </c>
      <c r="V449" s="15">
        <f>VLOOKUP($D449,'cement hist forecast'!$A$1:$AJ$34,34,0)</f>
        <v>0.4841331765991575</v>
      </c>
      <c r="W449" s="15">
        <f>VLOOKUP($D449,'cement hist forecast'!$A$1:$AJ$34,35,0)</f>
        <v>0.47664978108734984</v>
      </c>
      <c r="X449" s="15">
        <f>VLOOKUP($D449,'cement hist forecast'!$A$1:$AJ$34,36,0)</f>
        <v>0.46931605348577821</v>
      </c>
    </row>
    <row r="450" spans="1:24">
      <c r="A450" s="14" t="s">
        <v>3332</v>
      </c>
      <c r="B450" s="14" t="s">
        <v>4646</v>
      </c>
      <c r="C450" s="14" t="s">
        <v>2738</v>
      </c>
      <c r="D450" s="14" t="s">
        <v>2412</v>
      </c>
      <c r="E450" s="14" t="s">
        <v>3949</v>
      </c>
      <c r="F450">
        <f>SUMIF(GID_GCED_CO2_Plant_2019_v1.0!$V$1:$V$797,'prov lvl hist forec Mt'!A450,GID_GCED_CO2_Plant_2019_v1.0!$AB$1:$AB$797)</f>
        <v>613.47</v>
      </c>
      <c r="G450" s="15">
        <f t="shared" si="12"/>
        <v>15785.860000000004</v>
      </c>
      <c r="H450" s="26">
        <f t="shared" si="13"/>
        <v>3.8861994215076016E-2</v>
      </c>
      <c r="I450" s="15">
        <f>VLOOKUP($D450,'cement hist forecast'!$A$1:$AJ$34,21,0)</f>
        <v>11.343923220019859</v>
      </c>
      <c r="J450" s="15">
        <f>VLOOKUP($D450,'cement hist forecast'!$A$1:$AJ$34,22,0)</f>
        <v>9.9130862781334503</v>
      </c>
      <c r="K450" s="15">
        <f>VLOOKUP($D450,'cement hist forecast'!$A$1:$AJ$34,23,0)</f>
        <v>10.141604532781432</v>
      </c>
      <c r="L450" s="15">
        <f>VLOOKUP($D450,'cement hist forecast'!$A$1:$AJ$34,24,0)</f>
        <v>8.291353354336696</v>
      </c>
      <c r="M450" s="15">
        <f>VLOOKUP($D450,'cement hist forecast'!$A$1:$AJ$34,25,0)</f>
        <v>9.1106957187115842</v>
      </c>
      <c r="N450" s="15">
        <f>VLOOKUP($D450,'cement hist forecast'!$A$1:$AJ$34,26,0)</f>
        <v>9.2201849356915702</v>
      </c>
      <c r="O450" s="15">
        <f>VLOOKUP($D450,'cement hist forecast'!$A$1:$AJ$34,27,0)</f>
        <v>9.3035600578153357</v>
      </c>
      <c r="P450" s="15">
        <f>VLOOKUP($D450,'cement hist forecast'!$A$1:$AJ$34,28,0)</f>
        <v>9.2886234613938434</v>
      </c>
      <c r="Q450" s="15">
        <f>VLOOKUP($D450,'cement hist forecast'!$A$1:$AJ$34,29,0)</f>
        <v>9.1470596295304016</v>
      </c>
      <c r="R450" s="15">
        <f>VLOOKUP($D450,'cement hist forecast'!$A$1:$AJ$34,30,0)</f>
        <v>9.0083270743042263</v>
      </c>
      <c r="S450" s="15">
        <f>VLOOKUP($D450,'cement hist forecast'!$A$1:$AJ$34,31,0)</f>
        <v>8.8723691701825764</v>
      </c>
      <c r="T450" s="15">
        <f>VLOOKUP($D450,'cement hist forecast'!$A$1:$AJ$34,32,0)</f>
        <v>8.7391304241433581</v>
      </c>
      <c r="U450" s="15">
        <f>VLOOKUP($D450,'cement hist forecast'!$A$1:$AJ$34,33,0)</f>
        <v>8.6085564530249243</v>
      </c>
      <c r="V450" s="15">
        <f>VLOOKUP($D450,'cement hist forecast'!$A$1:$AJ$34,34,0)</f>
        <v>8.480593961328859</v>
      </c>
      <c r="W450" s="15">
        <f>VLOOKUP($D450,'cement hist forecast'!$A$1:$AJ$34,35,0)</f>
        <v>8.3551907194667159</v>
      </c>
      <c r="X450" s="15">
        <f>VLOOKUP($D450,'cement hist forecast'!$A$1:$AJ$34,36,0)</f>
        <v>8.2322955424418147</v>
      </c>
    </row>
    <row r="451" spans="1:24">
      <c r="A451" s="14" t="s">
        <v>3787</v>
      </c>
      <c r="B451" s="14" t="s">
        <v>4647</v>
      </c>
      <c r="C451" s="14" t="s">
        <v>4648</v>
      </c>
      <c r="D451" s="14" t="s">
        <v>2362</v>
      </c>
      <c r="E451" s="14" t="s">
        <v>3963</v>
      </c>
      <c r="F451">
        <f>SUMIF(GID_GCED_CO2_Plant_2019_v1.0!$V$1:$V$797,'prov lvl hist forec Mt'!A451,GID_GCED_CO2_Plant_2019_v1.0!$AB$1:$AB$797)</f>
        <v>0</v>
      </c>
      <c r="G451" s="15">
        <f t="shared" ref="G451:G514" si="14">SUMIF($E$1:$E$686,E451,$F$1:$F$686)</f>
        <v>26891.949999999997</v>
      </c>
      <c r="H451" s="26">
        <f t="shared" ref="H451:H514" si="15">F451/G451</f>
        <v>0</v>
      </c>
      <c r="I451" s="15">
        <f>VLOOKUP($D451,'cement hist forecast'!$A$1:$AJ$34,21,0)</f>
        <v>21.994985336630332</v>
      </c>
      <c r="J451" s="15">
        <f>VLOOKUP($D451,'cement hist forecast'!$A$1:$AJ$34,22,0)</f>
        <v>20.472306267203567</v>
      </c>
      <c r="K451" s="15">
        <f>VLOOKUP($D451,'cement hist forecast'!$A$1:$AJ$34,23,0)</f>
        <v>20.264922925467992</v>
      </c>
      <c r="L451" s="15">
        <f>VLOOKUP($D451,'cement hist forecast'!$A$1:$AJ$34,24,0)</f>
        <v>14.497991619881457</v>
      </c>
      <c r="M451" s="15">
        <f>VLOOKUP($D451,'cement hist forecast'!$A$1:$AJ$34,25,0)</f>
        <v>14.40046728580502</v>
      </c>
      <c r="N451" s="15">
        <f>VLOOKUP($D451,'cement hist forecast'!$A$1:$AJ$34,26,0)</f>
        <v>15.896400140947566</v>
      </c>
      <c r="O451" s="15">
        <f>VLOOKUP($D451,'cement hist forecast'!$A$1:$AJ$34,27,0)</f>
        <v>15.777576315359193</v>
      </c>
      <c r="P451" s="15">
        <f>VLOOKUP($D451,'cement hist forecast'!$A$1:$AJ$34,28,0)</f>
        <v>15.798863522896191</v>
      </c>
      <c r="Q451" s="15">
        <f>VLOOKUP($D451,'cement hist forecast'!$A$1:$AJ$34,29,0)</f>
        <v>16.000616223683764</v>
      </c>
      <c r="R451" s="15">
        <f>VLOOKUP($D451,'cement hist forecast'!$A$1:$AJ$34,30,0)</f>
        <v>16.198333870455588</v>
      </c>
      <c r="S451" s="15">
        <f>VLOOKUP($D451,'cement hist forecast'!$A$1:$AJ$34,31,0)</f>
        <v>16.392097164291975</v>
      </c>
      <c r="T451" s="15">
        <f>VLOOKUP($D451,'cement hist forecast'!$A$1:$AJ$34,32,0)</f>
        <v>16.581985192251636</v>
      </c>
      <c r="U451" s="15">
        <f>VLOOKUP($D451,'cement hist forecast'!$A$1:$AJ$34,33,0)</f>
        <v>16.768075459652103</v>
      </c>
      <c r="V451" s="15">
        <f>VLOOKUP($D451,'cement hist forecast'!$A$1:$AJ$34,34,0)</f>
        <v>16.950443921704558</v>
      </c>
      <c r="W451" s="15">
        <f>VLOOKUP($D451,'cement hist forecast'!$A$1:$AJ$34,35,0)</f>
        <v>17.129165014515966</v>
      </c>
      <c r="X451" s="15">
        <f>VLOOKUP($D451,'cement hist forecast'!$A$1:$AJ$34,36,0)</f>
        <v>17.304311685471145</v>
      </c>
    </row>
    <row r="452" spans="1:24">
      <c r="A452" s="14" t="s">
        <v>3254</v>
      </c>
      <c r="B452" s="14" t="s">
        <v>4649</v>
      </c>
      <c r="C452" s="14" t="s">
        <v>2395</v>
      </c>
      <c r="D452" s="14" t="s">
        <v>2396</v>
      </c>
      <c r="E452" s="14" t="s">
        <v>4093</v>
      </c>
      <c r="F452">
        <f>SUMIF(GID_GCED_CO2_Plant_2019_v1.0!$V$1:$V$797,'prov lvl hist forec Mt'!A452,GID_GCED_CO2_Plant_2019_v1.0!$AB$1:$AB$797)</f>
        <v>5514.49</v>
      </c>
      <c r="G452" s="15">
        <f t="shared" si="14"/>
        <v>18095.59</v>
      </c>
      <c r="H452" s="26">
        <f t="shared" si="15"/>
        <v>0.30474220514501044</v>
      </c>
      <c r="I452" s="15">
        <f>VLOOKUP($D452,'cement hist forecast'!$A$1:$AJ$34,21,0)</f>
        <v>12.43549499866061</v>
      </c>
      <c r="J452" s="15">
        <f>VLOOKUP($D452,'cement hist forecast'!$A$1:$AJ$34,22,0)</f>
        <v>12.480840983881629</v>
      </c>
      <c r="K452" s="15">
        <f>VLOOKUP($D452,'cement hist forecast'!$A$1:$AJ$34,23,0)</f>
        <v>12.119492047909882</v>
      </c>
      <c r="L452" s="15">
        <f>VLOOKUP($D452,'cement hist forecast'!$A$1:$AJ$34,24,0)</f>
        <v>11.653362849274208</v>
      </c>
      <c r="M452" s="15">
        <f>VLOOKUP($D452,'cement hist forecast'!$A$1:$AJ$34,25,0)</f>
        <v>13.243899068207106</v>
      </c>
      <c r="N452" s="15">
        <f>VLOOKUP($D452,'cement hist forecast'!$A$1:$AJ$34,26,0)</f>
        <v>13.249065959926245</v>
      </c>
      <c r="O452" s="15">
        <f>VLOOKUP($D452,'cement hist forecast'!$A$1:$AJ$34,27,0)</f>
        <v>13.442156461077605</v>
      </c>
      <c r="P452" s="15">
        <f>VLOOKUP($D452,'cement hist forecast'!$A$1:$AJ$34,28,0)</f>
        <v>13.407564429125436</v>
      </c>
      <c r="Q452" s="15">
        <f>VLOOKUP($D452,'cement hist forecast'!$A$1:$AJ$34,29,0)</f>
        <v>13.079713260297856</v>
      </c>
      <c r="R452" s="15">
        <f>VLOOKUP($D452,'cement hist forecast'!$A$1:$AJ$34,30,0)</f>
        <v>12.758419114846827</v>
      </c>
      <c r="S452" s="15">
        <f>VLOOKUP($D452,'cement hist forecast'!$A$1:$AJ$34,31,0)</f>
        <v>12.443550852304817</v>
      </c>
      <c r="T452" s="15">
        <f>VLOOKUP($D452,'cement hist forecast'!$A$1:$AJ$34,32,0)</f>
        <v>12.13497995501365</v>
      </c>
      <c r="U452" s="15">
        <f>VLOOKUP($D452,'cement hist forecast'!$A$1:$AJ$34,33,0)</f>
        <v>11.832580475668305</v>
      </c>
      <c r="V452" s="15">
        <f>VLOOKUP($D452,'cement hist forecast'!$A$1:$AJ$34,34,0)</f>
        <v>11.536228985909865</v>
      </c>
      <c r="W452" s="15">
        <f>VLOOKUP($D452,'cement hist forecast'!$A$1:$AJ$34,35,0)</f>
        <v>11.245804525946598</v>
      </c>
      <c r="X452" s="15">
        <f>VLOOKUP($D452,'cement hist forecast'!$A$1:$AJ$34,36,0)</f>
        <v>10.961188555182591</v>
      </c>
    </row>
    <row r="453" spans="1:24">
      <c r="A453" s="14" t="s">
        <v>3788</v>
      </c>
      <c r="B453" s="14" t="s">
        <v>4650</v>
      </c>
      <c r="C453" s="14" t="s">
        <v>4651</v>
      </c>
      <c r="D453" s="14" t="s">
        <v>2545</v>
      </c>
      <c r="E453" s="14" t="s">
        <v>3953</v>
      </c>
      <c r="F453">
        <f>SUMIF(GID_GCED_CO2_Plant_2019_v1.0!$V$1:$V$797,'prov lvl hist forec Mt'!A453,GID_GCED_CO2_Plant_2019_v1.0!$AB$1:$AB$797)</f>
        <v>0</v>
      </c>
      <c r="G453" s="15">
        <f t="shared" si="14"/>
        <v>9758.44</v>
      </c>
      <c r="H453" s="26">
        <f t="shared" si="15"/>
        <v>0</v>
      </c>
      <c r="I453" s="15">
        <f>VLOOKUP($D453,'cement hist forecast'!$A$1:$AJ$34,21,0)</f>
        <v>12.249890595695526</v>
      </c>
      <c r="J453" s="15">
        <f>VLOOKUP($D453,'cement hist forecast'!$A$1:$AJ$34,22,0)</f>
        <v>14.383858197862905</v>
      </c>
      <c r="K453" s="15">
        <f>VLOOKUP($D453,'cement hist forecast'!$A$1:$AJ$34,23,0)</f>
        <v>15.31924099525315</v>
      </c>
      <c r="L453" s="15">
        <f>VLOOKUP($D453,'cement hist forecast'!$A$1:$AJ$34,24,0)</f>
        <v>15.599987440717284</v>
      </c>
      <c r="M453" s="15">
        <f>VLOOKUP($D453,'cement hist forecast'!$A$1:$AJ$34,25,0)</f>
        <v>17.674287089029153</v>
      </c>
      <c r="N453" s="15">
        <f>VLOOKUP($D453,'cement hist forecast'!$A$1:$AJ$34,26,0)</f>
        <v>17.608992589415269</v>
      </c>
      <c r="O453" s="15">
        <f>VLOOKUP($D453,'cement hist forecast'!$A$1:$AJ$34,27,0)</f>
        <v>17.857982969106974</v>
      </c>
      <c r="P453" s="15">
        <f>VLOOKUP($D453,'cement hist forecast'!$A$1:$AJ$34,28,0)</f>
        <v>17.813376511934194</v>
      </c>
      <c r="Q453" s="15">
        <f>VLOOKUP($D453,'cement hist forecast'!$A$1:$AJ$34,29,0)</f>
        <v>17.390612126726253</v>
      </c>
      <c r="R453" s="15">
        <f>VLOOKUP($D453,'cement hist forecast'!$A$1:$AJ$34,30,0)</f>
        <v>16.976303029222471</v>
      </c>
      <c r="S453" s="15">
        <f>VLOOKUP($D453,'cement hist forecast'!$A$1:$AJ$34,31,0)</f>
        <v>16.570280113668762</v>
      </c>
      <c r="T453" s="15">
        <f>VLOOKUP($D453,'cement hist forecast'!$A$1:$AJ$34,32,0)</f>
        <v>16.172377656426129</v>
      </c>
      <c r="U453" s="15">
        <f>VLOOKUP($D453,'cement hist forecast'!$A$1:$AJ$34,33,0)</f>
        <v>15.782433248328351</v>
      </c>
      <c r="V453" s="15">
        <f>VLOOKUP($D453,'cement hist forecast'!$A$1:$AJ$34,34,0)</f>
        <v>15.400287728392524</v>
      </c>
      <c r="W453" s="15">
        <f>VLOOKUP($D453,'cement hist forecast'!$A$1:$AJ$34,35,0)</f>
        <v>15.025785118855419</v>
      </c>
      <c r="X453" s="15">
        <f>VLOOKUP($D453,'cement hist forecast'!$A$1:$AJ$34,36,0)</f>
        <v>14.65877256150905</v>
      </c>
    </row>
    <row r="454" spans="1:24">
      <c r="A454" s="14" t="s">
        <v>3789</v>
      </c>
      <c r="B454" s="14" t="s">
        <v>4652</v>
      </c>
      <c r="C454" s="14" t="s">
        <v>4653</v>
      </c>
      <c r="D454" s="14" t="s">
        <v>3943</v>
      </c>
      <c r="E454" s="14" t="s">
        <v>3944</v>
      </c>
      <c r="F454">
        <f>SUMIF(GID_GCED_CO2_Plant_2019_v1.0!$V$1:$V$797,'prov lvl hist forec Mt'!A454,GID_GCED_CO2_Plant_2019_v1.0!$AB$1:$AB$797)</f>
        <v>0</v>
      </c>
      <c r="G454" s="15">
        <f t="shared" si="14"/>
        <v>4351.25</v>
      </c>
      <c r="H454" s="26">
        <f t="shared" si="15"/>
        <v>0</v>
      </c>
      <c r="I454" s="15">
        <f>VLOOKUP($D454,'cement hist forecast'!$A$1:$AJ$34,21,0)</f>
        <v>4.0193915554063553</v>
      </c>
      <c r="J454" s="15">
        <f>VLOOKUP($D454,'cement hist forecast'!$A$1:$AJ$34,22,0)</f>
        <v>4.3366620130675004</v>
      </c>
      <c r="K454" s="15">
        <f>VLOOKUP($D454,'cement hist forecast'!$A$1:$AJ$34,23,0)</f>
        <v>3.2033980361307468</v>
      </c>
      <c r="L454" s="15">
        <f>VLOOKUP($D454,'cement hist forecast'!$A$1:$AJ$34,24,0)</f>
        <v>2.4965702429489336</v>
      </c>
      <c r="M454" s="15">
        <f>VLOOKUP($D454,'cement hist forecast'!$A$1:$AJ$34,25,0)</f>
        <v>2.719656665294488</v>
      </c>
      <c r="N454" s="15">
        <f>VLOOKUP($D454,'cement hist forecast'!$A$1:$AJ$34,26,0)</f>
        <v>2.895330206718187</v>
      </c>
      <c r="O454" s="15">
        <f>VLOOKUP($D454,'cement hist forecast'!$A$1:$AJ$34,27,0)</f>
        <v>2.9163500648472214</v>
      </c>
      <c r="P454" s="15">
        <f>VLOOKUP($D454,'cement hist forecast'!$A$1:$AJ$34,28,0)</f>
        <v>2.912584371559908</v>
      </c>
      <c r="Q454" s="15">
        <f>VLOOKUP($D454,'cement hist forecast'!$A$1:$AJ$34,29,0)</f>
        <v>2.8768944488806367</v>
      </c>
      <c r="R454" s="15">
        <f>VLOOKUP($D454,'cement hist forecast'!$A$1:$AJ$34,30,0)</f>
        <v>2.8419183246549511</v>
      </c>
      <c r="S454" s="15">
        <f>VLOOKUP($D454,'cement hist forecast'!$A$1:$AJ$34,31,0)</f>
        <v>2.8076417229137793</v>
      </c>
      <c r="T454" s="15">
        <f>VLOOKUP($D454,'cement hist forecast'!$A$1:$AJ$34,32,0)</f>
        <v>2.7740506532074307</v>
      </c>
      <c r="U454" s="15">
        <f>VLOOKUP($D454,'cement hist forecast'!$A$1:$AJ$34,33,0)</f>
        <v>2.7411314048952091</v>
      </c>
      <c r="V454" s="15">
        <f>VLOOKUP($D454,'cement hist forecast'!$A$1:$AJ$34,34,0)</f>
        <v>2.7088705415492318</v>
      </c>
      <c r="W454" s="15">
        <f>VLOOKUP($D454,'cement hist forecast'!$A$1:$AJ$34,35,0)</f>
        <v>2.6772548954701749</v>
      </c>
      <c r="X454" s="15">
        <f>VLOOKUP($D454,'cement hist forecast'!$A$1:$AJ$34,36,0)</f>
        <v>2.6462715623126982</v>
      </c>
    </row>
    <row r="455" spans="1:24">
      <c r="A455" s="14" t="s">
        <v>3333</v>
      </c>
      <c r="B455" s="14" t="s">
        <v>4654</v>
      </c>
      <c r="C455" s="14" t="s">
        <v>2743</v>
      </c>
      <c r="D455" s="14" t="s">
        <v>2744</v>
      </c>
      <c r="E455" s="14" t="s">
        <v>4415</v>
      </c>
      <c r="F455">
        <f>SUMIF(GID_GCED_CO2_Plant_2019_v1.0!$V$1:$V$797,'prov lvl hist forec Mt'!A455,GID_GCED_CO2_Plant_2019_v1.0!$AB$1:$AB$797)</f>
        <v>325.16999999999996</v>
      </c>
      <c r="G455" s="15">
        <f t="shared" si="14"/>
        <v>797.84000000000015</v>
      </c>
      <c r="H455" s="26">
        <f t="shared" si="15"/>
        <v>0.40756291988368581</v>
      </c>
      <c r="I455" s="15">
        <f>VLOOKUP($D455,'cement hist forecast'!$A$1:$AJ$34,21,0)</f>
        <v>0.58936373053193369</v>
      </c>
      <c r="J455" s="15">
        <f>VLOOKUP($D455,'cement hist forecast'!$A$1:$AJ$34,22,0)</f>
        <v>0.81035340392118249</v>
      </c>
      <c r="K455" s="15">
        <f>VLOOKUP($D455,'cement hist forecast'!$A$1:$AJ$34,23,0)</f>
        <v>0.87108768549873916</v>
      </c>
      <c r="L455" s="15">
        <f>VLOOKUP($D455,'cement hist forecast'!$A$1:$AJ$34,24,0)</f>
        <v>1.2072172827376972</v>
      </c>
      <c r="M455" s="15">
        <f>VLOOKUP($D455,'cement hist forecast'!$A$1:$AJ$34,25,0)</f>
        <v>1.4873681381165262</v>
      </c>
      <c r="N455" s="15">
        <f>VLOOKUP($D455,'cement hist forecast'!$A$1:$AJ$34,26,0)</f>
        <v>1.4714584553077539</v>
      </c>
      <c r="O455" s="15">
        <f>VLOOKUP($D455,'cement hist forecast'!$A$1:$AJ$34,27,0)</f>
        <v>1.5114137935127279</v>
      </c>
      <c r="P455" s="15">
        <f>VLOOKUP($D455,'cement hist forecast'!$A$1:$AJ$34,28,0)</f>
        <v>1.5042558218486386</v>
      </c>
      <c r="Q455" s="15">
        <f>VLOOKUP($D455,'cement hist forecast'!$A$1:$AJ$34,29,0)</f>
        <v>1.4364150722866826</v>
      </c>
      <c r="R455" s="15">
        <f>VLOOKUP($D455,'cement hist forecast'!$A$1:$AJ$34,30,0)</f>
        <v>1.3699311377159658</v>
      </c>
      <c r="S455" s="15">
        <f>VLOOKUP($D455,'cement hist forecast'!$A$1:$AJ$34,31,0)</f>
        <v>1.3047768818366632</v>
      </c>
      <c r="T455" s="15">
        <f>VLOOKUP($D455,'cement hist forecast'!$A$1:$AJ$34,32,0)</f>
        <v>1.2409257110749468</v>
      </c>
      <c r="U455" s="15">
        <f>VLOOKUP($D455,'cement hist forecast'!$A$1:$AJ$34,33,0)</f>
        <v>1.1783515637284649</v>
      </c>
      <c r="V455" s="15">
        <f>VLOOKUP($D455,'cement hist forecast'!$A$1:$AJ$34,34,0)</f>
        <v>1.1170288993289121</v>
      </c>
      <c r="W455" s="15">
        <f>VLOOKUP($D455,'cement hist forecast'!$A$1:$AJ$34,35,0)</f>
        <v>1.0569326882173513</v>
      </c>
      <c r="X455" s="15">
        <f>VLOOKUP($D455,'cement hist forecast'!$A$1:$AJ$34,36,0)</f>
        <v>0.99803840132802057</v>
      </c>
    </row>
    <row r="456" spans="1:24">
      <c r="A456" s="14" t="s">
        <v>3790</v>
      </c>
      <c r="B456" s="14" t="s">
        <v>4655</v>
      </c>
      <c r="C456" s="14" t="s">
        <v>4656</v>
      </c>
      <c r="D456" s="14" t="s">
        <v>1517</v>
      </c>
      <c r="E456" s="14" t="s">
        <v>4043</v>
      </c>
      <c r="F456">
        <f>SUMIF(GID_GCED_CO2_Plant_2019_v1.0!$V$1:$V$797,'prov lvl hist forec Mt'!A456,GID_GCED_CO2_Plant_2019_v1.0!$AB$1:$AB$797)</f>
        <v>0</v>
      </c>
      <c r="G456" s="15">
        <f t="shared" si="14"/>
        <v>24846.129999999997</v>
      </c>
      <c r="H456" s="26">
        <f t="shared" si="15"/>
        <v>0</v>
      </c>
      <c r="I456" s="15">
        <f>VLOOKUP($D456,'cement hist forecast'!$A$1:$AJ$34,21,0)</f>
        <v>19.737440587036417</v>
      </c>
      <c r="J456" s="15">
        <f>VLOOKUP($D456,'cement hist forecast'!$A$1:$AJ$34,22,0)</f>
        <v>19.782785600550685</v>
      </c>
      <c r="K456" s="15">
        <f>VLOOKUP($D456,'cement hist forecast'!$A$1:$AJ$34,23,0)</f>
        <v>21.414223108893875</v>
      </c>
      <c r="L456" s="15">
        <f>VLOOKUP($D456,'cement hist forecast'!$A$1:$AJ$34,24,0)</f>
        <v>21.140668258208319</v>
      </c>
      <c r="M456" s="15">
        <f>VLOOKUP($D456,'cement hist forecast'!$A$1:$AJ$34,25,0)</f>
        <v>22.995128337938279</v>
      </c>
      <c r="N456" s="15">
        <f>VLOOKUP($D456,'cement hist forecast'!$A$1:$AJ$34,26,0)</f>
        <v>23.156823843551148</v>
      </c>
      <c r="O456" s="15">
        <f>VLOOKUP($D456,'cement hist forecast'!$A$1:$AJ$34,27,0)</f>
        <v>23.328832621471442</v>
      </c>
      <c r="P456" s="15">
        <f>VLOOKUP($D456,'cement hist forecast'!$A$1:$AJ$34,28,0)</f>
        <v>23.29801736589754</v>
      </c>
      <c r="Q456" s="15">
        <f>VLOOKUP($D456,'cement hist forecast'!$A$1:$AJ$34,29,0)</f>
        <v>23.005961161405295</v>
      </c>
      <c r="R456" s="15">
        <f>VLOOKUP($D456,'cement hist forecast'!$A$1:$AJ$34,30,0)</f>
        <v>22.719746081002896</v>
      </c>
      <c r="S456" s="15">
        <f>VLOOKUP($D456,'cement hist forecast'!$A$1:$AJ$34,31,0)</f>
        <v>22.439255302208544</v>
      </c>
      <c r="T456" s="15">
        <f>VLOOKUP($D456,'cement hist forecast'!$A$1:$AJ$34,32,0)</f>
        <v>22.164374338990076</v>
      </c>
      <c r="U456" s="15">
        <f>VLOOKUP($D456,'cement hist forecast'!$A$1:$AJ$34,33,0)</f>
        <v>21.894990995035982</v>
      </c>
      <c r="V456" s="15">
        <f>VLOOKUP($D456,'cement hist forecast'!$A$1:$AJ$34,34,0)</f>
        <v>21.630995317960966</v>
      </c>
      <c r="W456" s="15">
        <f>VLOOKUP($D456,'cement hist forecast'!$A$1:$AJ$34,35,0)</f>
        <v>21.372279554427454</v>
      </c>
      <c r="X456" s="15">
        <f>VLOOKUP($D456,'cement hist forecast'!$A$1:$AJ$34,36,0)</f>
        <v>21.118738106164606</v>
      </c>
    </row>
    <row r="457" spans="1:24">
      <c r="A457" s="14" t="s">
        <v>3791</v>
      </c>
      <c r="B457" s="14" t="s">
        <v>4657</v>
      </c>
      <c r="C457" s="14" t="s">
        <v>4658</v>
      </c>
      <c r="D457" s="14" t="s">
        <v>1517</v>
      </c>
      <c r="E457" s="14" t="s">
        <v>4043</v>
      </c>
      <c r="F457">
        <f>SUMIF(GID_GCED_CO2_Plant_2019_v1.0!$V$1:$V$797,'prov lvl hist forec Mt'!A457,GID_GCED_CO2_Plant_2019_v1.0!$AB$1:$AB$797)</f>
        <v>0</v>
      </c>
      <c r="G457" s="15">
        <f t="shared" si="14"/>
        <v>24846.129999999997</v>
      </c>
      <c r="H457" s="26">
        <f t="shared" si="15"/>
        <v>0</v>
      </c>
      <c r="I457" s="15">
        <f>VLOOKUP($D457,'cement hist forecast'!$A$1:$AJ$34,21,0)</f>
        <v>19.737440587036417</v>
      </c>
      <c r="J457" s="15">
        <f>VLOOKUP($D457,'cement hist forecast'!$A$1:$AJ$34,22,0)</f>
        <v>19.782785600550685</v>
      </c>
      <c r="K457" s="15">
        <f>VLOOKUP($D457,'cement hist forecast'!$A$1:$AJ$34,23,0)</f>
        <v>21.414223108893875</v>
      </c>
      <c r="L457" s="15">
        <f>VLOOKUP($D457,'cement hist forecast'!$A$1:$AJ$34,24,0)</f>
        <v>21.140668258208319</v>
      </c>
      <c r="M457" s="15">
        <f>VLOOKUP($D457,'cement hist forecast'!$A$1:$AJ$34,25,0)</f>
        <v>22.995128337938279</v>
      </c>
      <c r="N457" s="15">
        <f>VLOOKUP($D457,'cement hist forecast'!$A$1:$AJ$34,26,0)</f>
        <v>23.156823843551148</v>
      </c>
      <c r="O457" s="15">
        <f>VLOOKUP($D457,'cement hist forecast'!$A$1:$AJ$34,27,0)</f>
        <v>23.328832621471442</v>
      </c>
      <c r="P457" s="15">
        <f>VLOOKUP($D457,'cement hist forecast'!$A$1:$AJ$34,28,0)</f>
        <v>23.29801736589754</v>
      </c>
      <c r="Q457" s="15">
        <f>VLOOKUP($D457,'cement hist forecast'!$A$1:$AJ$34,29,0)</f>
        <v>23.005961161405295</v>
      </c>
      <c r="R457" s="15">
        <f>VLOOKUP($D457,'cement hist forecast'!$A$1:$AJ$34,30,0)</f>
        <v>22.719746081002896</v>
      </c>
      <c r="S457" s="15">
        <f>VLOOKUP($D457,'cement hist forecast'!$A$1:$AJ$34,31,0)</f>
        <v>22.439255302208544</v>
      </c>
      <c r="T457" s="15">
        <f>VLOOKUP($D457,'cement hist forecast'!$A$1:$AJ$34,32,0)</f>
        <v>22.164374338990076</v>
      </c>
      <c r="U457" s="15">
        <f>VLOOKUP($D457,'cement hist forecast'!$A$1:$AJ$34,33,0)</f>
        <v>21.894990995035982</v>
      </c>
      <c r="V457" s="15">
        <f>VLOOKUP($D457,'cement hist forecast'!$A$1:$AJ$34,34,0)</f>
        <v>21.630995317960966</v>
      </c>
      <c r="W457" s="15">
        <f>VLOOKUP($D457,'cement hist forecast'!$A$1:$AJ$34,35,0)</f>
        <v>21.372279554427454</v>
      </c>
      <c r="X457" s="15">
        <f>VLOOKUP($D457,'cement hist forecast'!$A$1:$AJ$34,36,0)</f>
        <v>21.118738106164606</v>
      </c>
    </row>
    <row r="458" spans="1:24">
      <c r="A458" s="14" t="s">
        <v>3792</v>
      </c>
      <c r="B458" s="14" t="s">
        <v>4659</v>
      </c>
      <c r="C458" s="14" t="s">
        <v>4660</v>
      </c>
      <c r="D458" s="14" t="s">
        <v>2400</v>
      </c>
      <c r="E458" s="14" t="s">
        <v>4023</v>
      </c>
      <c r="F458">
        <f>SUMIF(GID_GCED_CO2_Plant_2019_v1.0!$V$1:$V$797,'prov lvl hist forec Mt'!A458,GID_GCED_CO2_Plant_2019_v1.0!$AB$1:$AB$797)</f>
        <v>0</v>
      </c>
      <c r="G458" s="15">
        <f t="shared" si="14"/>
        <v>18621.920000000002</v>
      </c>
      <c r="H458" s="26">
        <f t="shared" si="15"/>
        <v>0</v>
      </c>
      <c r="I458" s="15">
        <f>VLOOKUP($D458,'cement hist forecast'!$A$1:$AJ$34,21,0)</f>
        <v>15.467210726119626</v>
      </c>
      <c r="J458" s="15">
        <f>VLOOKUP($D458,'cement hist forecast'!$A$1:$AJ$34,22,0)</f>
        <v>15.976751172588134</v>
      </c>
      <c r="K458" s="15">
        <f>VLOOKUP($D458,'cement hist forecast'!$A$1:$AJ$34,23,0)</f>
        <v>16.1704825212869</v>
      </c>
      <c r="L458" s="15">
        <f>VLOOKUP($D458,'cement hist forecast'!$A$1:$AJ$34,24,0)</f>
        <v>14.439325167700181</v>
      </c>
      <c r="M458" s="15">
        <f>VLOOKUP($D458,'cement hist forecast'!$A$1:$AJ$34,25,0)</f>
        <v>15.403971225051407</v>
      </c>
      <c r="N458" s="15">
        <f>VLOOKUP($D458,'cement hist forecast'!$A$1:$AJ$34,26,0)</f>
        <v>14.96456053282656</v>
      </c>
      <c r="O458" s="15">
        <f>VLOOKUP($D458,'cement hist forecast'!$A$1:$AJ$34,27,0)</f>
        <v>15.02982583604382</v>
      </c>
      <c r="P458" s="15">
        <f>VLOOKUP($D458,'cement hist forecast'!$A$1:$AJ$34,28,0)</f>
        <v>15.018133601362166</v>
      </c>
      <c r="Q458" s="15">
        <f>VLOOKUP($D458,'cement hist forecast'!$A$1:$AJ$34,29,0)</f>
        <v>14.907318694279338</v>
      </c>
      <c r="R458" s="15">
        <f>VLOOKUP($D458,'cement hist forecast'!$A$1:$AJ$34,30,0)</f>
        <v>14.798720085338164</v>
      </c>
      <c r="S458" s="15">
        <f>VLOOKUP($D458,'cement hist forecast'!$A$1:$AJ$34,31,0)</f>
        <v>14.692293448575814</v>
      </c>
      <c r="T458" s="15">
        <f>VLOOKUP($D458,'cement hist forecast'!$A$1:$AJ$34,32,0)</f>
        <v>14.587995344548712</v>
      </c>
      <c r="U458" s="15">
        <f>VLOOKUP($D458,'cement hist forecast'!$A$1:$AJ$34,33,0)</f>
        <v>14.48578320260215</v>
      </c>
      <c r="V458" s="15">
        <f>VLOOKUP($D458,'cement hist forecast'!$A$1:$AJ$34,34,0)</f>
        <v>14.385615303494522</v>
      </c>
      <c r="W458" s="15">
        <f>VLOOKUP($D458,'cement hist forecast'!$A$1:$AJ$34,35,0)</f>
        <v>14.287450762369044</v>
      </c>
      <c r="X458" s="15">
        <f>VLOOKUP($D458,'cement hist forecast'!$A$1:$AJ$34,36,0)</f>
        <v>14.191249512066076</v>
      </c>
    </row>
    <row r="459" spans="1:24">
      <c r="A459" s="14" t="s">
        <v>3793</v>
      </c>
      <c r="B459" s="14" t="s">
        <v>4661</v>
      </c>
      <c r="C459" s="14" t="s">
        <v>4662</v>
      </c>
      <c r="D459" s="14" t="s">
        <v>1517</v>
      </c>
      <c r="E459" s="14" t="s">
        <v>4043</v>
      </c>
      <c r="F459">
        <f>SUMIF(GID_GCED_CO2_Plant_2019_v1.0!$V$1:$V$797,'prov lvl hist forec Mt'!A459,GID_GCED_CO2_Plant_2019_v1.0!$AB$1:$AB$797)</f>
        <v>0</v>
      </c>
      <c r="G459" s="15">
        <f t="shared" si="14"/>
        <v>24846.129999999997</v>
      </c>
      <c r="H459" s="26">
        <f t="shared" si="15"/>
        <v>0</v>
      </c>
      <c r="I459" s="15">
        <f>VLOOKUP($D459,'cement hist forecast'!$A$1:$AJ$34,21,0)</f>
        <v>19.737440587036417</v>
      </c>
      <c r="J459" s="15">
        <f>VLOOKUP($D459,'cement hist forecast'!$A$1:$AJ$34,22,0)</f>
        <v>19.782785600550685</v>
      </c>
      <c r="K459" s="15">
        <f>VLOOKUP($D459,'cement hist forecast'!$A$1:$AJ$34,23,0)</f>
        <v>21.414223108893875</v>
      </c>
      <c r="L459" s="15">
        <f>VLOOKUP($D459,'cement hist forecast'!$A$1:$AJ$34,24,0)</f>
        <v>21.140668258208319</v>
      </c>
      <c r="M459" s="15">
        <f>VLOOKUP($D459,'cement hist forecast'!$A$1:$AJ$34,25,0)</f>
        <v>22.995128337938279</v>
      </c>
      <c r="N459" s="15">
        <f>VLOOKUP($D459,'cement hist forecast'!$A$1:$AJ$34,26,0)</f>
        <v>23.156823843551148</v>
      </c>
      <c r="O459" s="15">
        <f>VLOOKUP($D459,'cement hist forecast'!$A$1:$AJ$34,27,0)</f>
        <v>23.328832621471442</v>
      </c>
      <c r="P459" s="15">
        <f>VLOOKUP($D459,'cement hist forecast'!$A$1:$AJ$34,28,0)</f>
        <v>23.29801736589754</v>
      </c>
      <c r="Q459" s="15">
        <f>VLOOKUP($D459,'cement hist forecast'!$A$1:$AJ$34,29,0)</f>
        <v>23.005961161405295</v>
      </c>
      <c r="R459" s="15">
        <f>VLOOKUP($D459,'cement hist forecast'!$A$1:$AJ$34,30,0)</f>
        <v>22.719746081002896</v>
      </c>
      <c r="S459" s="15">
        <f>VLOOKUP($D459,'cement hist forecast'!$A$1:$AJ$34,31,0)</f>
        <v>22.439255302208544</v>
      </c>
      <c r="T459" s="15">
        <f>VLOOKUP($D459,'cement hist forecast'!$A$1:$AJ$34,32,0)</f>
        <v>22.164374338990076</v>
      </c>
      <c r="U459" s="15">
        <f>VLOOKUP($D459,'cement hist forecast'!$A$1:$AJ$34,33,0)</f>
        <v>21.894990995035982</v>
      </c>
      <c r="V459" s="15">
        <f>VLOOKUP($D459,'cement hist forecast'!$A$1:$AJ$34,34,0)</f>
        <v>21.630995317960966</v>
      </c>
      <c r="W459" s="15">
        <f>VLOOKUP($D459,'cement hist forecast'!$A$1:$AJ$34,35,0)</f>
        <v>21.372279554427454</v>
      </c>
      <c r="X459" s="15">
        <f>VLOOKUP($D459,'cement hist forecast'!$A$1:$AJ$34,36,0)</f>
        <v>21.118738106164606</v>
      </c>
    </row>
    <row r="460" spans="1:24">
      <c r="A460" s="14" t="s">
        <v>3794</v>
      </c>
      <c r="B460" s="14" t="s">
        <v>4663</v>
      </c>
      <c r="C460" s="14" t="s">
        <v>4664</v>
      </c>
      <c r="D460" s="14" t="s">
        <v>2400</v>
      </c>
      <c r="E460" s="14" t="s">
        <v>4023</v>
      </c>
      <c r="F460">
        <f>SUMIF(GID_GCED_CO2_Plant_2019_v1.0!$V$1:$V$797,'prov lvl hist forec Mt'!A460,GID_GCED_CO2_Plant_2019_v1.0!$AB$1:$AB$797)</f>
        <v>0</v>
      </c>
      <c r="G460" s="15">
        <f t="shared" si="14"/>
        <v>18621.920000000002</v>
      </c>
      <c r="H460" s="26">
        <f t="shared" si="15"/>
        <v>0</v>
      </c>
      <c r="I460" s="15">
        <f>VLOOKUP($D460,'cement hist forecast'!$A$1:$AJ$34,21,0)</f>
        <v>15.467210726119626</v>
      </c>
      <c r="J460" s="15">
        <f>VLOOKUP($D460,'cement hist forecast'!$A$1:$AJ$34,22,0)</f>
        <v>15.976751172588134</v>
      </c>
      <c r="K460" s="15">
        <f>VLOOKUP($D460,'cement hist forecast'!$A$1:$AJ$34,23,0)</f>
        <v>16.1704825212869</v>
      </c>
      <c r="L460" s="15">
        <f>VLOOKUP($D460,'cement hist forecast'!$A$1:$AJ$34,24,0)</f>
        <v>14.439325167700181</v>
      </c>
      <c r="M460" s="15">
        <f>VLOOKUP($D460,'cement hist forecast'!$A$1:$AJ$34,25,0)</f>
        <v>15.403971225051407</v>
      </c>
      <c r="N460" s="15">
        <f>VLOOKUP($D460,'cement hist forecast'!$A$1:$AJ$34,26,0)</f>
        <v>14.96456053282656</v>
      </c>
      <c r="O460" s="15">
        <f>VLOOKUP($D460,'cement hist forecast'!$A$1:$AJ$34,27,0)</f>
        <v>15.02982583604382</v>
      </c>
      <c r="P460" s="15">
        <f>VLOOKUP($D460,'cement hist forecast'!$A$1:$AJ$34,28,0)</f>
        <v>15.018133601362166</v>
      </c>
      <c r="Q460" s="15">
        <f>VLOOKUP($D460,'cement hist forecast'!$A$1:$AJ$34,29,0)</f>
        <v>14.907318694279338</v>
      </c>
      <c r="R460" s="15">
        <f>VLOOKUP($D460,'cement hist forecast'!$A$1:$AJ$34,30,0)</f>
        <v>14.798720085338164</v>
      </c>
      <c r="S460" s="15">
        <f>VLOOKUP($D460,'cement hist forecast'!$A$1:$AJ$34,31,0)</f>
        <v>14.692293448575814</v>
      </c>
      <c r="T460" s="15">
        <f>VLOOKUP($D460,'cement hist forecast'!$A$1:$AJ$34,32,0)</f>
        <v>14.587995344548712</v>
      </c>
      <c r="U460" s="15">
        <f>VLOOKUP($D460,'cement hist forecast'!$A$1:$AJ$34,33,0)</f>
        <v>14.48578320260215</v>
      </c>
      <c r="V460" s="15">
        <f>VLOOKUP($D460,'cement hist forecast'!$A$1:$AJ$34,34,0)</f>
        <v>14.385615303494522</v>
      </c>
      <c r="W460" s="15">
        <f>VLOOKUP($D460,'cement hist forecast'!$A$1:$AJ$34,35,0)</f>
        <v>14.287450762369044</v>
      </c>
      <c r="X460" s="15">
        <f>VLOOKUP($D460,'cement hist forecast'!$A$1:$AJ$34,36,0)</f>
        <v>14.191249512066076</v>
      </c>
    </row>
    <row r="461" spans="1:24">
      <c r="A461" s="14" t="s">
        <v>3795</v>
      </c>
      <c r="B461" s="14" t="s">
        <v>4665</v>
      </c>
      <c r="C461" s="14" t="s">
        <v>4666</v>
      </c>
      <c r="D461" s="14" t="s">
        <v>2370</v>
      </c>
      <c r="E461" s="14" t="s">
        <v>4145</v>
      </c>
      <c r="F461">
        <f>SUMIF(GID_GCED_CO2_Plant_2019_v1.0!$V$1:$V$797,'prov lvl hist forec Mt'!A461,GID_GCED_CO2_Plant_2019_v1.0!$AB$1:$AB$797)</f>
        <v>0</v>
      </c>
      <c r="G461" s="15">
        <f t="shared" si="14"/>
        <v>9185.25</v>
      </c>
      <c r="H461" s="26">
        <f t="shared" si="15"/>
        <v>0</v>
      </c>
      <c r="I461" s="15">
        <f>VLOOKUP($D461,'cement hist forecast'!$A$1:$AJ$34,21,0)</f>
        <v>10.296593578950601</v>
      </c>
      <c r="J461" s="15">
        <f>VLOOKUP($D461,'cement hist forecast'!$A$1:$AJ$34,22,0)</f>
        <v>10.615438043271496</v>
      </c>
      <c r="K461" s="15">
        <f>VLOOKUP($D461,'cement hist forecast'!$A$1:$AJ$34,23,0)</f>
        <v>11.454869534698972</v>
      </c>
      <c r="L461" s="15">
        <f>VLOOKUP($D461,'cement hist forecast'!$A$1:$AJ$34,24,0)</f>
        <v>11.613207335351618</v>
      </c>
      <c r="M461" s="15">
        <f>VLOOKUP($D461,'cement hist forecast'!$A$1:$AJ$34,25,0)</f>
        <v>12.993580356253586</v>
      </c>
      <c r="N461" s="15">
        <f>VLOOKUP($D461,'cement hist forecast'!$A$1:$AJ$34,26,0)</f>
        <v>13.159656117009451</v>
      </c>
      <c r="O461" s="15">
        <f>VLOOKUP($D461,'cement hist forecast'!$A$1:$AJ$34,27,0)</f>
        <v>13.316686401956881</v>
      </c>
      <c r="P461" s="15">
        <f>VLOOKUP($D461,'cement hist forecast'!$A$1:$AJ$34,28,0)</f>
        <v>13.288554533211554</v>
      </c>
      <c r="Q461" s="15">
        <f>VLOOKUP($D461,'cement hist forecast'!$A$1:$AJ$34,29,0)</f>
        <v>13.02193052967765</v>
      </c>
      <c r="R461" s="15">
        <f>VLOOKUP($D461,'cement hist forecast'!$A$1:$AJ$34,30,0)</f>
        <v>12.760639006214427</v>
      </c>
      <c r="S461" s="15">
        <f>VLOOKUP($D461,'cement hist forecast'!$A$1:$AJ$34,31,0)</f>
        <v>12.504573313220467</v>
      </c>
      <c r="T461" s="15">
        <f>VLOOKUP($D461,'cement hist forecast'!$A$1:$AJ$34,32,0)</f>
        <v>12.253628934086386</v>
      </c>
      <c r="U461" s="15">
        <f>VLOOKUP($D461,'cement hist forecast'!$A$1:$AJ$34,33,0)</f>
        <v>12.007703442534988</v>
      </c>
      <c r="V461" s="15">
        <f>VLOOKUP($D461,'cement hist forecast'!$A$1:$AJ$34,34,0)</f>
        <v>11.766696460814616</v>
      </c>
      <c r="W461" s="15">
        <f>VLOOKUP($D461,'cement hist forecast'!$A$1:$AJ$34,35,0)</f>
        <v>11.530509618728654</v>
      </c>
      <c r="X461" s="15">
        <f>VLOOKUP($D461,'cement hist forecast'!$A$1:$AJ$34,36,0)</f>
        <v>11.299046513484409</v>
      </c>
    </row>
    <row r="462" spans="1:24">
      <c r="A462" s="14" t="s">
        <v>3244</v>
      </c>
      <c r="B462" s="14" t="s">
        <v>4667</v>
      </c>
      <c r="C462" s="14" t="s">
        <v>2356</v>
      </c>
      <c r="D462" s="14" t="s">
        <v>2357</v>
      </c>
      <c r="E462" s="14" t="s">
        <v>4062</v>
      </c>
      <c r="F462">
        <f>SUMIF(GID_GCED_CO2_Plant_2019_v1.0!$V$1:$V$797,'prov lvl hist forec Mt'!A462,GID_GCED_CO2_Plant_2019_v1.0!$AB$1:$AB$797)</f>
        <v>941.99</v>
      </c>
      <c r="G462" s="15">
        <f t="shared" si="14"/>
        <v>32718.120000000006</v>
      </c>
      <c r="H462" s="26">
        <f t="shared" si="15"/>
        <v>2.8791079683062468E-2</v>
      </c>
      <c r="I462" s="15">
        <f>VLOOKUP($D462,'cement hist forecast'!$A$1:$AJ$34,21,0)</f>
        <v>15.009377674854287</v>
      </c>
      <c r="J462" s="15">
        <f>VLOOKUP($D462,'cement hist forecast'!$A$1:$AJ$34,22,0)</f>
        <v>14.164771783135061</v>
      </c>
      <c r="K462" s="15">
        <f>VLOOKUP($D462,'cement hist forecast'!$A$1:$AJ$34,23,0)</f>
        <v>15.235528999314372</v>
      </c>
      <c r="L462" s="15">
        <f>VLOOKUP($D462,'cement hist forecast'!$A$1:$AJ$34,24,0)</f>
        <v>16.194770331166367</v>
      </c>
      <c r="M462" s="15">
        <f>VLOOKUP($D462,'cement hist forecast'!$A$1:$AJ$34,25,0)</f>
        <v>18.438081140360943</v>
      </c>
      <c r="N462" s="15">
        <f>VLOOKUP($D462,'cement hist forecast'!$A$1:$AJ$34,26,0)</f>
        <v>17.949965087588634</v>
      </c>
      <c r="O462" s="15">
        <f>VLOOKUP($D462,'cement hist forecast'!$A$1:$AJ$34,27,0)</f>
        <v>18.223998936468487</v>
      </c>
      <c r="P462" s="15">
        <f>VLOOKUP($D462,'cement hist forecast'!$A$1:$AJ$34,28,0)</f>
        <v>18.174905958823786</v>
      </c>
      <c r="Q462" s="15">
        <f>VLOOKUP($D462,'cement hist forecast'!$A$1:$AJ$34,29,0)</f>
        <v>17.709619903228777</v>
      </c>
      <c r="R462" s="15">
        <f>VLOOKUP($D462,'cement hist forecast'!$A$1:$AJ$34,30,0)</f>
        <v>17.253639568745673</v>
      </c>
      <c r="S462" s="15">
        <f>VLOOKUP($D462,'cement hist forecast'!$A$1:$AJ$34,31,0)</f>
        <v>16.80677884095223</v>
      </c>
      <c r="T462" s="15">
        <f>VLOOKUP($D462,'cement hist forecast'!$A$1:$AJ$34,32,0)</f>
        <v>16.368855327714655</v>
      </c>
      <c r="U462" s="15">
        <f>VLOOKUP($D462,'cement hist forecast'!$A$1:$AJ$34,33,0)</f>
        <v>15.939690284741834</v>
      </c>
      <c r="V462" s="15">
        <f>VLOOKUP($D462,'cement hist forecast'!$A$1:$AJ$34,34,0)</f>
        <v>15.519108542628466</v>
      </c>
      <c r="W462" s="15">
        <f>VLOOKUP($D462,'cement hist forecast'!$A$1:$AJ$34,35,0)</f>
        <v>15.106938435357369</v>
      </c>
      <c r="X462" s="15">
        <f>VLOOKUP($D462,'cement hist forecast'!$A$1:$AJ$34,36,0)</f>
        <v>14.70301173023169</v>
      </c>
    </row>
    <row r="463" spans="1:24">
      <c r="A463" s="14" t="s">
        <v>3278</v>
      </c>
      <c r="B463" s="14" t="s">
        <v>4668</v>
      </c>
      <c r="C463" s="14" t="s">
        <v>2487</v>
      </c>
      <c r="D463" s="14" t="s">
        <v>2400</v>
      </c>
      <c r="E463" s="14" t="s">
        <v>4023</v>
      </c>
      <c r="F463">
        <f>SUMIF(GID_GCED_CO2_Plant_2019_v1.0!$V$1:$V$797,'prov lvl hist forec Mt'!A463,GID_GCED_CO2_Plant_2019_v1.0!$AB$1:$AB$797)</f>
        <v>522.95000000000005</v>
      </c>
      <c r="G463" s="15">
        <f t="shared" si="14"/>
        <v>18621.920000000002</v>
      </c>
      <c r="H463" s="26">
        <f t="shared" si="15"/>
        <v>2.8082496326909363E-2</v>
      </c>
      <c r="I463" s="15">
        <f>VLOOKUP($D463,'cement hist forecast'!$A$1:$AJ$34,21,0)</f>
        <v>15.467210726119626</v>
      </c>
      <c r="J463" s="15">
        <f>VLOOKUP($D463,'cement hist forecast'!$A$1:$AJ$34,22,0)</f>
        <v>15.976751172588134</v>
      </c>
      <c r="K463" s="15">
        <f>VLOOKUP($D463,'cement hist forecast'!$A$1:$AJ$34,23,0)</f>
        <v>16.1704825212869</v>
      </c>
      <c r="L463" s="15">
        <f>VLOOKUP($D463,'cement hist forecast'!$A$1:$AJ$34,24,0)</f>
        <v>14.439325167700181</v>
      </c>
      <c r="M463" s="15">
        <f>VLOOKUP($D463,'cement hist forecast'!$A$1:$AJ$34,25,0)</f>
        <v>15.403971225051407</v>
      </c>
      <c r="N463" s="15">
        <f>VLOOKUP($D463,'cement hist forecast'!$A$1:$AJ$34,26,0)</f>
        <v>14.96456053282656</v>
      </c>
      <c r="O463" s="15">
        <f>VLOOKUP($D463,'cement hist forecast'!$A$1:$AJ$34,27,0)</f>
        <v>15.02982583604382</v>
      </c>
      <c r="P463" s="15">
        <f>VLOOKUP($D463,'cement hist forecast'!$A$1:$AJ$34,28,0)</f>
        <v>15.018133601362166</v>
      </c>
      <c r="Q463" s="15">
        <f>VLOOKUP($D463,'cement hist forecast'!$A$1:$AJ$34,29,0)</f>
        <v>14.907318694279338</v>
      </c>
      <c r="R463" s="15">
        <f>VLOOKUP($D463,'cement hist forecast'!$A$1:$AJ$34,30,0)</f>
        <v>14.798720085338164</v>
      </c>
      <c r="S463" s="15">
        <f>VLOOKUP($D463,'cement hist forecast'!$A$1:$AJ$34,31,0)</f>
        <v>14.692293448575814</v>
      </c>
      <c r="T463" s="15">
        <f>VLOOKUP($D463,'cement hist forecast'!$A$1:$AJ$34,32,0)</f>
        <v>14.587995344548712</v>
      </c>
      <c r="U463" s="15">
        <f>VLOOKUP($D463,'cement hist forecast'!$A$1:$AJ$34,33,0)</f>
        <v>14.48578320260215</v>
      </c>
      <c r="V463" s="15">
        <f>VLOOKUP($D463,'cement hist forecast'!$A$1:$AJ$34,34,0)</f>
        <v>14.385615303494522</v>
      </c>
      <c r="W463" s="15">
        <f>VLOOKUP($D463,'cement hist forecast'!$A$1:$AJ$34,35,0)</f>
        <v>14.287450762369044</v>
      </c>
      <c r="X463" s="15">
        <f>VLOOKUP($D463,'cement hist forecast'!$A$1:$AJ$34,36,0)</f>
        <v>14.191249512066076</v>
      </c>
    </row>
    <row r="464" spans="1:24">
      <c r="A464" s="14" t="s">
        <v>3796</v>
      </c>
      <c r="B464" s="14" t="s">
        <v>4669</v>
      </c>
      <c r="C464" s="14" t="s">
        <v>4670</v>
      </c>
      <c r="D464" s="14" t="s">
        <v>2366</v>
      </c>
      <c r="E464" s="14" t="s">
        <v>3987</v>
      </c>
      <c r="F464">
        <f>SUMIF(GID_GCED_CO2_Plant_2019_v1.0!$V$1:$V$797,'prov lvl hist forec Mt'!A464,GID_GCED_CO2_Plant_2019_v1.0!$AB$1:$AB$797)</f>
        <v>0</v>
      </c>
      <c r="G464" s="15">
        <f t="shared" si="14"/>
        <v>30951.659999999996</v>
      </c>
      <c r="H464" s="26">
        <f t="shared" si="15"/>
        <v>0</v>
      </c>
      <c r="I464" s="15">
        <f>VLOOKUP($D464,'cement hist forecast'!$A$1:$AJ$34,21,0)</f>
        <v>18.673370677696866</v>
      </c>
      <c r="J464" s="15">
        <f>VLOOKUP($D464,'cement hist forecast'!$A$1:$AJ$34,22,0)</f>
        <v>19.134054182558735</v>
      </c>
      <c r="K464" s="15">
        <f>VLOOKUP($D464,'cement hist forecast'!$A$1:$AJ$34,23,0)</f>
        <v>18.733784261782063</v>
      </c>
      <c r="L464" s="15">
        <f>VLOOKUP($D464,'cement hist forecast'!$A$1:$AJ$34,24,0)</f>
        <v>18.178614028547219</v>
      </c>
      <c r="M464" s="15">
        <f>VLOOKUP($D464,'cement hist forecast'!$A$1:$AJ$34,25,0)</f>
        <v>19.500559683797793</v>
      </c>
      <c r="N464" s="15">
        <f>VLOOKUP($D464,'cement hist forecast'!$A$1:$AJ$34,26,0)</f>
        <v>19.658190788078301</v>
      </c>
      <c r="O464" s="15">
        <f>VLOOKUP($D464,'cement hist forecast'!$A$1:$AJ$34,27,0)</f>
        <v>19.758945245019191</v>
      </c>
      <c r="P464" s="15">
        <f>VLOOKUP($D464,'cement hist forecast'!$A$1:$AJ$34,28,0)</f>
        <v>19.74089515258564</v>
      </c>
      <c r="Q464" s="15">
        <f>VLOOKUP($D464,'cement hist forecast'!$A$1:$AJ$34,29,0)</f>
        <v>19.569822695495866</v>
      </c>
      <c r="R464" s="15">
        <f>VLOOKUP($D464,'cement hist forecast'!$A$1:$AJ$34,30,0)</f>
        <v>19.402171687547888</v>
      </c>
      <c r="S464" s="15">
        <f>VLOOKUP($D464,'cement hist forecast'!$A$1:$AJ$34,31,0)</f>
        <v>19.237873699758868</v>
      </c>
      <c r="T464" s="15">
        <f>VLOOKUP($D464,'cement hist forecast'!$A$1:$AJ$34,32,0)</f>
        <v>19.076861671725631</v>
      </c>
      <c r="U464" s="15">
        <f>VLOOKUP($D464,'cement hist forecast'!$A$1:$AJ$34,33,0)</f>
        <v>18.919069884253059</v>
      </c>
      <c r="V464" s="15">
        <f>VLOOKUP($D464,'cement hist forecast'!$A$1:$AJ$34,34,0)</f>
        <v>18.764433932529936</v>
      </c>
      <c r="W464" s="15">
        <f>VLOOKUP($D464,'cement hist forecast'!$A$1:$AJ$34,35,0)</f>
        <v>18.61289069984128</v>
      </c>
      <c r="X464" s="15">
        <f>VLOOKUP($D464,'cement hist forecast'!$A$1:$AJ$34,36,0)</f>
        <v>18.464378331806394</v>
      </c>
    </row>
    <row r="465" spans="1:24">
      <c r="A465" s="14" t="s">
        <v>3797</v>
      </c>
      <c r="B465" s="14" t="s">
        <v>4671</v>
      </c>
      <c r="C465" s="14" t="s">
        <v>4672</v>
      </c>
      <c r="D465" s="14" t="s">
        <v>2357</v>
      </c>
      <c r="E465" s="14" t="s">
        <v>4062</v>
      </c>
      <c r="F465">
        <f>SUMIF(GID_GCED_CO2_Plant_2019_v1.0!$V$1:$V$797,'prov lvl hist forec Mt'!A465,GID_GCED_CO2_Plant_2019_v1.0!$AB$1:$AB$797)</f>
        <v>0</v>
      </c>
      <c r="G465" s="15">
        <f t="shared" si="14"/>
        <v>32718.120000000006</v>
      </c>
      <c r="H465" s="26">
        <f t="shared" si="15"/>
        <v>0</v>
      </c>
      <c r="I465" s="15">
        <f>VLOOKUP($D465,'cement hist forecast'!$A$1:$AJ$34,21,0)</f>
        <v>15.009377674854287</v>
      </c>
      <c r="J465" s="15">
        <f>VLOOKUP($D465,'cement hist forecast'!$A$1:$AJ$34,22,0)</f>
        <v>14.164771783135061</v>
      </c>
      <c r="K465" s="15">
        <f>VLOOKUP($D465,'cement hist forecast'!$A$1:$AJ$34,23,0)</f>
        <v>15.235528999314372</v>
      </c>
      <c r="L465" s="15">
        <f>VLOOKUP($D465,'cement hist forecast'!$A$1:$AJ$34,24,0)</f>
        <v>16.194770331166367</v>
      </c>
      <c r="M465" s="15">
        <f>VLOOKUP($D465,'cement hist forecast'!$A$1:$AJ$34,25,0)</f>
        <v>18.438081140360943</v>
      </c>
      <c r="N465" s="15">
        <f>VLOOKUP($D465,'cement hist forecast'!$A$1:$AJ$34,26,0)</f>
        <v>17.949965087588634</v>
      </c>
      <c r="O465" s="15">
        <f>VLOOKUP($D465,'cement hist forecast'!$A$1:$AJ$34,27,0)</f>
        <v>18.223998936468487</v>
      </c>
      <c r="P465" s="15">
        <f>VLOOKUP($D465,'cement hist forecast'!$A$1:$AJ$34,28,0)</f>
        <v>18.174905958823786</v>
      </c>
      <c r="Q465" s="15">
        <f>VLOOKUP($D465,'cement hist forecast'!$A$1:$AJ$34,29,0)</f>
        <v>17.709619903228777</v>
      </c>
      <c r="R465" s="15">
        <f>VLOOKUP($D465,'cement hist forecast'!$A$1:$AJ$34,30,0)</f>
        <v>17.253639568745673</v>
      </c>
      <c r="S465" s="15">
        <f>VLOOKUP($D465,'cement hist forecast'!$A$1:$AJ$34,31,0)</f>
        <v>16.80677884095223</v>
      </c>
      <c r="T465" s="15">
        <f>VLOOKUP($D465,'cement hist forecast'!$A$1:$AJ$34,32,0)</f>
        <v>16.368855327714655</v>
      </c>
      <c r="U465" s="15">
        <f>VLOOKUP($D465,'cement hist forecast'!$A$1:$AJ$34,33,0)</f>
        <v>15.939690284741834</v>
      </c>
      <c r="V465" s="15">
        <f>VLOOKUP($D465,'cement hist forecast'!$A$1:$AJ$34,34,0)</f>
        <v>15.519108542628466</v>
      </c>
      <c r="W465" s="15">
        <f>VLOOKUP($D465,'cement hist forecast'!$A$1:$AJ$34,35,0)</f>
        <v>15.106938435357369</v>
      </c>
      <c r="X465" s="15">
        <f>VLOOKUP($D465,'cement hist forecast'!$A$1:$AJ$34,36,0)</f>
        <v>14.70301173023169</v>
      </c>
    </row>
    <row r="466" spans="1:24">
      <c r="A466" s="14" t="s">
        <v>3798</v>
      </c>
      <c r="B466" s="14" t="s">
        <v>4673</v>
      </c>
      <c r="C466" s="14" t="s">
        <v>2755</v>
      </c>
      <c r="D466" s="14" t="s">
        <v>2412</v>
      </c>
      <c r="E466" s="14" t="s">
        <v>3949</v>
      </c>
      <c r="F466">
        <f>SUMIF(GID_GCED_CO2_Plant_2019_v1.0!$V$1:$V$797,'prov lvl hist forec Mt'!A466,GID_GCED_CO2_Plant_2019_v1.0!$AB$1:$AB$797)</f>
        <v>0</v>
      </c>
      <c r="G466" s="15">
        <f t="shared" si="14"/>
        <v>15785.860000000004</v>
      </c>
      <c r="H466" s="26">
        <f t="shared" si="15"/>
        <v>0</v>
      </c>
      <c r="I466" s="15">
        <f>VLOOKUP($D466,'cement hist forecast'!$A$1:$AJ$34,21,0)</f>
        <v>11.343923220019859</v>
      </c>
      <c r="J466" s="15">
        <f>VLOOKUP($D466,'cement hist forecast'!$A$1:$AJ$34,22,0)</f>
        <v>9.9130862781334503</v>
      </c>
      <c r="K466" s="15">
        <f>VLOOKUP($D466,'cement hist forecast'!$A$1:$AJ$34,23,0)</f>
        <v>10.141604532781432</v>
      </c>
      <c r="L466" s="15">
        <f>VLOOKUP($D466,'cement hist forecast'!$A$1:$AJ$34,24,0)</f>
        <v>8.291353354336696</v>
      </c>
      <c r="M466" s="15">
        <f>VLOOKUP($D466,'cement hist forecast'!$A$1:$AJ$34,25,0)</f>
        <v>9.1106957187115842</v>
      </c>
      <c r="N466" s="15">
        <f>VLOOKUP($D466,'cement hist forecast'!$A$1:$AJ$34,26,0)</f>
        <v>9.2201849356915702</v>
      </c>
      <c r="O466" s="15">
        <f>VLOOKUP($D466,'cement hist forecast'!$A$1:$AJ$34,27,0)</f>
        <v>9.3035600578153357</v>
      </c>
      <c r="P466" s="15">
        <f>VLOOKUP($D466,'cement hist forecast'!$A$1:$AJ$34,28,0)</f>
        <v>9.2886234613938434</v>
      </c>
      <c r="Q466" s="15">
        <f>VLOOKUP($D466,'cement hist forecast'!$A$1:$AJ$34,29,0)</f>
        <v>9.1470596295304016</v>
      </c>
      <c r="R466" s="15">
        <f>VLOOKUP($D466,'cement hist forecast'!$A$1:$AJ$34,30,0)</f>
        <v>9.0083270743042263</v>
      </c>
      <c r="S466" s="15">
        <f>VLOOKUP($D466,'cement hist forecast'!$A$1:$AJ$34,31,0)</f>
        <v>8.8723691701825764</v>
      </c>
      <c r="T466" s="15">
        <f>VLOOKUP($D466,'cement hist forecast'!$A$1:$AJ$34,32,0)</f>
        <v>8.7391304241433581</v>
      </c>
      <c r="U466" s="15">
        <f>VLOOKUP($D466,'cement hist forecast'!$A$1:$AJ$34,33,0)</f>
        <v>8.6085564530249243</v>
      </c>
      <c r="V466" s="15">
        <f>VLOOKUP($D466,'cement hist forecast'!$A$1:$AJ$34,34,0)</f>
        <v>8.480593961328859</v>
      </c>
      <c r="W466" s="15">
        <f>VLOOKUP($D466,'cement hist forecast'!$A$1:$AJ$34,35,0)</f>
        <v>8.3551907194667159</v>
      </c>
      <c r="X466" s="15">
        <f>VLOOKUP($D466,'cement hist forecast'!$A$1:$AJ$34,36,0)</f>
        <v>8.2322955424418147</v>
      </c>
    </row>
    <row r="467" spans="1:24">
      <c r="A467" s="14" t="s">
        <v>3799</v>
      </c>
      <c r="B467" s="14" t="s">
        <v>4674</v>
      </c>
      <c r="C467" s="14" t="s">
        <v>4675</v>
      </c>
      <c r="D467" s="14" t="s">
        <v>2438</v>
      </c>
      <c r="E467" s="14" t="s">
        <v>3959</v>
      </c>
      <c r="F467">
        <f>SUMIF(GID_GCED_CO2_Plant_2019_v1.0!$V$1:$V$797,'prov lvl hist forec Mt'!A467,GID_GCED_CO2_Plant_2019_v1.0!$AB$1:$AB$797)</f>
        <v>0</v>
      </c>
      <c r="G467" s="15">
        <f t="shared" si="14"/>
        <v>15366.849999999997</v>
      </c>
      <c r="H467" s="26">
        <f t="shared" si="15"/>
        <v>0</v>
      </c>
      <c r="I467" s="15">
        <f>VLOOKUP($D467,'cement hist forecast'!$A$1:$AJ$34,21,0)</f>
        <v>5.9878345291577375</v>
      </c>
      <c r="J467" s="15">
        <f>VLOOKUP($D467,'cement hist forecast'!$A$1:$AJ$34,22,0)</f>
        <v>5.1578523161182837</v>
      </c>
      <c r="K467" s="15">
        <f>VLOOKUP($D467,'cement hist forecast'!$A$1:$AJ$34,23,0)</f>
        <v>5.0033483853656673</v>
      </c>
      <c r="L467" s="15">
        <f>VLOOKUP($D467,'cement hist forecast'!$A$1:$AJ$34,24,0)</f>
        <v>5.2750356313801383</v>
      </c>
      <c r="M467" s="15">
        <f>VLOOKUP($D467,'cement hist forecast'!$A$1:$AJ$34,25,0)</f>
        <v>6.3407056184827324</v>
      </c>
      <c r="N467" s="15">
        <f>VLOOKUP($D467,'cement hist forecast'!$A$1:$AJ$34,26,0)</f>
        <v>7.2350911397993114</v>
      </c>
      <c r="O467" s="15">
        <f>VLOOKUP($D467,'cement hist forecast'!$A$1:$AJ$34,27,0)</f>
        <v>7.3822753558155743</v>
      </c>
      <c r="P467" s="15">
        <f>VLOOKUP($D467,'cement hist forecast'!$A$1:$AJ$34,28,0)</f>
        <v>7.3559074036225329</v>
      </c>
      <c r="Q467" s="15">
        <f>VLOOKUP($D467,'cement hist forecast'!$A$1:$AJ$34,29,0)</f>
        <v>7.106001183657435</v>
      </c>
      <c r="R467" s="15">
        <f>VLOOKUP($D467,'cement hist forecast'!$A$1:$AJ$34,30,0)</f>
        <v>6.8610930880916392</v>
      </c>
      <c r="S467" s="15">
        <f>VLOOKUP($D467,'cement hist forecast'!$A$1:$AJ$34,31,0)</f>
        <v>6.6210831544371596</v>
      </c>
      <c r="T467" s="15">
        <f>VLOOKUP($D467,'cement hist forecast'!$A$1:$AJ$34,32,0)</f>
        <v>6.3858734194557698</v>
      </c>
      <c r="U467" s="15">
        <f>VLOOKUP($D467,'cement hist forecast'!$A$1:$AJ$34,33,0)</f>
        <v>6.1553678791740083</v>
      </c>
      <c r="V467" s="15">
        <f>VLOOKUP($D467,'cement hist forecast'!$A$1:$AJ$34,34,0)</f>
        <v>5.9294724496978795</v>
      </c>
      <c r="W467" s="15">
        <f>VLOOKUP($D467,'cement hist forecast'!$A$1:$AJ$34,35,0)</f>
        <v>5.7080949288112768</v>
      </c>
      <c r="X467" s="15">
        <f>VLOOKUP($D467,'cement hist forecast'!$A$1:$AJ$34,36,0)</f>
        <v>5.491144958342403</v>
      </c>
    </row>
    <row r="468" spans="1:24">
      <c r="A468" s="14" t="s">
        <v>3800</v>
      </c>
      <c r="B468" s="14" t="s">
        <v>4676</v>
      </c>
      <c r="C468" s="14" t="s">
        <v>4677</v>
      </c>
      <c r="D468" s="14" t="s">
        <v>1517</v>
      </c>
      <c r="E468" s="14" t="s">
        <v>4043</v>
      </c>
      <c r="F468">
        <f>SUMIF(GID_GCED_CO2_Plant_2019_v1.0!$V$1:$V$797,'prov lvl hist forec Mt'!A468,GID_GCED_CO2_Plant_2019_v1.0!$AB$1:$AB$797)</f>
        <v>0</v>
      </c>
      <c r="G468" s="15">
        <f t="shared" si="14"/>
        <v>24846.129999999997</v>
      </c>
      <c r="H468" s="26">
        <f t="shared" si="15"/>
        <v>0</v>
      </c>
      <c r="I468" s="15">
        <f>VLOOKUP($D468,'cement hist forecast'!$A$1:$AJ$34,21,0)</f>
        <v>19.737440587036417</v>
      </c>
      <c r="J468" s="15">
        <f>VLOOKUP($D468,'cement hist forecast'!$A$1:$AJ$34,22,0)</f>
        <v>19.782785600550685</v>
      </c>
      <c r="K468" s="15">
        <f>VLOOKUP($D468,'cement hist forecast'!$A$1:$AJ$34,23,0)</f>
        <v>21.414223108893875</v>
      </c>
      <c r="L468" s="15">
        <f>VLOOKUP($D468,'cement hist forecast'!$A$1:$AJ$34,24,0)</f>
        <v>21.140668258208319</v>
      </c>
      <c r="M468" s="15">
        <f>VLOOKUP($D468,'cement hist forecast'!$A$1:$AJ$34,25,0)</f>
        <v>22.995128337938279</v>
      </c>
      <c r="N468" s="15">
        <f>VLOOKUP($D468,'cement hist forecast'!$A$1:$AJ$34,26,0)</f>
        <v>23.156823843551148</v>
      </c>
      <c r="O468" s="15">
        <f>VLOOKUP($D468,'cement hist forecast'!$A$1:$AJ$34,27,0)</f>
        <v>23.328832621471442</v>
      </c>
      <c r="P468" s="15">
        <f>VLOOKUP($D468,'cement hist forecast'!$A$1:$AJ$34,28,0)</f>
        <v>23.29801736589754</v>
      </c>
      <c r="Q468" s="15">
        <f>VLOOKUP($D468,'cement hist forecast'!$A$1:$AJ$34,29,0)</f>
        <v>23.005961161405295</v>
      </c>
      <c r="R468" s="15">
        <f>VLOOKUP($D468,'cement hist forecast'!$A$1:$AJ$34,30,0)</f>
        <v>22.719746081002896</v>
      </c>
      <c r="S468" s="15">
        <f>VLOOKUP($D468,'cement hist forecast'!$A$1:$AJ$34,31,0)</f>
        <v>22.439255302208544</v>
      </c>
      <c r="T468" s="15">
        <f>VLOOKUP($D468,'cement hist forecast'!$A$1:$AJ$34,32,0)</f>
        <v>22.164374338990076</v>
      </c>
      <c r="U468" s="15">
        <f>VLOOKUP($D468,'cement hist forecast'!$A$1:$AJ$34,33,0)</f>
        <v>21.894990995035982</v>
      </c>
      <c r="V468" s="15">
        <f>VLOOKUP($D468,'cement hist forecast'!$A$1:$AJ$34,34,0)</f>
        <v>21.630995317960966</v>
      </c>
      <c r="W468" s="15">
        <f>VLOOKUP($D468,'cement hist forecast'!$A$1:$AJ$34,35,0)</f>
        <v>21.372279554427454</v>
      </c>
      <c r="X468" s="15">
        <f>VLOOKUP($D468,'cement hist forecast'!$A$1:$AJ$34,36,0)</f>
        <v>21.118738106164606</v>
      </c>
    </row>
    <row r="469" spans="1:24">
      <c r="A469" s="14" t="s">
        <v>3801</v>
      </c>
      <c r="B469" s="14" t="s">
        <v>4678</v>
      </c>
      <c r="C469" s="14" t="s">
        <v>4679</v>
      </c>
      <c r="D469" s="14" t="s">
        <v>1445</v>
      </c>
      <c r="E469" s="14" t="s">
        <v>3947</v>
      </c>
      <c r="F469">
        <f>SUMIF(GID_GCED_CO2_Plant_2019_v1.0!$V$1:$V$797,'prov lvl hist forec Mt'!A469,GID_GCED_CO2_Plant_2019_v1.0!$AB$1:$AB$797)</f>
        <v>0</v>
      </c>
      <c r="G469" s="15">
        <f t="shared" si="14"/>
        <v>19500.18</v>
      </c>
      <c r="H469" s="26">
        <f t="shared" si="15"/>
        <v>0</v>
      </c>
      <c r="I469" s="15">
        <f>VLOOKUP($D469,'cement hist forecast'!$A$1:$AJ$34,21,0)</f>
        <v>11.887051923900506</v>
      </c>
      <c r="J469" s="15">
        <f>VLOOKUP($D469,'cement hist forecast'!$A$1:$AJ$34,22,0)</f>
        <v>12.937656953365352</v>
      </c>
      <c r="K469" s="15">
        <f>VLOOKUP($D469,'cement hist forecast'!$A$1:$AJ$34,23,0)</f>
        <v>12.159265759154817</v>
      </c>
      <c r="L469" s="15">
        <f>VLOOKUP($D469,'cement hist forecast'!$A$1:$AJ$34,24,0)</f>
        <v>11.815307114840197</v>
      </c>
      <c r="M469" s="15">
        <f>VLOOKUP($D469,'cement hist forecast'!$A$1:$AJ$34,25,0)</f>
        <v>14.078349814013468</v>
      </c>
      <c r="N469" s="15">
        <f>VLOOKUP($D469,'cement hist forecast'!$A$1:$AJ$34,26,0)</f>
        <v>15.890419594803729</v>
      </c>
      <c r="O469" s="15">
        <f>VLOOKUP($D469,'cement hist forecast'!$A$1:$AJ$34,27,0)</f>
        <v>16.19866484510754</v>
      </c>
      <c r="P469" s="15">
        <f>VLOOKUP($D469,'cement hist forecast'!$A$1:$AJ$34,28,0)</f>
        <v>16.143442918166372</v>
      </c>
      <c r="Q469" s="15">
        <f>VLOOKUP($D469,'cement hist forecast'!$A$1:$AJ$34,29,0)</f>
        <v>15.620068826768495</v>
      </c>
      <c r="R469" s="15">
        <f>VLOOKUP($D469,'cement hist forecast'!$A$1:$AJ$34,30,0)</f>
        <v>15.107162217198578</v>
      </c>
      <c r="S469" s="15">
        <f>VLOOKUP($D469,'cement hist forecast'!$A$1:$AJ$34,31,0)</f>
        <v>14.604513739820057</v>
      </c>
      <c r="T469" s="15">
        <f>VLOOKUP($D469,'cement hist forecast'!$A$1:$AJ$34,32,0)</f>
        <v>14.111918231989108</v>
      </c>
      <c r="U469" s="15">
        <f>VLOOKUP($D469,'cement hist forecast'!$A$1:$AJ$34,33,0)</f>
        <v>13.629174634314779</v>
      </c>
      <c r="V469" s="15">
        <f>VLOOKUP($D469,'cement hist forecast'!$A$1:$AJ$34,34,0)</f>
        <v>13.156085908593933</v>
      </c>
      <c r="W469" s="15">
        <f>VLOOKUP($D469,'cement hist forecast'!$A$1:$AJ$34,35,0)</f>
        <v>12.692458957387508</v>
      </c>
      <c r="X469" s="15">
        <f>VLOOKUP($D469,'cement hist forecast'!$A$1:$AJ$34,36,0)</f>
        <v>12.238104545205207</v>
      </c>
    </row>
    <row r="470" spans="1:24">
      <c r="A470" s="14" t="s">
        <v>3802</v>
      </c>
      <c r="B470" s="14" t="s">
        <v>4680</v>
      </c>
      <c r="C470" s="14" t="s">
        <v>4681</v>
      </c>
      <c r="D470" s="14" t="s">
        <v>2366</v>
      </c>
      <c r="E470" s="14" t="s">
        <v>3987</v>
      </c>
      <c r="F470">
        <f>SUMIF(GID_GCED_CO2_Plant_2019_v1.0!$V$1:$V$797,'prov lvl hist forec Mt'!A470,GID_GCED_CO2_Plant_2019_v1.0!$AB$1:$AB$797)</f>
        <v>0</v>
      </c>
      <c r="G470" s="15">
        <f t="shared" si="14"/>
        <v>30951.659999999996</v>
      </c>
      <c r="H470" s="26">
        <f t="shared" si="15"/>
        <v>0</v>
      </c>
      <c r="I470" s="15">
        <f>VLOOKUP($D470,'cement hist forecast'!$A$1:$AJ$34,21,0)</f>
        <v>18.673370677696866</v>
      </c>
      <c r="J470" s="15">
        <f>VLOOKUP($D470,'cement hist forecast'!$A$1:$AJ$34,22,0)</f>
        <v>19.134054182558735</v>
      </c>
      <c r="K470" s="15">
        <f>VLOOKUP($D470,'cement hist forecast'!$A$1:$AJ$34,23,0)</f>
        <v>18.733784261782063</v>
      </c>
      <c r="L470" s="15">
        <f>VLOOKUP($D470,'cement hist forecast'!$A$1:$AJ$34,24,0)</f>
        <v>18.178614028547219</v>
      </c>
      <c r="M470" s="15">
        <f>VLOOKUP($D470,'cement hist forecast'!$A$1:$AJ$34,25,0)</f>
        <v>19.500559683797793</v>
      </c>
      <c r="N470" s="15">
        <f>VLOOKUP($D470,'cement hist forecast'!$A$1:$AJ$34,26,0)</f>
        <v>19.658190788078301</v>
      </c>
      <c r="O470" s="15">
        <f>VLOOKUP($D470,'cement hist forecast'!$A$1:$AJ$34,27,0)</f>
        <v>19.758945245019191</v>
      </c>
      <c r="P470" s="15">
        <f>VLOOKUP($D470,'cement hist forecast'!$A$1:$AJ$34,28,0)</f>
        <v>19.74089515258564</v>
      </c>
      <c r="Q470" s="15">
        <f>VLOOKUP($D470,'cement hist forecast'!$A$1:$AJ$34,29,0)</f>
        <v>19.569822695495866</v>
      </c>
      <c r="R470" s="15">
        <f>VLOOKUP($D470,'cement hist forecast'!$A$1:$AJ$34,30,0)</f>
        <v>19.402171687547888</v>
      </c>
      <c r="S470" s="15">
        <f>VLOOKUP($D470,'cement hist forecast'!$A$1:$AJ$34,31,0)</f>
        <v>19.237873699758868</v>
      </c>
      <c r="T470" s="15">
        <f>VLOOKUP($D470,'cement hist forecast'!$A$1:$AJ$34,32,0)</f>
        <v>19.076861671725631</v>
      </c>
      <c r="U470" s="15">
        <f>VLOOKUP($D470,'cement hist forecast'!$A$1:$AJ$34,33,0)</f>
        <v>18.919069884253059</v>
      </c>
      <c r="V470" s="15">
        <f>VLOOKUP($D470,'cement hist forecast'!$A$1:$AJ$34,34,0)</f>
        <v>18.764433932529936</v>
      </c>
      <c r="W470" s="15">
        <f>VLOOKUP($D470,'cement hist forecast'!$A$1:$AJ$34,35,0)</f>
        <v>18.61289069984128</v>
      </c>
      <c r="X470" s="15">
        <f>VLOOKUP($D470,'cement hist forecast'!$A$1:$AJ$34,36,0)</f>
        <v>18.464378331806394</v>
      </c>
    </row>
    <row r="471" spans="1:24">
      <c r="A471" s="14" t="s">
        <v>3425</v>
      </c>
      <c r="B471" s="14" t="s">
        <v>4682</v>
      </c>
      <c r="C471" s="14" t="s">
        <v>3120</v>
      </c>
      <c r="D471" s="14" t="s">
        <v>2610</v>
      </c>
      <c r="E471" s="14" t="s">
        <v>3936</v>
      </c>
      <c r="F471">
        <f>SUMIF(GID_GCED_CO2_Plant_2019_v1.0!$V$1:$V$797,'prov lvl hist forec Mt'!A471,GID_GCED_CO2_Plant_2019_v1.0!$AB$1:$AB$797)</f>
        <v>707.34</v>
      </c>
      <c r="G471" s="15">
        <f t="shared" si="14"/>
        <v>3885.2700000000004</v>
      </c>
      <c r="H471" s="26">
        <f t="shared" si="15"/>
        <v>0.18205684547019896</v>
      </c>
      <c r="I471" s="15">
        <f>VLOOKUP($D471,'cement hist forecast'!$A$1:$AJ$34,21,0)</f>
        <v>5.4885493850326226</v>
      </c>
      <c r="J471" s="15">
        <f>VLOOKUP($D471,'cement hist forecast'!$A$1:$AJ$34,22,0)</f>
        <v>5.2019214979298178</v>
      </c>
      <c r="K471" s="15">
        <f>VLOOKUP($D471,'cement hist forecast'!$A$1:$AJ$34,23,0)</f>
        <v>6.0988889447589179</v>
      </c>
      <c r="L471" s="15">
        <f>VLOOKUP($D471,'cement hist forecast'!$A$1:$AJ$34,24,0)</f>
        <v>4.6829764932748335</v>
      </c>
      <c r="M471" s="15">
        <f>VLOOKUP($D471,'cement hist forecast'!$A$1:$AJ$34,25,0)</f>
        <v>5.2793141011147258</v>
      </c>
      <c r="N471" s="15">
        <f>VLOOKUP($D471,'cement hist forecast'!$A$1:$AJ$34,26,0)</f>
        <v>5.3831017892624811</v>
      </c>
      <c r="O471" s="15">
        <f>VLOOKUP($D471,'cement hist forecast'!$A$1:$AJ$34,27,0)</f>
        <v>5.4532901269453253</v>
      </c>
      <c r="P471" s="15">
        <f>VLOOKUP($D471,'cement hist forecast'!$A$1:$AJ$34,28,0)</f>
        <v>5.44071593398753</v>
      </c>
      <c r="Q471" s="15">
        <f>VLOOKUP($D471,'cement hist forecast'!$A$1:$AJ$34,29,0)</f>
        <v>5.3215421351202972</v>
      </c>
      <c r="R471" s="15">
        <f>VLOOKUP($D471,'cement hist forecast'!$A$1:$AJ$34,30,0)</f>
        <v>5.2047518122304091</v>
      </c>
      <c r="S471" s="15">
        <f>VLOOKUP($D471,'cement hist forecast'!$A$1:$AJ$34,31,0)</f>
        <v>5.0902972957983188</v>
      </c>
      <c r="T471" s="15">
        <f>VLOOKUP($D471,'cement hist forecast'!$A$1:$AJ$34,32,0)</f>
        <v>4.9781318696948702</v>
      </c>
      <c r="U471" s="15">
        <f>VLOOKUP($D471,'cement hist forecast'!$A$1:$AJ$34,33,0)</f>
        <v>4.8682097521134908</v>
      </c>
      <c r="V471" s="15">
        <f>VLOOKUP($D471,'cement hist forecast'!$A$1:$AJ$34,34,0)</f>
        <v>4.7604860768837378</v>
      </c>
      <c r="W471" s="15">
        <f>VLOOKUP($D471,'cement hist forecast'!$A$1:$AJ$34,35,0)</f>
        <v>4.6549168751585821</v>
      </c>
      <c r="X471" s="15">
        <f>VLOOKUP($D471,'cement hist forecast'!$A$1:$AJ$34,36,0)</f>
        <v>4.5514590574679268</v>
      </c>
    </row>
    <row r="472" spans="1:24">
      <c r="A472" s="14" t="s">
        <v>3360</v>
      </c>
      <c r="B472" s="14" t="s">
        <v>4683</v>
      </c>
      <c r="C472" s="14" t="s">
        <v>1360</v>
      </c>
      <c r="D472" s="14" t="s">
        <v>1445</v>
      </c>
      <c r="E472" s="14" t="s">
        <v>3947</v>
      </c>
      <c r="F472">
        <f>SUMIF(GID_GCED_CO2_Plant_2019_v1.0!$V$1:$V$797,'prov lvl hist forec Mt'!A472,GID_GCED_CO2_Plant_2019_v1.0!$AB$1:$AB$797)</f>
        <v>6593.92</v>
      </c>
      <c r="G472" s="15">
        <f t="shared" si="14"/>
        <v>19500.18</v>
      </c>
      <c r="H472" s="26">
        <f t="shared" si="15"/>
        <v>0.33814662223630754</v>
      </c>
      <c r="I472" s="15">
        <f>VLOOKUP($D472,'cement hist forecast'!$A$1:$AJ$34,21,0)</f>
        <v>11.887051923900506</v>
      </c>
      <c r="J472" s="15">
        <f>VLOOKUP($D472,'cement hist forecast'!$A$1:$AJ$34,22,0)</f>
        <v>12.937656953365352</v>
      </c>
      <c r="K472" s="15">
        <f>VLOOKUP($D472,'cement hist forecast'!$A$1:$AJ$34,23,0)</f>
        <v>12.159265759154817</v>
      </c>
      <c r="L472" s="15">
        <f>VLOOKUP($D472,'cement hist forecast'!$A$1:$AJ$34,24,0)</f>
        <v>11.815307114840197</v>
      </c>
      <c r="M472" s="15">
        <f>VLOOKUP($D472,'cement hist forecast'!$A$1:$AJ$34,25,0)</f>
        <v>14.078349814013468</v>
      </c>
      <c r="N472" s="15">
        <f>VLOOKUP($D472,'cement hist forecast'!$A$1:$AJ$34,26,0)</f>
        <v>15.890419594803729</v>
      </c>
      <c r="O472" s="15">
        <f>VLOOKUP($D472,'cement hist forecast'!$A$1:$AJ$34,27,0)</f>
        <v>16.19866484510754</v>
      </c>
      <c r="P472" s="15">
        <f>VLOOKUP($D472,'cement hist forecast'!$A$1:$AJ$34,28,0)</f>
        <v>16.143442918166372</v>
      </c>
      <c r="Q472" s="15">
        <f>VLOOKUP($D472,'cement hist forecast'!$A$1:$AJ$34,29,0)</f>
        <v>15.620068826768495</v>
      </c>
      <c r="R472" s="15">
        <f>VLOOKUP($D472,'cement hist forecast'!$A$1:$AJ$34,30,0)</f>
        <v>15.107162217198578</v>
      </c>
      <c r="S472" s="15">
        <f>VLOOKUP($D472,'cement hist forecast'!$A$1:$AJ$34,31,0)</f>
        <v>14.604513739820057</v>
      </c>
      <c r="T472" s="15">
        <f>VLOOKUP($D472,'cement hist forecast'!$A$1:$AJ$34,32,0)</f>
        <v>14.111918231989108</v>
      </c>
      <c r="U472" s="15">
        <f>VLOOKUP($D472,'cement hist forecast'!$A$1:$AJ$34,33,0)</f>
        <v>13.629174634314779</v>
      </c>
      <c r="V472" s="15">
        <f>VLOOKUP($D472,'cement hist forecast'!$A$1:$AJ$34,34,0)</f>
        <v>13.156085908593933</v>
      </c>
      <c r="W472" s="15">
        <f>VLOOKUP($D472,'cement hist forecast'!$A$1:$AJ$34,35,0)</f>
        <v>12.692458957387508</v>
      </c>
      <c r="X472" s="15">
        <f>VLOOKUP($D472,'cement hist forecast'!$A$1:$AJ$34,36,0)</f>
        <v>12.238104545205207</v>
      </c>
    </row>
    <row r="473" spans="1:24">
      <c r="A473" s="14" t="s">
        <v>3803</v>
      </c>
      <c r="B473" s="14" t="s">
        <v>4684</v>
      </c>
      <c r="C473" s="14" t="s">
        <v>4685</v>
      </c>
      <c r="D473" s="14" t="s">
        <v>2370</v>
      </c>
      <c r="E473" s="14" t="s">
        <v>4145</v>
      </c>
      <c r="F473">
        <f>SUMIF(GID_GCED_CO2_Plant_2019_v1.0!$V$1:$V$797,'prov lvl hist forec Mt'!A473,GID_GCED_CO2_Plant_2019_v1.0!$AB$1:$AB$797)</f>
        <v>0</v>
      </c>
      <c r="G473" s="15">
        <f t="shared" si="14"/>
        <v>9185.25</v>
      </c>
      <c r="H473" s="26">
        <f t="shared" si="15"/>
        <v>0</v>
      </c>
      <c r="I473" s="15">
        <f>VLOOKUP($D473,'cement hist forecast'!$A$1:$AJ$34,21,0)</f>
        <v>10.296593578950601</v>
      </c>
      <c r="J473" s="15">
        <f>VLOOKUP($D473,'cement hist forecast'!$A$1:$AJ$34,22,0)</f>
        <v>10.615438043271496</v>
      </c>
      <c r="K473" s="15">
        <f>VLOOKUP($D473,'cement hist forecast'!$A$1:$AJ$34,23,0)</f>
        <v>11.454869534698972</v>
      </c>
      <c r="L473" s="15">
        <f>VLOOKUP($D473,'cement hist forecast'!$A$1:$AJ$34,24,0)</f>
        <v>11.613207335351618</v>
      </c>
      <c r="M473" s="15">
        <f>VLOOKUP($D473,'cement hist forecast'!$A$1:$AJ$34,25,0)</f>
        <v>12.993580356253586</v>
      </c>
      <c r="N473" s="15">
        <f>VLOOKUP($D473,'cement hist forecast'!$A$1:$AJ$34,26,0)</f>
        <v>13.159656117009451</v>
      </c>
      <c r="O473" s="15">
        <f>VLOOKUP($D473,'cement hist forecast'!$A$1:$AJ$34,27,0)</f>
        <v>13.316686401956881</v>
      </c>
      <c r="P473" s="15">
        <f>VLOOKUP($D473,'cement hist forecast'!$A$1:$AJ$34,28,0)</f>
        <v>13.288554533211554</v>
      </c>
      <c r="Q473" s="15">
        <f>VLOOKUP($D473,'cement hist forecast'!$A$1:$AJ$34,29,0)</f>
        <v>13.02193052967765</v>
      </c>
      <c r="R473" s="15">
        <f>VLOOKUP($D473,'cement hist forecast'!$A$1:$AJ$34,30,0)</f>
        <v>12.760639006214427</v>
      </c>
      <c r="S473" s="15">
        <f>VLOOKUP($D473,'cement hist forecast'!$A$1:$AJ$34,31,0)</f>
        <v>12.504573313220467</v>
      </c>
      <c r="T473" s="15">
        <f>VLOOKUP($D473,'cement hist forecast'!$A$1:$AJ$34,32,0)</f>
        <v>12.253628934086386</v>
      </c>
      <c r="U473" s="15">
        <f>VLOOKUP($D473,'cement hist forecast'!$A$1:$AJ$34,33,0)</f>
        <v>12.007703442534988</v>
      </c>
      <c r="V473" s="15">
        <f>VLOOKUP($D473,'cement hist forecast'!$A$1:$AJ$34,34,0)</f>
        <v>11.766696460814616</v>
      </c>
      <c r="W473" s="15">
        <f>VLOOKUP($D473,'cement hist forecast'!$A$1:$AJ$34,35,0)</f>
        <v>11.530509618728654</v>
      </c>
      <c r="X473" s="15">
        <f>VLOOKUP($D473,'cement hist forecast'!$A$1:$AJ$34,36,0)</f>
        <v>11.299046513484409</v>
      </c>
    </row>
    <row r="474" spans="1:24">
      <c r="A474" s="14" t="s">
        <v>3804</v>
      </c>
      <c r="B474" s="14" t="s">
        <v>4686</v>
      </c>
      <c r="C474" s="14" t="s">
        <v>4687</v>
      </c>
      <c r="D474" s="14" t="s">
        <v>2446</v>
      </c>
      <c r="E474" s="14" t="s">
        <v>3951</v>
      </c>
      <c r="F474">
        <f>SUMIF(GID_GCED_CO2_Plant_2019_v1.0!$V$1:$V$797,'prov lvl hist forec Mt'!A474,GID_GCED_CO2_Plant_2019_v1.0!$AB$1:$AB$797)</f>
        <v>0</v>
      </c>
      <c r="G474" s="15">
        <f t="shared" si="14"/>
        <v>15742.279999999997</v>
      </c>
      <c r="H474" s="26">
        <f t="shared" si="15"/>
        <v>0</v>
      </c>
      <c r="I474" s="15">
        <f>VLOOKUP($D474,'cement hist forecast'!$A$1:$AJ$34,21,0)</f>
        <v>14.855393778621981</v>
      </c>
      <c r="J474" s="15">
        <f>VLOOKUP($D474,'cement hist forecast'!$A$1:$AJ$34,22,0)</f>
        <v>15.201388095517611</v>
      </c>
      <c r="K474" s="15">
        <f>VLOOKUP($D474,'cement hist forecast'!$A$1:$AJ$34,23,0)</f>
        <v>15.067019776570652</v>
      </c>
      <c r="L474" s="15">
        <f>VLOOKUP($D474,'cement hist forecast'!$A$1:$AJ$34,24,0)</f>
        <v>14.134727678653508</v>
      </c>
      <c r="M474" s="15">
        <f>VLOOKUP($D474,'cement hist forecast'!$A$1:$AJ$34,25,0)</f>
        <v>15.992822878418323</v>
      </c>
      <c r="N474" s="15">
        <f>VLOOKUP($D474,'cement hist forecast'!$A$1:$AJ$34,26,0)</f>
        <v>13.708727210595866</v>
      </c>
      <c r="O474" s="15">
        <f>VLOOKUP($D474,'cement hist forecast'!$A$1:$AJ$34,27,0)</f>
        <v>13.930634952159352</v>
      </c>
      <c r="P474" s="15">
        <f>VLOOKUP($D474,'cement hist forecast'!$A$1:$AJ$34,28,0)</f>
        <v>13.890880331187187</v>
      </c>
      <c r="Q474" s="15">
        <f>VLOOKUP($D474,'cement hist forecast'!$A$1:$AJ$34,29,0)</f>
        <v>13.514099950952696</v>
      </c>
      <c r="R474" s="15">
        <f>VLOOKUP($D474,'cement hist forecast'!$A$1:$AJ$34,30,0)</f>
        <v>13.144855178322894</v>
      </c>
      <c r="S474" s="15">
        <f>VLOOKUP($D474,'cement hist forecast'!$A$1:$AJ$34,31,0)</f>
        <v>12.782995301145689</v>
      </c>
      <c r="T474" s="15">
        <f>VLOOKUP($D474,'cement hist forecast'!$A$1:$AJ$34,32,0)</f>
        <v>12.428372621512029</v>
      </c>
      <c r="U474" s="15">
        <f>VLOOKUP($D474,'cement hist forecast'!$A$1:$AJ$34,33,0)</f>
        <v>12.080842395471043</v>
      </c>
      <c r="V474" s="15">
        <f>VLOOKUP($D474,'cement hist forecast'!$A$1:$AJ$34,34,0)</f>
        <v>11.740262773950873</v>
      </c>
      <c r="W474" s="15">
        <f>VLOOKUP($D474,'cement hist forecast'!$A$1:$AJ$34,35,0)</f>
        <v>11.406494744861112</v>
      </c>
      <c r="X474" s="15">
        <f>VLOOKUP($D474,'cement hist forecast'!$A$1:$AJ$34,36,0)</f>
        <v>11.079402076353139</v>
      </c>
    </row>
    <row r="475" spans="1:24">
      <c r="A475" s="14" t="s">
        <v>3306</v>
      </c>
      <c r="B475" s="14" t="s">
        <v>4688</v>
      </c>
      <c r="C475" s="14" t="s">
        <v>2597</v>
      </c>
      <c r="D475" s="14" t="s">
        <v>2446</v>
      </c>
      <c r="E475" s="14" t="s">
        <v>3951</v>
      </c>
      <c r="F475">
        <f>SUMIF(GID_GCED_CO2_Plant_2019_v1.0!$V$1:$V$797,'prov lvl hist forec Mt'!A475,GID_GCED_CO2_Plant_2019_v1.0!$AB$1:$AB$797)</f>
        <v>1257.1100000000001</v>
      </c>
      <c r="G475" s="15">
        <f t="shared" si="14"/>
        <v>15742.279999999997</v>
      </c>
      <c r="H475" s="26">
        <f t="shared" si="15"/>
        <v>7.9855649880449367E-2</v>
      </c>
      <c r="I475" s="15">
        <f>VLOOKUP($D475,'cement hist forecast'!$A$1:$AJ$34,21,0)</f>
        <v>14.855393778621981</v>
      </c>
      <c r="J475" s="15">
        <f>VLOOKUP($D475,'cement hist forecast'!$A$1:$AJ$34,22,0)</f>
        <v>15.201388095517611</v>
      </c>
      <c r="K475" s="15">
        <f>VLOOKUP($D475,'cement hist forecast'!$A$1:$AJ$34,23,0)</f>
        <v>15.067019776570652</v>
      </c>
      <c r="L475" s="15">
        <f>VLOOKUP($D475,'cement hist forecast'!$A$1:$AJ$34,24,0)</f>
        <v>14.134727678653508</v>
      </c>
      <c r="M475" s="15">
        <f>VLOOKUP($D475,'cement hist forecast'!$A$1:$AJ$34,25,0)</f>
        <v>15.992822878418323</v>
      </c>
      <c r="N475" s="15">
        <f>VLOOKUP($D475,'cement hist forecast'!$A$1:$AJ$34,26,0)</f>
        <v>13.708727210595866</v>
      </c>
      <c r="O475" s="15">
        <f>VLOOKUP($D475,'cement hist forecast'!$A$1:$AJ$34,27,0)</f>
        <v>13.930634952159352</v>
      </c>
      <c r="P475" s="15">
        <f>VLOOKUP($D475,'cement hist forecast'!$A$1:$AJ$34,28,0)</f>
        <v>13.890880331187187</v>
      </c>
      <c r="Q475" s="15">
        <f>VLOOKUP($D475,'cement hist forecast'!$A$1:$AJ$34,29,0)</f>
        <v>13.514099950952696</v>
      </c>
      <c r="R475" s="15">
        <f>VLOOKUP($D475,'cement hist forecast'!$A$1:$AJ$34,30,0)</f>
        <v>13.144855178322894</v>
      </c>
      <c r="S475" s="15">
        <f>VLOOKUP($D475,'cement hist forecast'!$A$1:$AJ$34,31,0)</f>
        <v>12.782995301145689</v>
      </c>
      <c r="T475" s="15">
        <f>VLOOKUP($D475,'cement hist forecast'!$A$1:$AJ$34,32,0)</f>
        <v>12.428372621512029</v>
      </c>
      <c r="U475" s="15">
        <f>VLOOKUP($D475,'cement hist forecast'!$A$1:$AJ$34,33,0)</f>
        <v>12.080842395471043</v>
      </c>
      <c r="V475" s="15">
        <f>VLOOKUP($D475,'cement hist forecast'!$A$1:$AJ$34,34,0)</f>
        <v>11.740262773950873</v>
      </c>
      <c r="W475" s="15">
        <f>VLOOKUP($D475,'cement hist forecast'!$A$1:$AJ$34,35,0)</f>
        <v>11.406494744861112</v>
      </c>
      <c r="X475" s="15">
        <f>VLOOKUP($D475,'cement hist forecast'!$A$1:$AJ$34,36,0)</f>
        <v>11.079402076353139</v>
      </c>
    </row>
    <row r="476" spans="1:24">
      <c r="A476" s="14" t="s">
        <v>3417</v>
      </c>
      <c r="B476" s="14" t="s">
        <v>4689</v>
      </c>
      <c r="C476" s="14" t="s">
        <v>3085</v>
      </c>
      <c r="D476" s="14" t="s">
        <v>2696</v>
      </c>
      <c r="E476" s="14" t="s">
        <v>4205</v>
      </c>
      <c r="F476">
        <f>SUMIF(GID_GCED_CO2_Plant_2019_v1.0!$V$1:$V$797,'prov lvl hist forec Mt'!A476,GID_GCED_CO2_Plant_2019_v1.0!$AB$1:$AB$797)</f>
        <v>335.22</v>
      </c>
      <c r="G476" s="15">
        <f t="shared" si="14"/>
        <v>5718.9600000000009</v>
      </c>
      <c r="H476" s="26">
        <f t="shared" si="15"/>
        <v>5.861555247807293E-2</v>
      </c>
      <c r="I476" s="15">
        <f>VLOOKUP($D476,'cement hist forecast'!$A$1:$AJ$34,21,0)</f>
        <v>2.3210514816034449</v>
      </c>
      <c r="J476" s="15">
        <f>VLOOKUP($D476,'cement hist forecast'!$A$1:$AJ$34,22,0)</f>
        <v>2.5529818868378529</v>
      </c>
      <c r="K476" s="15">
        <f>VLOOKUP($D476,'cement hist forecast'!$A$1:$AJ$34,23,0)</f>
        <v>2.9541340715585456</v>
      </c>
      <c r="L476" s="15">
        <f>VLOOKUP($D476,'cement hist forecast'!$A$1:$AJ$34,24,0)</f>
        <v>2.2825970187772842</v>
      </c>
      <c r="M476" s="15">
        <f>VLOOKUP($D476,'cement hist forecast'!$A$1:$AJ$34,25,0)</f>
        <v>2.5986114965909302</v>
      </c>
      <c r="N476" s="15">
        <f>VLOOKUP($D476,'cement hist forecast'!$A$1:$AJ$34,26,0)</f>
        <v>2.6818070796554005</v>
      </c>
      <c r="O476" s="15">
        <f>VLOOKUP($D476,'cement hist forecast'!$A$1:$AJ$34,27,0)</f>
        <v>2.7204013856156597</v>
      </c>
      <c r="P476" s="15">
        <f>VLOOKUP($D476,'cement hist forecast'!$A$1:$AJ$34,28,0)</f>
        <v>2.7134872419525156</v>
      </c>
      <c r="Q476" s="15">
        <f>VLOOKUP($D476,'cement hist forecast'!$A$1:$AJ$34,29,0)</f>
        <v>2.6479574088239466</v>
      </c>
      <c r="R476" s="15">
        <f>VLOOKUP($D476,'cement hist forecast'!$A$1:$AJ$34,30,0)</f>
        <v>2.5837381723579491</v>
      </c>
      <c r="S476" s="15">
        <f>VLOOKUP($D476,'cement hist forecast'!$A$1:$AJ$34,31,0)</f>
        <v>2.5208033206212721</v>
      </c>
      <c r="T476" s="15">
        <f>VLOOKUP($D476,'cement hist forecast'!$A$1:$AJ$34,32,0)</f>
        <v>2.4591271659193281</v>
      </c>
      <c r="U476" s="15">
        <f>VLOOKUP($D476,'cement hist forecast'!$A$1:$AJ$34,33,0)</f>
        <v>2.3986845343114234</v>
      </c>
      <c r="V476" s="15">
        <f>VLOOKUP($D476,'cement hist forecast'!$A$1:$AJ$34,34,0)</f>
        <v>2.3394507553356765</v>
      </c>
      <c r="W476" s="15">
        <f>VLOOKUP($D476,'cement hist forecast'!$A$1:$AJ$34,35,0)</f>
        <v>2.2814016519394449</v>
      </c>
      <c r="X476" s="15">
        <f>VLOOKUP($D476,'cement hist forecast'!$A$1:$AJ$34,36,0)</f>
        <v>2.2245135306111372</v>
      </c>
    </row>
    <row r="477" spans="1:24">
      <c r="A477" s="14" t="s">
        <v>3805</v>
      </c>
      <c r="B477" s="14" t="s">
        <v>4690</v>
      </c>
      <c r="C477" s="14" t="s">
        <v>4691</v>
      </c>
      <c r="D477" s="14" t="s">
        <v>2458</v>
      </c>
      <c r="E477" s="14" t="s">
        <v>3957</v>
      </c>
      <c r="F477">
        <f>SUMIF(GID_GCED_CO2_Plant_2019_v1.0!$V$1:$V$797,'prov lvl hist forec Mt'!A477,GID_GCED_CO2_Plant_2019_v1.0!$AB$1:$AB$797)</f>
        <v>0</v>
      </c>
      <c r="G477" s="15">
        <f t="shared" si="14"/>
        <v>25846</v>
      </c>
      <c r="H477" s="26">
        <f t="shared" si="15"/>
        <v>0</v>
      </c>
      <c r="I477" s="15">
        <f>VLOOKUP($D477,'cement hist forecast'!$A$1:$AJ$34,21,0)</f>
        <v>20.159933071953358</v>
      </c>
      <c r="J477" s="15">
        <f>VLOOKUP($D477,'cement hist forecast'!$A$1:$AJ$34,22,0)</f>
        <v>21.097028574533081</v>
      </c>
      <c r="K477" s="15">
        <f>VLOOKUP($D477,'cement hist forecast'!$A$1:$AJ$34,23,0)</f>
        <v>20.755026750013791</v>
      </c>
      <c r="L477" s="15">
        <f>VLOOKUP($D477,'cement hist forecast'!$A$1:$AJ$34,24,0)</f>
        <v>16.237054602988707</v>
      </c>
      <c r="M477" s="15">
        <f>VLOOKUP($D477,'cement hist forecast'!$A$1:$AJ$34,25,0)</f>
        <v>19.755116421437421</v>
      </c>
      <c r="N477" s="15">
        <f>VLOOKUP($D477,'cement hist forecast'!$A$1:$AJ$34,26,0)</f>
        <v>21.383571569910259</v>
      </c>
      <c r="O477" s="15">
        <f>VLOOKUP($D477,'cement hist forecast'!$A$1:$AJ$34,27,0)</f>
        <v>21.877745246091671</v>
      </c>
      <c r="P477" s="15">
        <f>VLOOKUP($D477,'cement hist forecast'!$A$1:$AJ$34,28,0)</f>
        <v>21.789214368112393</v>
      </c>
      <c r="Q477" s="15">
        <f>VLOOKUP($D477,'cement hist forecast'!$A$1:$AJ$34,29,0)</f>
        <v>20.950149699608083</v>
      </c>
      <c r="R477" s="15">
        <f>VLOOKUP($D477,'cement hist forecast'!$A$1:$AJ$34,30,0)</f>
        <v>20.127866324473857</v>
      </c>
      <c r="S477" s="15">
        <f>VLOOKUP($D477,'cement hist forecast'!$A$1:$AJ$34,31,0)</f>
        <v>19.322028616842317</v>
      </c>
      <c r="T477" s="15">
        <f>VLOOKUP($D477,'cement hist forecast'!$A$1:$AJ$34,32,0)</f>
        <v>18.532307663363408</v>
      </c>
      <c r="U477" s="15">
        <f>VLOOKUP($D477,'cement hist forecast'!$A$1:$AJ$34,33,0)</f>
        <v>17.758381128954078</v>
      </c>
      <c r="V477" s="15">
        <f>VLOOKUP($D477,'cement hist forecast'!$A$1:$AJ$34,34,0)</f>
        <v>16.999933125232928</v>
      </c>
      <c r="W477" s="15">
        <f>VLOOKUP($D477,'cement hist forecast'!$A$1:$AJ$34,35,0)</f>
        <v>16.256654081586213</v>
      </c>
      <c r="X477" s="15">
        <f>VLOOKUP($D477,'cement hist forecast'!$A$1:$AJ$34,36,0)</f>
        <v>15.528240618812418</v>
      </c>
    </row>
    <row r="478" spans="1:24">
      <c r="A478" s="14" t="s">
        <v>3806</v>
      </c>
      <c r="B478" s="14" t="s">
        <v>4692</v>
      </c>
      <c r="C478" s="14" t="s">
        <v>2643</v>
      </c>
      <c r="D478" s="14" t="s">
        <v>2610</v>
      </c>
      <c r="E478" s="14" t="s">
        <v>3936</v>
      </c>
      <c r="F478">
        <f>SUMIF(GID_GCED_CO2_Plant_2019_v1.0!$V$1:$V$797,'prov lvl hist forec Mt'!A478,GID_GCED_CO2_Plant_2019_v1.0!$AB$1:$AB$797)</f>
        <v>0</v>
      </c>
      <c r="G478" s="15">
        <f t="shared" si="14"/>
        <v>3885.2700000000004</v>
      </c>
      <c r="H478" s="26">
        <f t="shared" si="15"/>
        <v>0</v>
      </c>
      <c r="I478" s="15">
        <f>VLOOKUP($D478,'cement hist forecast'!$A$1:$AJ$34,21,0)</f>
        <v>5.4885493850326226</v>
      </c>
      <c r="J478" s="15">
        <f>VLOOKUP($D478,'cement hist forecast'!$A$1:$AJ$34,22,0)</f>
        <v>5.2019214979298178</v>
      </c>
      <c r="K478" s="15">
        <f>VLOOKUP($D478,'cement hist forecast'!$A$1:$AJ$34,23,0)</f>
        <v>6.0988889447589179</v>
      </c>
      <c r="L478" s="15">
        <f>VLOOKUP($D478,'cement hist forecast'!$A$1:$AJ$34,24,0)</f>
        <v>4.6829764932748335</v>
      </c>
      <c r="M478" s="15">
        <f>VLOOKUP($D478,'cement hist forecast'!$A$1:$AJ$34,25,0)</f>
        <v>5.2793141011147258</v>
      </c>
      <c r="N478" s="15">
        <f>VLOOKUP($D478,'cement hist forecast'!$A$1:$AJ$34,26,0)</f>
        <v>5.3831017892624811</v>
      </c>
      <c r="O478" s="15">
        <f>VLOOKUP($D478,'cement hist forecast'!$A$1:$AJ$34,27,0)</f>
        <v>5.4532901269453253</v>
      </c>
      <c r="P478" s="15">
        <f>VLOOKUP($D478,'cement hist forecast'!$A$1:$AJ$34,28,0)</f>
        <v>5.44071593398753</v>
      </c>
      <c r="Q478" s="15">
        <f>VLOOKUP($D478,'cement hist forecast'!$A$1:$AJ$34,29,0)</f>
        <v>5.3215421351202972</v>
      </c>
      <c r="R478" s="15">
        <f>VLOOKUP($D478,'cement hist forecast'!$A$1:$AJ$34,30,0)</f>
        <v>5.2047518122304091</v>
      </c>
      <c r="S478" s="15">
        <f>VLOOKUP($D478,'cement hist forecast'!$A$1:$AJ$34,31,0)</f>
        <v>5.0902972957983188</v>
      </c>
      <c r="T478" s="15">
        <f>VLOOKUP($D478,'cement hist forecast'!$A$1:$AJ$34,32,0)</f>
        <v>4.9781318696948702</v>
      </c>
      <c r="U478" s="15">
        <f>VLOOKUP($D478,'cement hist forecast'!$A$1:$AJ$34,33,0)</f>
        <v>4.8682097521134908</v>
      </c>
      <c r="V478" s="15">
        <f>VLOOKUP($D478,'cement hist forecast'!$A$1:$AJ$34,34,0)</f>
        <v>4.7604860768837378</v>
      </c>
      <c r="W478" s="15">
        <f>VLOOKUP($D478,'cement hist forecast'!$A$1:$AJ$34,35,0)</f>
        <v>4.6549168751585821</v>
      </c>
      <c r="X478" s="15">
        <f>VLOOKUP($D478,'cement hist forecast'!$A$1:$AJ$34,36,0)</f>
        <v>4.5514590574679268</v>
      </c>
    </row>
    <row r="479" spans="1:24">
      <c r="A479" s="14" t="s">
        <v>3807</v>
      </c>
      <c r="B479" s="14" t="s">
        <v>4693</v>
      </c>
      <c r="C479" s="14" t="s">
        <v>4694</v>
      </c>
      <c r="D479" s="14" t="s">
        <v>2634</v>
      </c>
      <c r="E479" s="14" t="s">
        <v>3974</v>
      </c>
      <c r="F479">
        <f>SUMIF(GID_GCED_CO2_Plant_2019_v1.0!$V$1:$V$797,'prov lvl hist forec Mt'!A479,GID_GCED_CO2_Plant_2019_v1.0!$AB$1:$AB$797)</f>
        <v>0</v>
      </c>
      <c r="G479" s="15">
        <f t="shared" si="14"/>
        <v>11280.41</v>
      </c>
      <c r="H479" s="26">
        <f t="shared" si="15"/>
        <v>0</v>
      </c>
      <c r="I479" s="15">
        <f>VLOOKUP($D479,'cement hist forecast'!$A$1:$AJ$34,21,0)</f>
        <v>4.7547676258514073</v>
      </c>
      <c r="J479" s="15">
        <f>VLOOKUP($D479,'cement hist forecast'!$A$1:$AJ$34,22,0)</f>
        <v>4.4743011277995075</v>
      </c>
      <c r="K479" s="15">
        <f>VLOOKUP($D479,'cement hist forecast'!$A$1:$AJ$34,23,0)</f>
        <v>4.0588312663850603</v>
      </c>
      <c r="L479" s="15">
        <f>VLOOKUP($D479,'cement hist forecast'!$A$1:$AJ$34,24,0)</f>
        <v>1.7632197575348332</v>
      </c>
      <c r="M479" s="15">
        <f>VLOOKUP($D479,'cement hist forecast'!$A$1:$AJ$34,25,0)</f>
        <v>2.4793000656680531</v>
      </c>
      <c r="N479" s="15">
        <f>VLOOKUP($D479,'cement hist forecast'!$A$1:$AJ$34,26,0)</f>
        <v>2.7002504872645074</v>
      </c>
      <c r="O479" s="15">
        <f>VLOOKUP($D479,'cement hist forecast'!$A$1:$AJ$34,27,0)</f>
        <v>2.8116790537330001</v>
      </c>
      <c r="P479" s="15">
        <f>VLOOKUP($D479,'cement hist forecast'!$A$1:$AJ$34,28,0)</f>
        <v>2.7917167018374971</v>
      </c>
      <c r="Q479" s="15">
        <f>VLOOKUP($D479,'cement hist forecast'!$A$1:$AJ$34,29,0)</f>
        <v>2.6025205190131522</v>
      </c>
      <c r="R479" s="15">
        <f>VLOOKUP($D479,'cement hist forecast'!$A$1:$AJ$34,30,0)</f>
        <v>2.4171082598452944</v>
      </c>
      <c r="S479" s="15">
        <f>VLOOKUP($D479,'cement hist forecast'!$A$1:$AJ$34,31,0)</f>
        <v>2.2354042458607934</v>
      </c>
      <c r="T479" s="15">
        <f>VLOOKUP($D479,'cement hist forecast'!$A$1:$AJ$34,32,0)</f>
        <v>2.0573343121559824</v>
      </c>
      <c r="U479" s="15">
        <f>VLOOKUP($D479,'cement hist forecast'!$A$1:$AJ$34,33,0)</f>
        <v>1.8828257771252686</v>
      </c>
      <c r="V479" s="15">
        <f>VLOOKUP($D479,'cement hist forecast'!$A$1:$AJ$34,34,0)</f>
        <v>1.7118074127951675</v>
      </c>
      <c r="W479" s="15">
        <f>VLOOKUP($D479,'cement hist forecast'!$A$1:$AJ$34,35,0)</f>
        <v>1.5442094157516706</v>
      </c>
      <c r="X479" s="15">
        <f>VLOOKUP($D479,'cement hist forecast'!$A$1:$AJ$34,36,0)</f>
        <v>1.3799633786490411</v>
      </c>
    </row>
    <row r="480" spans="1:24">
      <c r="A480" s="14" t="s">
        <v>3808</v>
      </c>
      <c r="B480" s="14" t="s">
        <v>4695</v>
      </c>
      <c r="C480" s="14" t="s">
        <v>2757</v>
      </c>
      <c r="D480" s="14" t="s">
        <v>3943</v>
      </c>
      <c r="E480" s="14" t="s">
        <v>3944</v>
      </c>
      <c r="F480">
        <f>SUMIF(GID_GCED_CO2_Plant_2019_v1.0!$V$1:$V$797,'prov lvl hist forec Mt'!A480,GID_GCED_CO2_Plant_2019_v1.0!$AB$1:$AB$797)</f>
        <v>0</v>
      </c>
      <c r="G480" s="15">
        <f t="shared" si="14"/>
        <v>4351.25</v>
      </c>
      <c r="H480" s="26">
        <f t="shared" si="15"/>
        <v>0</v>
      </c>
      <c r="I480" s="15">
        <f>VLOOKUP($D480,'cement hist forecast'!$A$1:$AJ$34,21,0)</f>
        <v>4.0193915554063553</v>
      </c>
      <c r="J480" s="15">
        <f>VLOOKUP($D480,'cement hist forecast'!$A$1:$AJ$34,22,0)</f>
        <v>4.3366620130675004</v>
      </c>
      <c r="K480" s="15">
        <f>VLOOKUP($D480,'cement hist forecast'!$A$1:$AJ$34,23,0)</f>
        <v>3.2033980361307468</v>
      </c>
      <c r="L480" s="15">
        <f>VLOOKUP($D480,'cement hist forecast'!$A$1:$AJ$34,24,0)</f>
        <v>2.4965702429489336</v>
      </c>
      <c r="M480" s="15">
        <f>VLOOKUP($D480,'cement hist forecast'!$A$1:$AJ$34,25,0)</f>
        <v>2.719656665294488</v>
      </c>
      <c r="N480" s="15">
        <f>VLOOKUP($D480,'cement hist forecast'!$A$1:$AJ$34,26,0)</f>
        <v>2.895330206718187</v>
      </c>
      <c r="O480" s="15">
        <f>VLOOKUP($D480,'cement hist forecast'!$A$1:$AJ$34,27,0)</f>
        <v>2.9163500648472214</v>
      </c>
      <c r="P480" s="15">
        <f>VLOOKUP($D480,'cement hist forecast'!$A$1:$AJ$34,28,0)</f>
        <v>2.912584371559908</v>
      </c>
      <c r="Q480" s="15">
        <f>VLOOKUP($D480,'cement hist forecast'!$A$1:$AJ$34,29,0)</f>
        <v>2.8768944488806367</v>
      </c>
      <c r="R480" s="15">
        <f>VLOOKUP($D480,'cement hist forecast'!$A$1:$AJ$34,30,0)</f>
        <v>2.8419183246549511</v>
      </c>
      <c r="S480" s="15">
        <f>VLOOKUP($D480,'cement hist forecast'!$A$1:$AJ$34,31,0)</f>
        <v>2.8076417229137793</v>
      </c>
      <c r="T480" s="15">
        <f>VLOOKUP($D480,'cement hist forecast'!$A$1:$AJ$34,32,0)</f>
        <v>2.7740506532074307</v>
      </c>
      <c r="U480" s="15">
        <f>VLOOKUP($D480,'cement hist forecast'!$A$1:$AJ$34,33,0)</f>
        <v>2.7411314048952091</v>
      </c>
      <c r="V480" s="15">
        <f>VLOOKUP($D480,'cement hist forecast'!$A$1:$AJ$34,34,0)</f>
        <v>2.7088705415492318</v>
      </c>
      <c r="W480" s="15">
        <f>VLOOKUP($D480,'cement hist forecast'!$A$1:$AJ$34,35,0)</f>
        <v>2.6772548954701749</v>
      </c>
      <c r="X480" s="15">
        <f>VLOOKUP($D480,'cement hist forecast'!$A$1:$AJ$34,36,0)</f>
        <v>2.6462715623126982</v>
      </c>
    </row>
    <row r="481" spans="1:24">
      <c r="A481" s="14" t="s">
        <v>3809</v>
      </c>
      <c r="B481" s="14" t="s">
        <v>4696</v>
      </c>
      <c r="C481" s="14" t="s">
        <v>4697</v>
      </c>
      <c r="D481" s="14" t="s">
        <v>2545</v>
      </c>
      <c r="E481" s="14" t="s">
        <v>3953</v>
      </c>
      <c r="F481">
        <f>SUMIF(GID_GCED_CO2_Plant_2019_v1.0!$V$1:$V$797,'prov lvl hist forec Mt'!A481,GID_GCED_CO2_Plant_2019_v1.0!$AB$1:$AB$797)</f>
        <v>0</v>
      </c>
      <c r="G481" s="15">
        <f t="shared" si="14"/>
        <v>9758.44</v>
      </c>
      <c r="H481" s="26">
        <f t="shared" si="15"/>
        <v>0</v>
      </c>
      <c r="I481" s="15">
        <f>VLOOKUP($D481,'cement hist forecast'!$A$1:$AJ$34,21,0)</f>
        <v>12.249890595695526</v>
      </c>
      <c r="J481" s="15">
        <f>VLOOKUP($D481,'cement hist forecast'!$A$1:$AJ$34,22,0)</f>
        <v>14.383858197862905</v>
      </c>
      <c r="K481" s="15">
        <f>VLOOKUP($D481,'cement hist forecast'!$A$1:$AJ$34,23,0)</f>
        <v>15.31924099525315</v>
      </c>
      <c r="L481" s="15">
        <f>VLOOKUP($D481,'cement hist forecast'!$A$1:$AJ$34,24,0)</f>
        <v>15.599987440717284</v>
      </c>
      <c r="M481" s="15">
        <f>VLOOKUP($D481,'cement hist forecast'!$A$1:$AJ$34,25,0)</f>
        <v>17.674287089029153</v>
      </c>
      <c r="N481" s="15">
        <f>VLOOKUP($D481,'cement hist forecast'!$A$1:$AJ$34,26,0)</f>
        <v>17.608992589415269</v>
      </c>
      <c r="O481" s="15">
        <f>VLOOKUP($D481,'cement hist forecast'!$A$1:$AJ$34,27,0)</f>
        <v>17.857982969106974</v>
      </c>
      <c r="P481" s="15">
        <f>VLOOKUP($D481,'cement hist forecast'!$A$1:$AJ$34,28,0)</f>
        <v>17.813376511934194</v>
      </c>
      <c r="Q481" s="15">
        <f>VLOOKUP($D481,'cement hist forecast'!$A$1:$AJ$34,29,0)</f>
        <v>17.390612126726253</v>
      </c>
      <c r="R481" s="15">
        <f>VLOOKUP($D481,'cement hist forecast'!$A$1:$AJ$34,30,0)</f>
        <v>16.976303029222471</v>
      </c>
      <c r="S481" s="15">
        <f>VLOOKUP($D481,'cement hist forecast'!$A$1:$AJ$34,31,0)</f>
        <v>16.570280113668762</v>
      </c>
      <c r="T481" s="15">
        <f>VLOOKUP($D481,'cement hist forecast'!$A$1:$AJ$34,32,0)</f>
        <v>16.172377656426129</v>
      </c>
      <c r="U481" s="15">
        <f>VLOOKUP($D481,'cement hist forecast'!$A$1:$AJ$34,33,0)</f>
        <v>15.782433248328351</v>
      </c>
      <c r="V481" s="15">
        <f>VLOOKUP($D481,'cement hist forecast'!$A$1:$AJ$34,34,0)</f>
        <v>15.400287728392524</v>
      </c>
      <c r="W481" s="15">
        <f>VLOOKUP($D481,'cement hist forecast'!$A$1:$AJ$34,35,0)</f>
        <v>15.025785118855419</v>
      </c>
      <c r="X481" s="15">
        <f>VLOOKUP($D481,'cement hist forecast'!$A$1:$AJ$34,36,0)</f>
        <v>14.65877256150905</v>
      </c>
    </row>
    <row r="482" spans="1:24">
      <c r="A482" s="14" t="s">
        <v>3810</v>
      </c>
      <c r="B482" s="14" t="s">
        <v>4698</v>
      </c>
      <c r="C482" s="14" t="s">
        <v>4699</v>
      </c>
      <c r="D482" s="14" t="s">
        <v>2634</v>
      </c>
      <c r="E482" s="14" t="s">
        <v>3974</v>
      </c>
      <c r="F482">
        <f>SUMIF(GID_GCED_CO2_Plant_2019_v1.0!$V$1:$V$797,'prov lvl hist forec Mt'!A482,GID_GCED_CO2_Plant_2019_v1.0!$AB$1:$AB$797)</f>
        <v>0</v>
      </c>
      <c r="G482" s="15">
        <f t="shared" si="14"/>
        <v>11280.41</v>
      </c>
      <c r="H482" s="26">
        <f t="shared" si="15"/>
        <v>0</v>
      </c>
      <c r="I482" s="15">
        <f>VLOOKUP($D482,'cement hist forecast'!$A$1:$AJ$34,21,0)</f>
        <v>4.7547676258514073</v>
      </c>
      <c r="J482" s="15">
        <f>VLOOKUP($D482,'cement hist forecast'!$A$1:$AJ$34,22,0)</f>
        <v>4.4743011277995075</v>
      </c>
      <c r="K482" s="15">
        <f>VLOOKUP($D482,'cement hist forecast'!$A$1:$AJ$34,23,0)</f>
        <v>4.0588312663850603</v>
      </c>
      <c r="L482" s="15">
        <f>VLOOKUP($D482,'cement hist forecast'!$A$1:$AJ$34,24,0)</f>
        <v>1.7632197575348332</v>
      </c>
      <c r="M482" s="15">
        <f>VLOOKUP($D482,'cement hist forecast'!$A$1:$AJ$34,25,0)</f>
        <v>2.4793000656680531</v>
      </c>
      <c r="N482" s="15">
        <f>VLOOKUP($D482,'cement hist forecast'!$A$1:$AJ$34,26,0)</f>
        <v>2.7002504872645074</v>
      </c>
      <c r="O482" s="15">
        <f>VLOOKUP($D482,'cement hist forecast'!$A$1:$AJ$34,27,0)</f>
        <v>2.8116790537330001</v>
      </c>
      <c r="P482" s="15">
        <f>VLOOKUP($D482,'cement hist forecast'!$A$1:$AJ$34,28,0)</f>
        <v>2.7917167018374971</v>
      </c>
      <c r="Q482" s="15">
        <f>VLOOKUP($D482,'cement hist forecast'!$A$1:$AJ$34,29,0)</f>
        <v>2.6025205190131522</v>
      </c>
      <c r="R482" s="15">
        <f>VLOOKUP($D482,'cement hist forecast'!$A$1:$AJ$34,30,0)</f>
        <v>2.4171082598452944</v>
      </c>
      <c r="S482" s="15">
        <f>VLOOKUP($D482,'cement hist forecast'!$A$1:$AJ$34,31,0)</f>
        <v>2.2354042458607934</v>
      </c>
      <c r="T482" s="15">
        <f>VLOOKUP($D482,'cement hist forecast'!$A$1:$AJ$34,32,0)</f>
        <v>2.0573343121559824</v>
      </c>
      <c r="U482" s="15">
        <f>VLOOKUP($D482,'cement hist forecast'!$A$1:$AJ$34,33,0)</f>
        <v>1.8828257771252686</v>
      </c>
      <c r="V482" s="15">
        <f>VLOOKUP($D482,'cement hist forecast'!$A$1:$AJ$34,34,0)</f>
        <v>1.7118074127951675</v>
      </c>
      <c r="W482" s="15">
        <f>VLOOKUP($D482,'cement hist forecast'!$A$1:$AJ$34,35,0)</f>
        <v>1.5442094157516706</v>
      </c>
      <c r="X482" s="15">
        <f>VLOOKUP($D482,'cement hist forecast'!$A$1:$AJ$34,36,0)</f>
        <v>1.3799633786490411</v>
      </c>
    </row>
    <row r="483" spans="1:24">
      <c r="A483" s="14" t="s">
        <v>3503</v>
      </c>
      <c r="B483" s="14" t="s">
        <v>4700</v>
      </c>
      <c r="C483" s="14" t="s">
        <v>4701</v>
      </c>
      <c r="D483" s="14" t="s">
        <v>2642</v>
      </c>
      <c r="E483" s="14" t="s">
        <v>4037</v>
      </c>
      <c r="F483">
        <f>SUMIF(GID_GCED_CO2_Plant_2019_v1.0!$V$1:$V$797,'prov lvl hist forec Mt'!A483,GID_GCED_CO2_Plant_2019_v1.0!$AB$1:$AB$797)</f>
        <v>419.03999999999996</v>
      </c>
      <c r="G483" s="15">
        <f t="shared" si="14"/>
        <v>4378.0800000000008</v>
      </c>
      <c r="H483" s="26">
        <f t="shared" si="15"/>
        <v>9.5713189343273733E-2</v>
      </c>
      <c r="I483" s="15">
        <f>VLOOKUP($D483,'cement hist forecast'!$A$1:$AJ$34,21,0)</f>
        <v>4.7341744386935067</v>
      </c>
      <c r="J483" s="15">
        <f>VLOOKUP($D483,'cement hist forecast'!$A$1:$AJ$34,22,0)</f>
        <v>4.717029300676912</v>
      </c>
      <c r="K483" s="15">
        <f>VLOOKUP($D483,'cement hist forecast'!$A$1:$AJ$34,23,0)</f>
        <v>4.7560378363525624</v>
      </c>
      <c r="L483" s="15">
        <f>VLOOKUP($D483,'cement hist forecast'!$A$1:$AJ$34,24,0)</f>
        <v>5.4571039312530667</v>
      </c>
      <c r="M483" s="15">
        <f>VLOOKUP($D483,'cement hist forecast'!$A$1:$AJ$34,25,0)</f>
        <v>6.8556945384631858</v>
      </c>
      <c r="N483" s="15">
        <f>VLOOKUP($D483,'cement hist forecast'!$A$1:$AJ$34,26,0)</f>
        <v>7.3057456645371399</v>
      </c>
      <c r="O483" s="15">
        <f>VLOOKUP($D483,'cement hist forecast'!$A$1:$AJ$34,27,0)</f>
        <v>7.5092199851219519</v>
      </c>
      <c r="P483" s="15">
        <f>VLOOKUP($D483,'cement hist forecast'!$A$1:$AJ$34,28,0)</f>
        <v>7.4727676989807588</v>
      </c>
      <c r="Q483" s="15">
        <f>VLOOKUP($D483,'cement hist forecast'!$A$1:$AJ$34,29,0)</f>
        <v>7.1272856921893633</v>
      </c>
      <c r="R483" s="15">
        <f>VLOOKUP($D483,'cement hist forecast'!$A$1:$AJ$34,30,0)</f>
        <v>6.7887133255337968</v>
      </c>
      <c r="S483" s="15">
        <f>VLOOKUP($D483,'cement hist forecast'!$A$1:$AJ$34,31,0)</f>
        <v>6.456912406211341</v>
      </c>
      <c r="T483" s="15">
        <f>VLOOKUP($D483,'cement hist forecast'!$A$1:$AJ$34,32,0)</f>
        <v>6.1317475052753343</v>
      </c>
      <c r="U483" s="15">
        <f>VLOOKUP($D483,'cement hist forecast'!$A$1:$AJ$34,33,0)</f>
        <v>5.8130859023580479</v>
      </c>
      <c r="V483" s="15">
        <f>VLOOKUP($D483,'cement hist forecast'!$A$1:$AJ$34,34,0)</f>
        <v>5.5007975314991064</v>
      </c>
      <c r="W483" s="15">
        <f>VLOOKUP($D483,'cement hist forecast'!$A$1:$AJ$34,35,0)</f>
        <v>5.1947549280573462</v>
      </c>
      <c r="X483" s="15">
        <f>VLOOKUP($D483,'cement hist forecast'!$A$1:$AJ$34,36,0)</f>
        <v>4.8948331766844175</v>
      </c>
    </row>
    <row r="484" spans="1:24">
      <c r="A484" s="14" t="s">
        <v>3811</v>
      </c>
      <c r="B484" s="14" t="s">
        <v>4702</v>
      </c>
      <c r="C484" s="14" t="s">
        <v>2381</v>
      </c>
      <c r="D484" s="14" t="s">
        <v>1517</v>
      </c>
      <c r="E484" s="14" t="s">
        <v>4043</v>
      </c>
      <c r="F484">
        <f>SUMIF(GID_GCED_CO2_Plant_2019_v1.0!$V$1:$V$797,'prov lvl hist forec Mt'!A484,GID_GCED_CO2_Plant_2019_v1.0!$AB$1:$AB$797)</f>
        <v>0</v>
      </c>
      <c r="G484" s="15">
        <f t="shared" si="14"/>
        <v>24846.129999999997</v>
      </c>
      <c r="H484" s="26">
        <f t="shared" si="15"/>
        <v>0</v>
      </c>
      <c r="I484" s="15">
        <f>VLOOKUP($D484,'cement hist forecast'!$A$1:$AJ$34,21,0)</f>
        <v>19.737440587036417</v>
      </c>
      <c r="J484" s="15">
        <f>VLOOKUP($D484,'cement hist forecast'!$A$1:$AJ$34,22,0)</f>
        <v>19.782785600550685</v>
      </c>
      <c r="K484" s="15">
        <f>VLOOKUP($D484,'cement hist forecast'!$A$1:$AJ$34,23,0)</f>
        <v>21.414223108893875</v>
      </c>
      <c r="L484" s="15">
        <f>VLOOKUP($D484,'cement hist forecast'!$A$1:$AJ$34,24,0)</f>
        <v>21.140668258208319</v>
      </c>
      <c r="M484" s="15">
        <f>VLOOKUP($D484,'cement hist forecast'!$A$1:$AJ$34,25,0)</f>
        <v>22.995128337938279</v>
      </c>
      <c r="N484" s="15">
        <f>VLOOKUP($D484,'cement hist forecast'!$A$1:$AJ$34,26,0)</f>
        <v>23.156823843551148</v>
      </c>
      <c r="O484" s="15">
        <f>VLOOKUP($D484,'cement hist forecast'!$A$1:$AJ$34,27,0)</f>
        <v>23.328832621471442</v>
      </c>
      <c r="P484" s="15">
        <f>VLOOKUP($D484,'cement hist forecast'!$A$1:$AJ$34,28,0)</f>
        <v>23.29801736589754</v>
      </c>
      <c r="Q484" s="15">
        <f>VLOOKUP($D484,'cement hist forecast'!$A$1:$AJ$34,29,0)</f>
        <v>23.005961161405295</v>
      </c>
      <c r="R484" s="15">
        <f>VLOOKUP($D484,'cement hist forecast'!$A$1:$AJ$34,30,0)</f>
        <v>22.719746081002896</v>
      </c>
      <c r="S484" s="15">
        <f>VLOOKUP($D484,'cement hist forecast'!$A$1:$AJ$34,31,0)</f>
        <v>22.439255302208544</v>
      </c>
      <c r="T484" s="15">
        <f>VLOOKUP($D484,'cement hist forecast'!$A$1:$AJ$34,32,0)</f>
        <v>22.164374338990076</v>
      </c>
      <c r="U484" s="15">
        <f>VLOOKUP($D484,'cement hist forecast'!$A$1:$AJ$34,33,0)</f>
        <v>21.894990995035982</v>
      </c>
      <c r="V484" s="15">
        <f>VLOOKUP($D484,'cement hist forecast'!$A$1:$AJ$34,34,0)</f>
        <v>21.630995317960966</v>
      </c>
      <c r="W484" s="15">
        <f>VLOOKUP($D484,'cement hist forecast'!$A$1:$AJ$34,35,0)</f>
        <v>21.372279554427454</v>
      </c>
      <c r="X484" s="15">
        <f>VLOOKUP($D484,'cement hist forecast'!$A$1:$AJ$34,36,0)</f>
        <v>21.118738106164606</v>
      </c>
    </row>
    <row r="485" spans="1:24">
      <c r="A485" s="14" t="s">
        <v>3363</v>
      </c>
      <c r="B485" s="14" t="s">
        <v>4703</v>
      </c>
      <c r="C485" s="14" t="s">
        <v>2897</v>
      </c>
      <c r="D485" s="14" t="s">
        <v>2634</v>
      </c>
      <c r="E485" s="14" t="s">
        <v>3974</v>
      </c>
      <c r="F485">
        <f>SUMIF(GID_GCED_CO2_Plant_2019_v1.0!$V$1:$V$797,'prov lvl hist forec Mt'!A485,GID_GCED_CO2_Plant_2019_v1.0!$AB$1:$AB$797)</f>
        <v>1180</v>
      </c>
      <c r="G485" s="15">
        <f t="shared" si="14"/>
        <v>11280.41</v>
      </c>
      <c r="H485" s="26">
        <f t="shared" si="15"/>
        <v>0.10460612690496179</v>
      </c>
      <c r="I485" s="15">
        <f>VLOOKUP($D485,'cement hist forecast'!$A$1:$AJ$34,21,0)</f>
        <v>4.7547676258514073</v>
      </c>
      <c r="J485" s="15">
        <f>VLOOKUP($D485,'cement hist forecast'!$A$1:$AJ$34,22,0)</f>
        <v>4.4743011277995075</v>
      </c>
      <c r="K485" s="15">
        <f>VLOOKUP($D485,'cement hist forecast'!$A$1:$AJ$34,23,0)</f>
        <v>4.0588312663850603</v>
      </c>
      <c r="L485" s="15">
        <f>VLOOKUP($D485,'cement hist forecast'!$A$1:$AJ$34,24,0)</f>
        <v>1.7632197575348332</v>
      </c>
      <c r="M485" s="15">
        <f>VLOOKUP($D485,'cement hist forecast'!$A$1:$AJ$34,25,0)</f>
        <v>2.4793000656680531</v>
      </c>
      <c r="N485" s="15">
        <f>VLOOKUP($D485,'cement hist forecast'!$A$1:$AJ$34,26,0)</f>
        <v>2.7002504872645074</v>
      </c>
      <c r="O485" s="15">
        <f>VLOOKUP($D485,'cement hist forecast'!$A$1:$AJ$34,27,0)</f>
        <v>2.8116790537330001</v>
      </c>
      <c r="P485" s="15">
        <f>VLOOKUP($D485,'cement hist forecast'!$A$1:$AJ$34,28,0)</f>
        <v>2.7917167018374971</v>
      </c>
      <c r="Q485" s="15">
        <f>VLOOKUP($D485,'cement hist forecast'!$A$1:$AJ$34,29,0)</f>
        <v>2.6025205190131522</v>
      </c>
      <c r="R485" s="15">
        <f>VLOOKUP($D485,'cement hist forecast'!$A$1:$AJ$34,30,0)</f>
        <v>2.4171082598452944</v>
      </c>
      <c r="S485" s="15">
        <f>VLOOKUP($D485,'cement hist forecast'!$A$1:$AJ$34,31,0)</f>
        <v>2.2354042458607934</v>
      </c>
      <c r="T485" s="15">
        <f>VLOOKUP($D485,'cement hist forecast'!$A$1:$AJ$34,32,0)</f>
        <v>2.0573343121559824</v>
      </c>
      <c r="U485" s="15">
        <f>VLOOKUP($D485,'cement hist forecast'!$A$1:$AJ$34,33,0)</f>
        <v>1.8828257771252686</v>
      </c>
      <c r="V485" s="15">
        <f>VLOOKUP($D485,'cement hist forecast'!$A$1:$AJ$34,34,0)</f>
        <v>1.7118074127951675</v>
      </c>
      <c r="W485" s="15">
        <f>VLOOKUP($D485,'cement hist forecast'!$A$1:$AJ$34,35,0)</f>
        <v>1.5442094157516706</v>
      </c>
      <c r="X485" s="15">
        <f>VLOOKUP($D485,'cement hist forecast'!$A$1:$AJ$34,36,0)</f>
        <v>1.3799633786490411</v>
      </c>
    </row>
    <row r="486" spans="1:24">
      <c r="A486" s="14" t="s">
        <v>3812</v>
      </c>
      <c r="B486" s="14" t="s">
        <v>4704</v>
      </c>
      <c r="C486" s="14" t="s">
        <v>4705</v>
      </c>
      <c r="D486" s="14" t="s">
        <v>2634</v>
      </c>
      <c r="E486" s="14" t="s">
        <v>3974</v>
      </c>
      <c r="F486">
        <f>SUMIF(GID_GCED_CO2_Plant_2019_v1.0!$V$1:$V$797,'prov lvl hist forec Mt'!A486,GID_GCED_CO2_Plant_2019_v1.0!$AB$1:$AB$797)</f>
        <v>0</v>
      </c>
      <c r="G486" s="15">
        <f t="shared" si="14"/>
        <v>11280.41</v>
      </c>
      <c r="H486" s="26">
        <f t="shared" si="15"/>
        <v>0</v>
      </c>
      <c r="I486" s="15">
        <f>VLOOKUP($D486,'cement hist forecast'!$A$1:$AJ$34,21,0)</f>
        <v>4.7547676258514073</v>
      </c>
      <c r="J486" s="15">
        <f>VLOOKUP($D486,'cement hist forecast'!$A$1:$AJ$34,22,0)</f>
        <v>4.4743011277995075</v>
      </c>
      <c r="K486" s="15">
        <f>VLOOKUP($D486,'cement hist forecast'!$A$1:$AJ$34,23,0)</f>
        <v>4.0588312663850603</v>
      </c>
      <c r="L486" s="15">
        <f>VLOOKUP($D486,'cement hist forecast'!$A$1:$AJ$34,24,0)</f>
        <v>1.7632197575348332</v>
      </c>
      <c r="M486" s="15">
        <f>VLOOKUP($D486,'cement hist forecast'!$A$1:$AJ$34,25,0)</f>
        <v>2.4793000656680531</v>
      </c>
      <c r="N486" s="15">
        <f>VLOOKUP($D486,'cement hist forecast'!$A$1:$AJ$34,26,0)</f>
        <v>2.7002504872645074</v>
      </c>
      <c r="O486" s="15">
        <f>VLOOKUP($D486,'cement hist forecast'!$A$1:$AJ$34,27,0)</f>
        <v>2.8116790537330001</v>
      </c>
      <c r="P486" s="15">
        <f>VLOOKUP($D486,'cement hist forecast'!$A$1:$AJ$34,28,0)</f>
        <v>2.7917167018374971</v>
      </c>
      <c r="Q486" s="15">
        <f>VLOOKUP($D486,'cement hist forecast'!$A$1:$AJ$34,29,0)</f>
        <v>2.6025205190131522</v>
      </c>
      <c r="R486" s="15">
        <f>VLOOKUP($D486,'cement hist forecast'!$A$1:$AJ$34,30,0)</f>
        <v>2.4171082598452944</v>
      </c>
      <c r="S486" s="15">
        <f>VLOOKUP($D486,'cement hist forecast'!$A$1:$AJ$34,31,0)</f>
        <v>2.2354042458607934</v>
      </c>
      <c r="T486" s="15">
        <f>VLOOKUP($D486,'cement hist forecast'!$A$1:$AJ$34,32,0)</f>
        <v>2.0573343121559824</v>
      </c>
      <c r="U486" s="15">
        <f>VLOOKUP($D486,'cement hist forecast'!$A$1:$AJ$34,33,0)</f>
        <v>1.8828257771252686</v>
      </c>
      <c r="V486" s="15">
        <f>VLOOKUP($D486,'cement hist forecast'!$A$1:$AJ$34,34,0)</f>
        <v>1.7118074127951675</v>
      </c>
      <c r="W486" s="15">
        <f>VLOOKUP($D486,'cement hist forecast'!$A$1:$AJ$34,35,0)</f>
        <v>1.5442094157516706</v>
      </c>
      <c r="X486" s="15">
        <f>VLOOKUP($D486,'cement hist forecast'!$A$1:$AJ$34,36,0)</f>
        <v>1.3799633786490411</v>
      </c>
    </row>
    <row r="487" spans="1:24">
      <c r="A487" s="14" t="s">
        <v>3813</v>
      </c>
      <c r="B487" s="14" t="s">
        <v>4706</v>
      </c>
      <c r="C487" s="14" t="s">
        <v>4707</v>
      </c>
      <c r="D487" s="14" t="s">
        <v>2446</v>
      </c>
      <c r="E487" s="14" t="s">
        <v>3951</v>
      </c>
      <c r="F487">
        <f>SUMIF(GID_GCED_CO2_Plant_2019_v1.0!$V$1:$V$797,'prov lvl hist forec Mt'!A487,GID_GCED_CO2_Plant_2019_v1.0!$AB$1:$AB$797)</f>
        <v>0</v>
      </c>
      <c r="G487" s="15">
        <f t="shared" si="14"/>
        <v>15742.279999999997</v>
      </c>
      <c r="H487" s="26">
        <f t="shared" si="15"/>
        <v>0</v>
      </c>
      <c r="I487" s="15">
        <f>VLOOKUP($D487,'cement hist forecast'!$A$1:$AJ$34,21,0)</f>
        <v>14.855393778621981</v>
      </c>
      <c r="J487" s="15">
        <f>VLOOKUP($D487,'cement hist forecast'!$A$1:$AJ$34,22,0)</f>
        <v>15.201388095517611</v>
      </c>
      <c r="K487" s="15">
        <f>VLOOKUP($D487,'cement hist forecast'!$A$1:$AJ$34,23,0)</f>
        <v>15.067019776570652</v>
      </c>
      <c r="L487" s="15">
        <f>VLOOKUP($D487,'cement hist forecast'!$A$1:$AJ$34,24,0)</f>
        <v>14.134727678653508</v>
      </c>
      <c r="M487" s="15">
        <f>VLOOKUP($D487,'cement hist forecast'!$A$1:$AJ$34,25,0)</f>
        <v>15.992822878418323</v>
      </c>
      <c r="N487" s="15">
        <f>VLOOKUP($D487,'cement hist forecast'!$A$1:$AJ$34,26,0)</f>
        <v>13.708727210595866</v>
      </c>
      <c r="O487" s="15">
        <f>VLOOKUP($D487,'cement hist forecast'!$A$1:$AJ$34,27,0)</f>
        <v>13.930634952159352</v>
      </c>
      <c r="P487" s="15">
        <f>VLOOKUP($D487,'cement hist forecast'!$A$1:$AJ$34,28,0)</f>
        <v>13.890880331187187</v>
      </c>
      <c r="Q487" s="15">
        <f>VLOOKUP($D487,'cement hist forecast'!$A$1:$AJ$34,29,0)</f>
        <v>13.514099950952696</v>
      </c>
      <c r="R487" s="15">
        <f>VLOOKUP($D487,'cement hist forecast'!$A$1:$AJ$34,30,0)</f>
        <v>13.144855178322894</v>
      </c>
      <c r="S487" s="15">
        <f>VLOOKUP($D487,'cement hist forecast'!$A$1:$AJ$34,31,0)</f>
        <v>12.782995301145689</v>
      </c>
      <c r="T487" s="15">
        <f>VLOOKUP($D487,'cement hist forecast'!$A$1:$AJ$34,32,0)</f>
        <v>12.428372621512029</v>
      </c>
      <c r="U487" s="15">
        <f>VLOOKUP($D487,'cement hist forecast'!$A$1:$AJ$34,33,0)</f>
        <v>12.080842395471043</v>
      </c>
      <c r="V487" s="15">
        <f>VLOOKUP($D487,'cement hist forecast'!$A$1:$AJ$34,34,0)</f>
        <v>11.740262773950873</v>
      </c>
      <c r="W487" s="15">
        <f>VLOOKUP($D487,'cement hist forecast'!$A$1:$AJ$34,35,0)</f>
        <v>11.406494744861112</v>
      </c>
      <c r="X487" s="15">
        <f>VLOOKUP($D487,'cement hist forecast'!$A$1:$AJ$34,36,0)</f>
        <v>11.079402076353139</v>
      </c>
    </row>
    <row r="488" spans="1:24">
      <c r="A488" s="14" t="s">
        <v>3814</v>
      </c>
      <c r="B488" s="14" t="s">
        <v>4708</v>
      </c>
      <c r="C488" s="14" t="s">
        <v>4709</v>
      </c>
      <c r="D488" s="14" t="s">
        <v>3943</v>
      </c>
      <c r="E488" s="14" t="s">
        <v>3944</v>
      </c>
      <c r="F488">
        <f>SUMIF(GID_GCED_CO2_Plant_2019_v1.0!$V$1:$V$797,'prov lvl hist forec Mt'!A488,GID_GCED_CO2_Plant_2019_v1.0!$AB$1:$AB$797)</f>
        <v>0</v>
      </c>
      <c r="G488" s="15">
        <f t="shared" si="14"/>
        <v>4351.25</v>
      </c>
      <c r="H488" s="26">
        <f t="shared" si="15"/>
        <v>0</v>
      </c>
      <c r="I488" s="15">
        <f>VLOOKUP($D488,'cement hist forecast'!$A$1:$AJ$34,21,0)</f>
        <v>4.0193915554063553</v>
      </c>
      <c r="J488" s="15">
        <f>VLOOKUP($D488,'cement hist forecast'!$A$1:$AJ$34,22,0)</f>
        <v>4.3366620130675004</v>
      </c>
      <c r="K488" s="15">
        <f>VLOOKUP($D488,'cement hist forecast'!$A$1:$AJ$34,23,0)</f>
        <v>3.2033980361307468</v>
      </c>
      <c r="L488" s="15">
        <f>VLOOKUP($D488,'cement hist forecast'!$A$1:$AJ$34,24,0)</f>
        <v>2.4965702429489336</v>
      </c>
      <c r="M488" s="15">
        <f>VLOOKUP($D488,'cement hist forecast'!$A$1:$AJ$34,25,0)</f>
        <v>2.719656665294488</v>
      </c>
      <c r="N488" s="15">
        <f>VLOOKUP($D488,'cement hist forecast'!$A$1:$AJ$34,26,0)</f>
        <v>2.895330206718187</v>
      </c>
      <c r="O488" s="15">
        <f>VLOOKUP($D488,'cement hist forecast'!$A$1:$AJ$34,27,0)</f>
        <v>2.9163500648472214</v>
      </c>
      <c r="P488" s="15">
        <f>VLOOKUP($D488,'cement hist forecast'!$A$1:$AJ$34,28,0)</f>
        <v>2.912584371559908</v>
      </c>
      <c r="Q488" s="15">
        <f>VLOOKUP($D488,'cement hist forecast'!$A$1:$AJ$34,29,0)</f>
        <v>2.8768944488806367</v>
      </c>
      <c r="R488" s="15">
        <f>VLOOKUP($D488,'cement hist forecast'!$A$1:$AJ$34,30,0)</f>
        <v>2.8419183246549511</v>
      </c>
      <c r="S488" s="15">
        <f>VLOOKUP($D488,'cement hist forecast'!$A$1:$AJ$34,31,0)</f>
        <v>2.8076417229137793</v>
      </c>
      <c r="T488" s="15">
        <f>VLOOKUP($D488,'cement hist forecast'!$A$1:$AJ$34,32,0)</f>
        <v>2.7740506532074307</v>
      </c>
      <c r="U488" s="15">
        <f>VLOOKUP($D488,'cement hist forecast'!$A$1:$AJ$34,33,0)</f>
        <v>2.7411314048952091</v>
      </c>
      <c r="V488" s="15">
        <f>VLOOKUP($D488,'cement hist forecast'!$A$1:$AJ$34,34,0)</f>
        <v>2.7088705415492318</v>
      </c>
      <c r="W488" s="15">
        <f>VLOOKUP($D488,'cement hist forecast'!$A$1:$AJ$34,35,0)</f>
        <v>2.6772548954701749</v>
      </c>
      <c r="X488" s="15">
        <f>VLOOKUP($D488,'cement hist forecast'!$A$1:$AJ$34,36,0)</f>
        <v>2.6462715623126982</v>
      </c>
    </row>
    <row r="489" spans="1:24">
      <c r="A489" s="14" t="s">
        <v>3815</v>
      </c>
      <c r="B489" s="14" t="s">
        <v>4710</v>
      </c>
      <c r="C489" s="14" t="s">
        <v>4711</v>
      </c>
      <c r="D489" s="14" t="s">
        <v>3943</v>
      </c>
      <c r="E489" s="14" t="s">
        <v>3944</v>
      </c>
      <c r="F489">
        <f>SUMIF(GID_GCED_CO2_Plant_2019_v1.0!$V$1:$V$797,'prov lvl hist forec Mt'!A489,GID_GCED_CO2_Plant_2019_v1.0!$AB$1:$AB$797)</f>
        <v>0</v>
      </c>
      <c r="G489" s="15">
        <f t="shared" si="14"/>
        <v>4351.25</v>
      </c>
      <c r="H489" s="26">
        <f t="shared" si="15"/>
        <v>0</v>
      </c>
      <c r="I489" s="15">
        <f>VLOOKUP($D489,'cement hist forecast'!$A$1:$AJ$34,21,0)</f>
        <v>4.0193915554063553</v>
      </c>
      <c r="J489" s="15">
        <f>VLOOKUP($D489,'cement hist forecast'!$A$1:$AJ$34,22,0)</f>
        <v>4.3366620130675004</v>
      </c>
      <c r="K489" s="15">
        <f>VLOOKUP($D489,'cement hist forecast'!$A$1:$AJ$34,23,0)</f>
        <v>3.2033980361307468</v>
      </c>
      <c r="L489" s="15">
        <f>VLOOKUP($D489,'cement hist forecast'!$A$1:$AJ$34,24,0)</f>
        <v>2.4965702429489336</v>
      </c>
      <c r="M489" s="15">
        <f>VLOOKUP($D489,'cement hist forecast'!$A$1:$AJ$34,25,0)</f>
        <v>2.719656665294488</v>
      </c>
      <c r="N489" s="15">
        <f>VLOOKUP($D489,'cement hist forecast'!$A$1:$AJ$34,26,0)</f>
        <v>2.895330206718187</v>
      </c>
      <c r="O489" s="15">
        <f>VLOOKUP($D489,'cement hist forecast'!$A$1:$AJ$34,27,0)</f>
        <v>2.9163500648472214</v>
      </c>
      <c r="P489" s="15">
        <f>VLOOKUP($D489,'cement hist forecast'!$A$1:$AJ$34,28,0)</f>
        <v>2.912584371559908</v>
      </c>
      <c r="Q489" s="15">
        <f>VLOOKUP($D489,'cement hist forecast'!$A$1:$AJ$34,29,0)</f>
        <v>2.8768944488806367</v>
      </c>
      <c r="R489" s="15">
        <f>VLOOKUP($D489,'cement hist forecast'!$A$1:$AJ$34,30,0)</f>
        <v>2.8419183246549511</v>
      </c>
      <c r="S489" s="15">
        <f>VLOOKUP($D489,'cement hist forecast'!$A$1:$AJ$34,31,0)</f>
        <v>2.8076417229137793</v>
      </c>
      <c r="T489" s="15">
        <f>VLOOKUP($D489,'cement hist forecast'!$A$1:$AJ$34,32,0)</f>
        <v>2.7740506532074307</v>
      </c>
      <c r="U489" s="15">
        <f>VLOOKUP($D489,'cement hist forecast'!$A$1:$AJ$34,33,0)</f>
        <v>2.7411314048952091</v>
      </c>
      <c r="V489" s="15">
        <f>VLOOKUP($D489,'cement hist forecast'!$A$1:$AJ$34,34,0)</f>
        <v>2.7088705415492318</v>
      </c>
      <c r="W489" s="15">
        <f>VLOOKUP($D489,'cement hist forecast'!$A$1:$AJ$34,35,0)</f>
        <v>2.6772548954701749</v>
      </c>
      <c r="X489" s="15">
        <f>VLOOKUP($D489,'cement hist forecast'!$A$1:$AJ$34,36,0)</f>
        <v>2.6462715623126982</v>
      </c>
    </row>
    <row r="490" spans="1:24">
      <c r="A490" s="14" t="s">
        <v>3816</v>
      </c>
      <c r="B490" s="14" t="s">
        <v>4712</v>
      </c>
      <c r="C490" s="14" t="s">
        <v>4713</v>
      </c>
      <c r="D490" s="14" t="s">
        <v>2366</v>
      </c>
      <c r="E490" s="14" t="s">
        <v>3987</v>
      </c>
      <c r="F490">
        <f>SUMIF(GID_GCED_CO2_Plant_2019_v1.0!$V$1:$V$797,'prov lvl hist forec Mt'!A490,GID_GCED_CO2_Plant_2019_v1.0!$AB$1:$AB$797)</f>
        <v>0</v>
      </c>
      <c r="G490" s="15">
        <f t="shared" si="14"/>
        <v>30951.659999999996</v>
      </c>
      <c r="H490" s="26">
        <f t="shared" si="15"/>
        <v>0</v>
      </c>
      <c r="I490" s="15">
        <f>VLOOKUP($D490,'cement hist forecast'!$A$1:$AJ$34,21,0)</f>
        <v>18.673370677696866</v>
      </c>
      <c r="J490" s="15">
        <f>VLOOKUP($D490,'cement hist forecast'!$A$1:$AJ$34,22,0)</f>
        <v>19.134054182558735</v>
      </c>
      <c r="K490" s="15">
        <f>VLOOKUP($D490,'cement hist forecast'!$A$1:$AJ$34,23,0)</f>
        <v>18.733784261782063</v>
      </c>
      <c r="L490" s="15">
        <f>VLOOKUP($D490,'cement hist forecast'!$A$1:$AJ$34,24,0)</f>
        <v>18.178614028547219</v>
      </c>
      <c r="M490" s="15">
        <f>VLOOKUP($D490,'cement hist forecast'!$A$1:$AJ$34,25,0)</f>
        <v>19.500559683797793</v>
      </c>
      <c r="N490" s="15">
        <f>VLOOKUP($D490,'cement hist forecast'!$A$1:$AJ$34,26,0)</f>
        <v>19.658190788078301</v>
      </c>
      <c r="O490" s="15">
        <f>VLOOKUP($D490,'cement hist forecast'!$A$1:$AJ$34,27,0)</f>
        <v>19.758945245019191</v>
      </c>
      <c r="P490" s="15">
        <f>VLOOKUP($D490,'cement hist forecast'!$A$1:$AJ$34,28,0)</f>
        <v>19.74089515258564</v>
      </c>
      <c r="Q490" s="15">
        <f>VLOOKUP($D490,'cement hist forecast'!$A$1:$AJ$34,29,0)</f>
        <v>19.569822695495866</v>
      </c>
      <c r="R490" s="15">
        <f>VLOOKUP($D490,'cement hist forecast'!$A$1:$AJ$34,30,0)</f>
        <v>19.402171687547888</v>
      </c>
      <c r="S490" s="15">
        <f>VLOOKUP($D490,'cement hist forecast'!$A$1:$AJ$34,31,0)</f>
        <v>19.237873699758868</v>
      </c>
      <c r="T490" s="15">
        <f>VLOOKUP($D490,'cement hist forecast'!$A$1:$AJ$34,32,0)</f>
        <v>19.076861671725631</v>
      </c>
      <c r="U490" s="15">
        <f>VLOOKUP($D490,'cement hist forecast'!$A$1:$AJ$34,33,0)</f>
        <v>18.919069884253059</v>
      </c>
      <c r="V490" s="15">
        <f>VLOOKUP($D490,'cement hist forecast'!$A$1:$AJ$34,34,0)</f>
        <v>18.764433932529936</v>
      </c>
      <c r="W490" s="15">
        <f>VLOOKUP($D490,'cement hist forecast'!$A$1:$AJ$34,35,0)</f>
        <v>18.61289069984128</v>
      </c>
      <c r="X490" s="15">
        <f>VLOOKUP($D490,'cement hist forecast'!$A$1:$AJ$34,36,0)</f>
        <v>18.464378331806394</v>
      </c>
    </row>
    <row r="491" spans="1:24">
      <c r="A491" s="14" t="s">
        <v>3817</v>
      </c>
      <c r="B491" s="14" t="s">
        <v>4714</v>
      </c>
      <c r="C491" s="14" t="s">
        <v>4715</v>
      </c>
      <c r="D491" s="14" t="s">
        <v>2446</v>
      </c>
      <c r="E491" s="14" t="s">
        <v>3951</v>
      </c>
      <c r="F491">
        <f>SUMIF(GID_GCED_CO2_Plant_2019_v1.0!$V$1:$V$797,'prov lvl hist forec Mt'!A491,GID_GCED_CO2_Plant_2019_v1.0!$AB$1:$AB$797)</f>
        <v>0</v>
      </c>
      <c r="G491" s="15">
        <f t="shared" si="14"/>
        <v>15742.279999999997</v>
      </c>
      <c r="H491" s="26">
        <f t="shared" si="15"/>
        <v>0</v>
      </c>
      <c r="I491" s="15">
        <f>VLOOKUP($D491,'cement hist forecast'!$A$1:$AJ$34,21,0)</f>
        <v>14.855393778621981</v>
      </c>
      <c r="J491" s="15">
        <f>VLOOKUP($D491,'cement hist forecast'!$A$1:$AJ$34,22,0)</f>
        <v>15.201388095517611</v>
      </c>
      <c r="K491" s="15">
        <f>VLOOKUP($D491,'cement hist forecast'!$A$1:$AJ$34,23,0)</f>
        <v>15.067019776570652</v>
      </c>
      <c r="L491" s="15">
        <f>VLOOKUP($D491,'cement hist forecast'!$A$1:$AJ$34,24,0)</f>
        <v>14.134727678653508</v>
      </c>
      <c r="M491" s="15">
        <f>VLOOKUP($D491,'cement hist forecast'!$A$1:$AJ$34,25,0)</f>
        <v>15.992822878418323</v>
      </c>
      <c r="N491" s="15">
        <f>VLOOKUP($D491,'cement hist forecast'!$A$1:$AJ$34,26,0)</f>
        <v>13.708727210595866</v>
      </c>
      <c r="O491" s="15">
        <f>VLOOKUP($D491,'cement hist forecast'!$A$1:$AJ$34,27,0)</f>
        <v>13.930634952159352</v>
      </c>
      <c r="P491" s="15">
        <f>VLOOKUP($D491,'cement hist forecast'!$A$1:$AJ$34,28,0)</f>
        <v>13.890880331187187</v>
      </c>
      <c r="Q491" s="15">
        <f>VLOOKUP($D491,'cement hist forecast'!$A$1:$AJ$34,29,0)</f>
        <v>13.514099950952696</v>
      </c>
      <c r="R491" s="15">
        <f>VLOOKUP($D491,'cement hist forecast'!$A$1:$AJ$34,30,0)</f>
        <v>13.144855178322894</v>
      </c>
      <c r="S491" s="15">
        <f>VLOOKUP($D491,'cement hist forecast'!$A$1:$AJ$34,31,0)</f>
        <v>12.782995301145689</v>
      </c>
      <c r="T491" s="15">
        <f>VLOOKUP($D491,'cement hist forecast'!$A$1:$AJ$34,32,0)</f>
        <v>12.428372621512029</v>
      </c>
      <c r="U491" s="15">
        <f>VLOOKUP($D491,'cement hist forecast'!$A$1:$AJ$34,33,0)</f>
        <v>12.080842395471043</v>
      </c>
      <c r="V491" s="15">
        <f>VLOOKUP($D491,'cement hist forecast'!$A$1:$AJ$34,34,0)</f>
        <v>11.740262773950873</v>
      </c>
      <c r="W491" s="15">
        <f>VLOOKUP($D491,'cement hist forecast'!$A$1:$AJ$34,35,0)</f>
        <v>11.406494744861112</v>
      </c>
      <c r="X491" s="15">
        <f>VLOOKUP($D491,'cement hist forecast'!$A$1:$AJ$34,36,0)</f>
        <v>11.079402076353139</v>
      </c>
    </row>
    <row r="492" spans="1:24">
      <c r="A492" s="14" t="s">
        <v>3818</v>
      </c>
      <c r="B492" s="14" t="s">
        <v>4716</v>
      </c>
      <c r="C492" s="14" t="s">
        <v>4717</v>
      </c>
      <c r="D492" s="14" t="s">
        <v>2453</v>
      </c>
      <c r="E492" s="14" t="s">
        <v>4031</v>
      </c>
      <c r="F492">
        <f>SUMIF(GID_GCED_CO2_Plant_2019_v1.0!$V$1:$V$797,'prov lvl hist forec Mt'!A492,GID_GCED_CO2_Plant_2019_v1.0!$AB$1:$AB$797)</f>
        <v>0</v>
      </c>
      <c r="G492" s="15">
        <f t="shared" si="14"/>
        <v>24364.339999999997</v>
      </c>
      <c r="H492" s="26">
        <f t="shared" si="15"/>
        <v>0</v>
      </c>
      <c r="I492" s="15">
        <f>VLOOKUP($D492,'cement hist forecast'!$A$1:$AJ$34,21,0)</f>
        <v>23.889292836613272</v>
      </c>
      <c r="J492" s="15">
        <f>VLOOKUP($D492,'cement hist forecast'!$A$1:$AJ$34,22,0)</f>
        <v>23.602110317639493</v>
      </c>
      <c r="K492" s="15">
        <f>VLOOKUP($D492,'cement hist forecast'!$A$1:$AJ$34,23,0)</f>
        <v>23.509084946009047</v>
      </c>
      <c r="L492" s="15">
        <f>VLOOKUP($D492,'cement hist forecast'!$A$1:$AJ$34,24,0)</f>
        <v>19.425947158911239</v>
      </c>
      <c r="M492" s="15">
        <f>VLOOKUP($D492,'cement hist forecast'!$A$1:$AJ$34,25,0)</f>
        <v>22.081998920465789</v>
      </c>
      <c r="N492" s="15">
        <f>VLOOKUP($D492,'cement hist forecast'!$A$1:$AJ$34,26,0)</f>
        <v>20.766259868170149</v>
      </c>
      <c r="O492" s="15">
        <f>VLOOKUP($D492,'cement hist forecast'!$A$1:$AJ$34,27,0)</f>
        <v>21.088943481517536</v>
      </c>
      <c r="P492" s="15">
        <f>VLOOKUP($D492,'cement hist forecast'!$A$1:$AJ$34,28,0)</f>
        <v>21.03113493165726</v>
      </c>
      <c r="Q492" s="15">
        <f>VLOOKUP($D492,'cement hist forecast'!$A$1:$AJ$34,29,0)</f>
        <v>20.483245733759745</v>
      </c>
      <c r="R492" s="15">
        <f>VLOOKUP($D492,'cement hist forecast'!$A$1:$AJ$34,30,0)</f>
        <v>19.946314319820178</v>
      </c>
      <c r="S492" s="15">
        <f>VLOOKUP($D492,'cement hist forecast'!$A$1:$AJ$34,31,0)</f>
        <v>19.420121534159403</v>
      </c>
      <c r="T492" s="15">
        <f>VLOOKUP($D492,'cement hist forecast'!$A$1:$AJ$34,32,0)</f>
        <v>18.904452604211844</v>
      </c>
      <c r="U492" s="15">
        <f>VLOOKUP($D492,'cement hist forecast'!$A$1:$AJ$34,33,0)</f>
        <v>18.399097052863237</v>
      </c>
      <c r="V492" s="15">
        <f>VLOOKUP($D492,'cement hist forecast'!$A$1:$AJ$34,34,0)</f>
        <v>17.903848612541598</v>
      </c>
      <c r="W492" s="15">
        <f>VLOOKUP($D492,'cement hist forecast'!$A$1:$AJ$34,35,0)</f>
        <v>17.418505141026397</v>
      </c>
      <c r="X492" s="15">
        <f>VLOOKUP($D492,'cement hist forecast'!$A$1:$AJ$34,36,0)</f>
        <v>16.942868538941493</v>
      </c>
    </row>
    <row r="493" spans="1:24">
      <c r="A493" s="14" t="s">
        <v>3379</v>
      </c>
      <c r="B493" s="14" t="s">
        <v>4718</v>
      </c>
      <c r="C493" s="14" t="s">
        <v>2960</v>
      </c>
      <c r="D493" s="14" t="s">
        <v>2453</v>
      </c>
      <c r="E493" s="14" t="s">
        <v>4031</v>
      </c>
      <c r="F493">
        <f>SUMIF(GID_GCED_CO2_Plant_2019_v1.0!$V$1:$V$797,'prov lvl hist forec Mt'!A493,GID_GCED_CO2_Plant_2019_v1.0!$AB$1:$AB$797)</f>
        <v>730.80000000000007</v>
      </c>
      <c r="G493" s="15">
        <f t="shared" si="14"/>
        <v>24364.339999999997</v>
      </c>
      <c r="H493" s="26">
        <f t="shared" si="15"/>
        <v>2.9994656124483578E-2</v>
      </c>
      <c r="I493" s="15">
        <f>VLOOKUP($D493,'cement hist forecast'!$A$1:$AJ$34,21,0)</f>
        <v>23.889292836613272</v>
      </c>
      <c r="J493" s="15">
        <f>VLOOKUP($D493,'cement hist forecast'!$A$1:$AJ$34,22,0)</f>
        <v>23.602110317639493</v>
      </c>
      <c r="K493" s="15">
        <f>VLOOKUP($D493,'cement hist forecast'!$A$1:$AJ$34,23,0)</f>
        <v>23.509084946009047</v>
      </c>
      <c r="L493" s="15">
        <f>VLOOKUP($D493,'cement hist forecast'!$A$1:$AJ$34,24,0)</f>
        <v>19.425947158911239</v>
      </c>
      <c r="M493" s="15">
        <f>VLOOKUP($D493,'cement hist forecast'!$A$1:$AJ$34,25,0)</f>
        <v>22.081998920465789</v>
      </c>
      <c r="N493" s="15">
        <f>VLOOKUP($D493,'cement hist forecast'!$A$1:$AJ$34,26,0)</f>
        <v>20.766259868170149</v>
      </c>
      <c r="O493" s="15">
        <f>VLOOKUP($D493,'cement hist forecast'!$A$1:$AJ$34,27,0)</f>
        <v>21.088943481517536</v>
      </c>
      <c r="P493" s="15">
        <f>VLOOKUP($D493,'cement hist forecast'!$A$1:$AJ$34,28,0)</f>
        <v>21.03113493165726</v>
      </c>
      <c r="Q493" s="15">
        <f>VLOOKUP($D493,'cement hist forecast'!$A$1:$AJ$34,29,0)</f>
        <v>20.483245733759745</v>
      </c>
      <c r="R493" s="15">
        <f>VLOOKUP($D493,'cement hist forecast'!$A$1:$AJ$34,30,0)</f>
        <v>19.946314319820178</v>
      </c>
      <c r="S493" s="15">
        <f>VLOOKUP($D493,'cement hist forecast'!$A$1:$AJ$34,31,0)</f>
        <v>19.420121534159403</v>
      </c>
      <c r="T493" s="15">
        <f>VLOOKUP($D493,'cement hist forecast'!$A$1:$AJ$34,32,0)</f>
        <v>18.904452604211844</v>
      </c>
      <c r="U493" s="15">
        <f>VLOOKUP($D493,'cement hist forecast'!$A$1:$AJ$34,33,0)</f>
        <v>18.399097052863237</v>
      </c>
      <c r="V493" s="15">
        <f>VLOOKUP($D493,'cement hist forecast'!$A$1:$AJ$34,34,0)</f>
        <v>17.903848612541598</v>
      </c>
      <c r="W493" s="15">
        <f>VLOOKUP($D493,'cement hist forecast'!$A$1:$AJ$34,35,0)</f>
        <v>17.418505141026397</v>
      </c>
      <c r="X493" s="15">
        <f>VLOOKUP($D493,'cement hist forecast'!$A$1:$AJ$34,36,0)</f>
        <v>16.942868538941493</v>
      </c>
    </row>
    <row r="494" spans="1:24">
      <c r="A494" s="14" t="s">
        <v>3819</v>
      </c>
      <c r="B494" s="14" t="s">
        <v>4719</v>
      </c>
      <c r="C494" s="14" t="s">
        <v>2960</v>
      </c>
      <c r="D494" s="14" t="s">
        <v>2386</v>
      </c>
      <c r="E494" s="14" t="s">
        <v>3955</v>
      </c>
      <c r="F494">
        <f>SUMIF(GID_GCED_CO2_Plant_2019_v1.0!$V$1:$V$797,'prov lvl hist forec Mt'!A494,GID_GCED_CO2_Plant_2019_v1.0!$AB$1:$AB$797)</f>
        <v>0</v>
      </c>
      <c r="G494" s="15">
        <f t="shared" si="14"/>
        <v>64497.73</v>
      </c>
      <c r="H494" s="26">
        <f t="shared" si="15"/>
        <v>0</v>
      </c>
      <c r="I494" s="15">
        <f>VLOOKUP($D494,'cement hist forecast'!$A$1:$AJ$34,21,0)</f>
        <v>17.343715083656377</v>
      </c>
      <c r="J494" s="15">
        <f>VLOOKUP($D494,'cement hist forecast'!$A$1:$AJ$34,22,0)</f>
        <v>17.568384652983536</v>
      </c>
      <c r="K494" s="15">
        <f>VLOOKUP($D494,'cement hist forecast'!$A$1:$AJ$34,23,0)</f>
        <v>18.169803346022103</v>
      </c>
      <c r="L494" s="15">
        <f>VLOOKUP($D494,'cement hist forecast'!$A$1:$AJ$34,24,0)</f>
        <v>17.225551928101279</v>
      </c>
      <c r="M494" s="15">
        <f>VLOOKUP($D494,'cement hist forecast'!$A$1:$AJ$34,25,0)</f>
        <v>19.247337649052817</v>
      </c>
      <c r="N494" s="15">
        <f>VLOOKUP($D494,'cement hist forecast'!$A$1:$AJ$34,26,0)</f>
        <v>19.224865638568154</v>
      </c>
      <c r="O494" s="15">
        <f>VLOOKUP($D494,'cement hist forecast'!$A$1:$AJ$34,27,0)</f>
        <v>19.453342978082087</v>
      </c>
      <c r="P494" s="15">
        <f>VLOOKUP($D494,'cement hist forecast'!$A$1:$AJ$34,28,0)</f>
        <v>19.412411418105361</v>
      </c>
      <c r="Q494" s="15">
        <f>VLOOKUP($D494,'cement hist forecast'!$A$1:$AJ$34,29,0)</f>
        <v>19.024476422009712</v>
      </c>
      <c r="R494" s="15">
        <f>VLOOKUP($D494,'cement hist forecast'!$A$1:$AJ$34,30,0)</f>
        <v>18.644300125835979</v>
      </c>
      <c r="S494" s="15">
        <f>VLOOKUP($D494,'cement hist forecast'!$A$1:$AJ$34,31,0)</f>
        <v>18.271727355585714</v>
      </c>
      <c r="T494" s="15">
        <f>VLOOKUP($D494,'cement hist forecast'!$A$1:$AJ$34,32,0)</f>
        <v>17.906606040740456</v>
      </c>
      <c r="U494" s="15">
        <f>VLOOKUP($D494,'cement hist forecast'!$A$1:$AJ$34,33,0)</f>
        <v>17.548787152192105</v>
      </c>
      <c r="V494" s="15">
        <f>VLOOKUP($D494,'cement hist forecast'!$A$1:$AJ$34,34,0)</f>
        <v>17.198124641414719</v>
      </c>
      <c r="W494" s="15">
        <f>VLOOKUP($D494,'cement hist forecast'!$A$1:$AJ$34,35,0)</f>
        <v>16.854475380852886</v>
      </c>
      <c r="X494" s="15">
        <f>VLOOKUP($D494,'cement hist forecast'!$A$1:$AJ$34,36,0)</f>
        <v>16.517699105502285</v>
      </c>
    </row>
    <row r="495" spans="1:24">
      <c r="A495" s="14" t="s">
        <v>3390</v>
      </c>
      <c r="B495" s="14" t="s">
        <v>4720</v>
      </c>
      <c r="C495" s="14" t="s">
        <v>2993</v>
      </c>
      <c r="D495" s="14" t="s">
        <v>2610</v>
      </c>
      <c r="E495" s="14" t="s">
        <v>3936</v>
      </c>
      <c r="F495">
        <f>SUMIF(GID_GCED_CO2_Plant_2019_v1.0!$V$1:$V$797,'prov lvl hist forec Mt'!A495,GID_GCED_CO2_Plant_2019_v1.0!$AB$1:$AB$797)</f>
        <v>207.83999999999997</v>
      </c>
      <c r="G495" s="15">
        <f t="shared" si="14"/>
        <v>3885.2700000000004</v>
      </c>
      <c r="H495" s="26">
        <f t="shared" si="15"/>
        <v>5.3494351743894233E-2</v>
      </c>
      <c r="I495" s="15">
        <f>VLOOKUP($D495,'cement hist forecast'!$A$1:$AJ$34,21,0)</f>
        <v>5.4885493850326226</v>
      </c>
      <c r="J495" s="15">
        <f>VLOOKUP($D495,'cement hist forecast'!$A$1:$AJ$34,22,0)</f>
        <v>5.2019214979298178</v>
      </c>
      <c r="K495" s="15">
        <f>VLOOKUP($D495,'cement hist forecast'!$A$1:$AJ$34,23,0)</f>
        <v>6.0988889447589179</v>
      </c>
      <c r="L495" s="15">
        <f>VLOOKUP($D495,'cement hist forecast'!$A$1:$AJ$34,24,0)</f>
        <v>4.6829764932748335</v>
      </c>
      <c r="M495" s="15">
        <f>VLOOKUP($D495,'cement hist forecast'!$A$1:$AJ$34,25,0)</f>
        <v>5.2793141011147258</v>
      </c>
      <c r="N495" s="15">
        <f>VLOOKUP($D495,'cement hist forecast'!$A$1:$AJ$34,26,0)</f>
        <v>5.3831017892624811</v>
      </c>
      <c r="O495" s="15">
        <f>VLOOKUP($D495,'cement hist forecast'!$A$1:$AJ$34,27,0)</f>
        <v>5.4532901269453253</v>
      </c>
      <c r="P495" s="15">
        <f>VLOOKUP($D495,'cement hist forecast'!$A$1:$AJ$34,28,0)</f>
        <v>5.44071593398753</v>
      </c>
      <c r="Q495" s="15">
        <f>VLOOKUP($D495,'cement hist forecast'!$A$1:$AJ$34,29,0)</f>
        <v>5.3215421351202972</v>
      </c>
      <c r="R495" s="15">
        <f>VLOOKUP($D495,'cement hist forecast'!$A$1:$AJ$34,30,0)</f>
        <v>5.2047518122304091</v>
      </c>
      <c r="S495" s="15">
        <f>VLOOKUP($D495,'cement hist forecast'!$A$1:$AJ$34,31,0)</f>
        <v>5.0902972957983188</v>
      </c>
      <c r="T495" s="15">
        <f>VLOOKUP($D495,'cement hist forecast'!$A$1:$AJ$34,32,0)</f>
        <v>4.9781318696948702</v>
      </c>
      <c r="U495" s="15">
        <f>VLOOKUP($D495,'cement hist forecast'!$A$1:$AJ$34,33,0)</f>
        <v>4.8682097521134908</v>
      </c>
      <c r="V495" s="15">
        <f>VLOOKUP($D495,'cement hist forecast'!$A$1:$AJ$34,34,0)</f>
        <v>4.7604860768837378</v>
      </c>
      <c r="W495" s="15">
        <f>VLOOKUP($D495,'cement hist forecast'!$A$1:$AJ$34,35,0)</f>
        <v>4.6549168751585821</v>
      </c>
      <c r="X495" s="15">
        <f>VLOOKUP($D495,'cement hist forecast'!$A$1:$AJ$34,36,0)</f>
        <v>4.5514590574679268</v>
      </c>
    </row>
    <row r="496" spans="1:24">
      <c r="A496" s="14" t="s">
        <v>3502</v>
      </c>
      <c r="B496" s="14" t="s">
        <v>4721</v>
      </c>
      <c r="C496" s="14" t="s">
        <v>4722</v>
      </c>
      <c r="D496" s="14" t="s">
        <v>2458</v>
      </c>
      <c r="E496" s="14" t="s">
        <v>3957</v>
      </c>
      <c r="F496">
        <f>SUMIF(GID_GCED_CO2_Plant_2019_v1.0!$V$1:$V$797,'prov lvl hist forec Mt'!A496,GID_GCED_CO2_Plant_2019_v1.0!$AB$1:$AB$797)</f>
        <v>1307.3800000000001</v>
      </c>
      <c r="G496" s="15">
        <f t="shared" si="14"/>
        <v>25846</v>
      </c>
      <c r="H496" s="26">
        <f t="shared" si="15"/>
        <v>5.0583455853903898E-2</v>
      </c>
      <c r="I496" s="15">
        <f>VLOOKUP($D496,'cement hist forecast'!$A$1:$AJ$34,21,0)</f>
        <v>20.159933071953358</v>
      </c>
      <c r="J496" s="15">
        <f>VLOOKUP($D496,'cement hist forecast'!$A$1:$AJ$34,22,0)</f>
        <v>21.097028574533081</v>
      </c>
      <c r="K496" s="15">
        <f>VLOOKUP($D496,'cement hist forecast'!$A$1:$AJ$34,23,0)</f>
        <v>20.755026750013791</v>
      </c>
      <c r="L496" s="15">
        <f>VLOOKUP($D496,'cement hist forecast'!$A$1:$AJ$34,24,0)</f>
        <v>16.237054602988707</v>
      </c>
      <c r="M496" s="15">
        <f>VLOOKUP($D496,'cement hist forecast'!$A$1:$AJ$34,25,0)</f>
        <v>19.755116421437421</v>
      </c>
      <c r="N496" s="15">
        <f>VLOOKUP($D496,'cement hist forecast'!$A$1:$AJ$34,26,0)</f>
        <v>21.383571569910259</v>
      </c>
      <c r="O496" s="15">
        <f>VLOOKUP($D496,'cement hist forecast'!$A$1:$AJ$34,27,0)</f>
        <v>21.877745246091671</v>
      </c>
      <c r="P496" s="15">
        <f>VLOOKUP($D496,'cement hist forecast'!$A$1:$AJ$34,28,0)</f>
        <v>21.789214368112393</v>
      </c>
      <c r="Q496" s="15">
        <f>VLOOKUP($D496,'cement hist forecast'!$A$1:$AJ$34,29,0)</f>
        <v>20.950149699608083</v>
      </c>
      <c r="R496" s="15">
        <f>VLOOKUP($D496,'cement hist forecast'!$A$1:$AJ$34,30,0)</f>
        <v>20.127866324473857</v>
      </c>
      <c r="S496" s="15">
        <f>VLOOKUP($D496,'cement hist forecast'!$A$1:$AJ$34,31,0)</f>
        <v>19.322028616842317</v>
      </c>
      <c r="T496" s="15">
        <f>VLOOKUP($D496,'cement hist forecast'!$A$1:$AJ$34,32,0)</f>
        <v>18.532307663363408</v>
      </c>
      <c r="U496" s="15">
        <f>VLOOKUP($D496,'cement hist forecast'!$A$1:$AJ$34,33,0)</f>
        <v>17.758381128954078</v>
      </c>
      <c r="V496" s="15">
        <f>VLOOKUP($D496,'cement hist forecast'!$A$1:$AJ$34,34,0)</f>
        <v>16.999933125232928</v>
      </c>
      <c r="W496" s="15">
        <f>VLOOKUP($D496,'cement hist forecast'!$A$1:$AJ$34,35,0)</f>
        <v>16.256654081586213</v>
      </c>
      <c r="X496" s="15">
        <f>VLOOKUP($D496,'cement hist forecast'!$A$1:$AJ$34,36,0)</f>
        <v>15.528240618812418</v>
      </c>
    </row>
    <row r="497" spans="1:24">
      <c r="A497" s="14" t="s">
        <v>3820</v>
      </c>
      <c r="B497" s="14" t="s">
        <v>4723</v>
      </c>
      <c r="C497" s="14" t="s">
        <v>4724</v>
      </c>
      <c r="D497" s="14" t="s">
        <v>2453</v>
      </c>
      <c r="E497" s="14" t="s">
        <v>4031</v>
      </c>
      <c r="F497">
        <f>SUMIF(GID_GCED_CO2_Plant_2019_v1.0!$V$1:$V$797,'prov lvl hist forec Mt'!A497,GID_GCED_CO2_Plant_2019_v1.0!$AB$1:$AB$797)</f>
        <v>0</v>
      </c>
      <c r="G497" s="15">
        <f t="shared" si="14"/>
        <v>24364.339999999997</v>
      </c>
      <c r="H497" s="26">
        <f t="shared" si="15"/>
        <v>0</v>
      </c>
      <c r="I497" s="15">
        <f>VLOOKUP($D497,'cement hist forecast'!$A$1:$AJ$34,21,0)</f>
        <v>23.889292836613272</v>
      </c>
      <c r="J497" s="15">
        <f>VLOOKUP($D497,'cement hist forecast'!$A$1:$AJ$34,22,0)</f>
        <v>23.602110317639493</v>
      </c>
      <c r="K497" s="15">
        <f>VLOOKUP($D497,'cement hist forecast'!$A$1:$AJ$34,23,0)</f>
        <v>23.509084946009047</v>
      </c>
      <c r="L497" s="15">
        <f>VLOOKUP($D497,'cement hist forecast'!$A$1:$AJ$34,24,0)</f>
        <v>19.425947158911239</v>
      </c>
      <c r="M497" s="15">
        <f>VLOOKUP($D497,'cement hist forecast'!$A$1:$AJ$34,25,0)</f>
        <v>22.081998920465789</v>
      </c>
      <c r="N497" s="15">
        <f>VLOOKUP($D497,'cement hist forecast'!$A$1:$AJ$34,26,0)</f>
        <v>20.766259868170149</v>
      </c>
      <c r="O497" s="15">
        <f>VLOOKUP($D497,'cement hist forecast'!$A$1:$AJ$34,27,0)</f>
        <v>21.088943481517536</v>
      </c>
      <c r="P497" s="15">
        <f>VLOOKUP($D497,'cement hist forecast'!$A$1:$AJ$34,28,0)</f>
        <v>21.03113493165726</v>
      </c>
      <c r="Q497" s="15">
        <f>VLOOKUP($D497,'cement hist forecast'!$A$1:$AJ$34,29,0)</f>
        <v>20.483245733759745</v>
      </c>
      <c r="R497" s="15">
        <f>VLOOKUP($D497,'cement hist forecast'!$A$1:$AJ$34,30,0)</f>
        <v>19.946314319820178</v>
      </c>
      <c r="S497" s="15">
        <f>VLOOKUP($D497,'cement hist forecast'!$A$1:$AJ$34,31,0)</f>
        <v>19.420121534159403</v>
      </c>
      <c r="T497" s="15">
        <f>VLOOKUP($D497,'cement hist forecast'!$A$1:$AJ$34,32,0)</f>
        <v>18.904452604211844</v>
      </c>
      <c r="U497" s="15">
        <f>VLOOKUP($D497,'cement hist forecast'!$A$1:$AJ$34,33,0)</f>
        <v>18.399097052863237</v>
      </c>
      <c r="V497" s="15">
        <f>VLOOKUP($D497,'cement hist forecast'!$A$1:$AJ$34,34,0)</f>
        <v>17.903848612541598</v>
      </c>
      <c r="W497" s="15">
        <f>VLOOKUP($D497,'cement hist forecast'!$A$1:$AJ$34,35,0)</f>
        <v>17.418505141026397</v>
      </c>
      <c r="X497" s="15">
        <f>VLOOKUP($D497,'cement hist forecast'!$A$1:$AJ$34,36,0)</f>
        <v>16.942868538941493</v>
      </c>
    </row>
    <row r="498" spans="1:24">
      <c r="A498" s="14" t="s">
        <v>3821</v>
      </c>
      <c r="B498" s="14" t="s">
        <v>4725</v>
      </c>
      <c r="C498" s="14" t="s">
        <v>4726</v>
      </c>
      <c r="D498" s="14" t="s">
        <v>1517</v>
      </c>
      <c r="E498" s="14" t="s">
        <v>4043</v>
      </c>
      <c r="F498">
        <f>SUMIF(GID_GCED_CO2_Plant_2019_v1.0!$V$1:$V$797,'prov lvl hist forec Mt'!A498,GID_GCED_CO2_Plant_2019_v1.0!$AB$1:$AB$797)</f>
        <v>0</v>
      </c>
      <c r="G498" s="15">
        <f t="shared" si="14"/>
        <v>24846.129999999997</v>
      </c>
      <c r="H498" s="26">
        <f t="shared" si="15"/>
        <v>0</v>
      </c>
      <c r="I498" s="15">
        <f>VLOOKUP($D498,'cement hist forecast'!$A$1:$AJ$34,21,0)</f>
        <v>19.737440587036417</v>
      </c>
      <c r="J498" s="15">
        <f>VLOOKUP($D498,'cement hist forecast'!$A$1:$AJ$34,22,0)</f>
        <v>19.782785600550685</v>
      </c>
      <c r="K498" s="15">
        <f>VLOOKUP($D498,'cement hist forecast'!$A$1:$AJ$34,23,0)</f>
        <v>21.414223108893875</v>
      </c>
      <c r="L498" s="15">
        <f>VLOOKUP($D498,'cement hist forecast'!$A$1:$AJ$34,24,0)</f>
        <v>21.140668258208319</v>
      </c>
      <c r="M498" s="15">
        <f>VLOOKUP($D498,'cement hist forecast'!$A$1:$AJ$34,25,0)</f>
        <v>22.995128337938279</v>
      </c>
      <c r="N498" s="15">
        <f>VLOOKUP($D498,'cement hist forecast'!$A$1:$AJ$34,26,0)</f>
        <v>23.156823843551148</v>
      </c>
      <c r="O498" s="15">
        <f>VLOOKUP($D498,'cement hist forecast'!$A$1:$AJ$34,27,0)</f>
        <v>23.328832621471442</v>
      </c>
      <c r="P498" s="15">
        <f>VLOOKUP($D498,'cement hist forecast'!$A$1:$AJ$34,28,0)</f>
        <v>23.29801736589754</v>
      </c>
      <c r="Q498" s="15">
        <f>VLOOKUP($D498,'cement hist forecast'!$A$1:$AJ$34,29,0)</f>
        <v>23.005961161405295</v>
      </c>
      <c r="R498" s="15">
        <f>VLOOKUP($D498,'cement hist forecast'!$A$1:$AJ$34,30,0)</f>
        <v>22.719746081002896</v>
      </c>
      <c r="S498" s="15">
        <f>VLOOKUP($D498,'cement hist forecast'!$A$1:$AJ$34,31,0)</f>
        <v>22.439255302208544</v>
      </c>
      <c r="T498" s="15">
        <f>VLOOKUP($D498,'cement hist forecast'!$A$1:$AJ$34,32,0)</f>
        <v>22.164374338990076</v>
      </c>
      <c r="U498" s="15">
        <f>VLOOKUP($D498,'cement hist forecast'!$A$1:$AJ$34,33,0)</f>
        <v>21.894990995035982</v>
      </c>
      <c r="V498" s="15">
        <f>VLOOKUP($D498,'cement hist forecast'!$A$1:$AJ$34,34,0)</f>
        <v>21.630995317960966</v>
      </c>
      <c r="W498" s="15">
        <f>VLOOKUP($D498,'cement hist forecast'!$A$1:$AJ$34,35,0)</f>
        <v>21.372279554427454</v>
      </c>
      <c r="X498" s="15">
        <f>VLOOKUP($D498,'cement hist forecast'!$A$1:$AJ$34,36,0)</f>
        <v>21.118738106164606</v>
      </c>
    </row>
    <row r="499" spans="1:24">
      <c r="A499" s="14" t="s">
        <v>3822</v>
      </c>
      <c r="B499" s="14" t="s">
        <v>4727</v>
      </c>
      <c r="C499" s="14" t="s">
        <v>1502</v>
      </c>
      <c r="D499" s="14" t="s">
        <v>2453</v>
      </c>
      <c r="E499" s="14" t="s">
        <v>4031</v>
      </c>
      <c r="F499">
        <f>SUMIF(GID_GCED_CO2_Plant_2019_v1.0!$V$1:$V$797,'prov lvl hist forec Mt'!A499,GID_GCED_CO2_Plant_2019_v1.0!$AB$1:$AB$797)</f>
        <v>0</v>
      </c>
      <c r="G499" s="15">
        <f t="shared" si="14"/>
        <v>24364.339999999997</v>
      </c>
      <c r="H499" s="26">
        <f t="shared" si="15"/>
        <v>0</v>
      </c>
      <c r="I499" s="15">
        <f>VLOOKUP($D499,'cement hist forecast'!$A$1:$AJ$34,21,0)</f>
        <v>23.889292836613272</v>
      </c>
      <c r="J499" s="15">
        <f>VLOOKUP($D499,'cement hist forecast'!$A$1:$AJ$34,22,0)</f>
        <v>23.602110317639493</v>
      </c>
      <c r="K499" s="15">
        <f>VLOOKUP($D499,'cement hist forecast'!$A$1:$AJ$34,23,0)</f>
        <v>23.509084946009047</v>
      </c>
      <c r="L499" s="15">
        <f>VLOOKUP($D499,'cement hist forecast'!$A$1:$AJ$34,24,0)</f>
        <v>19.425947158911239</v>
      </c>
      <c r="M499" s="15">
        <f>VLOOKUP($D499,'cement hist forecast'!$A$1:$AJ$34,25,0)</f>
        <v>22.081998920465789</v>
      </c>
      <c r="N499" s="15">
        <f>VLOOKUP($D499,'cement hist forecast'!$A$1:$AJ$34,26,0)</f>
        <v>20.766259868170149</v>
      </c>
      <c r="O499" s="15">
        <f>VLOOKUP($D499,'cement hist forecast'!$A$1:$AJ$34,27,0)</f>
        <v>21.088943481517536</v>
      </c>
      <c r="P499" s="15">
        <f>VLOOKUP($D499,'cement hist forecast'!$A$1:$AJ$34,28,0)</f>
        <v>21.03113493165726</v>
      </c>
      <c r="Q499" s="15">
        <f>VLOOKUP($D499,'cement hist forecast'!$A$1:$AJ$34,29,0)</f>
        <v>20.483245733759745</v>
      </c>
      <c r="R499" s="15">
        <f>VLOOKUP($D499,'cement hist forecast'!$A$1:$AJ$34,30,0)</f>
        <v>19.946314319820178</v>
      </c>
      <c r="S499" s="15">
        <f>VLOOKUP($D499,'cement hist forecast'!$A$1:$AJ$34,31,0)</f>
        <v>19.420121534159403</v>
      </c>
      <c r="T499" s="15">
        <f>VLOOKUP($D499,'cement hist forecast'!$A$1:$AJ$34,32,0)</f>
        <v>18.904452604211844</v>
      </c>
      <c r="U499" s="15">
        <f>VLOOKUP($D499,'cement hist forecast'!$A$1:$AJ$34,33,0)</f>
        <v>18.399097052863237</v>
      </c>
      <c r="V499" s="15">
        <f>VLOOKUP($D499,'cement hist forecast'!$A$1:$AJ$34,34,0)</f>
        <v>17.903848612541598</v>
      </c>
      <c r="W499" s="15">
        <f>VLOOKUP($D499,'cement hist forecast'!$A$1:$AJ$34,35,0)</f>
        <v>17.418505141026397</v>
      </c>
      <c r="X499" s="15">
        <f>VLOOKUP($D499,'cement hist forecast'!$A$1:$AJ$34,36,0)</f>
        <v>16.942868538941493</v>
      </c>
    </row>
    <row r="500" spans="1:24">
      <c r="A500" s="14" t="s">
        <v>3346</v>
      </c>
      <c r="B500" s="14" t="s">
        <v>4728</v>
      </c>
      <c r="C500" s="14" t="s">
        <v>2808</v>
      </c>
      <c r="D500" s="14" t="s">
        <v>2642</v>
      </c>
      <c r="E500" s="14" t="s">
        <v>4037</v>
      </c>
      <c r="F500">
        <f>SUMIF(GID_GCED_CO2_Plant_2019_v1.0!$V$1:$V$797,'prov lvl hist forec Mt'!A500,GID_GCED_CO2_Plant_2019_v1.0!$AB$1:$AB$797)</f>
        <v>1260.46</v>
      </c>
      <c r="G500" s="15">
        <f t="shared" si="14"/>
        <v>4378.0800000000008</v>
      </c>
      <c r="H500" s="26">
        <f t="shared" si="15"/>
        <v>0.28790245952563676</v>
      </c>
      <c r="I500" s="15">
        <f>VLOOKUP($D500,'cement hist forecast'!$A$1:$AJ$34,21,0)</f>
        <v>4.7341744386935067</v>
      </c>
      <c r="J500" s="15">
        <f>VLOOKUP($D500,'cement hist forecast'!$A$1:$AJ$34,22,0)</f>
        <v>4.717029300676912</v>
      </c>
      <c r="K500" s="15">
        <f>VLOOKUP($D500,'cement hist forecast'!$A$1:$AJ$34,23,0)</f>
        <v>4.7560378363525624</v>
      </c>
      <c r="L500" s="15">
        <f>VLOOKUP($D500,'cement hist forecast'!$A$1:$AJ$34,24,0)</f>
        <v>5.4571039312530667</v>
      </c>
      <c r="M500" s="15">
        <f>VLOOKUP($D500,'cement hist forecast'!$A$1:$AJ$34,25,0)</f>
        <v>6.8556945384631858</v>
      </c>
      <c r="N500" s="15">
        <f>VLOOKUP($D500,'cement hist forecast'!$A$1:$AJ$34,26,0)</f>
        <v>7.3057456645371399</v>
      </c>
      <c r="O500" s="15">
        <f>VLOOKUP($D500,'cement hist forecast'!$A$1:$AJ$34,27,0)</f>
        <v>7.5092199851219519</v>
      </c>
      <c r="P500" s="15">
        <f>VLOOKUP($D500,'cement hist forecast'!$A$1:$AJ$34,28,0)</f>
        <v>7.4727676989807588</v>
      </c>
      <c r="Q500" s="15">
        <f>VLOOKUP($D500,'cement hist forecast'!$A$1:$AJ$34,29,0)</f>
        <v>7.1272856921893633</v>
      </c>
      <c r="R500" s="15">
        <f>VLOOKUP($D500,'cement hist forecast'!$A$1:$AJ$34,30,0)</f>
        <v>6.7887133255337968</v>
      </c>
      <c r="S500" s="15">
        <f>VLOOKUP($D500,'cement hist forecast'!$A$1:$AJ$34,31,0)</f>
        <v>6.456912406211341</v>
      </c>
      <c r="T500" s="15">
        <f>VLOOKUP($D500,'cement hist forecast'!$A$1:$AJ$34,32,0)</f>
        <v>6.1317475052753343</v>
      </c>
      <c r="U500" s="15">
        <f>VLOOKUP($D500,'cement hist forecast'!$A$1:$AJ$34,33,0)</f>
        <v>5.8130859023580479</v>
      </c>
      <c r="V500" s="15">
        <f>VLOOKUP($D500,'cement hist forecast'!$A$1:$AJ$34,34,0)</f>
        <v>5.5007975314991064</v>
      </c>
      <c r="W500" s="15">
        <f>VLOOKUP($D500,'cement hist forecast'!$A$1:$AJ$34,35,0)</f>
        <v>5.1947549280573462</v>
      </c>
      <c r="X500" s="15">
        <f>VLOOKUP($D500,'cement hist forecast'!$A$1:$AJ$34,36,0)</f>
        <v>4.8948331766844175</v>
      </c>
    </row>
    <row r="501" spans="1:24">
      <c r="A501" s="14" t="s">
        <v>3823</v>
      </c>
      <c r="B501" s="14" t="s">
        <v>4729</v>
      </c>
      <c r="C501" s="14" t="s">
        <v>4730</v>
      </c>
      <c r="D501" s="14" t="s">
        <v>2357</v>
      </c>
      <c r="E501" s="14" t="s">
        <v>4062</v>
      </c>
      <c r="F501">
        <f>SUMIF(GID_GCED_CO2_Plant_2019_v1.0!$V$1:$V$797,'prov lvl hist forec Mt'!A501,GID_GCED_CO2_Plant_2019_v1.0!$AB$1:$AB$797)</f>
        <v>0</v>
      </c>
      <c r="G501" s="15">
        <f t="shared" si="14"/>
        <v>32718.120000000006</v>
      </c>
      <c r="H501" s="26">
        <f t="shared" si="15"/>
        <v>0</v>
      </c>
      <c r="I501" s="15">
        <f>VLOOKUP($D501,'cement hist forecast'!$A$1:$AJ$34,21,0)</f>
        <v>15.009377674854287</v>
      </c>
      <c r="J501" s="15">
        <f>VLOOKUP($D501,'cement hist forecast'!$A$1:$AJ$34,22,0)</f>
        <v>14.164771783135061</v>
      </c>
      <c r="K501" s="15">
        <f>VLOOKUP($D501,'cement hist forecast'!$A$1:$AJ$34,23,0)</f>
        <v>15.235528999314372</v>
      </c>
      <c r="L501" s="15">
        <f>VLOOKUP($D501,'cement hist forecast'!$A$1:$AJ$34,24,0)</f>
        <v>16.194770331166367</v>
      </c>
      <c r="M501" s="15">
        <f>VLOOKUP($D501,'cement hist forecast'!$A$1:$AJ$34,25,0)</f>
        <v>18.438081140360943</v>
      </c>
      <c r="N501" s="15">
        <f>VLOOKUP($D501,'cement hist forecast'!$A$1:$AJ$34,26,0)</f>
        <v>17.949965087588634</v>
      </c>
      <c r="O501" s="15">
        <f>VLOOKUP($D501,'cement hist forecast'!$A$1:$AJ$34,27,0)</f>
        <v>18.223998936468487</v>
      </c>
      <c r="P501" s="15">
        <f>VLOOKUP($D501,'cement hist forecast'!$A$1:$AJ$34,28,0)</f>
        <v>18.174905958823786</v>
      </c>
      <c r="Q501" s="15">
        <f>VLOOKUP($D501,'cement hist forecast'!$A$1:$AJ$34,29,0)</f>
        <v>17.709619903228777</v>
      </c>
      <c r="R501" s="15">
        <f>VLOOKUP($D501,'cement hist forecast'!$A$1:$AJ$34,30,0)</f>
        <v>17.253639568745673</v>
      </c>
      <c r="S501" s="15">
        <f>VLOOKUP($D501,'cement hist forecast'!$A$1:$AJ$34,31,0)</f>
        <v>16.80677884095223</v>
      </c>
      <c r="T501" s="15">
        <f>VLOOKUP($D501,'cement hist forecast'!$A$1:$AJ$34,32,0)</f>
        <v>16.368855327714655</v>
      </c>
      <c r="U501" s="15">
        <f>VLOOKUP($D501,'cement hist forecast'!$A$1:$AJ$34,33,0)</f>
        <v>15.939690284741834</v>
      </c>
      <c r="V501" s="15">
        <f>VLOOKUP($D501,'cement hist forecast'!$A$1:$AJ$34,34,0)</f>
        <v>15.519108542628466</v>
      </c>
      <c r="W501" s="15">
        <f>VLOOKUP($D501,'cement hist forecast'!$A$1:$AJ$34,35,0)</f>
        <v>15.106938435357369</v>
      </c>
      <c r="X501" s="15">
        <f>VLOOKUP($D501,'cement hist forecast'!$A$1:$AJ$34,36,0)</f>
        <v>14.70301173023169</v>
      </c>
    </row>
    <row r="502" spans="1:24">
      <c r="A502" s="14" t="s">
        <v>3824</v>
      </c>
      <c r="B502" s="14" t="s">
        <v>4731</v>
      </c>
      <c r="C502" s="14" t="s">
        <v>4730</v>
      </c>
      <c r="D502" s="14" t="s">
        <v>2453</v>
      </c>
      <c r="E502" s="14" t="s">
        <v>4031</v>
      </c>
      <c r="F502">
        <f>SUMIF(GID_GCED_CO2_Plant_2019_v1.0!$V$1:$V$797,'prov lvl hist forec Mt'!A502,GID_GCED_CO2_Plant_2019_v1.0!$AB$1:$AB$797)</f>
        <v>0</v>
      </c>
      <c r="G502" s="15">
        <f t="shared" si="14"/>
        <v>24364.339999999997</v>
      </c>
      <c r="H502" s="26">
        <f t="shared" si="15"/>
        <v>0</v>
      </c>
      <c r="I502" s="15">
        <f>VLOOKUP($D502,'cement hist forecast'!$A$1:$AJ$34,21,0)</f>
        <v>23.889292836613272</v>
      </c>
      <c r="J502" s="15">
        <f>VLOOKUP($D502,'cement hist forecast'!$A$1:$AJ$34,22,0)</f>
        <v>23.602110317639493</v>
      </c>
      <c r="K502" s="15">
        <f>VLOOKUP($D502,'cement hist forecast'!$A$1:$AJ$34,23,0)</f>
        <v>23.509084946009047</v>
      </c>
      <c r="L502" s="15">
        <f>VLOOKUP($D502,'cement hist forecast'!$A$1:$AJ$34,24,0)</f>
        <v>19.425947158911239</v>
      </c>
      <c r="M502" s="15">
        <f>VLOOKUP($D502,'cement hist forecast'!$A$1:$AJ$34,25,0)</f>
        <v>22.081998920465789</v>
      </c>
      <c r="N502" s="15">
        <f>VLOOKUP($D502,'cement hist forecast'!$A$1:$AJ$34,26,0)</f>
        <v>20.766259868170149</v>
      </c>
      <c r="O502" s="15">
        <f>VLOOKUP($D502,'cement hist forecast'!$A$1:$AJ$34,27,0)</f>
        <v>21.088943481517536</v>
      </c>
      <c r="P502" s="15">
        <f>VLOOKUP($D502,'cement hist forecast'!$A$1:$AJ$34,28,0)</f>
        <v>21.03113493165726</v>
      </c>
      <c r="Q502" s="15">
        <f>VLOOKUP($D502,'cement hist forecast'!$A$1:$AJ$34,29,0)</f>
        <v>20.483245733759745</v>
      </c>
      <c r="R502" s="15">
        <f>VLOOKUP($D502,'cement hist forecast'!$A$1:$AJ$34,30,0)</f>
        <v>19.946314319820178</v>
      </c>
      <c r="S502" s="15">
        <f>VLOOKUP($D502,'cement hist forecast'!$A$1:$AJ$34,31,0)</f>
        <v>19.420121534159403</v>
      </c>
      <c r="T502" s="15">
        <f>VLOOKUP($D502,'cement hist forecast'!$A$1:$AJ$34,32,0)</f>
        <v>18.904452604211844</v>
      </c>
      <c r="U502" s="15">
        <f>VLOOKUP($D502,'cement hist forecast'!$A$1:$AJ$34,33,0)</f>
        <v>18.399097052863237</v>
      </c>
      <c r="V502" s="15">
        <f>VLOOKUP($D502,'cement hist forecast'!$A$1:$AJ$34,34,0)</f>
        <v>17.903848612541598</v>
      </c>
      <c r="W502" s="15">
        <f>VLOOKUP($D502,'cement hist forecast'!$A$1:$AJ$34,35,0)</f>
        <v>17.418505141026397</v>
      </c>
      <c r="X502" s="15">
        <f>VLOOKUP($D502,'cement hist forecast'!$A$1:$AJ$34,36,0)</f>
        <v>16.942868538941493</v>
      </c>
    </row>
    <row r="503" spans="1:24">
      <c r="A503" s="14" t="s">
        <v>3347</v>
      </c>
      <c r="B503" s="14" t="s">
        <v>4732</v>
      </c>
      <c r="C503" s="14" t="s">
        <v>2811</v>
      </c>
      <c r="D503" s="14" t="s">
        <v>1445</v>
      </c>
      <c r="E503" s="14" t="s">
        <v>3947</v>
      </c>
      <c r="F503">
        <f>SUMIF(GID_GCED_CO2_Plant_2019_v1.0!$V$1:$V$797,'prov lvl hist forec Mt'!A503,GID_GCED_CO2_Plant_2019_v1.0!$AB$1:$AB$797)</f>
        <v>8430.98</v>
      </c>
      <c r="G503" s="15">
        <f t="shared" si="14"/>
        <v>19500.18</v>
      </c>
      <c r="H503" s="26">
        <f t="shared" si="15"/>
        <v>0.43235395775833863</v>
      </c>
      <c r="I503" s="15">
        <f>VLOOKUP($D503,'cement hist forecast'!$A$1:$AJ$34,21,0)</f>
        <v>11.887051923900506</v>
      </c>
      <c r="J503" s="15">
        <f>VLOOKUP($D503,'cement hist forecast'!$A$1:$AJ$34,22,0)</f>
        <v>12.937656953365352</v>
      </c>
      <c r="K503" s="15">
        <f>VLOOKUP($D503,'cement hist forecast'!$A$1:$AJ$34,23,0)</f>
        <v>12.159265759154817</v>
      </c>
      <c r="L503" s="15">
        <f>VLOOKUP($D503,'cement hist forecast'!$A$1:$AJ$34,24,0)</f>
        <v>11.815307114840197</v>
      </c>
      <c r="M503" s="15">
        <f>VLOOKUP($D503,'cement hist forecast'!$A$1:$AJ$34,25,0)</f>
        <v>14.078349814013468</v>
      </c>
      <c r="N503" s="15">
        <f>VLOOKUP($D503,'cement hist forecast'!$A$1:$AJ$34,26,0)</f>
        <v>15.890419594803729</v>
      </c>
      <c r="O503" s="15">
        <f>VLOOKUP($D503,'cement hist forecast'!$A$1:$AJ$34,27,0)</f>
        <v>16.19866484510754</v>
      </c>
      <c r="P503" s="15">
        <f>VLOOKUP($D503,'cement hist forecast'!$A$1:$AJ$34,28,0)</f>
        <v>16.143442918166372</v>
      </c>
      <c r="Q503" s="15">
        <f>VLOOKUP($D503,'cement hist forecast'!$A$1:$AJ$34,29,0)</f>
        <v>15.620068826768495</v>
      </c>
      <c r="R503" s="15">
        <f>VLOOKUP($D503,'cement hist forecast'!$A$1:$AJ$34,30,0)</f>
        <v>15.107162217198578</v>
      </c>
      <c r="S503" s="15">
        <f>VLOOKUP($D503,'cement hist forecast'!$A$1:$AJ$34,31,0)</f>
        <v>14.604513739820057</v>
      </c>
      <c r="T503" s="15">
        <f>VLOOKUP($D503,'cement hist forecast'!$A$1:$AJ$34,32,0)</f>
        <v>14.111918231989108</v>
      </c>
      <c r="U503" s="15">
        <f>VLOOKUP($D503,'cement hist forecast'!$A$1:$AJ$34,33,0)</f>
        <v>13.629174634314779</v>
      </c>
      <c r="V503" s="15">
        <f>VLOOKUP($D503,'cement hist forecast'!$A$1:$AJ$34,34,0)</f>
        <v>13.156085908593933</v>
      </c>
      <c r="W503" s="15">
        <f>VLOOKUP($D503,'cement hist forecast'!$A$1:$AJ$34,35,0)</f>
        <v>12.692458957387508</v>
      </c>
      <c r="X503" s="15">
        <f>VLOOKUP($D503,'cement hist forecast'!$A$1:$AJ$34,36,0)</f>
        <v>12.238104545205207</v>
      </c>
    </row>
    <row r="504" spans="1:24">
      <c r="A504" s="14" t="s">
        <v>3825</v>
      </c>
      <c r="B504" s="14" t="s">
        <v>4733</v>
      </c>
      <c r="C504" s="14" t="s">
        <v>4734</v>
      </c>
      <c r="D504" s="14" t="s">
        <v>2634</v>
      </c>
      <c r="E504" s="14" t="s">
        <v>3974</v>
      </c>
      <c r="F504">
        <f>SUMIF(GID_GCED_CO2_Plant_2019_v1.0!$V$1:$V$797,'prov lvl hist forec Mt'!A504,GID_GCED_CO2_Plant_2019_v1.0!$AB$1:$AB$797)</f>
        <v>0</v>
      </c>
      <c r="G504" s="15">
        <f t="shared" si="14"/>
        <v>11280.41</v>
      </c>
      <c r="H504" s="26">
        <f t="shared" si="15"/>
        <v>0</v>
      </c>
      <c r="I504" s="15">
        <f>VLOOKUP($D504,'cement hist forecast'!$A$1:$AJ$34,21,0)</f>
        <v>4.7547676258514073</v>
      </c>
      <c r="J504" s="15">
        <f>VLOOKUP($D504,'cement hist forecast'!$A$1:$AJ$34,22,0)</f>
        <v>4.4743011277995075</v>
      </c>
      <c r="K504" s="15">
        <f>VLOOKUP($D504,'cement hist forecast'!$A$1:$AJ$34,23,0)</f>
        <v>4.0588312663850603</v>
      </c>
      <c r="L504" s="15">
        <f>VLOOKUP($D504,'cement hist forecast'!$A$1:$AJ$34,24,0)</f>
        <v>1.7632197575348332</v>
      </c>
      <c r="M504" s="15">
        <f>VLOOKUP($D504,'cement hist forecast'!$A$1:$AJ$34,25,0)</f>
        <v>2.4793000656680531</v>
      </c>
      <c r="N504" s="15">
        <f>VLOOKUP($D504,'cement hist forecast'!$A$1:$AJ$34,26,0)</f>
        <v>2.7002504872645074</v>
      </c>
      <c r="O504" s="15">
        <f>VLOOKUP($D504,'cement hist forecast'!$A$1:$AJ$34,27,0)</f>
        <v>2.8116790537330001</v>
      </c>
      <c r="P504" s="15">
        <f>VLOOKUP($D504,'cement hist forecast'!$A$1:$AJ$34,28,0)</f>
        <v>2.7917167018374971</v>
      </c>
      <c r="Q504" s="15">
        <f>VLOOKUP($D504,'cement hist forecast'!$A$1:$AJ$34,29,0)</f>
        <v>2.6025205190131522</v>
      </c>
      <c r="R504" s="15">
        <f>VLOOKUP($D504,'cement hist forecast'!$A$1:$AJ$34,30,0)</f>
        <v>2.4171082598452944</v>
      </c>
      <c r="S504" s="15">
        <f>VLOOKUP($D504,'cement hist forecast'!$A$1:$AJ$34,31,0)</f>
        <v>2.2354042458607934</v>
      </c>
      <c r="T504" s="15">
        <f>VLOOKUP($D504,'cement hist forecast'!$A$1:$AJ$34,32,0)</f>
        <v>2.0573343121559824</v>
      </c>
      <c r="U504" s="15">
        <f>VLOOKUP($D504,'cement hist forecast'!$A$1:$AJ$34,33,0)</f>
        <v>1.8828257771252686</v>
      </c>
      <c r="V504" s="15">
        <f>VLOOKUP($D504,'cement hist forecast'!$A$1:$AJ$34,34,0)</f>
        <v>1.7118074127951675</v>
      </c>
      <c r="W504" s="15">
        <f>VLOOKUP($D504,'cement hist forecast'!$A$1:$AJ$34,35,0)</f>
        <v>1.5442094157516706</v>
      </c>
      <c r="X504" s="15">
        <f>VLOOKUP($D504,'cement hist forecast'!$A$1:$AJ$34,36,0)</f>
        <v>1.3799633786490411</v>
      </c>
    </row>
    <row r="505" spans="1:24">
      <c r="A505" s="14" t="s">
        <v>3826</v>
      </c>
      <c r="B505" s="14" t="s">
        <v>4735</v>
      </c>
      <c r="C505" s="14" t="s">
        <v>4736</v>
      </c>
      <c r="D505" s="14" t="s">
        <v>2545</v>
      </c>
      <c r="E505" s="14" t="s">
        <v>3953</v>
      </c>
      <c r="F505">
        <f>SUMIF(GID_GCED_CO2_Plant_2019_v1.0!$V$1:$V$797,'prov lvl hist forec Mt'!A505,GID_GCED_CO2_Plant_2019_v1.0!$AB$1:$AB$797)</f>
        <v>0</v>
      </c>
      <c r="G505" s="15">
        <f t="shared" si="14"/>
        <v>9758.44</v>
      </c>
      <c r="H505" s="26">
        <f t="shared" si="15"/>
        <v>0</v>
      </c>
      <c r="I505" s="15">
        <f>VLOOKUP($D505,'cement hist forecast'!$A$1:$AJ$34,21,0)</f>
        <v>12.249890595695526</v>
      </c>
      <c r="J505" s="15">
        <f>VLOOKUP($D505,'cement hist forecast'!$A$1:$AJ$34,22,0)</f>
        <v>14.383858197862905</v>
      </c>
      <c r="K505" s="15">
        <f>VLOOKUP($D505,'cement hist forecast'!$A$1:$AJ$34,23,0)</f>
        <v>15.31924099525315</v>
      </c>
      <c r="L505" s="15">
        <f>VLOOKUP($D505,'cement hist forecast'!$A$1:$AJ$34,24,0)</f>
        <v>15.599987440717284</v>
      </c>
      <c r="M505" s="15">
        <f>VLOOKUP($D505,'cement hist forecast'!$A$1:$AJ$34,25,0)</f>
        <v>17.674287089029153</v>
      </c>
      <c r="N505" s="15">
        <f>VLOOKUP($D505,'cement hist forecast'!$A$1:$AJ$34,26,0)</f>
        <v>17.608992589415269</v>
      </c>
      <c r="O505" s="15">
        <f>VLOOKUP($D505,'cement hist forecast'!$A$1:$AJ$34,27,0)</f>
        <v>17.857982969106974</v>
      </c>
      <c r="P505" s="15">
        <f>VLOOKUP($D505,'cement hist forecast'!$A$1:$AJ$34,28,0)</f>
        <v>17.813376511934194</v>
      </c>
      <c r="Q505" s="15">
        <f>VLOOKUP($D505,'cement hist forecast'!$A$1:$AJ$34,29,0)</f>
        <v>17.390612126726253</v>
      </c>
      <c r="R505" s="15">
        <f>VLOOKUP($D505,'cement hist forecast'!$A$1:$AJ$34,30,0)</f>
        <v>16.976303029222471</v>
      </c>
      <c r="S505" s="15">
        <f>VLOOKUP($D505,'cement hist forecast'!$A$1:$AJ$34,31,0)</f>
        <v>16.570280113668762</v>
      </c>
      <c r="T505" s="15">
        <f>VLOOKUP($D505,'cement hist forecast'!$A$1:$AJ$34,32,0)</f>
        <v>16.172377656426129</v>
      </c>
      <c r="U505" s="15">
        <f>VLOOKUP($D505,'cement hist forecast'!$A$1:$AJ$34,33,0)</f>
        <v>15.782433248328351</v>
      </c>
      <c r="V505" s="15">
        <f>VLOOKUP($D505,'cement hist forecast'!$A$1:$AJ$34,34,0)</f>
        <v>15.400287728392524</v>
      </c>
      <c r="W505" s="15">
        <f>VLOOKUP($D505,'cement hist forecast'!$A$1:$AJ$34,35,0)</f>
        <v>15.025785118855419</v>
      </c>
      <c r="X505" s="15">
        <f>VLOOKUP($D505,'cement hist forecast'!$A$1:$AJ$34,36,0)</f>
        <v>14.65877256150905</v>
      </c>
    </row>
    <row r="506" spans="1:24">
      <c r="A506" s="14" t="s">
        <v>3452</v>
      </c>
      <c r="B506" s="14" t="s">
        <v>4737</v>
      </c>
      <c r="C506" s="14" t="s">
        <v>3204</v>
      </c>
      <c r="D506" s="14" t="s">
        <v>2458</v>
      </c>
      <c r="E506" s="14" t="s">
        <v>3957</v>
      </c>
      <c r="F506">
        <f>SUMIF(GID_GCED_CO2_Plant_2019_v1.0!$V$1:$V$797,'prov lvl hist forec Mt'!A506,GID_GCED_CO2_Plant_2019_v1.0!$AB$1:$AB$797)</f>
        <v>261.48</v>
      </c>
      <c r="G506" s="15">
        <f t="shared" si="14"/>
        <v>25846</v>
      </c>
      <c r="H506" s="26">
        <f t="shared" si="15"/>
        <v>1.0116845933606749E-2</v>
      </c>
      <c r="I506" s="15">
        <f>VLOOKUP($D506,'cement hist forecast'!$A$1:$AJ$34,21,0)</f>
        <v>20.159933071953358</v>
      </c>
      <c r="J506" s="15">
        <f>VLOOKUP($D506,'cement hist forecast'!$A$1:$AJ$34,22,0)</f>
        <v>21.097028574533081</v>
      </c>
      <c r="K506" s="15">
        <f>VLOOKUP($D506,'cement hist forecast'!$A$1:$AJ$34,23,0)</f>
        <v>20.755026750013791</v>
      </c>
      <c r="L506" s="15">
        <f>VLOOKUP($D506,'cement hist forecast'!$A$1:$AJ$34,24,0)</f>
        <v>16.237054602988707</v>
      </c>
      <c r="M506" s="15">
        <f>VLOOKUP($D506,'cement hist forecast'!$A$1:$AJ$34,25,0)</f>
        <v>19.755116421437421</v>
      </c>
      <c r="N506" s="15">
        <f>VLOOKUP($D506,'cement hist forecast'!$A$1:$AJ$34,26,0)</f>
        <v>21.383571569910259</v>
      </c>
      <c r="O506" s="15">
        <f>VLOOKUP($D506,'cement hist forecast'!$A$1:$AJ$34,27,0)</f>
        <v>21.877745246091671</v>
      </c>
      <c r="P506" s="15">
        <f>VLOOKUP($D506,'cement hist forecast'!$A$1:$AJ$34,28,0)</f>
        <v>21.789214368112393</v>
      </c>
      <c r="Q506" s="15">
        <f>VLOOKUP($D506,'cement hist forecast'!$A$1:$AJ$34,29,0)</f>
        <v>20.950149699608083</v>
      </c>
      <c r="R506" s="15">
        <f>VLOOKUP($D506,'cement hist forecast'!$A$1:$AJ$34,30,0)</f>
        <v>20.127866324473857</v>
      </c>
      <c r="S506" s="15">
        <f>VLOOKUP($D506,'cement hist forecast'!$A$1:$AJ$34,31,0)</f>
        <v>19.322028616842317</v>
      </c>
      <c r="T506" s="15">
        <f>VLOOKUP($D506,'cement hist forecast'!$A$1:$AJ$34,32,0)</f>
        <v>18.532307663363408</v>
      </c>
      <c r="U506" s="15">
        <f>VLOOKUP($D506,'cement hist forecast'!$A$1:$AJ$34,33,0)</f>
        <v>17.758381128954078</v>
      </c>
      <c r="V506" s="15">
        <f>VLOOKUP($D506,'cement hist forecast'!$A$1:$AJ$34,34,0)</f>
        <v>16.999933125232928</v>
      </c>
      <c r="W506" s="15">
        <f>VLOOKUP($D506,'cement hist forecast'!$A$1:$AJ$34,35,0)</f>
        <v>16.256654081586213</v>
      </c>
      <c r="X506" s="15">
        <f>VLOOKUP($D506,'cement hist forecast'!$A$1:$AJ$34,36,0)</f>
        <v>15.528240618812418</v>
      </c>
    </row>
    <row r="507" spans="1:24">
      <c r="A507" s="14" t="s">
        <v>3827</v>
      </c>
      <c r="B507" s="14" t="s">
        <v>4738</v>
      </c>
      <c r="C507" s="14" t="s">
        <v>4739</v>
      </c>
      <c r="D507" s="14" t="s">
        <v>2386</v>
      </c>
      <c r="E507" s="14" t="s">
        <v>3955</v>
      </c>
      <c r="F507">
        <f>SUMIF(GID_GCED_CO2_Plant_2019_v1.0!$V$1:$V$797,'prov lvl hist forec Mt'!A507,GID_GCED_CO2_Plant_2019_v1.0!$AB$1:$AB$797)</f>
        <v>0</v>
      </c>
      <c r="G507" s="15">
        <f t="shared" si="14"/>
        <v>64497.73</v>
      </c>
      <c r="H507" s="26">
        <f t="shared" si="15"/>
        <v>0</v>
      </c>
      <c r="I507" s="15">
        <f>VLOOKUP($D507,'cement hist forecast'!$A$1:$AJ$34,21,0)</f>
        <v>17.343715083656377</v>
      </c>
      <c r="J507" s="15">
        <f>VLOOKUP($D507,'cement hist forecast'!$A$1:$AJ$34,22,0)</f>
        <v>17.568384652983536</v>
      </c>
      <c r="K507" s="15">
        <f>VLOOKUP($D507,'cement hist forecast'!$A$1:$AJ$34,23,0)</f>
        <v>18.169803346022103</v>
      </c>
      <c r="L507" s="15">
        <f>VLOOKUP($D507,'cement hist forecast'!$A$1:$AJ$34,24,0)</f>
        <v>17.225551928101279</v>
      </c>
      <c r="M507" s="15">
        <f>VLOOKUP($D507,'cement hist forecast'!$A$1:$AJ$34,25,0)</f>
        <v>19.247337649052817</v>
      </c>
      <c r="N507" s="15">
        <f>VLOOKUP($D507,'cement hist forecast'!$A$1:$AJ$34,26,0)</f>
        <v>19.224865638568154</v>
      </c>
      <c r="O507" s="15">
        <f>VLOOKUP($D507,'cement hist forecast'!$A$1:$AJ$34,27,0)</f>
        <v>19.453342978082087</v>
      </c>
      <c r="P507" s="15">
        <f>VLOOKUP($D507,'cement hist forecast'!$A$1:$AJ$34,28,0)</f>
        <v>19.412411418105361</v>
      </c>
      <c r="Q507" s="15">
        <f>VLOOKUP($D507,'cement hist forecast'!$A$1:$AJ$34,29,0)</f>
        <v>19.024476422009712</v>
      </c>
      <c r="R507" s="15">
        <f>VLOOKUP($D507,'cement hist forecast'!$A$1:$AJ$34,30,0)</f>
        <v>18.644300125835979</v>
      </c>
      <c r="S507" s="15">
        <f>VLOOKUP($D507,'cement hist forecast'!$A$1:$AJ$34,31,0)</f>
        <v>18.271727355585714</v>
      </c>
      <c r="T507" s="15">
        <f>VLOOKUP($D507,'cement hist forecast'!$A$1:$AJ$34,32,0)</f>
        <v>17.906606040740456</v>
      </c>
      <c r="U507" s="15">
        <f>VLOOKUP($D507,'cement hist forecast'!$A$1:$AJ$34,33,0)</f>
        <v>17.548787152192105</v>
      </c>
      <c r="V507" s="15">
        <f>VLOOKUP($D507,'cement hist forecast'!$A$1:$AJ$34,34,0)</f>
        <v>17.198124641414719</v>
      </c>
      <c r="W507" s="15">
        <f>VLOOKUP($D507,'cement hist forecast'!$A$1:$AJ$34,35,0)</f>
        <v>16.854475380852886</v>
      </c>
      <c r="X507" s="15">
        <f>VLOOKUP($D507,'cement hist forecast'!$A$1:$AJ$34,36,0)</f>
        <v>16.517699105502285</v>
      </c>
    </row>
    <row r="508" spans="1:24">
      <c r="A508" s="14" t="s">
        <v>3505</v>
      </c>
      <c r="B508" s="14" t="s">
        <v>4740</v>
      </c>
      <c r="C508" s="14" t="s">
        <v>4741</v>
      </c>
      <c r="D508" s="14" t="s">
        <v>4741</v>
      </c>
      <c r="E508" s="14" t="s">
        <v>4742</v>
      </c>
      <c r="F508">
        <f>SUMIF(GID_GCED_CO2_Plant_2019_v1.0!$V$1:$V$797,'prov lvl hist forec Mt'!A508,GID_GCED_CO2_Plant_2019_v1.0!$AB$1:$AB$797)</f>
        <v>522.95000000000005</v>
      </c>
      <c r="G508" s="15">
        <f t="shared" si="14"/>
        <v>522.95000000000005</v>
      </c>
      <c r="H508" s="26">
        <f t="shared" si="15"/>
        <v>1</v>
      </c>
      <c r="I508" s="15">
        <f>VLOOKUP($D508,'cement hist forecast'!$A$1:$AJ$34,21,0)</f>
        <v>1.0187648975921704</v>
      </c>
      <c r="J508" s="15">
        <f>VLOOKUP($D508,'cement hist forecast'!$A$1:$AJ$34,22,0)</f>
        <v>1.0346352327595825</v>
      </c>
      <c r="K508" s="15">
        <f>VLOOKUP($D508,'cement hist forecast'!$A$1:$AJ$34,23,0)</f>
        <v>0.56779278917736364</v>
      </c>
      <c r="L508" s="15">
        <f>VLOOKUP($D508,'cement hist forecast'!$A$1:$AJ$34,24,0)</f>
        <v>0.81900324115679035</v>
      </c>
      <c r="M508" s="15">
        <f>VLOOKUP($D508,'cement hist forecast'!$A$1:$AJ$34,25,0)</f>
        <v>0.94631811213123618</v>
      </c>
      <c r="N508" s="15">
        <f>VLOOKUP($D508,'cement hist forecast'!$A$1:$AJ$34,26,0)</f>
        <v>0.74790730120753723</v>
      </c>
      <c r="O508" s="15">
        <f>VLOOKUP($D508,'cement hist forecast'!$A$1:$AJ$34,27,0)</f>
        <v>0.76416354648007079</v>
      </c>
      <c r="P508" s="15">
        <f>VLOOKUP($D508,'cement hist forecast'!$A$1:$AJ$34,28,0)</f>
        <v>0.76125125119606307</v>
      </c>
      <c r="Q508" s="15">
        <f>VLOOKUP($D508,'cement hist forecast'!$A$1:$AJ$34,29,0)</f>
        <v>0.73364953603364746</v>
      </c>
      <c r="R508" s="15">
        <f>VLOOKUP($D508,'cement hist forecast'!$A$1:$AJ$34,30,0)</f>
        <v>0.7065998551744801</v>
      </c>
      <c r="S508" s="15">
        <f>VLOOKUP($D508,'cement hist forecast'!$A$1:$AJ$34,31,0)</f>
        <v>0.68009116793249613</v>
      </c>
      <c r="T508" s="15">
        <f>VLOOKUP($D508,'cement hist forecast'!$A$1:$AJ$34,32,0)</f>
        <v>0.65411265443535183</v>
      </c>
      <c r="U508" s="15">
        <f>VLOOKUP($D508,'cement hist forecast'!$A$1:$AJ$34,33,0)</f>
        <v>0.6286537112081505</v>
      </c>
      <c r="V508" s="15">
        <f>VLOOKUP($D508,'cement hist forecast'!$A$1:$AJ$34,34,0)</f>
        <v>0.603703946845493</v>
      </c>
      <c r="W508" s="15">
        <f>VLOOKUP($D508,'cement hist forecast'!$A$1:$AJ$34,35,0)</f>
        <v>0.579253177770089</v>
      </c>
      <c r="X508" s="15">
        <f>VLOOKUP($D508,'cement hist forecast'!$A$1:$AJ$34,36,0)</f>
        <v>0.55529142407619259</v>
      </c>
    </row>
    <row r="509" spans="1:24">
      <c r="A509" s="14" t="s">
        <v>3828</v>
      </c>
      <c r="B509" s="14" t="s">
        <v>4743</v>
      </c>
      <c r="C509" s="14" t="s">
        <v>1605</v>
      </c>
      <c r="D509" s="14" t="s">
        <v>2446</v>
      </c>
      <c r="E509" s="14" t="s">
        <v>3951</v>
      </c>
      <c r="F509">
        <f>SUMIF(GID_GCED_CO2_Plant_2019_v1.0!$V$1:$V$797,'prov lvl hist forec Mt'!A509,GID_GCED_CO2_Plant_2019_v1.0!$AB$1:$AB$797)</f>
        <v>0</v>
      </c>
      <c r="G509" s="15">
        <f t="shared" si="14"/>
        <v>15742.279999999997</v>
      </c>
      <c r="H509" s="26">
        <f t="shared" si="15"/>
        <v>0</v>
      </c>
      <c r="I509" s="15">
        <f>VLOOKUP($D509,'cement hist forecast'!$A$1:$AJ$34,21,0)</f>
        <v>14.855393778621981</v>
      </c>
      <c r="J509" s="15">
        <f>VLOOKUP($D509,'cement hist forecast'!$A$1:$AJ$34,22,0)</f>
        <v>15.201388095517611</v>
      </c>
      <c r="K509" s="15">
        <f>VLOOKUP($D509,'cement hist forecast'!$A$1:$AJ$34,23,0)</f>
        <v>15.067019776570652</v>
      </c>
      <c r="L509" s="15">
        <f>VLOOKUP($D509,'cement hist forecast'!$A$1:$AJ$34,24,0)</f>
        <v>14.134727678653508</v>
      </c>
      <c r="M509" s="15">
        <f>VLOOKUP($D509,'cement hist forecast'!$A$1:$AJ$34,25,0)</f>
        <v>15.992822878418323</v>
      </c>
      <c r="N509" s="15">
        <f>VLOOKUP($D509,'cement hist forecast'!$A$1:$AJ$34,26,0)</f>
        <v>13.708727210595866</v>
      </c>
      <c r="O509" s="15">
        <f>VLOOKUP($D509,'cement hist forecast'!$A$1:$AJ$34,27,0)</f>
        <v>13.930634952159352</v>
      </c>
      <c r="P509" s="15">
        <f>VLOOKUP($D509,'cement hist forecast'!$A$1:$AJ$34,28,0)</f>
        <v>13.890880331187187</v>
      </c>
      <c r="Q509" s="15">
        <f>VLOOKUP($D509,'cement hist forecast'!$A$1:$AJ$34,29,0)</f>
        <v>13.514099950952696</v>
      </c>
      <c r="R509" s="15">
        <f>VLOOKUP($D509,'cement hist forecast'!$A$1:$AJ$34,30,0)</f>
        <v>13.144855178322894</v>
      </c>
      <c r="S509" s="15">
        <f>VLOOKUP($D509,'cement hist forecast'!$A$1:$AJ$34,31,0)</f>
        <v>12.782995301145689</v>
      </c>
      <c r="T509" s="15">
        <f>VLOOKUP($D509,'cement hist forecast'!$A$1:$AJ$34,32,0)</f>
        <v>12.428372621512029</v>
      </c>
      <c r="U509" s="15">
        <f>VLOOKUP($D509,'cement hist forecast'!$A$1:$AJ$34,33,0)</f>
        <v>12.080842395471043</v>
      </c>
      <c r="V509" s="15">
        <f>VLOOKUP($D509,'cement hist forecast'!$A$1:$AJ$34,34,0)</f>
        <v>11.740262773950873</v>
      </c>
      <c r="W509" s="15">
        <f>VLOOKUP($D509,'cement hist forecast'!$A$1:$AJ$34,35,0)</f>
        <v>11.406494744861112</v>
      </c>
      <c r="X509" s="15">
        <f>VLOOKUP($D509,'cement hist forecast'!$A$1:$AJ$34,36,0)</f>
        <v>11.079402076353139</v>
      </c>
    </row>
    <row r="510" spans="1:24">
      <c r="A510" s="14" t="s">
        <v>3348</v>
      </c>
      <c r="B510" s="14" t="s">
        <v>4744</v>
      </c>
      <c r="C510" s="14" t="s">
        <v>2816</v>
      </c>
      <c r="D510" s="14" t="s">
        <v>2416</v>
      </c>
      <c r="E510" s="14" t="s">
        <v>3979</v>
      </c>
      <c r="F510">
        <f>SUMIF(GID_GCED_CO2_Plant_2019_v1.0!$V$1:$V$797,'prov lvl hist forec Mt'!A510,GID_GCED_CO2_Plant_2019_v1.0!$AB$1:$AB$797)</f>
        <v>1377.78</v>
      </c>
      <c r="G510" s="15">
        <f t="shared" si="14"/>
        <v>6251.97</v>
      </c>
      <c r="H510" s="26">
        <f t="shared" si="15"/>
        <v>0.22037533769355896</v>
      </c>
      <c r="I510" s="15">
        <f>VLOOKUP($D510,'cement hist forecast'!$A$1:$AJ$34,21,0)</f>
        <v>6.2289741078131611</v>
      </c>
      <c r="J510" s="15">
        <f>VLOOKUP($D510,'cement hist forecast'!$A$1:$AJ$34,22,0)</f>
        <v>6.0783721147020016</v>
      </c>
      <c r="K510" s="15">
        <f>VLOOKUP($D510,'cement hist forecast'!$A$1:$AJ$34,23,0)</f>
        <v>5.4388515319575559</v>
      </c>
      <c r="L510" s="15">
        <f>VLOOKUP($D510,'cement hist forecast'!$A$1:$AJ$34,24,0)</f>
        <v>5.0867397229930358</v>
      </c>
      <c r="M510" s="15">
        <f>VLOOKUP($D510,'cement hist forecast'!$A$1:$AJ$34,25,0)</f>
        <v>6.0673667215523954</v>
      </c>
      <c r="N510" s="15">
        <f>VLOOKUP($D510,'cement hist forecast'!$A$1:$AJ$34,26,0)</f>
        <v>6.3075775956689695</v>
      </c>
      <c r="O510" s="15">
        <f>VLOOKUP($D510,'cement hist forecast'!$A$1:$AJ$34,27,0)</f>
        <v>6.4413799142302075</v>
      </c>
      <c r="P510" s="15">
        <f>VLOOKUP($D510,'cement hist forecast'!$A$1:$AJ$34,28,0)</f>
        <v>6.4174093198646327</v>
      </c>
      <c r="Q510" s="15">
        <f>VLOOKUP($D510,'cement hist forecast'!$A$1:$AJ$34,29,0)</f>
        <v>6.1902244181187136</v>
      </c>
      <c r="R510" s="15">
        <f>VLOOKUP($D510,'cement hist forecast'!$A$1:$AJ$34,30,0)</f>
        <v>5.9675832144077123</v>
      </c>
      <c r="S510" s="15">
        <f>VLOOKUP($D510,'cement hist forecast'!$A$1:$AJ$34,31,0)</f>
        <v>5.7493948347709312</v>
      </c>
      <c r="T510" s="15">
        <f>VLOOKUP($D510,'cement hist forecast'!$A$1:$AJ$34,32,0)</f>
        <v>5.5355702227268857</v>
      </c>
      <c r="U510" s="15">
        <f>VLOOKUP($D510,'cement hist forecast'!$A$1:$AJ$34,33,0)</f>
        <v>5.326022102923722</v>
      </c>
      <c r="V510" s="15">
        <f>VLOOKUP($D510,'cement hist forecast'!$A$1:$AJ$34,34,0)</f>
        <v>5.1206649455166202</v>
      </c>
      <c r="W510" s="15">
        <f>VLOOKUP($D510,'cement hist forecast'!$A$1:$AJ$34,35,0)</f>
        <v>4.9194149312576627</v>
      </c>
      <c r="X510" s="15">
        <f>VLOOKUP($D510,'cement hist forecast'!$A$1:$AJ$34,36,0)</f>
        <v>4.7221899172838819</v>
      </c>
    </row>
    <row r="511" spans="1:24">
      <c r="A511" s="14" t="s">
        <v>3829</v>
      </c>
      <c r="B511" s="14" t="s">
        <v>4745</v>
      </c>
      <c r="C511" s="14" t="s">
        <v>4746</v>
      </c>
      <c r="D511" s="14" t="s">
        <v>3943</v>
      </c>
      <c r="E511" s="14" t="s">
        <v>3944</v>
      </c>
      <c r="F511">
        <f>SUMIF(GID_GCED_CO2_Plant_2019_v1.0!$V$1:$V$797,'prov lvl hist forec Mt'!A511,GID_GCED_CO2_Plant_2019_v1.0!$AB$1:$AB$797)</f>
        <v>0</v>
      </c>
      <c r="G511" s="15">
        <f t="shared" si="14"/>
        <v>4351.25</v>
      </c>
      <c r="H511" s="26">
        <f t="shared" si="15"/>
        <v>0</v>
      </c>
      <c r="I511" s="15">
        <f>VLOOKUP($D511,'cement hist forecast'!$A$1:$AJ$34,21,0)</f>
        <v>4.0193915554063553</v>
      </c>
      <c r="J511" s="15">
        <f>VLOOKUP($D511,'cement hist forecast'!$A$1:$AJ$34,22,0)</f>
        <v>4.3366620130675004</v>
      </c>
      <c r="K511" s="15">
        <f>VLOOKUP($D511,'cement hist forecast'!$A$1:$AJ$34,23,0)</f>
        <v>3.2033980361307468</v>
      </c>
      <c r="L511" s="15">
        <f>VLOOKUP($D511,'cement hist forecast'!$A$1:$AJ$34,24,0)</f>
        <v>2.4965702429489336</v>
      </c>
      <c r="M511" s="15">
        <f>VLOOKUP($D511,'cement hist forecast'!$A$1:$AJ$34,25,0)</f>
        <v>2.719656665294488</v>
      </c>
      <c r="N511" s="15">
        <f>VLOOKUP($D511,'cement hist forecast'!$A$1:$AJ$34,26,0)</f>
        <v>2.895330206718187</v>
      </c>
      <c r="O511" s="15">
        <f>VLOOKUP($D511,'cement hist forecast'!$A$1:$AJ$34,27,0)</f>
        <v>2.9163500648472214</v>
      </c>
      <c r="P511" s="15">
        <f>VLOOKUP($D511,'cement hist forecast'!$A$1:$AJ$34,28,0)</f>
        <v>2.912584371559908</v>
      </c>
      <c r="Q511" s="15">
        <f>VLOOKUP($D511,'cement hist forecast'!$A$1:$AJ$34,29,0)</f>
        <v>2.8768944488806367</v>
      </c>
      <c r="R511" s="15">
        <f>VLOOKUP($D511,'cement hist forecast'!$A$1:$AJ$34,30,0)</f>
        <v>2.8419183246549511</v>
      </c>
      <c r="S511" s="15">
        <f>VLOOKUP($D511,'cement hist forecast'!$A$1:$AJ$34,31,0)</f>
        <v>2.8076417229137793</v>
      </c>
      <c r="T511" s="15">
        <f>VLOOKUP($D511,'cement hist forecast'!$A$1:$AJ$34,32,0)</f>
        <v>2.7740506532074307</v>
      </c>
      <c r="U511" s="15">
        <f>VLOOKUP($D511,'cement hist forecast'!$A$1:$AJ$34,33,0)</f>
        <v>2.7411314048952091</v>
      </c>
      <c r="V511" s="15">
        <f>VLOOKUP($D511,'cement hist forecast'!$A$1:$AJ$34,34,0)</f>
        <v>2.7088705415492318</v>
      </c>
      <c r="W511" s="15">
        <f>VLOOKUP($D511,'cement hist forecast'!$A$1:$AJ$34,35,0)</f>
        <v>2.6772548954701749</v>
      </c>
      <c r="X511" s="15">
        <f>VLOOKUP($D511,'cement hist forecast'!$A$1:$AJ$34,36,0)</f>
        <v>2.6462715623126982</v>
      </c>
    </row>
    <row r="512" spans="1:24">
      <c r="A512" s="14" t="s">
        <v>3410</v>
      </c>
      <c r="B512" s="14" t="s">
        <v>4747</v>
      </c>
      <c r="C512" s="14" t="s">
        <v>3068</v>
      </c>
      <c r="D512" s="14" t="s">
        <v>2438</v>
      </c>
      <c r="E512" s="14" t="s">
        <v>3959</v>
      </c>
      <c r="F512">
        <f>SUMIF(GID_GCED_CO2_Plant_2019_v1.0!$V$1:$V$797,'prov lvl hist forec Mt'!A512,GID_GCED_CO2_Plant_2019_v1.0!$AB$1:$AB$797)</f>
        <v>1045.9100000000001</v>
      </c>
      <c r="G512" s="15">
        <f t="shared" si="14"/>
        <v>15366.849999999997</v>
      </c>
      <c r="H512" s="26">
        <f t="shared" si="15"/>
        <v>6.8062745455314544E-2</v>
      </c>
      <c r="I512" s="15">
        <f>VLOOKUP($D512,'cement hist forecast'!$A$1:$AJ$34,21,0)</f>
        <v>5.9878345291577375</v>
      </c>
      <c r="J512" s="15">
        <f>VLOOKUP($D512,'cement hist forecast'!$A$1:$AJ$34,22,0)</f>
        <v>5.1578523161182837</v>
      </c>
      <c r="K512" s="15">
        <f>VLOOKUP($D512,'cement hist forecast'!$A$1:$AJ$34,23,0)</f>
        <v>5.0033483853656673</v>
      </c>
      <c r="L512" s="15">
        <f>VLOOKUP($D512,'cement hist forecast'!$A$1:$AJ$34,24,0)</f>
        <v>5.2750356313801383</v>
      </c>
      <c r="M512" s="15">
        <f>VLOOKUP($D512,'cement hist forecast'!$A$1:$AJ$34,25,0)</f>
        <v>6.3407056184827324</v>
      </c>
      <c r="N512" s="15">
        <f>VLOOKUP($D512,'cement hist forecast'!$A$1:$AJ$34,26,0)</f>
        <v>7.2350911397993114</v>
      </c>
      <c r="O512" s="15">
        <f>VLOOKUP($D512,'cement hist forecast'!$A$1:$AJ$34,27,0)</f>
        <v>7.3822753558155743</v>
      </c>
      <c r="P512" s="15">
        <f>VLOOKUP($D512,'cement hist forecast'!$A$1:$AJ$34,28,0)</f>
        <v>7.3559074036225329</v>
      </c>
      <c r="Q512" s="15">
        <f>VLOOKUP($D512,'cement hist forecast'!$A$1:$AJ$34,29,0)</f>
        <v>7.106001183657435</v>
      </c>
      <c r="R512" s="15">
        <f>VLOOKUP($D512,'cement hist forecast'!$A$1:$AJ$34,30,0)</f>
        <v>6.8610930880916392</v>
      </c>
      <c r="S512" s="15">
        <f>VLOOKUP($D512,'cement hist forecast'!$A$1:$AJ$34,31,0)</f>
        <v>6.6210831544371596</v>
      </c>
      <c r="T512" s="15">
        <f>VLOOKUP($D512,'cement hist forecast'!$A$1:$AJ$34,32,0)</f>
        <v>6.3858734194557698</v>
      </c>
      <c r="U512" s="15">
        <f>VLOOKUP($D512,'cement hist forecast'!$A$1:$AJ$34,33,0)</f>
        <v>6.1553678791740083</v>
      </c>
      <c r="V512" s="15">
        <f>VLOOKUP($D512,'cement hist forecast'!$A$1:$AJ$34,34,0)</f>
        <v>5.9294724496978795</v>
      </c>
      <c r="W512" s="15">
        <f>VLOOKUP($D512,'cement hist forecast'!$A$1:$AJ$34,35,0)</f>
        <v>5.7080949288112768</v>
      </c>
      <c r="X512" s="15">
        <f>VLOOKUP($D512,'cement hist forecast'!$A$1:$AJ$34,36,0)</f>
        <v>5.491144958342403</v>
      </c>
    </row>
    <row r="513" spans="1:24">
      <c r="A513" s="14" t="s">
        <v>3830</v>
      </c>
      <c r="B513" s="14" t="s">
        <v>4748</v>
      </c>
      <c r="C513" s="14" t="s">
        <v>4749</v>
      </c>
      <c r="D513" s="14" t="s">
        <v>2610</v>
      </c>
      <c r="E513" s="14" t="s">
        <v>3936</v>
      </c>
      <c r="F513">
        <f>SUMIF(GID_GCED_CO2_Plant_2019_v1.0!$V$1:$V$797,'prov lvl hist forec Mt'!A513,GID_GCED_CO2_Plant_2019_v1.0!$AB$1:$AB$797)</f>
        <v>0</v>
      </c>
      <c r="G513" s="15">
        <f t="shared" si="14"/>
        <v>3885.2700000000004</v>
      </c>
      <c r="H513" s="26">
        <f t="shared" si="15"/>
        <v>0</v>
      </c>
      <c r="I513" s="15">
        <f>VLOOKUP($D513,'cement hist forecast'!$A$1:$AJ$34,21,0)</f>
        <v>5.4885493850326226</v>
      </c>
      <c r="J513" s="15">
        <f>VLOOKUP($D513,'cement hist forecast'!$A$1:$AJ$34,22,0)</f>
        <v>5.2019214979298178</v>
      </c>
      <c r="K513" s="15">
        <f>VLOOKUP($D513,'cement hist forecast'!$A$1:$AJ$34,23,0)</f>
        <v>6.0988889447589179</v>
      </c>
      <c r="L513" s="15">
        <f>VLOOKUP($D513,'cement hist forecast'!$A$1:$AJ$34,24,0)</f>
        <v>4.6829764932748335</v>
      </c>
      <c r="M513" s="15">
        <f>VLOOKUP($D513,'cement hist forecast'!$A$1:$AJ$34,25,0)</f>
        <v>5.2793141011147258</v>
      </c>
      <c r="N513" s="15">
        <f>VLOOKUP($D513,'cement hist forecast'!$A$1:$AJ$34,26,0)</f>
        <v>5.3831017892624811</v>
      </c>
      <c r="O513" s="15">
        <f>VLOOKUP($D513,'cement hist forecast'!$A$1:$AJ$34,27,0)</f>
        <v>5.4532901269453253</v>
      </c>
      <c r="P513" s="15">
        <f>VLOOKUP($D513,'cement hist forecast'!$A$1:$AJ$34,28,0)</f>
        <v>5.44071593398753</v>
      </c>
      <c r="Q513" s="15">
        <f>VLOOKUP($D513,'cement hist forecast'!$A$1:$AJ$34,29,0)</f>
        <v>5.3215421351202972</v>
      </c>
      <c r="R513" s="15">
        <f>VLOOKUP($D513,'cement hist forecast'!$A$1:$AJ$34,30,0)</f>
        <v>5.2047518122304091</v>
      </c>
      <c r="S513" s="15">
        <f>VLOOKUP($D513,'cement hist forecast'!$A$1:$AJ$34,31,0)</f>
        <v>5.0902972957983188</v>
      </c>
      <c r="T513" s="15">
        <f>VLOOKUP($D513,'cement hist forecast'!$A$1:$AJ$34,32,0)</f>
        <v>4.9781318696948702</v>
      </c>
      <c r="U513" s="15">
        <f>VLOOKUP($D513,'cement hist forecast'!$A$1:$AJ$34,33,0)</f>
        <v>4.8682097521134908</v>
      </c>
      <c r="V513" s="15">
        <f>VLOOKUP($D513,'cement hist forecast'!$A$1:$AJ$34,34,0)</f>
        <v>4.7604860768837378</v>
      </c>
      <c r="W513" s="15">
        <f>VLOOKUP($D513,'cement hist forecast'!$A$1:$AJ$34,35,0)</f>
        <v>4.6549168751585821</v>
      </c>
      <c r="X513" s="15">
        <f>VLOOKUP($D513,'cement hist forecast'!$A$1:$AJ$34,36,0)</f>
        <v>4.5514590574679268</v>
      </c>
    </row>
    <row r="514" spans="1:24">
      <c r="A514" s="14" t="s">
        <v>3831</v>
      </c>
      <c r="B514" s="14" t="s">
        <v>4750</v>
      </c>
      <c r="C514" s="14" t="s">
        <v>4751</v>
      </c>
      <c r="D514" s="14" t="s">
        <v>2386</v>
      </c>
      <c r="E514" s="14" t="s">
        <v>3955</v>
      </c>
      <c r="F514">
        <f>SUMIF(GID_GCED_CO2_Plant_2019_v1.0!$V$1:$V$797,'prov lvl hist forec Mt'!A514,GID_GCED_CO2_Plant_2019_v1.0!$AB$1:$AB$797)</f>
        <v>0</v>
      </c>
      <c r="G514" s="15">
        <f t="shared" si="14"/>
        <v>64497.73</v>
      </c>
      <c r="H514" s="26">
        <f t="shared" si="15"/>
        <v>0</v>
      </c>
      <c r="I514" s="15">
        <f>VLOOKUP($D514,'cement hist forecast'!$A$1:$AJ$34,21,0)</f>
        <v>17.343715083656377</v>
      </c>
      <c r="J514" s="15">
        <f>VLOOKUP($D514,'cement hist forecast'!$A$1:$AJ$34,22,0)</f>
        <v>17.568384652983536</v>
      </c>
      <c r="K514" s="15">
        <f>VLOOKUP($D514,'cement hist forecast'!$A$1:$AJ$34,23,0)</f>
        <v>18.169803346022103</v>
      </c>
      <c r="L514" s="15">
        <f>VLOOKUP($D514,'cement hist forecast'!$A$1:$AJ$34,24,0)</f>
        <v>17.225551928101279</v>
      </c>
      <c r="M514" s="15">
        <f>VLOOKUP($D514,'cement hist forecast'!$A$1:$AJ$34,25,0)</f>
        <v>19.247337649052817</v>
      </c>
      <c r="N514" s="15">
        <f>VLOOKUP($D514,'cement hist forecast'!$A$1:$AJ$34,26,0)</f>
        <v>19.224865638568154</v>
      </c>
      <c r="O514" s="15">
        <f>VLOOKUP($D514,'cement hist forecast'!$A$1:$AJ$34,27,0)</f>
        <v>19.453342978082087</v>
      </c>
      <c r="P514" s="15">
        <f>VLOOKUP($D514,'cement hist forecast'!$A$1:$AJ$34,28,0)</f>
        <v>19.412411418105361</v>
      </c>
      <c r="Q514" s="15">
        <f>VLOOKUP($D514,'cement hist forecast'!$A$1:$AJ$34,29,0)</f>
        <v>19.024476422009712</v>
      </c>
      <c r="R514" s="15">
        <f>VLOOKUP($D514,'cement hist forecast'!$A$1:$AJ$34,30,0)</f>
        <v>18.644300125835979</v>
      </c>
      <c r="S514" s="15">
        <f>VLOOKUP($D514,'cement hist forecast'!$A$1:$AJ$34,31,0)</f>
        <v>18.271727355585714</v>
      </c>
      <c r="T514" s="15">
        <f>VLOOKUP($D514,'cement hist forecast'!$A$1:$AJ$34,32,0)</f>
        <v>17.906606040740456</v>
      </c>
      <c r="U514" s="15">
        <f>VLOOKUP($D514,'cement hist forecast'!$A$1:$AJ$34,33,0)</f>
        <v>17.548787152192105</v>
      </c>
      <c r="V514" s="15">
        <f>VLOOKUP($D514,'cement hist forecast'!$A$1:$AJ$34,34,0)</f>
        <v>17.198124641414719</v>
      </c>
      <c r="W514" s="15">
        <f>VLOOKUP($D514,'cement hist forecast'!$A$1:$AJ$34,35,0)</f>
        <v>16.854475380852886</v>
      </c>
      <c r="X514" s="15">
        <f>VLOOKUP($D514,'cement hist forecast'!$A$1:$AJ$34,36,0)</f>
        <v>16.517699105502285</v>
      </c>
    </row>
    <row r="515" spans="1:24">
      <c r="A515" s="14" t="s">
        <v>3330</v>
      </c>
      <c r="B515" s="14" t="s">
        <v>4752</v>
      </c>
      <c r="C515" s="14" t="s">
        <v>2724</v>
      </c>
      <c r="D515" s="14" t="s">
        <v>2412</v>
      </c>
      <c r="E515" s="14" t="s">
        <v>3949</v>
      </c>
      <c r="F515">
        <f>SUMIF(GID_GCED_CO2_Plant_2019_v1.0!$V$1:$V$797,'prov lvl hist forec Mt'!A515,GID_GCED_CO2_Plant_2019_v1.0!$AB$1:$AB$797)</f>
        <v>2148.8200000000002</v>
      </c>
      <c r="G515" s="15">
        <f t="shared" ref="G515:G578" si="16">SUMIF($E$1:$E$686,E515,$F$1:$F$686)</f>
        <v>15785.860000000004</v>
      </c>
      <c r="H515" s="26">
        <f t="shared" ref="H515:H578" si="17">F515/G515</f>
        <v>0.1361230873705962</v>
      </c>
      <c r="I515" s="15">
        <f>VLOOKUP($D515,'cement hist forecast'!$A$1:$AJ$34,21,0)</f>
        <v>11.343923220019859</v>
      </c>
      <c r="J515" s="15">
        <f>VLOOKUP($D515,'cement hist forecast'!$A$1:$AJ$34,22,0)</f>
        <v>9.9130862781334503</v>
      </c>
      <c r="K515" s="15">
        <f>VLOOKUP($D515,'cement hist forecast'!$A$1:$AJ$34,23,0)</f>
        <v>10.141604532781432</v>
      </c>
      <c r="L515" s="15">
        <f>VLOOKUP($D515,'cement hist forecast'!$A$1:$AJ$34,24,0)</f>
        <v>8.291353354336696</v>
      </c>
      <c r="M515" s="15">
        <f>VLOOKUP($D515,'cement hist forecast'!$A$1:$AJ$34,25,0)</f>
        <v>9.1106957187115842</v>
      </c>
      <c r="N515" s="15">
        <f>VLOOKUP($D515,'cement hist forecast'!$A$1:$AJ$34,26,0)</f>
        <v>9.2201849356915702</v>
      </c>
      <c r="O515" s="15">
        <f>VLOOKUP($D515,'cement hist forecast'!$A$1:$AJ$34,27,0)</f>
        <v>9.3035600578153357</v>
      </c>
      <c r="P515" s="15">
        <f>VLOOKUP($D515,'cement hist forecast'!$A$1:$AJ$34,28,0)</f>
        <v>9.2886234613938434</v>
      </c>
      <c r="Q515" s="15">
        <f>VLOOKUP($D515,'cement hist forecast'!$A$1:$AJ$34,29,0)</f>
        <v>9.1470596295304016</v>
      </c>
      <c r="R515" s="15">
        <f>VLOOKUP($D515,'cement hist forecast'!$A$1:$AJ$34,30,0)</f>
        <v>9.0083270743042263</v>
      </c>
      <c r="S515" s="15">
        <f>VLOOKUP($D515,'cement hist forecast'!$A$1:$AJ$34,31,0)</f>
        <v>8.8723691701825764</v>
      </c>
      <c r="T515" s="15">
        <f>VLOOKUP($D515,'cement hist forecast'!$A$1:$AJ$34,32,0)</f>
        <v>8.7391304241433581</v>
      </c>
      <c r="U515" s="15">
        <f>VLOOKUP($D515,'cement hist forecast'!$A$1:$AJ$34,33,0)</f>
        <v>8.6085564530249243</v>
      </c>
      <c r="V515" s="15">
        <f>VLOOKUP($D515,'cement hist forecast'!$A$1:$AJ$34,34,0)</f>
        <v>8.480593961328859</v>
      </c>
      <c r="W515" s="15">
        <f>VLOOKUP($D515,'cement hist forecast'!$A$1:$AJ$34,35,0)</f>
        <v>8.3551907194667159</v>
      </c>
      <c r="X515" s="15">
        <f>VLOOKUP($D515,'cement hist forecast'!$A$1:$AJ$34,36,0)</f>
        <v>8.2322955424418147</v>
      </c>
    </row>
    <row r="516" spans="1:24">
      <c r="A516" s="14" t="s">
        <v>3492</v>
      </c>
      <c r="B516" s="14" t="s">
        <v>4753</v>
      </c>
      <c r="C516" s="14" t="s">
        <v>4754</v>
      </c>
      <c r="D516" s="14" t="s">
        <v>2634</v>
      </c>
      <c r="E516" s="14" t="s">
        <v>3974</v>
      </c>
      <c r="F516">
        <f>SUMIF(GID_GCED_CO2_Plant_2019_v1.0!$V$1:$V$797,'prov lvl hist forec Mt'!A516,GID_GCED_CO2_Plant_2019_v1.0!$AB$1:$AB$797)</f>
        <v>261.48</v>
      </c>
      <c r="G516" s="15">
        <f t="shared" si="16"/>
        <v>11280.41</v>
      </c>
      <c r="H516" s="26">
        <f t="shared" si="17"/>
        <v>2.3180008528058821E-2</v>
      </c>
      <c r="I516" s="15">
        <f>VLOOKUP($D516,'cement hist forecast'!$A$1:$AJ$34,21,0)</f>
        <v>4.7547676258514073</v>
      </c>
      <c r="J516" s="15">
        <f>VLOOKUP($D516,'cement hist forecast'!$A$1:$AJ$34,22,0)</f>
        <v>4.4743011277995075</v>
      </c>
      <c r="K516" s="15">
        <f>VLOOKUP($D516,'cement hist forecast'!$A$1:$AJ$34,23,0)</f>
        <v>4.0588312663850603</v>
      </c>
      <c r="L516" s="15">
        <f>VLOOKUP($D516,'cement hist forecast'!$A$1:$AJ$34,24,0)</f>
        <v>1.7632197575348332</v>
      </c>
      <c r="M516" s="15">
        <f>VLOOKUP($D516,'cement hist forecast'!$A$1:$AJ$34,25,0)</f>
        <v>2.4793000656680531</v>
      </c>
      <c r="N516" s="15">
        <f>VLOOKUP($D516,'cement hist forecast'!$A$1:$AJ$34,26,0)</f>
        <v>2.7002504872645074</v>
      </c>
      <c r="O516" s="15">
        <f>VLOOKUP($D516,'cement hist forecast'!$A$1:$AJ$34,27,0)</f>
        <v>2.8116790537330001</v>
      </c>
      <c r="P516" s="15">
        <f>VLOOKUP($D516,'cement hist forecast'!$A$1:$AJ$34,28,0)</f>
        <v>2.7917167018374971</v>
      </c>
      <c r="Q516" s="15">
        <f>VLOOKUP($D516,'cement hist forecast'!$A$1:$AJ$34,29,0)</f>
        <v>2.6025205190131522</v>
      </c>
      <c r="R516" s="15">
        <f>VLOOKUP($D516,'cement hist forecast'!$A$1:$AJ$34,30,0)</f>
        <v>2.4171082598452944</v>
      </c>
      <c r="S516" s="15">
        <f>VLOOKUP($D516,'cement hist forecast'!$A$1:$AJ$34,31,0)</f>
        <v>2.2354042458607934</v>
      </c>
      <c r="T516" s="15">
        <f>VLOOKUP($D516,'cement hist forecast'!$A$1:$AJ$34,32,0)</f>
        <v>2.0573343121559824</v>
      </c>
      <c r="U516" s="15">
        <f>VLOOKUP($D516,'cement hist forecast'!$A$1:$AJ$34,33,0)</f>
        <v>1.8828257771252686</v>
      </c>
      <c r="V516" s="15">
        <f>VLOOKUP($D516,'cement hist forecast'!$A$1:$AJ$34,34,0)</f>
        <v>1.7118074127951675</v>
      </c>
      <c r="W516" s="15">
        <f>VLOOKUP($D516,'cement hist forecast'!$A$1:$AJ$34,35,0)</f>
        <v>1.5442094157516706</v>
      </c>
      <c r="X516" s="15">
        <f>VLOOKUP($D516,'cement hist forecast'!$A$1:$AJ$34,36,0)</f>
        <v>1.3799633786490411</v>
      </c>
    </row>
    <row r="517" spans="1:24">
      <c r="A517" s="14" t="s">
        <v>3832</v>
      </c>
      <c r="B517" s="14" t="s">
        <v>4755</v>
      </c>
      <c r="C517" s="14" t="s">
        <v>4756</v>
      </c>
      <c r="D517" s="14" t="s">
        <v>3943</v>
      </c>
      <c r="E517" s="14" t="s">
        <v>3944</v>
      </c>
      <c r="F517">
        <f>SUMIF(GID_GCED_CO2_Plant_2019_v1.0!$V$1:$V$797,'prov lvl hist forec Mt'!A517,GID_GCED_CO2_Plant_2019_v1.0!$AB$1:$AB$797)</f>
        <v>0</v>
      </c>
      <c r="G517" s="15">
        <f t="shared" si="16"/>
        <v>4351.25</v>
      </c>
      <c r="H517" s="26">
        <f t="shared" si="17"/>
        <v>0</v>
      </c>
      <c r="I517" s="15">
        <f>VLOOKUP($D517,'cement hist forecast'!$A$1:$AJ$34,21,0)</f>
        <v>4.0193915554063553</v>
      </c>
      <c r="J517" s="15">
        <f>VLOOKUP($D517,'cement hist forecast'!$A$1:$AJ$34,22,0)</f>
        <v>4.3366620130675004</v>
      </c>
      <c r="K517" s="15">
        <f>VLOOKUP($D517,'cement hist forecast'!$A$1:$AJ$34,23,0)</f>
        <v>3.2033980361307468</v>
      </c>
      <c r="L517" s="15">
        <f>VLOOKUP($D517,'cement hist forecast'!$A$1:$AJ$34,24,0)</f>
        <v>2.4965702429489336</v>
      </c>
      <c r="M517" s="15">
        <f>VLOOKUP($D517,'cement hist forecast'!$A$1:$AJ$34,25,0)</f>
        <v>2.719656665294488</v>
      </c>
      <c r="N517" s="15">
        <f>VLOOKUP($D517,'cement hist forecast'!$A$1:$AJ$34,26,0)</f>
        <v>2.895330206718187</v>
      </c>
      <c r="O517" s="15">
        <f>VLOOKUP($D517,'cement hist forecast'!$A$1:$AJ$34,27,0)</f>
        <v>2.9163500648472214</v>
      </c>
      <c r="P517" s="15">
        <f>VLOOKUP($D517,'cement hist forecast'!$A$1:$AJ$34,28,0)</f>
        <v>2.912584371559908</v>
      </c>
      <c r="Q517" s="15">
        <f>VLOOKUP($D517,'cement hist forecast'!$A$1:$AJ$34,29,0)</f>
        <v>2.8768944488806367</v>
      </c>
      <c r="R517" s="15">
        <f>VLOOKUP($D517,'cement hist forecast'!$A$1:$AJ$34,30,0)</f>
        <v>2.8419183246549511</v>
      </c>
      <c r="S517" s="15">
        <f>VLOOKUP($D517,'cement hist forecast'!$A$1:$AJ$34,31,0)</f>
        <v>2.8076417229137793</v>
      </c>
      <c r="T517" s="15">
        <f>VLOOKUP($D517,'cement hist forecast'!$A$1:$AJ$34,32,0)</f>
        <v>2.7740506532074307</v>
      </c>
      <c r="U517" s="15">
        <f>VLOOKUP($D517,'cement hist forecast'!$A$1:$AJ$34,33,0)</f>
        <v>2.7411314048952091</v>
      </c>
      <c r="V517" s="15">
        <f>VLOOKUP($D517,'cement hist forecast'!$A$1:$AJ$34,34,0)</f>
        <v>2.7088705415492318</v>
      </c>
      <c r="W517" s="15">
        <f>VLOOKUP($D517,'cement hist forecast'!$A$1:$AJ$34,35,0)</f>
        <v>2.6772548954701749</v>
      </c>
      <c r="X517" s="15">
        <f>VLOOKUP($D517,'cement hist forecast'!$A$1:$AJ$34,36,0)</f>
        <v>2.6462715623126982</v>
      </c>
    </row>
    <row r="518" spans="1:24">
      <c r="A518" s="14" t="s">
        <v>3833</v>
      </c>
      <c r="B518" s="14" t="s">
        <v>4757</v>
      </c>
      <c r="C518" s="14" t="s">
        <v>4758</v>
      </c>
      <c r="D518" s="14" t="s">
        <v>3970</v>
      </c>
      <c r="E518" s="14" t="s">
        <v>3971</v>
      </c>
      <c r="F518">
        <f>SUMIF(GID_GCED_CO2_Plant_2019_v1.0!$V$1:$V$797,'prov lvl hist forec Mt'!A518,GID_GCED_CO2_Plant_2019_v1.0!$AB$1:$AB$797)</f>
        <v>0</v>
      </c>
      <c r="G518" s="15">
        <f t="shared" si="16"/>
        <v>6506.7800000000007</v>
      </c>
      <c r="H518" s="26">
        <f t="shared" si="17"/>
        <v>0</v>
      </c>
      <c r="I518" s="15">
        <f>VLOOKUP($D518,'cement hist forecast'!$A$1:$AJ$34,21,0)</f>
        <v>7.7519399425939444</v>
      </c>
      <c r="J518" s="15">
        <f>VLOOKUP($D518,'cement hist forecast'!$A$1:$AJ$34,22,0)</f>
        <v>8.2611807461625233</v>
      </c>
      <c r="K518" s="15">
        <f>VLOOKUP($D518,'cement hist forecast'!$A$1:$AJ$34,23,0)</f>
        <v>4.1310126843708384</v>
      </c>
      <c r="L518" s="15">
        <f>VLOOKUP($D518,'cement hist forecast'!$A$1:$AJ$34,24,0)</f>
        <v>3.8413634632449338</v>
      </c>
      <c r="M518" s="15">
        <f>VLOOKUP($D518,'cement hist forecast'!$A$1:$AJ$34,25,0)</f>
        <v>4.4937795284061428</v>
      </c>
      <c r="N518" s="15">
        <f>VLOOKUP($D518,'cement hist forecast'!$A$1:$AJ$34,26,0)</f>
        <v>4.7903496545665574</v>
      </c>
      <c r="O518" s="15">
        <f>VLOOKUP($D518,'cement hist forecast'!$A$1:$AJ$34,27,0)</f>
        <v>4.876154171658599</v>
      </c>
      <c r="P518" s="15">
        <f>VLOOKUP($D518,'cement hist forecast'!$A$1:$AJ$34,28,0)</f>
        <v>4.8607823507808767</v>
      </c>
      <c r="Q518" s="15">
        <f>VLOOKUP($D518,'cement hist forecast'!$A$1:$AJ$34,29,0)</f>
        <v>4.7150936138851112</v>
      </c>
      <c r="R518" s="15">
        <f>VLOOKUP($D518,'cement hist forecast'!$A$1:$AJ$34,30,0)</f>
        <v>4.5723186517272607</v>
      </c>
      <c r="S518" s="15">
        <f>VLOOKUP($D518,'cement hist forecast'!$A$1:$AJ$34,31,0)</f>
        <v>4.4323991888125676</v>
      </c>
      <c r="T518" s="15">
        <f>VLOOKUP($D518,'cement hist forecast'!$A$1:$AJ$34,32,0)</f>
        <v>4.2952781151561679</v>
      </c>
      <c r="U518" s="15">
        <f>VLOOKUP($D518,'cement hist forecast'!$A$1:$AJ$34,33,0)</f>
        <v>4.1608994629728961</v>
      </c>
      <c r="V518" s="15">
        <f>VLOOKUP($D518,'cement hist forecast'!$A$1:$AJ$34,34,0)</f>
        <v>4.0292083838332902</v>
      </c>
      <c r="W518" s="15">
        <f>VLOOKUP($D518,'cement hist forecast'!$A$1:$AJ$34,35,0)</f>
        <v>3.9001511262764765</v>
      </c>
      <c r="X518" s="15">
        <f>VLOOKUP($D518,'cement hist forecast'!$A$1:$AJ$34,36,0)</f>
        <v>3.7736750138707977</v>
      </c>
    </row>
    <row r="519" spans="1:24">
      <c r="A519" s="14" t="s">
        <v>3442</v>
      </c>
      <c r="B519" s="14" t="s">
        <v>4759</v>
      </c>
      <c r="C519" s="14" t="s">
        <v>1277</v>
      </c>
      <c r="D519" s="14" t="s">
        <v>2386</v>
      </c>
      <c r="E519" s="14" t="s">
        <v>3955</v>
      </c>
      <c r="F519">
        <f>SUMIF(GID_GCED_CO2_Plant_2019_v1.0!$V$1:$V$797,'prov lvl hist forec Mt'!A519,GID_GCED_CO2_Plant_2019_v1.0!$AB$1:$AB$797)</f>
        <v>11360.86</v>
      </c>
      <c r="G519" s="15">
        <f t="shared" si="16"/>
        <v>64497.73</v>
      </c>
      <c r="H519" s="26">
        <f t="shared" si="17"/>
        <v>0.17614356350215737</v>
      </c>
      <c r="I519" s="15">
        <f>VLOOKUP($D519,'cement hist forecast'!$A$1:$AJ$34,21,0)</f>
        <v>17.343715083656377</v>
      </c>
      <c r="J519" s="15">
        <f>VLOOKUP($D519,'cement hist forecast'!$A$1:$AJ$34,22,0)</f>
        <v>17.568384652983536</v>
      </c>
      <c r="K519" s="15">
        <f>VLOOKUP($D519,'cement hist forecast'!$A$1:$AJ$34,23,0)</f>
        <v>18.169803346022103</v>
      </c>
      <c r="L519" s="15">
        <f>VLOOKUP($D519,'cement hist forecast'!$A$1:$AJ$34,24,0)</f>
        <v>17.225551928101279</v>
      </c>
      <c r="M519" s="15">
        <f>VLOOKUP($D519,'cement hist forecast'!$A$1:$AJ$34,25,0)</f>
        <v>19.247337649052817</v>
      </c>
      <c r="N519" s="15">
        <f>VLOOKUP($D519,'cement hist forecast'!$A$1:$AJ$34,26,0)</f>
        <v>19.224865638568154</v>
      </c>
      <c r="O519" s="15">
        <f>VLOOKUP($D519,'cement hist forecast'!$A$1:$AJ$34,27,0)</f>
        <v>19.453342978082087</v>
      </c>
      <c r="P519" s="15">
        <f>VLOOKUP($D519,'cement hist forecast'!$A$1:$AJ$34,28,0)</f>
        <v>19.412411418105361</v>
      </c>
      <c r="Q519" s="15">
        <f>VLOOKUP($D519,'cement hist forecast'!$A$1:$AJ$34,29,0)</f>
        <v>19.024476422009712</v>
      </c>
      <c r="R519" s="15">
        <f>VLOOKUP($D519,'cement hist forecast'!$A$1:$AJ$34,30,0)</f>
        <v>18.644300125835979</v>
      </c>
      <c r="S519" s="15">
        <f>VLOOKUP($D519,'cement hist forecast'!$A$1:$AJ$34,31,0)</f>
        <v>18.271727355585714</v>
      </c>
      <c r="T519" s="15">
        <f>VLOOKUP($D519,'cement hist forecast'!$A$1:$AJ$34,32,0)</f>
        <v>17.906606040740456</v>
      </c>
      <c r="U519" s="15">
        <f>VLOOKUP($D519,'cement hist forecast'!$A$1:$AJ$34,33,0)</f>
        <v>17.548787152192105</v>
      </c>
      <c r="V519" s="15">
        <f>VLOOKUP($D519,'cement hist forecast'!$A$1:$AJ$34,34,0)</f>
        <v>17.198124641414719</v>
      </c>
      <c r="W519" s="15">
        <f>VLOOKUP($D519,'cement hist forecast'!$A$1:$AJ$34,35,0)</f>
        <v>16.854475380852886</v>
      </c>
      <c r="X519" s="15">
        <f>VLOOKUP($D519,'cement hist forecast'!$A$1:$AJ$34,36,0)</f>
        <v>16.517699105502285</v>
      </c>
    </row>
    <row r="520" spans="1:24">
      <c r="A520" s="14" t="s">
        <v>3299</v>
      </c>
      <c r="B520" s="14" t="s">
        <v>4760</v>
      </c>
      <c r="C520" s="14" t="s">
        <v>2568</v>
      </c>
      <c r="D520" s="14" t="s">
        <v>2565</v>
      </c>
      <c r="E520" s="14" t="s">
        <v>4086</v>
      </c>
      <c r="F520">
        <f>SUMIF(GID_GCED_CO2_Plant_2019_v1.0!$V$1:$V$797,'prov lvl hist forec Mt'!A520,GID_GCED_CO2_Plant_2019_v1.0!$AB$1:$AB$797)</f>
        <v>522.95000000000005</v>
      </c>
      <c r="G520" s="15">
        <f t="shared" si="16"/>
        <v>2111.92</v>
      </c>
      <c r="H520" s="26">
        <f t="shared" si="17"/>
        <v>0.24761828099549227</v>
      </c>
      <c r="I520" s="15">
        <f>VLOOKUP($D520,'cement hist forecast'!$A$1:$AJ$34,21,0)</f>
        <v>2.3177299998037837</v>
      </c>
      <c r="J520" s="15">
        <f>VLOOKUP($D520,'cement hist forecast'!$A$1:$AJ$34,22,0)</f>
        <v>2.4594381933825855</v>
      </c>
      <c r="K520" s="15">
        <f>VLOOKUP($D520,'cement hist forecast'!$A$1:$AJ$34,23,0)</f>
        <v>1.9663569371754486</v>
      </c>
      <c r="L520" s="15">
        <f>VLOOKUP($D520,'cement hist forecast'!$A$1:$AJ$34,24,0)</f>
        <v>1.7821141366574487</v>
      </c>
      <c r="M520" s="15">
        <f>VLOOKUP($D520,'cement hist forecast'!$A$1:$AJ$34,25,0)</f>
        <v>1.8435136538098522</v>
      </c>
      <c r="N520" s="15">
        <f>VLOOKUP($D520,'cement hist forecast'!$A$1:$AJ$34,26,0)</f>
        <v>1.6494509000647606</v>
      </c>
      <c r="O520" s="15">
        <f>VLOOKUP($D520,'cement hist forecast'!$A$1:$AJ$34,27,0)</f>
        <v>1.6475354613287552</v>
      </c>
      <c r="P520" s="15">
        <f>VLOOKUP($D520,'cement hist forecast'!$A$1:$AJ$34,28,0)</f>
        <v>1.647878610875539</v>
      </c>
      <c r="Q520" s="15">
        <f>VLOOKUP($D520,'cement hist forecast'!$A$1:$AJ$34,29,0)</f>
        <v>1.6511308621497989</v>
      </c>
      <c r="R520" s="15">
        <f>VLOOKUP($D520,'cement hist forecast'!$A$1:$AJ$34,30,0)</f>
        <v>1.6543180683985734</v>
      </c>
      <c r="S520" s="15">
        <f>VLOOKUP($D520,'cement hist forecast'!$A$1:$AJ$34,31,0)</f>
        <v>1.6574415305223729</v>
      </c>
      <c r="T520" s="15">
        <f>VLOOKUP($D520,'cement hist forecast'!$A$1:$AJ$34,32,0)</f>
        <v>1.6605025234036961</v>
      </c>
      <c r="U520" s="15">
        <f>VLOOKUP($D520,'cement hist forecast'!$A$1:$AJ$34,33,0)</f>
        <v>1.6635022964273929</v>
      </c>
      <c r="V520" s="15">
        <f>VLOOKUP($D520,'cement hist forecast'!$A$1:$AJ$34,34,0)</f>
        <v>1.6664420739906158</v>
      </c>
      <c r="W520" s="15">
        <f>VLOOKUP($D520,'cement hist forecast'!$A$1:$AJ$34,35,0)</f>
        <v>1.6693230560025742</v>
      </c>
      <c r="X520" s="15">
        <f>VLOOKUP($D520,'cement hist forecast'!$A$1:$AJ$34,36,0)</f>
        <v>1.6721464183742938</v>
      </c>
    </row>
    <row r="521" spans="1:24">
      <c r="A521" s="14" t="s">
        <v>3834</v>
      </c>
      <c r="B521" s="14" t="s">
        <v>4761</v>
      </c>
      <c r="C521" s="14" t="s">
        <v>2568</v>
      </c>
      <c r="D521" s="14" t="s">
        <v>2409</v>
      </c>
      <c r="E521" s="14" t="s">
        <v>3961</v>
      </c>
      <c r="F521">
        <f>SUMIF(GID_GCED_CO2_Plant_2019_v1.0!$V$1:$V$797,'prov lvl hist forec Mt'!A521,GID_GCED_CO2_Plant_2019_v1.0!$AB$1:$AB$797)</f>
        <v>0</v>
      </c>
      <c r="G521" s="15">
        <f t="shared" si="16"/>
        <v>6828.59</v>
      </c>
      <c r="H521" s="26">
        <f t="shared" si="17"/>
        <v>0</v>
      </c>
      <c r="I521" s="15">
        <f>VLOOKUP($D521,'cement hist forecast'!$A$1:$AJ$34,21,0)</f>
        <v>13.058604984277105</v>
      </c>
      <c r="J521" s="15">
        <f>VLOOKUP($D521,'cement hist forecast'!$A$1:$AJ$34,22,0)</f>
        <v>14.102085700760693</v>
      </c>
      <c r="K521" s="15">
        <f>VLOOKUP($D521,'cement hist forecast'!$A$1:$AJ$34,23,0)</f>
        <v>15.405543979884897</v>
      </c>
      <c r="L521" s="15">
        <f>VLOOKUP($D521,'cement hist forecast'!$A$1:$AJ$34,24,0)</f>
        <v>14.586288795375388</v>
      </c>
      <c r="M521" s="15">
        <f>VLOOKUP($D521,'cement hist forecast'!$A$1:$AJ$34,25,0)</f>
        <v>15.123518499290816</v>
      </c>
      <c r="N521" s="15">
        <f>VLOOKUP($D521,'cement hist forecast'!$A$1:$AJ$34,26,0)</f>
        <v>14.642655263402022</v>
      </c>
      <c r="O521" s="15">
        <f>VLOOKUP($D521,'cement hist forecast'!$A$1:$AJ$34,27,0)</f>
        <v>14.63297575436094</v>
      </c>
      <c r="P521" s="15">
        <f>VLOOKUP($D521,'cement hist forecast'!$A$1:$AJ$34,28,0)</f>
        <v>14.634709831822201</v>
      </c>
      <c r="Q521" s="15">
        <f>VLOOKUP($D521,'cement hist forecast'!$A$1:$AJ$34,29,0)</f>
        <v>14.651144810932376</v>
      </c>
      <c r="R521" s="15">
        <f>VLOOKUP($D521,'cement hist forecast'!$A$1:$AJ$34,30,0)</f>
        <v>14.667251090460345</v>
      </c>
      <c r="S521" s="15">
        <f>VLOOKUP($D521,'cement hist forecast'!$A$1:$AJ$34,31,0)</f>
        <v>14.683035244397756</v>
      </c>
      <c r="T521" s="15">
        <f>VLOOKUP($D521,'cement hist forecast'!$A$1:$AJ$34,32,0)</f>
        <v>14.698503715256418</v>
      </c>
      <c r="U521" s="15">
        <f>VLOOKUP($D521,'cement hist forecast'!$A$1:$AJ$34,33,0)</f>
        <v>14.713662816697907</v>
      </c>
      <c r="V521" s="15">
        <f>VLOOKUP($D521,'cement hist forecast'!$A$1:$AJ$34,34,0)</f>
        <v>14.728518736110567</v>
      </c>
      <c r="W521" s="15">
        <f>VLOOKUP($D521,'cement hist forecast'!$A$1:$AJ$34,35,0)</f>
        <v>14.743077537134974</v>
      </c>
      <c r="X521" s="15">
        <f>VLOOKUP($D521,'cement hist forecast'!$A$1:$AJ$34,36,0)</f>
        <v>14.757345162138892</v>
      </c>
    </row>
    <row r="522" spans="1:24">
      <c r="A522" s="14" t="s">
        <v>3453</v>
      </c>
      <c r="B522" s="14" t="s">
        <v>4762</v>
      </c>
      <c r="C522" s="14" t="s">
        <v>2927</v>
      </c>
      <c r="D522" s="14" t="s">
        <v>2357</v>
      </c>
      <c r="E522" s="14" t="s">
        <v>4062</v>
      </c>
      <c r="F522">
        <f>SUMIF(GID_GCED_CO2_Plant_2019_v1.0!$V$1:$V$797,'prov lvl hist forec Mt'!A522,GID_GCED_CO2_Plant_2019_v1.0!$AB$1:$AB$797)</f>
        <v>365.39</v>
      </c>
      <c r="G522" s="15">
        <f t="shared" si="16"/>
        <v>32718.120000000006</v>
      </c>
      <c r="H522" s="26">
        <f t="shared" si="17"/>
        <v>1.1167817710797561E-2</v>
      </c>
      <c r="I522" s="15">
        <f>VLOOKUP($D522,'cement hist forecast'!$A$1:$AJ$34,21,0)</f>
        <v>15.009377674854287</v>
      </c>
      <c r="J522" s="15">
        <f>VLOOKUP($D522,'cement hist forecast'!$A$1:$AJ$34,22,0)</f>
        <v>14.164771783135061</v>
      </c>
      <c r="K522" s="15">
        <f>VLOOKUP($D522,'cement hist forecast'!$A$1:$AJ$34,23,0)</f>
        <v>15.235528999314372</v>
      </c>
      <c r="L522" s="15">
        <f>VLOOKUP($D522,'cement hist forecast'!$A$1:$AJ$34,24,0)</f>
        <v>16.194770331166367</v>
      </c>
      <c r="M522" s="15">
        <f>VLOOKUP($D522,'cement hist forecast'!$A$1:$AJ$34,25,0)</f>
        <v>18.438081140360943</v>
      </c>
      <c r="N522" s="15">
        <f>VLOOKUP($D522,'cement hist forecast'!$A$1:$AJ$34,26,0)</f>
        <v>17.949965087588634</v>
      </c>
      <c r="O522" s="15">
        <f>VLOOKUP($D522,'cement hist forecast'!$A$1:$AJ$34,27,0)</f>
        <v>18.223998936468487</v>
      </c>
      <c r="P522" s="15">
        <f>VLOOKUP($D522,'cement hist forecast'!$A$1:$AJ$34,28,0)</f>
        <v>18.174905958823786</v>
      </c>
      <c r="Q522" s="15">
        <f>VLOOKUP($D522,'cement hist forecast'!$A$1:$AJ$34,29,0)</f>
        <v>17.709619903228777</v>
      </c>
      <c r="R522" s="15">
        <f>VLOOKUP($D522,'cement hist forecast'!$A$1:$AJ$34,30,0)</f>
        <v>17.253639568745673</v>
      </c>
      <c r="S522" s="15">
        <f>VLOOKUP($D522,'cement hist forecast'!$A$1:$AJ$34,31,0)</f>
        <v>16.80677884095223</v>
      </c>
      <c r="T522" s="15">
        <f>VLOOKUP($D522,'cement hist forecast'!$A$1:$AJ$34,32,0)</f>
        <v>16.368855327714655</v>
      </c>
      <c r="U522" s="15">
        <f>VLOOKUP($D522,'cement hist forecast'!$A$1:$AJ$34,33,0)</f>
        <v>15.939690284741834</v>
      </c>
      <c r="V522" s="15">
        <f>VLOOKUP($D522,'cement hist forecast'!$A$1:$AJ$34,34,0)</f>
        <v>15.519108542628466</v>
      </c>
      <c r="W522" s="15">
        <f>VLOOKUP($D522,'cement hist forecast'!$A$1:$AJ$34,35,0)</f>
        <v>15.106938435357369</v>
      </c>
      <c r="X522" s="15">
        <f>VLOOKUP($D522,'cement hist forecast'!$A$1:$AJ$34,36,0)</f>
        <v>14.70301173023169</v>
      </c>
    </row>
    <row r="523" spans="1:24">
      <c r="A523" s="14" t="s">
        <v>3463</v>
      </c>
      <c r="B523" s="14" t="s">
        <v>4763</v>
      </c>
      <c r="C523" s="14" t="s">
        <v>3221</v>
      </c>
      <c r="D523" s="14" t="s">
        <v>2634</v>
      </c>
      <c r="E523" s="14" t="s">
        <v>3974</v>
      </c>
      <c r="F523">
        <f>SUMIF(GID_GCED_CO2_Plant_2019_v1.0!$V$1:$V$797,'prov lvl hist forec Mt'!A523,GID_GCED_CO2_Plant_2019_v1.0!$AB$1:$AB$797)</f>
        <v>941.99</v>
      </c>
      <c r="G523" s="15">
        <f t="shared" si="16"/>
        <v>11280.41</v>
      </c>
      <c r="H523" s="26">
        <f t="shared" si="17"/>
        <v>8.350671651119064E-2</v>
      </c>
      <c r="I523" s="15">
        <f>VLOOKUP($D523,'cement hist forecast'!$A$1:$AJ$34,21,0)</f>
        <v>4.7547676258514073</v>
      </c>
      <c r="J523" s="15">
        <f>VLOOKUP($D523,'cement hist forecast'!$A$1:$AJ$34,22,0)</f>
        <v>4.4743011277995075</v>
      </c>
      <c r="K523" s="15">
        <f>VLOOKUP($D523,'cement hist forecast'!$A$1:$AJ$34,23,0)</f>
        <v>4.0588312663850603</v>
      </c>
      <c r="L523" s="15">
        <f>VLOOKUP($D523,'cement hist forecast'!$A$1:$AJ$34,24,0)</f>
        <v>1.7632197575348332</v>
      </c>
      <c r="M523" s="15">
        <f>VLOOKUP($D523,'cement hist forecast'!$A$1:$AJ$34,25,0)</f>
        <v>2.4793000656680531</v>
      </c>
      <c r="N523" s="15">
        <f>VLOOKUP($D523,'cement hist forecast'!$A$1:$AJ$34,26,0)</f>
        <v>2.7002504872645074</v>
      </c>
      <c r="O523" s="15">
        <f>VLOOKUP($D523,'cement hist forecast'!$A$1:$AJ$34,27,0)</f>
        <v>2.8116790537330001</v>
      </c>
      <c r="P523" s="15">
        <f>VLOOKUP($D523,'cement hist forecast'!$A$1:$AJ$34,28,0)</f>
        <v>2.7917167018374971</v>
      </c>
      <c r="Q523" s="15">
        <f>VLOOKUP($D523,'cement hist forecast'!$A$1:$AJ$34,29,0)</f>
        <v>2.6025205190131522</v>
      </c>
      <c r="R523" s="15">
        <f>VLOOKUP($D523,'cement hist forecast'!$A$1:$AJ$34,30,0)</f>
        <v>2.4171082598452944</v>
      </c>
      <c r="S523" s="15">
        <f>VLOOKUP($D523,'cement hist forecast'!$A$1:$AJ$34,31,0)</f>
        <v>2.2354042458607934</v>
      </c>
      <c r="T523" s="15">
        <f>VLOOKUP($D523,'cement hist forecast'!$A$1:$AJ$34,32,0)</f>
        <v>2.0573343121559824</v>
      </c>
      <c r="U523" s="15">
        <f>VLOOKUP($D523,'cement hist forecast'!$A$1:$AJ$34,33,0)</f>
        <v>1.8828257771252686</v>
      </c>
      <c r="V523" s="15">
        <f>VLOOKUP($D523,'cement hist forecast'!$A$1:$AJ$34,34,0)</f>
        <v>1.7118074127951675</v>
      </c>
      <c r="W523" s="15">
        <f>VLOOKUP($D523,'cement hist forecast'!$A$1:$AJ$34,35,0)</f>
        <v>1.5442094157516706</v>
      </c>
      <c r="X523" s="15">
        <f>VLOOKUP($D523,'cement hist forecast'!$A$1:$AJ$34,36,0)</f>
        <v>1.3799633786490411</v>
      </c>
    </row>
    <row r="524" spans="1:24">
      <c r="A524" s="14" t="s">
        <v>3835</v>
      </c>
      <c r="B524" s="14" t="s">
        <v>4764</v>
      </c>
      <c r="C524" s="14" t="s">
        <v>4765</v>
      </c>
      <c r="D524" s="14" t="s">
        <v>2610</v>
      </c>
      <c r="E524" s="14" t="s">
        <v>3936</v>
      </c>
      <c r="F524">
        <f>SUMIF(GID_GCED_CO2_Plant_2019_v1.0!$V$1:$V$797,'prov lvl hist forec Mt'!A524,GID_GCED_CO2_Plant_2019_v1.0!$AB$1:$AB$797)</f>
        <v>0</v>
      </c>
      <c r="G524" s="15">
        <f t="shared" si="16"/>
        <v>3885.2700000000004</v>
      </c>
      <c r="H524" s="26">
        <f t="shared" si="17"/>
        <v>0</v>
      </c>
      <c r="I524" s="15">
        <f>VLOOKUP($D524,'cement hist forecast'!$A$1:$AJ$34,21,0)</f>
        <v>5.4885493850326226</v>
      </c>
      <c r="J524" s="15">
        <f>VLOOKUP($D524,'cement hist forecast'!$A$1:$AJ$34,22,0)</f>
        <v>5.2019214979298178</v>
      </c>
      <c r="K524" s="15">
        <f>VLOOKUP($D524,'cement hist forecast'!$A$1:$AJ$34,23,0)</f>
        <v>6.0988889447589179</v>
      </c>
      <c r="L524" s="15">
        <f>VLOOKUP($D524,'cement hist forecast'!$A$1:$AJ$34,24,0)</f>
        <v>4.6829764932748335</v>
      </c>
      <c r="M524" s="15">
        <f>VLOOKUP($D524,'cement hist forecast'!$A$1:$AJ$34,25,0)</f>
        <v>5.2793141011147258</v>
      </c>
      <c r="N524" s="15">
        <f>VLOOKUP($D524,'cement hist forecast'!$A$1:$AJ$34,26,0)</f>
        <v>5.3831017892624811</v>
      </c>
      <c r="O524" s="15">
        <f>VLOOKUP($D524,'cement hist forecast'!$A$1:$AJ$34,27,0)</f>
        <v>5.4532901269453253</v>
      </c>
      <c r="P524" s="15">
        <f>VLOOKUP($D524,'cement hist forecast'!$A$1:$AJ$34,28,0)</f>
        <v>5.44071593398753</v>
      </c>
      <c r="Q524" s="15">
        <f>VLOOKUP($D524,'cement hist forecast'!$A$1:$AJ$34,29,0)</f>
        <v>5.3215421351202972</v>
      </c>
      <c r="R524" s="15">
        <f>VLOOKUP($D524,'cement hist forecast'!$A$1:$AJ$34,30,0)</f>
        <v>5.2047518122304091</v>
      </c>
      <c r="S524" s="15">
        <f>VLOOKUP($D524,'cement hist forecast'!$A$1:$AJ$34,31,0)</f>
        <v>5.0902972957983188</v>
      </c>
      <c r="T524" s="15">
        <f>VLOOKUP($D524,'cement hist forecast'!$A$1:$AJ$34,32,0)</f>
        <v>4.9781318696948702</v>
      </c>
      <c r="U524" s="15">
        <f>VLOOKUP($D524,'cement hist forecast'!$A$1:$AJ$34,33,0)</f>
        <v>4.8682097521134908</v>
      </c>
      <c r="V524" s="15">
        <f>VLOOKUP($D524,'cement hist forecast'!$A$1:$AJ$34,34,0)</f>
        <v>4.7604860768837378</v>
      </c>
      <c r="W524" s="15">
        <f>VLOOKUP($D524,'cement hist forecast'!$A$1:$AJ$34,35,0)</f>
        <v>4.6549168751585821</v>
      </c>
      <c r="X524" s="15">
        <f>VLOOKUP($D524,'cement hist forecast'!$A$1:$AJ$34,36,0)</f>
        <v>4.5514590574679268</v>
      </c>
    </row>
    <row r="525" spans="1:24">
      <c r="A525" s="14" t="s">
        <v>3509</v>
      </c>
      <c r="B525" s="14" t="s">
        <v>4766</v>
      </c>
      <c r="C525" s="14" t="s">
        <v>4767</v>
      </c>
      <c r="D525" s="14" t="s">
        <v>2610</v>
      </c>
      <c r="E525" s="14" t="s">
        <v>3936</v>
      </c>
      <c r="F525">
        <f>SUMIF(GID_GCED_CO2_Plant_2019_v1.0!$V$1:$V$797,'prov lvl hist forec Mt'!A525,GID_GCED_CO2_Plant_2019_v1.0!$AB$1:$AB$797)</f>
        <v>103.91999999999999</v>
      </c>
      <c r="G525" s="15">
        <f t="shared" si="16"/>
        <v>3885.2700000000004</v>
      </c>
      <c r="H525" s="26">
        <f t="shared" si="17"/>
        <v>2.6747175871947117E-2</v>
      </c>
      <c r="I525" s="15">
        <f>VLOOKUP($D525,'cement hist forecast'!$A$1:$AJ$34,21,0)</f>
        <v>5.4885493850326226</v>
      </c>
      <c r="J525" s="15">
        <f>VLOOKUP($D525,'cement hist forecast'!$A$1:$AJ$34,22,0)</f>
        <v>5.2019214979298178</v>
      </c>
      <c r="K525" s="15">
        <f>VLOOKUP($D525,'cement hist forecast'!$A$1:$AJ$34,23,0)</f>
        <v>6.0988889447589179</v>
      </c>
      <c r="L525" s="15">
        <f>VLOOKUP($D525,'cement hist forecast'!$A$1:$AJ$34,24,0)</f>
        <v>4.6829764932748335</v>
      </c>
      <c r="M525" s="15">
        <f>VLOOKUP($D525,'cement hist forecast'!$A$1:$AJ$34,25,0)</f>
        <v>5.2793141011147258</v>
      </c>
      <c r="N525" s="15">
        <f>VLOOKUP($D525,'cement hist forecast'!$A$1:$AJ$34,26,0)</f>
        <v>5.3831017892624811</v>
      </c>
      <c r="O525" s="15">
        <f>VLOOKUP($D525,'cement hist forecast'!$A$1:$AJ$34,27,0)</f>
        <v>5.4532901269453253</v>
      </c>
      <c r="P525" s="15">
        <f>VLOOKUP($D525,'cement hist forecast'!$A$1:$AJ$34,28,0)</f>
        <v>5.44071593398753</v>
      </c>
      <c r="Q525" s="15">
        <f>VLOOKUP($D525,'cement hist forecast'!$A$1:$AJ$34,29,0)</f>
        <v>5.3215421351202972</v>
      </c>
      <c r="R525" s="15">
        <f>VLOOKUP($D525,'cement hist forecast'!$A$1:$AJ$34,30,0)</f>
        <v>5.2047518122304091</v>
      </c>
      <c r="S525" s="15">
        <f>VLOOKUP($D525,'cement hist forecast'!$A$1:$AJ$34,31,0)</f>
        <v>5.0902972957983188</v>
      </c>
      <c r="T525" s="15">
        <f>VLOOKUP($D525,'cement hist forecast'!$A$1:$AJ$34,32,0)</f>
        <v>4.9781318696948702</v>
      </c>
      <c r="U525" s="15">
        <f>VLOOKUP($D525,'cement hist forecast'!$A$1:$AJ$34,33,0)</f>
        <v>4.8682097521134908</v>
      </c>
      <c r="V525" s="15">
        <f>VLOOKUP($D525,'cement hist forecast'!$A$1:$AJ$34,34,0)</f>
        <v>4.7604860768837378</v>
      </c>
      <c r="W525" s="15">
        <f>VLOOKUP($D525,'cement hist forecast'!$A$1:$AJ$34,35,0)</f>
        <v>4.6549168751585821</v>
      </c>
      <c r="X525" s="15">
        <f>VLOOKUP($D525,'cement hist forecast'!$A$1:$AJ$34,36,0)</f>
        <v>4.5514590574679268</v>
      </c>
    </row>
    <row r="526" spans="1:24">
      <c r="A526" s="14" t="s">
        <v>3836</v>
      </c>
      <c r="B526" s="14" t="s">
        <v>4768</v>
      </c>
      <c r="C526" s="14" t="s">
        <v>4769</v>
      </c>
      <c r="D526" s="14" t="s">
        <v>3970</v>
      </c>
      <c r="E526" s="14" t="s">
        <v>3971</v>
      </c>
      <c r="F526">
        <f>SUMIF(GID_GCED_CO2_Plant_2019_v1.0!$V$1:$V$797,'prov lvl hist forec Mt'!A526,GID_GCED_CO2_Plant_2019_v1.0!$AB$1:$AB$797)</f>
        <v>0</v>
      </c>
      <c r="G526" s="15">
        <f t="shared" si="16"/>
        <v>6506.7800000000007</v>
      </c>
      <c r="H526" s="26">
        <f t="shared" si="17"/>
        <v>0</v>
      </c>
      <c r="I526" s="15">
        <f>VLOOKUP($D526,'cement hist forecast'!$A$1:$AJ$34,21,0)</f>
        <v>7.7519399425939444</v>
      </c>
      <c r="J526" s="15">
        <f>VLOOKUP($D526,'cement hist forecast'!$A$1:$AJ$34,22,0)</f>
        <v>8.2611807461625233</v>
      </c>
      <c r="K526" s="15">
        <f>VLOOKUP($D526,'cement hist forecast'!$A$1:$AJ$34,23,0)</f>
        <v>4.1310126843708384</v>
      </c>
      <c r="L526" s="15">
        <f>VLOOKUP($D526,'cement hist forecast'!$A$1:$AJ$34,24,0)</f>
        <v>3.8413634632449338</v>
      </c>
      <c r="M526" s="15">
        <f>VLOOKUP($D526,'cement hist forecast'!$A$1:$AJ$34,25,0)</f>
        <v>4.4937795284061428</v>
      </c>
      <c r="N526" s="15">
        <f>VLOOKUP($D526,'cement hist forecast'!$A$1:$AJ$34,26,0)</f>
        <v>4.7903496545665574</v>
      </c>
      <c r="O526" s="15">
        <f>VLOOKUP($D526,'cement hist forecast'!$A$1:$AJ$34,27,0)</f>
        <v>4.876154171658599</v>
      </c>
      <c r="P526" s="15">
        <f>VLOOKUP($D526,'cement hist forecast'!$A$1:$AJ$34,28,0)</f>
        <v>4.8607823507808767</v>
      </c>
      <c r="Q526" s="15">
        <f>VLOOKUP($D526,'cement hist forecast'!$A$1:$AJ$34,29,0)</f>
        <v>4.7150936138851112</v>
      </c>
      <c r="R526" s="15">
        <f>VLOOKUP($D526,'cement hist forecast'!$A$1:$AJ$34,30,0)</f>
        <v>4.5723186517272607</v>
      </c>
      <c r="S526" s="15">
        <f>VLOOKUP($D526,'cement hist forecast'!$A$1:$AJ$34,31,0)</f>
        <v>4.4323991888125676</v>
      </c>
      <c r="T526" s="15">
        <f>VLOOKUP($D526,'cement hist forecast'!$A$1:$AJ$34,32,0)</f>
        <v>4.2952781151561679</v>
      </c>
      <c r="U526" s="15">
        <f>VLOOKUP($D526,'cement hist forecast'!$A$1:$AJ$34,33,0)</f>
        <v>4.1608994629728961</v>
      </c>
      <c r="V526" s="15">
        <f>VLOOKUP($D526,'cement hist forecast'!$A$1:$AJ$34,34,0)</f>
        <v>4.0292083838332902</v>
      </c>
      <c r="W526" s="15">
        <f>VLOOKUP($D526,'cement hist forecast'!$A$1:$AJ$34,35,0)</f>
        <v>3.9001511262764765</v>
      </c>
      <c r="X526" s="15">
        <f>VLOOKUP($D526,'cement hist forecast'!$A$1:$AJ$34,36,0)</f>
        <v>3.7736750138707977</v>
      </c>
    </row>
    <row r="527" spans="1:24">
      <c r="A527" s="14" t="s">
        <v>3368</v>
      </c>
      <c r="B527" s="14" t="s">
        <v>4770</v>
      </c>
      <c r="C527" s="14" t="s">
        <v>4771</v>
      </c>
      <c r="D527" s="14" t="s">
        <v>3970</v>
      </c>
      <c r="E527" s="14" t="s">
        <v>3971</v>
      </c>
      <c r="F527">
        <f>SUMIF(GID_GCED_CO2_Plant_2019_v1.0!$V$1:$V$797,'prov lvl hist forec Mt'!A527,GID_GCED_CO2_Plant_2019_v1.0!$AB$1:$AB$797)</f>
        <v>1005.6800000000001</v>
      </c>
      <c r="G527" s="15">
        <f t="shared" si="16"/>
        <v>6506.7800000000007</v>
      </c>
      <c r="H527" s="26">
        <f t="shared" si="17"/>
        <v>0.15455878329988104</v>
      </c>
      <c r="I527" s="15">
        <f>VLOOKUP($D527,'cement hist forecast'!$A$1:$AJ$34,21,0)</f>
        <v>7.7519399425939444</v>
      </c>
      <c r="J527" s="15">
        <f>VLOOKUP($D527,'cement hist forecast'!$A$1:$AJ$34,22,0)</f>
        <v>8.2611807461625233</v>
      </c>
      <c r="K527" s="15">
        <f>VLOOKUP($D527,'cement hist forecast'!$A$1:$AJ$34,23,0)</f>
        <v>4.1310126843708384</v>
      </c>
      <c r="L527" s="15">
        <f>VLOOKUP($D527,'cement hist forecast'!$A$1:$AJ$34,24,0)</f>
        <v>3.8413634632449338</v>
      </c>
      <c r="M527" s="15">
        <f>VLOOKUP($D527,'cement hist forecast'!$A$1:$AJ$34,25,0)</f>
        <v>4.4937795284061428</v>
      </c>
      <c r="N527" s="15">
        <f>VLOOKUP($D527,'cement hist forecast'!$A$1:$AJ$34,26,0)</f>
        <v>4.7903496545665574</v>
      </c>
      <c r="O527" s="15">
        <f>VLOOKUP($D527,'cement hist forecast'!$A$1:$AJ$34,27,0)</f>
        <v>4.876154171658599</v>
      </c>
      <c r="P527" s="15">
        <f>VLOOKUP($D527,'cement hist forecast'!$A$1:$AJ$34,28,0)</f>
        <v>4.8607823507808767</v>
      </c>
      <c r="Q527" s="15">
        <f>VLOOKUP($D527,'cement hist forecast'!$A$1:$AJ$34,29,0)</f>
        <v>4.7150936138851112</v>
      </c>
      <c r="R527" s="15">
        <f>VLOOKUP($D527,'cement hist forecast'!$A$1:$AJ$34,30,0)</f>
        <v>4.5723186517272607</v>
      </c>
      <c r="S527" s="15">
        <f>VLOOKUP($D527,'cement hist forecast'!$A$1:$AJ$34,31,0)</f>
        <v>4.4323991888125676</v>
      </c>
      <c r="T527" s="15">
        <f>VLOOKUP($D527,'cement hist forecast'!$A$1:$AJ$34,32,0)</f>
        <v>4.2952781151561679</v>
      </c>
      <c r="U527" s="15">
        <f>VLOOKUP($D527,'cement hist forecast'!$A$1:$AJ$34,33,0)</f>
        <v>4.1608994629728961</v>
      </c>
      <c r="V527" s="15">
        <f>VLOOKUP($D527,'cement hist forecast'!$A$1:$AJ$34,34,0)</f>
        <v>4.0292083838332902</v>
      </c>
      <c r="W527" s="15">
        <f>VLOOKUP($D527,'cement hist forecast'!$A$1:$AJ$34,35,0)</f>
        <v>3.9001511262764765</v>
      </c>
      <c r="X527" s="15">
        <f>VLOOKUP($D527,'cement hist forecast'!$A$1:$AJ$34,36,0)</f>
        <v>3.7736750138707977</v>
      </c>
    </row>
    <row r="528" spans="1:24">
      <c r="A528" s="14" t="s">
        <v>3508</v>
      </c>
      <c r="B528" s="14" t="s">
        <v>4772</v>
      </c>
      <c r="C528" s="14" t="s">
        <v>4773</v>
      </c>
      <c r="D528" s="14" t="s">
        <v>2610</v>
      </c>
      <c r="E528" s="14" t="s">
        <v>3936</v>
      </c>
      <c r="F528">
        <f>SUMIF(GID_GCED_CO2_Plant_2019_v1.0!$V$1:$V$797,'prov lvl hist forec Mt'!A528,GID_GCED_CO2_Plant_2019_v1.0!$AB$1:$AB$797)</f>
        <v>1810.2200000000003</v>
      </c>
      <c r="G528" s="15">
        <f t="shared" si="16"/>
        <v>3885.2700000000004</v>
      </c>
      <c r="H528" s="26">
        <f t="shared" si="17"/>
        <v>0.46591871349996267</v>
      </c>
      <c r="I528" s="15">
        <f>VLOOKUP($D528,'cement hist forecast'!$A$1:$AJ$34,21,0)</f>
        <v>5.4885493850326226</v>
      </c>
      <c r="J528" s="15">
        <f>VLOOKUP($D528,'cement hist forecast'!$A$1:$AJ$34,22,0)</f>
        <v>5.2019214979298178</v>
      </c>
      <c r="K528" s="15">
        <f>VLOOKUP($D528,'cement hist forecast'!$A$1:$AJ$34,23,0)</f>
        <v>6.0988889447589179</v>
      </c>
      <c r="L528" s="15">
        <f>VLOOKUP($D528,'cement hist forecast'!$A$1:$AJ$34,24,0)</f>
        <v>4.6829764932748335</v>
      </c>
      <c r="M528" s="15">
        <f>VLOOKUP($D528,'cement hist forecast'!$A$1:$AJ$34,25,0)</f>
        <v>5.2793141011147258</v>
      </c>
      <c r="N528" s="15">
        <f>VLOOKUP($D528,'cement hist forecast'!$A$1:$AJ$34,26,0)</f>
        <v>5.3831017892624811</v>
      </c>
      <c r="O528" s="15">
        <f>VLOOKUP($D528,'cement hist forecast'!$A$1:$AJ$34,27,0)</f>
        <v>5.4532901269453253</v>
      </c>
      <c r="P528" s="15">
        <f>VLOOKUP($D528,'cement hist forecast'!$A$1:$AJ$34,28,0)</f>
        <v>5.44071593398753</v>
      </c>
      <c r="Q528" s="15">
        <f>VLOOKUP($D528,'cement hist forecast'!$A$1:$AJ$34,29,0)</f>
        <v>5.3215421351202972</v>
      </c>
      <c r="R528" s="15">
        <f>VLOOKUP($D528,'cement hist forecast'!$A$1:$AJ$34,30,0)</f>
        <v>5.2047518122304091</v>
      </c>
      <c r="S528" s="15">
        <f>VLOOKUP($D528,'cement hist forecast'!$A$1:$AJ$34,31,0)</f>
        <v>5.0902972957983188</v>
      </c>
      <c r="T528" s="15">
        <f>VLOOKUP($D528,'cement hist forecast'!$A$1:$AJ$34,32,0)</f>
        <v>4.9781318696948702</v>
      </c>
      <c r="U528" s="15">
        <f>VLOOKUP($D528,'cement hist forecast'!$A$1:$AJ$34,33,0)</f>
        <v>4.8682097521134908</v>
      </c>
      <c r="V528" s="15">
        <f>VLOOKUP($D528,'cement hist forecast'!$A$1:$AJ$34,34,0)</f>
        <v>4.7604860768837378</v>
      </c>
      <c r="W528" s="15">
        <f>VLOOKUP($D528,'cement hist forecast'!$A$1:$AJ$34,35,0)</f>
        <v>4.6549168751585821</v>
      </c>
      <c r="X528" s="15">
        <f>VLOOKUP($D528,'cement hist forecast'!$A$1:$AJ$34,36,0)</f>
        <v>4.5514590574679268</v>
      </c>
    </row>
    <row r="529" spans="1:24">
      <c r="A529" s="14" t="s">
        <v>3837</v>
      </c>
      <c r="B529" s="14" t="s">
        <v>4774</v>
      </c>
      <c r="C529" s="14" t="s">
        <v>1697</v>
      </c>
      <c r="D529" s="14" t="s">
        <v>2438</v>
      </c>
      <c r="E529" s="14" t="s">
        <v>3959</v>
      </c>
      <c r="F529">
        <f>SUMIF(GID_GCED_CO2_Plant_2019_v1.0!$V$1:$V$797,'prov lvl hist forec Mt'!A529,GID_GCED_CO2_Plant_2019_v1.0!$AB$1:$AB$797)</f>
        <v>0</v>
      </c>
      <c r="G529" s="15">
        <f t="shared" si="16"/>
        <v>15366.849999999997</v>
      </c>
      <c r="H529" s="26">
        <f t="shared" si="17"/>
        <v>0</v>
      </c>
      <c r="I529" s="15">
        <f>VLOOKUP($D529,'cement hist forecast'!$A$1:$AJ$34,21,0)</f>
        <v>5.9878345291577375</v>
      </c>
      <c r="J529" s="15">
        <f>VLOOKUP($D529,'cement hist forecast'!$A$1:$AJ$34,22,0)</f>
        <v>5.1578523161182837</v>
      </c>
      <c r="K529" s="15">
        <f>VLOOKUP($D529,'cement hist forecast'!$A$1:$AJ$34,23,0)</f>
        <v>5.0033483853656673</v>
      </c>
      <c r="L529" s="15">
        <f>VLOOKUP($D529,'cement hist forecast'!$A$1:$AJ$34,24,0)</f>
        <v>5.2750356313801383</v>
      </c>
      <c r="M529" s="15">
        <f>VLOOKUP($D529,'cement hist forecast'!$A$1:$AJ$34,25,0)</f>
        <v>6.3407056184827324</v>
      </c>
      <c r="N529" s="15">
        <f>VLOOKUP($D529,'cement hist forecast'!$A$1:$AJ$34,26,0)</f>
        <v>7.2350911397993114</v>
      </c>
      <c r="O529" s="15">
        <f>VLOOKUP($D529,'cement hist forecast'!$A$1:$AJ$34,27,0)</f>
        <v>7.3822753558155743</v>
      </c>
      <c r="P529" s="15">
        <f>VLOOKUP($D529,'cement hist forecast'!$A$1:$AJ$34,28,0)</f>
        <v>7.3559074036225329</v>
      </c>
      <c r="Q529" s="15">
        <f>VLOOKUP($D529,'cement hist forecast'!$A$1:$AJ$34,29,0)</f>
        <v>7.106001183657435</v>
      </c>
      <c r="R529" s="15">
        <f>VLOOKUP($D529,'cement hist forecast'!$A$1:$AJ$34,30,0)</f>
        <v>6.8610930880916392</v>
      </c>
      <c r="S529" s="15">
        <f>VLOOKUP($D529,'cement hist forecast'!$A$1:$AJ$34,31,0)</f>
        <v>6.6210831544371596</v>
      </c>
      <c r="T529" s="15">
        <f>VLOOKUP($D529,'cement hist forecast'!$A$1:$AJ$34,32,0)</f>
        <v>6.3858734194557698</v>
      </c>
      <c r="U529" s="15">
        <f>VLOOKUP($D529,'cement hist forecast'!$A$1:$AJ$34,33,0)</f>
        <v>6.1553678791740083</v>
      </c>
      <c r="V529" s="15">
        <f>VLOOKUP($D529,'cement hist forecast'!$A$1:$AJ$34,34,0)</f>
        <v>5.9294724496978795</v>
      </c>
      <c r="W529" s="15">
        <f>VLOOKUP($D529,'cement hist forecast'!$A$1:$AJ$34,35,0)</f>
        <v>5.7080949288112768</v>
      </c>
      <c r="X529" s="15">
        <f>VLOOKUP($D529,'cement hist forecast'!$A$1:$AJ$34,36,0)</f>
        <v>5.491144958342403</v>
      </c>
    </row>
    <row r="530" spans="1:24">
      <c r="A530" s="14" t="s">
        <v>3838</v>
      </c>
      <c r="B530" s="14" t="s">
        <v>4775</v>
      </c>
      <c r="C530" s="14" t="s">
        <v>4776</v>
      </c>
      <c r="D530" s="14" t="s">
        <v>2564</v>
      </c>
      <c r="E530" s="14" t="s">
        <v>4074</v>
      </c>
      <c r="F530">
        <f>SUMIF(GID_GCED_CO2_Plant_2019_v1.0!$V$1:$V$797,'prov lvl hist forec Mt'!A530,GID_GCED_CO2_Plant_2019_v1.0!$AB$1:$AB$797)</f>
        <v>0</v>
      </c>
      <c r="G530" s="15">
        <f t="shared" si="16"/>
        <v>4136.7100000000009</v>
      </c>
      <c r="H530" s="26">
        <f t="shared" si="17"/>
        <v>0</v>
      </c>
      <c r="I530" s="15">
        <f>VLOOKUP($D530,'cement hist forecast'!$A$1:$AJ$34,21,0)</f>
        <v>2.9595731427703686</v>
      </c>
      <c r="J530" s="15">
        <f>VLOOKUP($D530,'cement hist forecast'!$A$1:$AJ$34,22,0)</f>
        <v>2.9229583462261464</v>
      </c>
      <c r="K530" s="15">
        <f>VLOOKUP($D530,'cement hist forecast'!$A$1:$AJ$34,23,0)</f>
        <v>3.0024404104887008</v>
      </c>
      <c r="L530" s="15">
        <f>VLOOKUP($D530,'cement hist forecast'!$A$1:$AJ$34,24,0)</f>
        <v>2.7821279097866722</v>
      </c>
      <c r="M530" s="15">
        <f>VLOOKUP($D530,'cement hist forecast'!$A$1:$AJ$34,25,0)</f>
        <v>2.7781634354806339</v>
      </c>
      <c r="N530" s="15">
        <f>VLOOKUP($D530,'cement hist forecast'!$A$1:$AJ$34,26,0)</f>
        <v>2.4937250060298819</v>
      </c>
      <c r="O530" s="15">
        <f>VLOOKUP($D530,'cement hist forecast'!$A$1:$AJ$34,27,0)</f>
        <v>2.4734737028222513</v>
      </c>
      <c r="P530" s="15">
        <f>VLOOKUP($D530,'cement hist forecast'!$A$1:$AJ$34,28,0)</f>
        <v>2.4771017100181223</v>
      </c>
      <c r="Q530" s="15">
        <f>VLOOKUP($D530,'cement hist forecast'!$A$1:$AJ$34,29,0)</f>
        <v>2.5114866921239942</v>
      </c>
      <c r="R530" s="15">
        <f>VLOOKUP($D530,'cement hist forecast'!$A$1:$AJ$34,30,0)</f>
        <v>2.5451839745877489</v>
      </c>
      <c r="S530" s="15">
        <f>VLOOKUP($D530,'cement hist forecast'!$A$1:$AJ$34,31,0)</f>
        <v>2.5782073114022284</v>
      </c>
      <c r="T530" s="15">
        <f>VLOOKUP($D530,'cement hist forecast'!$A$1:$AJ$34,32,0)</f>
        <v>2.6105701814804187</v>
      </c>
      <c r="U530" s="15">
        <f>VLOOKUP($D530,'cement hist forecast'!$A$1:$AJ$34,33,0)</f>
        <v>2.6422857941570452</v>
      </c>
      <c r="V530" s="15">
        <f>VLOOKUP($D530,'cement hist forecast'!$A$1:$AJ$34,34,0)</f>
        <v>2.6733670945801395</v>
      </c>
      <c r="W530" s="15">
        <f>VLOOKUP($D530,'cement hist forecast'!$A$1:$AJ$34,35,0)</f>
        <v>2.7038267689947713</v>
      </c>
      <c r="X530" s="15">
        <f>VLOOKUP($D530,'cement hist forecast'!$A$1:$AJ$34,36,0)</f>
        <v>2.7336772499211106</v>
      </c>
    </row>
    <row r="531" spans="1:24">
      <c r="A531" s="14" t="s">
        <v>3839</v>
      </c>
      <c r="B531" s="14" t="s">
        <v>4777</v>
      </c>
      <c r="C531" s="14" t="s">
        <v>2531</v>
      </c>
      <c r="D531" s="14" t="s">
        <v>2366</v>
      </c>
      <c r="E531" s="14" t="s">
        <v>3987</v>
      </c>
      <c r="F531">
        <f>SUMIF(GID_GCED_CO2_Plant_2019_v1.0!$V$1:$V$797,'prov lvl hist forec Mt'!A531,GID_GCED_CO2_Plant_2019_v1.0!$AB$1:$AB$797)</f>
        <v>0</v>
      </c>
      <c r="G531" s="15">
        <f t="shared" si="16"/>
        <v>30951.659999999996</v>
      </c>
      <c r="H531" s="26">
        <f t="shared" si="17"/>
        <v>0</v>
      </c>
      <c r="I531" s="15">
        <f>VLOOKUP($D531,'cement hist forecast'!$A$1:$AJ$34,21,0)</f>
        <v>18.673370677696866</v>
      </c>
      <c r="J531" s="15">
        <f>VLOOKUP($D531,'cement hist forecast'!$A$1:$AJ$34,22,0)</f>
        <v>19.134054182558735</v>
      </c>
      <c r="K531" s="15">
        <f>VLOOKUP($D531,'cement hist forecast'!$A$1:$AJ$34,23,0)</f>
        <v>18.733784261782063</v>
      </c>
      <c r="L531" s="15">
        <f>VLOOKUP($D531,'cement hist forecast'!$A$1:$AJ$34,24,0)</f>
        <v>18.178614028547219</v>
      </c>
      <c r="M531" s="15">
        <f>VLOOKUP($D531,'cement hist forecast'!$A$1:$AJ$34,25,0)</f>
        <v>19.500559683797793</v>
      </c>
      <c r="N531" s="15">
        <f>VLOOKUP($D531,'cement hist forecast'!$A$1:$AJ$34,26,0)</f>
        <v>19.658190788078301</v>
      </c>
      <c r="O531" s="15">
        <f>VLOOKUP($D531,'cement hist forecast'!$A$1:$AJ$34,27,0)</f>
        <v>19.758945245019191</v>
      </c>
      <c r="P531" s="15">
        <f>VLOOKUP($D531,'cement hist forecast'!$A$1:$AJ$34,28,0)</f>
        <v>19.74089515258564</v>
      </c>
      <c r="Q531" s="15">
        <f>VLOOKUP($D531,'cement hist forecast'!$A$1:$AJ$34,29,0)</f>
        <v>19.569822695495866</v>
      </c>
      <c r="R531" s="15">
        <f>VLOOKUP($D531,'cement hist forecast'!$A$1:$AJ$34,30,0)</f>
        <v>19.402171687547888</v>
      </c>
      <c r="S531" s="15">
        <f>VLOOKUP($D531,'cement hist forecast'!$A$1:$AJ$34,31,0)</f>
        <v>19.237873699758868</v>
      </c>
      <c r="T531" s="15">
        <f>VLOOKUP($D531,'cement hist forecast'!$A$1:$AJ$34,32,0)</f>
        <v>19.076861671725631</v>
      </c>
      <c r="U531" s="15">
        <f>VLOOKUP($D531,'cement hist forecast'!$A$1:$AJ$34,33,0)</f>
        <v>18.919069884253059</v>
      </c>
      <c r="V531" s="15">
        <f>VLOOKUP($D531,'cement hist forecast'!$A$1:$AJ$34,34,0)</f>
        <v>18.764433932529936</v>
      </c>
      <c r="W531" s="15">
        <f>VLOOKUP($D531,'cement hist forecast'!$A$1:$AJ$34,35,0)</f>
        <v>18.61289069984128</v>
      </c>
      <c r="X531" s="15">
        <f>VLOOKUP($D531,'cement hist forecast'!$A$1:$AJ$34,36,0)</f>
        <v>18.464378331806394</v>
      </c>
    </row>
    <row r="532" spans="1:24">
      <c r="A532" s="14" t="s">
        <v>3344</v>
      </c>
      <c r="B532" s="14" t="s">
        <v>4778</v>
      </c>
      <c r="C532" s="14" t="s">
        <v>2800</v>
      </c>
      <c r="D532" s="14" t="s">
        <v>2458</v>
      </c>
      <c r="E532" s="14" t="s">
        <v>3957</v>
      </c>
      <c r="F532">
        <f>SUMIF(GID_GCED_CO2_Plant_2019_v1.0!$V$1:$V$797,'prov lvl hist forec Mt'!A532,GID_GCED_CO2_Plant_2019_v1.0!$AB$1:$AB$797)</f>
        <v>1776.71</v>
      </c>
      <c r="G532" s="15">
        <f t="shared" si="16"/>
        <v>25846</v>
      </c>
      <c r="H532" s="26">
        <f t="shared" si="17"/>
        <v>6.8742165131935304E-2</v>
      </c>
      <c r="I532" s="15">
        <f>VLOOKUP($D532,'cement hist forecast'!$A$1:$AJ$34,21,0)</f>
        <v>20.159933071953358</v>
      </c>
      <c r="J532" s="15">
        <f>VLOOKUP($D532,'cement hist forecast'!$A$1:$AJ$34,22,0)</f>
        <v>21.097028574533081</v>
      </c>
      <c r="K532" s="15">
        <f>VLOOKUP($D532,'cement hist forecast'!$A$1:$AJ$34,23,0)</f>
        <v>20.755026750013791</v>
      </c>
      <c r="L532" s="15">
        <f>VLOOKUP($D532,'cement hist forecast'!$A$1:$AJ$34,24,0)</f>
        <v>16.237054602988707</v>
      </c>
      <c r="M532" s="15">
        <f>VLOOKUP($D532,'cement hist forecast'!$A$1:$AJ$34,25,0)</f>
        <v>19.755116421437421</v>
      </c>
      <c r="N532" s="15">
        <f>VLOOKUP($D532,'cement hist forecast'!$A$1:$AJ$34,26,0)</f>
        <v>21.383571569910259</v>
      </c>
      <c r="O532" s="15">
        <f>VLOOKUP($D532,'cement hist forecast'!$A$1:$AJ$34,27,0)</f>
        <v>21.877745246091671</v>
      </c>
      <c r="P532" s="15">
        <f>VLOOKUP($D532,'cement hist forecast'!$A$1:$AJ$34,28,0)</f>
        <v>21.789214368112393</v>
      </c>
      <c r="Q532" s="15">
        <f>VLOOKUP($D532,'cement hist forecast'!$A$1:$AJ$34,29,0)</f>
        <v>20.950149699608083</v>
      </c>
      <c r="R532" s="15">
        <f>VLOOKUP($D532,'cement hist forecast'!$A$1:$AJ$34,30,0)</f>
        <v>20.127866324473857</v>
      </c>
      <c r="S532" s="15">
        <f>VLOOKUP($D532,'cement hist forecast'!$A$1:$AJ$34,31,0)</f>
        <v>19.322028616842317</v>
      </c>
      <c r="T532" s="15">
        <f>VLOOKUP($D532,'cement hist forecast'!$A$1:$AJ$34,32,0)</f>
        <v>18.532307663363408</v>
      </c>
      <c r="U532" s="15">
        <f>VLOOKUP($D532,'cement hist forecast'!$A$1:$AJ$34,33,0)</f>
        <v>17.758381128954078</v>
      </c>
      <c r="V532" s="15">
        <f>VLOOKUP($D532,'cement hist forecast'!$A$1:$AJ$34,34,0)</f>
        <v>16.999933125232928</v>
      </c>
      <c r="W532" s="15">
        <f>VLOOKUP($D532,'cement hist forecast'!$A$1:$AJ$34,35,0)</f>
        <v>16.256654081586213</v>
      </c>
      <c r="X532" s="15">
        <f>VLOOKUP($D532,'cement hist forecast'!$A$1:$AJ$34,36,0)</f>
        <v>15.528240618812418</v>
      </c>
    </row>
    <row r="533" spans="1:24">
      <c r="A533" s="14" t="s">
        <v>3840</v>
      </c>
      <c r="B533" s="14" t="s">
        <v>4779</v>
      </c>
      <c r="C533" s="14" t="s">
        <v>4780</v>
      </c>
      <c r="D533" s="14" t="s">
        <v>2458</v>
      </c>
      <c r="E533" s="14" t="s">
        <v>3957</v>
      </c>
      <c r="F533">
        <f>SUMIF(GID_GCED_CO2_Plant_2019_v1.0!$V$1:$V$797,'prov lvl hist forec Mt'!A533,GID_GCED_CO2_Plant_2019_v1.0!$AB$1:$AB$797)</f>
        <v>0</v>
      </c>
      <c r="G533" s="15">
        <f t="shared" si="16"/>
        <v>25846</v>
      </c>
      <c r="H533" s="26">
        <f t="shared" si="17"/>
        <v>0</v>
      </c>
      <c r="I533" s="15">
        <f>VLOOKUP($D533,'cement hist forecast'!$A$1:$AJ$34,21,0)</f>
        <v>20.159933071953358</v>
      </c>
      <c r="J533" s="15">
        <f>VLOOKUP($D533,'cement hist forecast'!$A$1:$AJ$34,22,0)</f>
        <v>21.097028574533081</v>
      </c>
      <c r="K533" s="15">
        <f>VLOOKUP($D533,'cement hist forecast'!$A$1:$AJ$34,23,0)</f>
        <v>20.755026750013791</v>
      </c>
      <c r="L533" s="15">
        <f>VLOOKUP($D533,'cement hist forecast'!$A$1:$AJ$34,24,0)</f>
        <v>16.237054602988707</v>
      </c>
      <c r="M533" s="15">
        <f>VLOOKUP($D533,'cement hist forecast'!$A$1:$AJ$34,25,0)</f>
        <v>19.755116421437421</v>
      </c>
      <c r="N533" s="15">
        <f>VLOOKUP($D533,'cement hist forecast'!$A$1:$AJ$34,26,0)</f>
        <v>21.383571569910259</v>
      </c>
      <c r="O533" s="15">
        <f>VLOOKUP($D533,'cement hist forecast'!$A$1:$AJ$34,27,0)</f>
        <v>21.877745246091671</v>
      </c>
      <c r="P533" s="15">
        <f>VLOOKUP($D533,'cement hist forecast'!$A$1:$AJ$34,28,0)</f>
        <v>21.789214368112393</v>
      </c>
      <c r="Q533" s="15">
        <f>VLOOKUP($D533,'cement hist forecast'!$A$1:$AJ$34,29,0)</f>
        <v>20.950149699608083</v>
      </c>
      <c r="R533" s="15">
        <f>VLOOKUP($D533,'cement hist forecast'!$A$1:$AJ$34,30,0)</f>
        <v>20.127866324473857</v>
      </c>
      <c r="S533" s="15">
        <f>VLOOKUP($D533,'cement hist forecast'!$A$1:$AJ$34,31,0)</f>
        <v>19.322028616842317</v>
      </c>
      <c r="T533" s="15">
        <f>VLOOKUP($D533,'cement hist forecast'!$A$1:$AJ$34,32,0)</f>
        <v>18.532307663363408</v>
      </c>
      <c r="U533" s="15">
        <f>VLOOKUP($D533,'cement hist forecast'!$A$1:$AJ$34,33,0)</f>
        <v>17.758381128954078</v>
      </c>
      <c r="V533" s="15">
        <f>VLOOKUP($D533,'cement hist forecast'!$A$1:$AJ$34,34,0)</f>
        <v>16.999933125232928</v>
      </c>
      <c r="W533" s="15">
        <f>VLOOKUP($D533,'cement hist forecast'!$A$1:$AJ$34,35,0)</f>
        <v>16.256654081586213</v>
      </c>
      <c r="X533" s="15">
        <f>VLOOKUP($D533,'cement hist forecast'!$A$1:$AJ$34,36,0)</f>
        <v>15.528240618812418</v>
      </c>
    </row>
    <row r="534" spans="1:24">
      <c r="A534" s="14" t="s">
        <v>3841</v>
      </c>
      <c r="B534" s="14" t="s">
        <v>4781</v>
      </c>
      <c r="C534" s="14" t="s">
        <v>2586</v>
      </c>
      <c r="D534" s="14" t="s">
        <v>2362</v>
      </c>
      <c r="E534" s="14" t="s">
        <v>3963</v>
      </c>
      <c r="F534">
        <f>SUMIF(GID_GCED_CO2_Plant_2019_v1.0!$V$1:$V$797,'prov lvl hist forec Mt'!A534,GID_GCED_CO2_Plant_2019_v1.0!$AB$1:$AB$797)</f>
        <v>0</v>
      </c>
      <c r="G534" s="15">
        <f t="shared" si="16"/>
        <v>26891.949999999997</v>
      </c>
      <c r="H534" s="26">
        <f t="shared" si="17"/>
        <v>0</v>
      </c>
      <c r="I534" s="15">
        <f>VLOOKUP($D534,'cement hist forecast'!$A$1:$AJ$34,21,0)</f>
        <v>21.994985336630332</v>
      </c>
      <c r="J534" s="15">
        <f>VLOOKUP($D534,'cement hist forecast'!$A$1:$AJ$34,22,0)</f>
        <v>20.472306267203567</v>
      </c>
      <c r="K534" s="15">
        <f>VLOOKUP($D534,'cement hist forecast'!$A$1:$AJ$34,23,0)</f>
        <v>20.264922925467992</v>
      </c>
      <c r="L534" s="15">
        <f>VLOOKUP($D534,'cement hist forecast'!$A$1:$AJ$34,24,0)</f>
        <v>14.497991619881457</v>
      </c>
      <c r="M534" s="15">
        <f>VLOOKUP($D534,'cement hist forecast'!$A$1:$AJ$34,25,0)</f>
        <v>14.40046728580502</v>
      </c>
      <c r="N534" s="15">
        <f>VLOOKUP($D534,'cement hist forecast'!$A$1:$AJ$34,26,0)</f>
        <v>15.896400140947566</v>
      </c>
      <c r="O534" s="15">
        <f>VLOOKUP($D534,'cement hist forecast'!$A$1:$AJ$34,27,0)</f>
        <v>15.777576315359193</v>
      </c>
      <c r="P534" s="15">
        <f>VLOOKUP($D534,'cement hist forecast'!$A$1:$AJ$34,28,0)</f>
        <v>15.798863522896191</v>
      </c>
      <c r="Q534" s="15">
        <f>VLOOKUP($D534,'cement hist forecast'!$A$1:$AJ$34,29,0)</f>
        <v>16.000616223683764</v>
      </c>
      <c r="R534" s="15">
        <f>VLOOKUP($D534,'cement hist forecast'!$A$1:$AJ$34,30,0)</f>
        <v>16.198333870455588</v>
      </c>
      <c r="S534" s="15">
        <f>VLOOKUP($D534,'cement hist forecast'!$A$1:$AJ$34,31,0)</f>
        <v>16.392097164291975</v>
      </c>
      <c r="T534" s="15">
        <f>VLOOKUP($D534,'cement hist forecast'!$A$1:$AJ$34,32,0)</f>
        <v>16.581985192251636</v>
      </c>
      <c r="U534" s="15">
        <f>VLOOKUP($D534,'cement hist forecast'!$A$1:$AJ$34,33,0)</f>
        <v>16.768075459652103</v>
      </c>
      <c r="V534" s="15">
        <f>VLOOKUP($D534,'cement hist forecast'!$A$1:$AJ$34,34,0)</f>
        <v>16.950443921704558</v>
      </c>
      <c r="W534" s="15">
        <f>VLOOKUP($D534,'cement hist forecast'!$A$1:$AJ$34,35,0)</f>
        <v>17.129165014515966</v>
      </c>
      <c r="X534" s="15">
        <f>VLOOKUP($D534,'cement hist forecast'!$A$1:$AJ$34,36,0)</f>
        <v>17.304311685471145</v>
      </c>
    </row>
    <row r="535" spans="1:24">
      <c r="A535" s="14" t="s">
        <v>3302</v>
      </c>
      <c r="B535" s="14" t="s">
        <v>4782</v>
      </c>
      <c r="C535" s="14" t="s">
        <v>2579</v>
      </c>
      <c r="D535" s="14" t="s">
        <v>2412</v>
      </c>
      <c r="E535" s="14" t="s">
        <v>3949</v>
      </c>
      <c r="F535">
        <f>SUMIF(GID_GCED_CO2_Plant_2019_v1.0!$V$1:$V$797,'prov lvl hist forec Mt'!A535,GID_GCED_CO2_Plant_2019_v1.0!$AB$1:$AB$797)</f>
        <v>1361.01</v>
      </c>
      <c r="G535" s="15">
        <f t="shared" si="16"/>
        <v>15785.860000000004</v>
      </c>
      <c r="H535" s="26">
        <f t="shared" si="17"/>
        <v>8.6217032204770574E-2</v>
      </c>
      <c r="I535" s="15">
        <f>VLOOKUP($D535,'cement hist forecast'!$A$1:$AJ$34,21,0)</f>
        <v>11.343923220019859</v>
      </c>
      <c r="J535" s="15">
        <f>VLOOKUP($D535,'cement hist forecast'!$A$1:$AJ$34,22,0)</f>
        <v>9.9130862781334503</v>
      </c>
      <c r="K535" s="15">
        <f>VLOOKUP($D535,'cement hist forecast'!$A$1:$AJ$34,23,0)</f>
        <v>10.141604532781432</v>
      </c>
      <c r="L535" s="15">
        <f>VLOOKUP($D535,'cement hist forecast'!$A$1:$AJ$34,24,0)</f>
        <v>8.291353354336696</v>
      </c>
      <c r="M535" s="15">
        <f>VLOOKUP($D535,'cement hist forecast'!$A$1:$AJ$34,25,0)</f>
        <v>9.1106957187115842</v>
      </c>
      <c r="N535" s="15">
        <f>VLOOKUP($D535,'cement hist forecast'!$A$1:$AJ$34,26,0)</f>
        <v>9.2201849356915702</v>
      </c>
      <c r="O535" s="15">
        <f>VLOOKUP($D535,'cement hist forecast'!$A$1:$AJ$34,27,0)</f>
        <v>9.3035600578153357</v>
      </c>
      <c r="P535" s="15">
        <f>VLOOKUP($D535,'cement hist forecast'!$A$1:$AJ$34,28,0)</f>
        <v>9.2886234613938434</v>
      </c>
      <c r="Q535" s="15">
        <f>VLOOKUP($D535,'cement hist forecast'!$A$1:$AJ$34,29,0)</f>
        <v>9.1470596295304016</v>
      </c>
      <c r="R535" s="15">
        <f>VLOOKUP($D535,'cement hist forecast'!$A$1:$AJ$34,30,0)</f>
        <v>9.0083270743042263</v>
      </c>
      <c r="S535" s="15">
        <f>VLOOKUP($D535,'cement hist forecast'!$A$1:$AJ$34,31,0)</f>
        <v>8.8723691701825764</v>
      </c>
      <c r="T535" s="15">
        <f>VLOOKUP($D535,'cement hist forecast'!$A$1:$AJ$34,32,0)</f>
        <v>8.7391304241433581</v>
      </c>
      <c r="U535" s="15">
        <f>VLOOKUP($D535,'cement hist forecast'!$A$1:$AJ$34,33,0)</f>
        <v>8.6085564530249243</v>
      </c>
      <c r="V535" s="15">
        <f>VLOOKUP($D535,'cement hist forecast'!$A$1:$AJ$34,34,0)</f>
        <v>8.480593961328859</v>
      </c>
      <c r="W535" s="15">
        <f>VLOOKUP($D535,'cement hist forecast'!$A$1:$AJ$34,35,0)</f>
        <v>8.3551907194667159</v>
      </c>
      <c r="X535" s="15">
        <f>VLOOKUP($D535,'cement hist forecast'!$A$1:$AJ$34,36,0)</f>
        <v>8.2322955424418147</v>
      </c>
    </row>
    <row r="536" spans="1:24">
      <c r="A536" s="14" t="s">
        <v>3842</v>
      </c>
      <c r="B536" s="14" t="s">
        <v>4783</v>
      </c>
      <c r="C536" s="14" t="s">
        <v>1597</v>
      </c>
      <c r="D536" s="14" t="s">
        <v>2564</v>
      </c>
      <c r="E536" s="14" t="s">
        <v>4074</v>
      </c>
      <c r="F536">
        <f>SUMIF(GID_GCED_CO2_Plant_2019_v1.0!$V$1:$V$797,'prov lvl hist forec Mt'!A536,GID_GCED_CO2_Plant_2019_v1.0!$AB$1:$AB$797)</f>
        <v>0</v>
      </c>
      <c r="G536" s="15">
        <f t="shared" si="16"/>
        <v>4136.7100000000009</v>
      </c>
      <c r="H536" s="26">
        <f t="shared" si="17"/>
        <v>0</v>
      </c>
      <c r="I536" s="15">
        <f>VLOOKUP($D536,'cement hist forecast'!$A$1:$AJ$34,21,0)</f>
        <v>2.9595731427703686</v>
      </c>
      <c r="J536" s="15">
        <f>VLOOKUP($D536,'cement hist forecast'!$A$1:$AJ$34,22,0)</f>
        <v>2.9229583462261464</v>
      </c>
      <c r="K536" s="15">
        <f>VLOOKUP($D536,'cement hist forecast'!$A$1:$AJ$34,23,0)</f>
        <v>3.0024404104887008</v>
      </c>
      <c r="L536" s="15">
        <f>VLOOKUP($D536,'cement hist forecast'!$A$1:$AJ$34,24,0)</f>
        <v>2.7821279097866722</v>
      </c>
      <c r="M536" s="15">
        <f>VLOOKUP($D536,'cement hist forecast'!$A$1:$AJ$34,25,0)</f>
        <v>2.7781634354806339</v>
      </c>
      <c r="N536" s="15">
        <f>VLOOKUP($D536,'cement hist forecast'!$A$1:$AJ$34,26,0)</f>
        <v>2.4937250060298819</v>
      </c>
      <c r="O536" s="15">
        <f>VLOOKUP($D536,'cement hist forecast'!$A$1:$AJ$34,27,0)</f>
        <v>2.4734737028222513</v>
      </c>
      <c r="P536" s="15">
        <f>VLOOKUP($D536,'cement hist forecast'!$A$1:$AJ$34,28,0)</f>
        <v>2.4771017100181223</v>
      </c>
      <c r="Q536" s="15">
        <f>VLOOKUP($D536,'cement hist forecast'!$A$1:$AJ$34,29,0)</f>
        <v>2.5114866921239942</v>
      </c>
      <c r="R536" s="15">
        <f>VLOOKUP($D536,'cement hist forecast'!$A$1:$AJ$34,30,0)</f>
        <v>2.5451839745877489</v>
      </c>
      <c r="S536" s="15">
        <f>VLOOKUP($D536,'cement hist forecast'!$A$1:$AJ$34,31,0)</f>
        <v>2.5782073114022284</v>
      </c>
      <c r="T536" s="15">
        <f>VLOOKUP($D536,'cement hist forecast'!$A$1:$AJ$34,32,0)</f>
        <v>2.6105701814804187</v>
      </c>
      <c r="U536" s="15">
        <f>VLOOKUP($D536,'cement hist forecast'!$A$1:$AJ$34,33,0)</f>
        <v>2.6422857941570452</v>
      </c>
      <c r="V536" s="15">
        <f>VLOOKUP($D536,'cement hist forecast'!$A$1:$AJ$34,34,0)</f>
        <v>2.6733670945801395</v>
      </c>
      <c r="W536" s="15">
        <f>VLOOKUP($D536,'cement hist forecast'!$A$1:$AJ$34,35,0)</f>
        <v>2.7038267689947713</v>
      </c>
      <c r="X536" s="15">
        <f>VLOOKUP($D536,'cement hist forecast'!$A$1:$AJ$34,36,0)</f>
        <v>2.7336772499211106</v>
      </c>
    </row>
    <row r="537" spans="1:24">
      <c r="A537" s="14" t="s">
        <v>3843</v>
      </c>
      <c r="B537" s="14" t="s">
        <v>4784</v>
      </c>
      <c r="C537" s="14" t="s">
        <v>4785</v>
      </c>
      <c r="D537" s="14" t="s">
        <v>2357</v>
      </c>
      <c r="E537" s="14" t="s">
        <v>4062</v>
      </c>
      <c r="F537">
        <f>SUMIF(GID_GCED_CO2_Plant_2019_v1.0!$V$1:$V$797,'prov lvl hist forec Mt'!A537,GID_GCED_CO2_Plant_2019_v1.0!$AB$1:$AB$797)</f>
        <v>0</v>
      </c>
      <c r="G537" s="15">
        <f t="shared" si="16"/>
        <v>32718.120000000006</v>
      </c>
      <c r="H537" s="26">
        <f t="shared" si="17"/>
        <v>0</v>
      </c>
      <c r="I537" s="15">
        <f>VLOOKUP($D537,'cement hist forecast'!$A$1:$AJ$34,21,0)</f>
        <v>15.009377674854287</v>
      </c>
      <c r="J537" s="15">
        <f>VLOOKUP($D537,'cement hist forecast'!$A$1:$AJ$34,22,0)</f>
        <v>14.164771783135061</v>
      </c>
      <c r="K537" s="15">
        <f>VLOOKUP($D537,'cement hist forecast'!$A$1:$AJ$34,23,0)</f>
        <v>15.235528999314372</v>
      </c>
      <c r="L537" s="15">
        <f>VLOOKUP($D537,'cement hist forecast'!$A$1:$AJ$34,24,0)</f>
        <v>16.194770331166367</v>
      </c>
      <c r="M537" s="15">
        <f>VLOOKUP($D537,'cement hist forecast'!$A$1:$AJ$34,25,0)</f>
        <v>18.438081140360943</v>
      </c>
      <c r="N537" s="15">
        <f>VLOOKUP($D537,'cement hist forecast'!$A$1:$AJ$34,26,0)</f>
        <v>17.949965087588634</v>
      </c>
      <c r="O537" s="15">
        <f>VLOOKUP($D537,'cement hist forecast'!$A$1:$AJ$34,27,0)</f>
        <v>18.223998936468487</v>
      </c>
      <c r="P537" s="15">
        <f>VLOOKUP($D537,'cement hist forecast'!$A$1:$AJ$34,28,0)</f>
        <v>18.174905958823786</v>
      </c>
      <c r="Q537" s="15">
        <f>VLOOKUP($D537,'cement hist forecast'!$A$1:$AJ$34,29,0)</f>
        <v>17.709619903228777</v>
      </c>
      <c r="R537" s="15">
        <f>VLOOKUP($D537,'cement hist forecast'!$A$1:$AJ$34,30,0)</f>
        <v>17.253639568745673</v>
      </c>
      <c r="S537" s="15">
        <f>VLOOKUP($D537,'cement hist forecast'!$A$1:$AJ$34,31,0)</f>
        <v>16.80677884095223</v>
      </c>
      <c r="T537" s="15">
        <f>VLOOKUP($D537,'cement hist forecast'!$A$1:$AJ$34,32,0)</f>
        <v>16.368855327714655</v>
      </c>
      <c r="U537" s="15">
        <f>VLOOKUP($D537,'cement hist forecast'!$A$1:$AJ$34,33,0)</f>
        <v>15.939690284741834</v>
      </c>
      <c r="V537" s="15">
        <f>VLOOKUP($D537,'cement hist forecast'!$A$1:$AJ$34,34,0)</f>
        <v>15.519108542628466</v>
      </c>
      <c r="W537" s="15">
        <f>VLOOKUP($D537,'cement hist forecast'!$A$1:$AJ$34,35,0)</f>
        <v>15.106938435357369</v>
      </c>
      <c r="X537" s="15">
        <f>VLOOKUP($D537,'cement hist forecast'!$A$1:$AJ$34,36,0)</f>
        <v>14.70301173023169</v>
      </c>
    </row>
    <row r="538" spans="1:24">
      <c r="A538" s="14" t="s">
        <v>3350</v>
      </c>
      <c r="B538" s="14" t="s">
        <v>4786</v>
      </c>
      <c r="C538" s="14" t="s">
        <v>2836</v>
      </c>
      <c r="D538" s="14" t="s">
        <v>2545</v>
      </c>
      <c r="E538" s="14" t="s">
        <v>3953</v>
      </c>
      <c r="F538">
        <f>SUMIF(GID_GCED_CO2_Plant_2019_v1.0!$V$1:$V$797,'prov lvl hist forec Mt'!A538,GID_GCED_CO2_Plant_2019_v1.0!$AB$1:$AB$797)</f>
        <v>402.27</v>
      </c>
      <c r="G538" s="15">
        <f t="shared" si="16"/>
        <v>9758.44</v>
      </c>
      <c r="H538" s="26">
        <f t="shared" si="17"/>
        <v>4.122277741114358E-2</v>
      </c>
      <c r="I538" s="15">
        <f>VLOOKUP($D538,'cement hist forecast'!$A$1:$AJ$34,21,0)</f>
        <v>12.249890595695526</v>
      </c>
      <c r="J538" s="15">
        <f>VLOOKUP($D538,'cement hist forecast'!$A$1:$AJ$34,22,0)</f>
        <v>14.383858197862905</v>
      </c>
      <c r="K538" s="15">
        <f>VLOOKUP($D538,'cement hist forecast'!$A$1:$AJ$34,23,0)</f>
        <v>15.31924099525315</v>
      </c>
      <c r="L538" s="15">
        <f>VLOOKUP($D538,'cement hist forecast'!$A$1:$AJ$34,24,0)</f>
        <v>15.599987440717284</v>
      </c>
      <c r="M538" s="15">
        <f>VLOOKUP($D538,'cement hist forecast'!$A$1:$AJ$34,25,0)</f>
        <v>17.674287089029153</v>
      </c>
      <c r="N538" s="15">
        <f>VLOOKUP($D538,'cement hist forecast'!$A$1:$AJ$34,26,0)</f>
        <v>17.608992589415269</v>
      </c>
      <c r="O538" s="15">
        <f>VLOOKUP($D538,'cement hist forecast'!$A$1:$AJ$34,27,0)</f>
        <v>17.857982969106974</v>
      </c>
      <c r="P538" s="15">
        <f>VLOOKUP($D538,'cement hist forecast'!$A$1:$AJ$34,28,0)</f>
        <v>17.813376511934194</v>
      </c>
      <c r="Q538" s="15">
        <f>VLOOKUP($D538,'cement hist forecast'!$A$1:$AJ$34,29,0)</f>
        <v>17.390612126726253</v>
      </c>
      <c r="R538" s="15">
        <f>VLOOKUP($D538,'cement hist forecast'!$A$1:$AJ$34,30,0)</f>
        <v>16.976303029222471</v>
      </c>
      <c r="S538" s="15">
        <f>VLOOKUP($D538,'cement hist forecast'!$A$1:$AJ$34,31,0)</f>
        <v>16.570280113668762</v>
      </c>
      <c r="T538" s="15">
        <f>VLOOKUP($D538,'cement hist forecast'!$A$1:$AJ$34,32,0)</f>
        <v>16.172377656426129</v>
      </c>
      <c r="U538" s="15">
        <f>VLOOKUP($D538,'cement hist forecast'!$A$1:$AJ$34,33,0)</f>
        <v>15.782433248328351</v>
      </c>
      <c r="V538" s="15">
        <f>VLOOKUP($D538,'cement hist forecast'!$A$1:$AJ$34,34,0)</f>
        <v>15.400287728392524</v>
      </c>
      <c r="W538" s="15">
        <f>VLOOKUP($D538,'cement hist forecast'!$A$1:$AJ$34,35,0)</f>
        <v>15.025785118855419</v>
      </c>
      <c r="X538" s="15">
        <f>VLOOKUP($D538,'cement hist forecast'!$A$1:$AJ$34,36,0)</f>
        <v>14.65877256150905</v>
      </c>
    </row>
    <row r="539" spans="1:24">
      <c r="A539" s="14" t="s">
        <v>3844</v>
      </c>
      <c r="B539" s="14" t="s">
        <v>4787</v>
      </c>
      <c r="C539" s="14" t="s">
        <v>4788</v>
      </c>
      <c r="D539" s="14" t="s">
        <v>2357</v>
      </c>
      <c r="E539" s="14" t="s">
        <v>4062</v>
      </c>
      <c r="F539">
        <f>SUMIF(GID_GCED_CO2_Plant_2019_v1.0!$V$1:$V$797,'prov lvl hist forec Mt'!A539,GID_GCED_CO2_Plant_2019_v1.0!$AB$1:$AB$797)</f>
        <v>0</v>
      </c>
      <c r="G539" s="15">
        <f t="shared" si="16"/>
        <v>32718.120000000006</v>
      </c>
      <c r="H539" s="26">
        <f t="shared" si="17"/>
        <v>0</v>
      </c>
      <c r="I539" s="15">
        <f>VLOOKUP($D539,'cement hist forecast'!$A$1:$AJ$34,21,0)</f>
        <v>15.009377674854287</v>
      </c>
      <c r="J539" s="15">
        <f>VLOOKUP($D539,'cement hist forecast'!$A$1:$AJ$34,22,0)</f>
        <v>14.164771783135061</v>
      </c>
      <c r="K539" s="15">
        <f>VLOOKUP($D539,'cement hist forecast'!$A$1:$AJ$34,23,0)</f>
        <v>15.235528999314372</v>
      </c>
      <c r="L539" s="15">
        <f>VLOOKUP($D539,'cement hist forecast'!$A$1:$AJ$34,24,0)</f>
        <v>16.194770331166367</v>
      </c>
      <c r="M539" s="15">
        <f>VLOOKUP($D539,'cement hist forecast'!$A$1:$AJ$34,25,0)</f>
        <v>18.438081140360943</v>
      </c>
      <c r="N539" s="15">
        <f>VLOOKUP($D539,'cement hist forecast'!$A$1:$AJ$34,26,0)</f>
        <v>17.949965087588634</v>
      </c>
      <c r="O539" s="15">
        <f>VLOOKUP($D539,'cement hist forecast'!$A$1:$AJ$34,27,0)</f>
        <v>18.223998936468487</v>
      </c>
      <c r="P539" s="15">
        <f>VLOOKUP($D539,'cement hist forecast'!$A$1:$AJ$34,28,0)</f>
        <v>18.174905958823786</v>
      </c>
      <c r="Q539" s="15">
        <f>VLOOKUP($D539,'cement hist forecast'!$A$1:$AJ$34,29,0)</f>
        <v>17.709619903228777</v>
      </c>
      <c r="R539" s="15">
        <f>VLOOKUP($D539,'cement hist forecast'!$A$1:$AJ$34,30,0)</f>
        <v>17.253639568745673</v>
      </c>
      <c r="S539" s="15">
        <f>VLOOKUP($D539,'cement hist forecast'!$A$1:$AJ$34,31,0)</f>
        <v>16.80677884095223</v>
      </c>
      <c r="T539" s="15">
        <f>VLOOKUP($D539,'cement hist forecast'!$A$1:$AJ$34,32,0)</f>
        <v>16.368855327714655</v>
      </c>
      <c r="U539" s="15">
        <f>VLOOKUP($D539,'cement hist forecast'!$A$1:$AJ$34,33,0)</f>
        <v>15.939690284741834</v>
      </c>
      <c r="V539" s="15">
        <f>VLOOKUP($D539,'cement hist forecast'!$A$1:$AJ$34,34,0)</f>
        <v>15.519108542628466</v>
      </c>
      <c r="W539" s="15">
        <f>VLOOKUP($D539,'cement hist forecast'!$A$1:$AJ$34,35,0)</f>
        <v>15.106938435357369</v>
      </c>
      <c r="X539" s="15">
        <f>VLOOKUP($D539,'cement hist forecast'!$A$1:$AJ$34,36,0)</f>
        <v>14.70301173023169</v>
      </c>
    </row>
    <row r="540" spans="1:24">
      <c r="A540" s="14" t="s">
        <v>3845</v>
      </c>
      <c r="B540" s="14" t="s">
        <v>4789</v>
      </c>
      <c r="C540" s="14" t="s">
        <v>4790</v>
      </c>
      <c r="D540" s="14" t="s">
        <v>1445</v>
      </c>
      <c r="E540" s="14" t="s">
        <v>3947</v>
      </c>
      <c r="F540">
        <f>SUMIF(GID_GCED_CO2_Plant_2019_v1.0!$V$1:$V$797,'prov lvl hist forec Mt'!A540,GID_GCED_CO2_Plant_2019_v1.0!$AB$1:$AB$797)</f>
        <v>0</v>
      </c>
      <c r="G540" s="15">
        <f t="shared" si="16"/>
        <v>19500.18</v>
      </c>
      <c r="H540" s="26">
        <f t="shared" si="17"/>
        <v>0</v>
      </c>
      <c r="I540" s="15">
        <f>VLOOKUP($D540,'cement hist forecast'!$A$1:$AJ$34,21,0)</f>
        <v>11.887051923900506</v>
      </c>
      <c r="J540" s="15">
        <f>VLOOKUP($D540,'cement hist forecast'!$A$1:$AJ$34,22,0)</f>
        <v>12.937656953365352</v>
      </c>
      <c r="K540" s="15">
        <f>VLOOKUP($D540,'cement hist forecast'!$A$1:$AJ$34,23,0)</f>
        <v>12.159265759154817</v>
      </c>
      <c r="L540" s="15">
        <f>VLOOKUP($D540,'cement hist forecast'!$A$1:$AJ$34,24,0)</f>
        <v>11.815307114840197</v>
      </c>
      <c r="M540" s="15">
        <f>VLOOKUP($D540,'cement hist forecast'!$A$1:$AJ$34,25,0)</f>
        <v>14.078349814013468</v>
      </c>
      <c r="N540" s="15">
        <f>VLOOKUP($D540,'cement hist forecast'!$A$1:$AJ$34,26,0)</f>
        <v>15.890419594803729</v>
      </c>
      <c r="O540" s="15">
        <f>VLOOKUP($D540,'cement hist forecast'!$A$1:$AJ$34,27,0)</f>
        <v>16.19866484510754</v>
      </c>
      <c r="P540" s="15">
        <f>VLOOKUP($D540,'cement hist forecast'!$A$1:$AJ$34,28,0)</f>
        <v>16.143442918166372</v>
      </c>
      <c r="Q540" s="15">
        <f>VLOOKUP($D540,'cement hist forecast'!$A$1:$AJ$34,29,0)</f>
        <v>15.620068826768495</v>
      </c>
      <c r="R540" s="15">
        <f>VLOOKUP($D540,'cement hist forecast'!$A$1:$AJ$34,30,0)</f>
        <v>15.107162217198578</v>
      </c>
      <c r="S540" s="15">
        <f>VLOOKUP($D540,'cement hist forecast'!$A$1:$AJ$34,31,0)</f>
        <v>14.604513739820057</v>
      </c>
      <c r="T540" s="15">
        <f>VLOOKUP($D540,'cement hist forecast'!$A$1:$AJ$34,32,0)</f>
        <v>14.111918231989108</v>
      </c>
      <c r="U540" s="15">
        <f>VLOOKUP($D540,'cement hist forecast'!$A$1:$AJ$34,33,0)</f>
        <v>13.629174634314779</v>
      </c>
      <c r="V540" s="15">
        <f>VLOOKUP($D540,'cement hist forecast'!$A$1:$AJ$34,34,0)</f>
        <v>13.156085908593933</v>
      </c>
      <c r="W540" s="15">
        <f>VLOOKUP($D540,'cement hist forecast'!$A$1:$AJ$34,35,0)</f>
        <v>12.692458957387508</v>
      </c>
      <c r="X540" s="15">
        <f>VLOOKUP($D540,'cement hist forecast'!$A$1:$AJ$34,36,0)</f>
        <v>12.238104545205207</v>
      </c>
    </row>
    <row r="541" spans="1:24">
      <c r="A541" s="14" t="s">
        <v>3846</v>
      </c>
      <c r="B541" s="14" t="s">
        <v>4791</v>
      </c>
      <c r="C541" s="14" t="s">
        <v>4792</v>
      </c>
      <c r="D541" s="14" t="s">
        <v>3943</v>
      </c>
      <c r="E541" s="14" t="s">
        <v>3944</v>
      </c>
      <c r="F541">
        <f>SUMIF(GID_GCED_CO2_Plant_2019_v1.0!$V$1:$V$797,'prov lvl hist forec Mt'!A541,GID_GCED_CO2_Plant_2019_v1.0!$AB$1:$AB$797)</f>
        <v>0</v>
      </c>
      <c r="G541" s="15">
        <f t="shared" si="16"/>
        <v>4351.25</v>
      </c>
      <c r="H541" s="26">
        <f t="shared" si="17"/>
        <v>0</v>
      </c>
      <c r="I541" s="15">
        <f>VLOOKUP($D541,'cement hist forecast'!$A$1:$AJ$34,21,0)</f>
        <v>4.0193915554063553</v>
      </c>
      <c r="J541" s="15">
        <f>VLOOKUP($D541,'cement hist forecast'!$A$1:$AJ$34,22,0)</f>
        <v>4.3366620130675004</v>
      </c>
      <c r="K541" s="15">
        <f>VLOOKUP($D541,'cement hist forecast'!$A$1:$AJ$34,23,0)</f>
        <v>3.2033980361307468</v>
      </c>
      <c r="L541" s="15">
        <f>VLOOKUP($D541,'cement hist forecast'!$A$1:$AJ$34,24,0)</f>
        <v>2.4965702429489336</v>
      </c>
      <c r="M541" s="15">
        <f>VLOOKUP($D541,'cement hist forecast'!$A$1:$AJ$34,25,0)</f>
        <v>2.719656665294488</v>
      </c>
      <c r="N541" s="15">
        <f>VLOOKUP($D541,'cement hist forecast'!$A$1:$AJ$34,26,0)</f>
        <v>2.895330206718187</v>
      </c>
      <c r="O541" s="15">
        <f>VLOOKUP($D541,'cement hist forecast'!$A$1:$AJ$34,27,0)</f>
        <v>2.9163500648472214</v>
      </c>
      <c r="P541" s="15">
        <f>VLOOKUP($D541,'cement hist forecast'!$A$1:$AJ$34,28,0)</f>
        <v>2.912584371559908</v>
      </c>
      <c r="Q541" s="15">
        <f>VLOOKUP($D541,'cement hist forecast'!$A$1:$AJ$34,29,0)</f>
        <v>2.8768944488806367</v>
      </c>
      <c r="R541" s="15">
        <f>VLOOKUP($D541,'cement hist forecast'!$A$1:$AJ$34,30,0)</f>
        <v>2.8419183246549511</v>
      </c>
      <c r="S541" s="15">
        <f>VLOOKUP($D541,'cement hist forecast'!$A$1:$AJ$34,31,0)</f>
        <v>2.8076417229137793</v>
      </c>
      <c r="T541" s="15">
        <f>VLOOKUP($D541,'cement hist forecast'!$A$1:$AJ$34,32,0)</f>
        <v>2.7740506532074307</v>
      </c>
      <c r="U541" s="15">
        <f>VLOOKUP($D541,'cement hist forecast'!$A$1:$AJ$34,33,0)</f>
        <v>2.7411314048952091</v>
      </c>
      <c r="V541" s="15">
        <f>VLOOKUP($D541,'cement hist forecast'!$A$1:$AJ$34,34,0)</f>
        <v>2.7088705415492318</v>
      </c>
      <c r="W541" s="15">
        <f>VLOOKUP($D541,'cement hist forecast'!$A$1:$AJ$34,35,0)</f>
        <v>2.6772548954701749</v>
      </c>
      <c r="X541" s="15">
        <f>VLOOKUP($D541,'cement hist forecast'!$A$1:$AJ$34,36,0)</f>
        <v>2.6462715623126982</v>
      </c>
    </row>
    <row r="542" spans="1:24">
      <c r="A542" s="14" t="s">
        <v>3847</v>
      </c>
      <c r="B542" s="14" t="s">
        <v>4793</v>
      </c>
      <c r="C542" s="14" t="s">
        <v>4794</v>
      </c>
      <c r="D542" s="14" t="s">
        <v>1517</v>
      </c>
      <c r="E542" s="14" t="s">
        <v>4043</v>
      </c>
      <c r="F542">
        <f>SUMIF(GID_GCED_CO2_Plant_2019_v1.0!$V$1:$V$797,'prov lvl hist forec Mt'!A542,GID_GCED_CO2_Plant_2019_v1.0!$AB$1:$AB$797)</f>
        <v>0</v>
      </c>
      <c r="G542" s="15">
        <f t="shared" si="16"/>
        <v>24846.129999999997</v>
      </c>
      <c r="H542" s="26">
        <f t="shared" si="17"/>
        <v>0</v>
      </c>
      <c r="I542" s="15">
        <f>VLOOKUP($D542,'cement hist forecast'!$A$1:$AJ$34,21,0)</f>
        <v>19.737440587036417</v>
      </c>
      <c r="J542" s="15">
        <f>VLOOKUP($D542,'cement hist forecast'!$A$1:$AJ$34,22,0)</f>
        <v>19.782785600550685</v>
      </c>
      <c r="K542" s="15">
        <f>VLOOKUP($D542,'cement hist forecast'!$A$1:$AJ$34,23,0)</f>
        <v>21.414223108893875</v>
      </c>
      <c r="L542" s="15">
        <f>VLOOKUP($D542,'cement hist forecast'!$A$1:$AJ$34,24,0)</f>
        <v>21.140668258208319</v>
      </c>
      <c r="M542" s="15">
        <f>VLOOKUP($D542,'cement hist forecast'!$A$1:$AJ$34,25,0)</f>
        <v>22.995128337938279</v>
      </c>
      <c r="N542" s="15">
        <f>VLOOKUP($D542,'cement hist forecast'!$A$1:$AJ$34,26,0)</f>
        <v>23.156823843551148</v>
      </c>
      <c r="O542" s="15">
        <f>VLOOKUP($D542,'cement hist forecast'!$A$1:$AJ$34,27,0)</f>
        <v>23.328832621471442</v>
      </c>
      <c r="P542" s="15">
        <f>VLOOKUP($D542,'cement hist forecast'!$A$1:$AJ$34,28,0)</f>
        <v>23.29801736589754</v>
      </c>
      <c r="Q542" s="15">
        <f>VLOOKUP($D542,'cement hist forecast'!$A$1:$AJ$34,29,0)</f>
        <v>23.005961161405295</v>
      </c>
      <c r="R542" s="15">
        <f>VLOOKUP($D542,'cement hist forecast'!$A$1:$AJ$34,30,0)</f>
        <v>22.719746081002896</v>
      </c>
      <c r="S542" s="15">
        <f>VLOOKUP($D542,'cement hist forecast'!$A$1:$AJ$34,31,0)</f>
        <v>22.439255302208544</v>
      </c>
      <c r="T542" s="15">
        <f>VLOOKUP($D542,'cement hist forecast'!$A$1:$AJ$34,32,0)</f>
        <v>22.164374338990076</v>
      </c>
      <c r="U542" s="15">
        <f>VLOOKUP($D542,'cement hist forecast'!$A$1:$AJ$34,33,0)</f>
        <v>21.894990995035982</v>
      </c>
      <c r="V542" s="15">
        <f>VLOOKUP($D542,'cement hist forecast'!$A$1:$AJ$34,34,0)</f>
        <v>21.630995317960966</v>
      </c>
      <c r="W542" s="15">
        <f>VLOOKUP($D542,'cement hist forecast'!$A$1:$AJ$34,35,0)</f>
        <v>21.372279554427454</v>
      </c>
      <c r="X542" s="15">
        <f>VLOOKUP($D542,'cement hist forecast'!$A$1:$AJ$34,36,0)</f>
        <v>21.118738106164606</v>
      </c>
    </row>
    <row r="543" spans="1:24">
      <c r="A543" s="14" t="s">
        <v>3848</v>
      </c>
      <c r="B543" s="14" t="s">
        <v>4795</v>
      </c>
      <c r="C543" s="14" t="s">
        <v>4796</v>
      </c>
      <c r="D543" s="14" t="s">
        <v>3943</v>
      </c>
      <c r="E543" s="14" t="s">
        <v>3944</v>
      </c>
      <c r="F543">
        <f>SUMIF(GID_GCED_CO2_Plant_2019_v1.0!$V$1:$V$797,'prov lvl hist forec Mt'!A543,GID_GCED_CO2_Plant_2019_v1.0!$AB$1:$AB$797)</f>
        <v>0</v>
      </c>
      <c r="G543" s="15">
        <f t="shared" si="16"/>
        <v>4351.25</v>
      </c>
      <c r="H543" s="26">
        <f t="shared" si="17"/>
        <v>0</v>
      </c>
      <c r="I543" s="15">
        <f>VLOOKUP($D543,'cement hist forecast'!$A$1:$AJ$34,21,0)</f>
        <v>4.0193915554063553</v>
      </c>
      <c r="J543" s="15">
        <f>VLOOKUP($D543,'cement hist forecast'!$A$1:$AJ$34,22,0)</f>
        <v>4.3366620130675004</v>
      </c>
      <c r="K543" s="15">
        <f>VLOOKUP($D543,'cement hist forecast'!$A$1:$AJ$34,23,0)</f>
        <v>3.2033980361307468</v>
      </c>
      <c r="L543" s="15">
        <f>VLOOKUP($D543,'cement hist forecast'!$A$1:$AJ$34,24,0)</f>
        <v>2.4965702429489336</v>
      </c>
      <c r="M543" s="15">
        <f>VLOOKUP($D543,'cement hist forecast'!$A$1:$AJ$34,25,0)</f>
        <v>2.719656665294488</v>
      </c>
      <c r="N543" s="15">
        <f>VLOOKUP($D543,'cement hist forecast'!$A$1:$AJ$34,26,0)</f>
        <v>2.895330206718187</v>
      </c>
      <c r="O543" s="15">
        <f>VLOOKUP($D543,'cement hist forecast'!$A$1:$AJ$34,27,0)</f>
        <v>2.9163500648472214</v>
      </c>
      <c r="P543" s="15">
        <f>VLOOKUP($D543,'cement hist forecast'!$A$1:$AJ$34,28,0)</f>
        <v>2.912584371559908</v>
      </c>
      <c r="Q543" s="15">
        <f>VLOOKUP($D543,'cement hist forecast'!$A$1:$AJ$34,29,0)</f>
        <v>2.8768944488806367</v>
      </c>
      <c r="R543" s="15">
        <f>VLOOKUP($D543,'cement hist forecast'!$A$1:$AJ$34,30,0)</f>
        <v>2.8419183246549511</v>
      </c>
      <c r="S543" s="15">
        <f>VLOOKUP($D543,'cement hist forecast'!$A$1:$AJ$34,31,0)</f>
        <v>2.8076417229137793</v>
      </c>
      <c r="T543" s="15">
        <f>VLOOKUP($D543,'cement hist forecast'!$A$1:$AJ$34,32,0)</f>
        <v>2.7740506532074307</v>
      </c>
      <c r="U543" s="15">
        <f>VLOOKUP($D543,'cement hist forecast'!$A$1:$AJ$34,33,0)</f>
        <v>2.7411314048952091</v>
      </c>
      <c r="V543" s="15">
        <f>VLOOKUP($D543,'cement hist forecast'!$A$1:$AJ$34,34,0)</f>
        <v>2.7088705415492318</v>
      </c>
      <c r="W543" s="15">
        <f>VLOOKUP($D543,'cement hist forecast'!$A$1:$AJ$34,35,0)</f>
        <v>2.6772548954701749</v>
      </c>
      <c r="X543" s="15">
        <f>VLOOKUP($D543,'cement hist forecast'!$A$1:$AJ$34,36,0)</f>
        <v>2.6462715623126982</v>
      </c>
    </row>
    <row r="544" spans="1:24">
      <c r="A544" s="14" t="s">
        <v>3849</v>
      </c>
      <c r="B544" s="14" t="s">
        <v>4797</v>
      </c>
      <c r="C544" s="14" t="s">
        <v>4798</v>
      </c>
      <c r="D544" s="14" t="s">
        <v>2400</v>
      </c>
      <c r="E544" s="14" t="s">
        <v>4023</v>
      </c>
      <c r="F544">
        <f>SUMIF(GID_GCED_CO2_Plant_2019_v1.0!$V$1:$V$797,'prov lvl hist forec Mt'!A544,GID_GCED_CO2_Plant_2019_v1.0!$AB$1:$AB$797)</f>
        <v>0</v>
      </c>
      <c r="G544" s="15">
        <f t="shared" si="16"/>
        <v>18621.920000000002</v>
      </c>
      <c r="H544" s="26">
        <f t="shared" si="17"/>
        <v>0</v>
      </c>
      <c r="I544" s="15">
        <f>VLOOKUP($D544,'cement hist forecast'!$A$1:$AJ$34,21,0)</f>
        <v>15.467210726119626</v>
      </c>
      <c r="J544" s="15">
        <f>VLOOKUP($D544,'cement hist forecast'!$A$1:$AJ$34,22,0)</f>
        <v>15.976751172588134</v>
      </c>
      <c r="K544" s="15">
        <f>VLOOKUP($D544,'cement hist forecast'!$A$1:$AJ$34,23,0)</f>
        <v>16.1704825212869</v>
      </c>
      <c r="L544" s="15">
        <f>VLOOKUP($D544,'cement hist forecast'!$A$1:$AJ$34,24,0)</f>
        <v>14.439325167700181</v>
      </c>
      <c r="M544" s="15">
        <f>VLOOKUP($D544,'cement hist forecast'!$A$1:$AJ$34,25,0)</f>
        <v>15.403971225051407</v>
      </c>
      <c r="N544" s="15">
        <f>VLOOKUP($D544,'cement hist forecast'!$A$1:$AJ$34,26,0)</f>
        <v>14.96456053282656</v>
      </c>
      <c r="O544" s="15">
        <f>VLOOKUP($D544,'cement hist forecast'!$A$1:$AJ$34,27,0)</f>
        <v>15.02982583604382</v>
      </c>
      <c r="P544" s="15">
        <f>VLOOKUP($D544,'cement hist forecast'!$A$1:$AJ$34,28,0)</f>
        <v>15.018133601362166</v>
      </c>
      <c r="Q544" s="15">
        <f>VLOOKUP($D544,'cement hist forecast'!$A$1:$AJ$34,29,0)</f>
        <v>14.907318694279338</v>
      </c>
      <c r="R544" s="15">
        <f>VLOOKUP($D544,'cement hist forecast'!$A$1:$AJ$34,30,0)</f>
        <v>14.798720085338164</v>
      </c>
      <c r="S544" s="15">
        <f>VLOOKUP($D544,'cement hist forecast'!$A$1:$AJ$34,31,0)</f>
        <v>14.692293448575814</v>
      </c>
      <c r="T544" s="15">
        <f>VLOOKUP($D544,'cement hist forecast'!$A$1:$AJ$34,32,0)</f>
        <v>14.587995344548712</v>
      </c>
      <c r="U544" s="15">
        <f>VLOOKUP($D544,'cement hist forecast'!$A$1:$AJ$34,33,0)</f>
        <v>14.48578320260215</v>
      </c>
      <c r="V544" s="15">
        <f>VLOOKUP($D544,'cement hist forecast'!$A$1:$AJ$34,34,0)</f>
        <v>14.385615303494522</v>
      </c>
      <c r="W544" s="15">
        <f>VLOOKUP($D544,'cement hist forecast'!$A$1:$AJ$34,35,0)</f>
        <v>14.287450762369044</v>
      </c>
      <c r="X544" s="15">
        <f>VLOOKUP($D544,'cement hist forecast'!$A$1:$AJ$34,36,0)</f>
        <v>14.191249512066076</v>
      </c>
    </row>
    <row r="545" spans="1:24">
      <c r="A545" s="14" t="s">
        <v>3850</v>
      </c>
      <c r="B545" s="14" t="s">
        <v>4799</v>
      </c>
      <c r="C545" s="14" t="s">
        <v>4798</v>
      </c>
      <c r="D545" s="14" t="s">
        <v>2362</v>
      </c>
      <c r="E545" s="14" t="s">
        <v>3963</v>
      </c>
      <c r="F545">
        <f>SUMIF(GID_GCED_CO2_Plant_2019_v1.0!$V$1:$V$797,'prov lvl hist forec Mt'!A545,GID_GCED_CO2_Plant_2019_v1.0!$AB$1:$AB$797)</f>
        <v>0</v>
      </c>
      <c r="G545" s="15">
        <f t="shared" si="16"/>
        <v>26891.949999999997</v>
      </c>
      <c r="H545" s="26">
        <f t="shared" si="17"/>
        <v>0</v>
      </c>
      <c r="I545" s="15">
        <f>VLOOKUP($D545,'cement hist forecast'!$A$1:$AJ$34,21,0)</f>
        <v>21.994985336630332</v>
      </c>
      <c r="J545" s="15">
        <f>VLOOKUP($D545,'cement hist forecast'!$A$1:$AJ$34,22,0)</f>
        <v>20.472306267203567</v>
      </c>
      <c r="K545" s="15">
        <f>VLOOKUP($D545,'cement hist forecast'!$A$1:$AJ$34,23,0)</f>
        <v>20.264922925467992</v>
      </c>
      <c r="L545" s="15">
        <f>VLOOKUP($D545,'cement hist forecast'!$A$1:$AJ$34,24,0)</f>
        <v>14.497991619881457</v>
      </c>
      <c r="M545" s="15">
        <f>VLOOKUP($D545,'cement hist forecast'!$A$1:$AJ$34,25,0)</f>
        <v>14.40046728580502</v>
      </c>
      <c r="N545" s="15">
        <f>VLOOKUP($D545,'cement hist forecast'!$A$1:$AJ$34,26,0)</f>
        <v>15.896400140947566</v>
      </c>
      <c r="O545" s="15">
        <f>VLOOKUP($D545,'cement hist forecast'!$A$1:$AJ$34,27,0)</f>
        <v>15.777576315359193</v>
      </c>
      <c r="P545" s="15">
        <f>VLOOKUP($D545,'cement hist forecast'!$A$1:$AJ$34,28,0)</f>
        <v>15.798863522896191</v>
      </c>
      <c r="Q545" s="15">
        <f>VLOOKUP($D545,'cement hist forecast'!$A$1:$AJ$34,29,0)</f>
        <v>16.000616223683764</v>
      </c>
      <c r="R545" s="15">
        <f>VLOOKUP($D545,'cement hist forecast'!$A$1:$AJ$34,30,0)</f>
        <v>16.198333870455588</v>
      </c>
      <c r="S545" s="15">
        <f>VLOOKUP($D545,'cement hist forecast'!$A$1:$AJ$34,31,0)</f>
        <v>16.392097164291975</v>
      </c>
      <c r="T545" s="15">
        <f>VLOOKUP($D545,'cement hist forecast'!$A$1:$AJ$34,32,0)</f>
        <v>16.581985192251636</v>
      </c>
      <c r="U545" s="15">
        <f>VLOOKUP($D545,'cement hist forecast'!$A$1:$AJ$34,33,0)</f>
        <v>16.768075459652103</v>
      </c>
      <c r="V545" s="15">
        <f>VLOOKUP($D545,'cement hist forecast'!$A$1:$AJ$34,34,0)</f>
        <v>16.950443921704558</v>
      </c>
      <c r="W545" s="15">
        <f>VLOOKUP($D545,'cement hist forecast'!$A$1:$AJ$34,35,0)</f>
        <v>17.129165014515966</v>
      </c>
      <c r="X545" s="15">
        <f>VLOOKUP($D545,'cement hist forecast'!$A$1:$AJ$34,36,0)</f>
        <v>17.304311685471145</v>
      </c>
    </row>
    <row r="546" spans="1:24">
      <c r="A546" s="14" t="s">
        <v>3437</v>
      </c>
      <c r="B546" s="14" t="s">
        <v>4800</v>
      </c>
      <c r="C546" s="14" t="s">
        <v>3168</v>
      </c>
      <c r="D546" s="14" t="s">
        <v>3970</v>
      </c>
      <c r="E546" s="14" t="s">
        <v>3971</v>
      </c>
      <c r="F546">
        <f>SUMIF(GID_GCED_CO2_Plant_2019_v1.0!$V$1:$V$797,'prov lvl hist forec Mt'!A546,GID_GCED_CO2_Plant_2019_v1.0!$AB$1:$AB$797)</f>
        <v>1411.31</v>
      </c>
      <c r="G546" s="15">
        <f t="shared" si="16"/>
        <v>6506.7800000000007</v>
      </c>
      <c r="H546" s="26">
        <f t="shared" si="17"/>
        <v>0.21689837369635975</v>
      </c>
      <c r="I546" s="15">
        <f>VLOOKUP($D546,'cement hist forecast'!$A$1:$AJ$34,21,0)</f>
        <v>7.7519399425939444</v>
      </c>
      <c r="J546" s="15">
        <f>VLOOKUP($D546,'cement hist forecast'!$A$1:$AJ$34,22,0)</f>
        <v>8.2611807461625233</v>
      </c>
      <c r="K546" s="15">
        <f>VLOOKUP($D546,'cement hist forecast'!$A$1:$AJ$34,23,0)</f>
        <v>4.1310126843708384</v>
      </c>
      <c r="L546" s="15">
        <f>VLOOKUP($D546,'cement hist forecast'!$A$1:$AJ$34,24,0)</f>
        <v>3.8413634632449338</v>
      </c>
      <c r="M546" s="15">
        <f>VLOOKUP($D546,'cement hist forecast'!$A$1:$AJ$34,25,0)</f>
        <v>4.4937795284061428</v>
      </c>
      <c r="N546" s="15">
        <f>VLOOKUP($D546,'cement hist forecast'!$A$1:$AJ$34,26,0)</f>
        <v>4.7903496545665574</v>
      </c>
      <c r="O546" s="15">
        <f>VLOOKUP($D546,'cement hist forecast'!$A$1:$AJ$34,27,0)</f>
        <v>4.876154171658599</v>
      </c>
      <c r="P546" s="15">
        <f>VLOOKUP($D546,'cement hist forecast'!$A$1:$AJ$34,28,0)</f>
        <v>4.8607823507808767</v>
      </c>
      <c r="Q546" s="15">
        <f>VLOOKUP($D546,'cement hist forecast'!$A$1:$AJ$34,29,0)</f>
        <v>4.7150936138851112</v>
      </c>
      <c r="R546" s="15">
        <f>VLOOKUP($D546,'cement hist forecast'!$A$1:$AJ$34,30,0)</f>
        <v>4.5723186517272607</v>
      </c>
      <c r="S546" s="15">
        <f>VLOOKUP($D546,'cement hist forecast'!$A$1:$AJ$34,31,0)</f>
        <v>4.4323991888125676</v>
      </c>
      <c r="T546" s="15">
        <f>VLOOKUP($D546,'cement hist forecast'!$A$1:$AJ$34,32,0)</f>
        <v>4.2952781151561679</v>
      </c>
      <c r="U546" s="15">
        <f>VLOOKUP($D546,'cement hist forecast'!$A$1:$AJ$34,33,0)</f>
        <v>4.1608994629728961</v>
      </c>
      <c r="V546" s="15">
        <f>VLOOKUP($D546,'cement hist forecast'!$A$1:$AJ$34,34,0)</f>
        <v>4.0292083838332902</v>
      </c>
      <c r="W546" s="15">
        <f>VLOOKUP($D546,'cement hist forecast'!$A$1:$AJ$34,35,0)</f>
        <v>3.9001511262764765</v>
      </c>
      <c r="X546" s="15">
        <f>VLOOKUP($D546,'cement hist forecast'!$A$1:$AJ$34,36,0)</f>
        <v>3.7736750138707977</v>
      </c>
    </row>
    <row r="547" spans="1:24">
      <c r="A547" s="14" t="s">
        <v>3445</v>
      </c>
      <c r="B547" s="14" t="s">
        <v>4801</v>
      </c>
      <c r="C547" s="14" t="s">
        <v>3197</v>
      </c>
      <c r="D547" s="14" t="s">
        <v>2446</v>
      </c>
      <c r="E547" s="14" t="s">
        <v>3951</v>
      </c>
      <c r="F547">
        <f>SUMIF(GID_GCED_CO2_Plant_2019_v1.0!$V$1:$V$797,'prov lvl hist forec Mt'!A547,GID_GCED_CO2_Plant_2019_v1.0!$AB$1:$AB$797)</f>
        <v>878.29</v>
      </c>
      <c r="G547" s="15">
        <f t="shared" si="16"/>
        <v>15742.279999999997</v>
      </c>
      <c r="H547" s="26">
        <f t="shared" si="17"/>
        <v>5.5791791278010566E-2</v>
      </c>
      <c r="I547" s="15">
        <f>VLOOKUP($D547,'cement hist forecast'!$A$1:$AJ$34,21,0)</f>
        <v>14.855393778621981</v>
      </c>
      <c r="J547" s="15">
        <f>VLOOKUP($D547,'cement hist forecast'!$A$1:$AJ$34,22,0)</f>
        <v>15.201388095517611</v>
      </c>
      <c r="K547" s="15">
        <f>VLOOKUP($D547,'cement hist forecast'!$A$1:$AJ$34,23,0)</f>
        <v>15.067019776570652</v>
      </c>
      <c r="L547" s="15">
        <f>VLOOKUP($D547,'cement hist forecast'!$A$1:$AJ$34,24,0)</f>
        <v>14.134727678653508</v>
      </c>
      <c r="M547" s="15">
        <f>VLOOKUP($D547,'cement hist forecast'!$A$1:$AJ$34,25,0)</f>
        <v>15.992822878418323</v>
      </c>
      <c r="N547" s="15">
        <f>VLOOKUP($D547,'cement hist forecast'!$A$1:$AJ$34,26,0)</f>
        <v>13.708727210595866</v>
      </c>
      <c r="O547" s="15">
        <f>VLOOKUP($D547,'cement hist forecast'!$A$1:$AJ$34,27,0)</f>
        <v>13.930634952159352</v>
      </c>
      <c r="P547" s="15">
        <f>VLOOKUP($D547,'cement hist forecast'!$A$1:$AJ$34,28,0)</f>
        <v>13.890880331187187</v>
      </c>
      <c r="Q547" s="15">
        <f>VLOOKUP($D547,'cement hist forecast'!$A$1:$AJ$34,29,0)</f>
        <v>13.514099950952696</v>
      </c>
      <c r="R547" s="15">
        <f>VLOOKUP($D547,'cement hist forecast'!$A$1:$AJ$34,30,0)</f>
        <v>13.144855178322894</v>
      </c>
      <c r="S547" s="15">
        <f>VLOOKUP($D547,'cement hist forecast'!$A$1:$AJ$34,31,0)</f>
        <v>12.782995301145689</v>
      </c>
      <c r="T547" s="15">
        <f>VLOOKUP($D547,'cement hist forecast'!$A$1:$AJ$34,32,0)</f>
        <v>12.428372621512029</v>
      </c>
      <c r="U547" s="15">
        <f>VLOOKUP($D547,'cement hist forecast'!$A$1:$AJ$34,33,0)</f>
        <v>12.080842395471043</v>
      </c>
      <c r="V547" s="15">
        <f>VLOOKUP($D547,'cement hist forecast'!$A$1:$AJ$34,34,0)</f>
        <v>11.740262773950873</v>
      </c>
      <c r="W547" s="15">
        <f>VLOOKUP($D547,'cement hist forecast'!$A$1:$AJ$34,35,0)</f>
        <v>11.406494744861112</v>
      </c>
      <c r="X547" s="15">
        <f>VLOOKUP($D547,'cement hist forecast'!$A$1:$AJ$34,36,0)</f>
        <v>11.079402076353139</v>
      </c>
    </row>
    <row r="548" spans="1:24">
      <c r="A548" s="14" t="s">
        <v>3252</v>
      </c>
      <c r="B548" s="14" t="s">
        <v>4802</v>
      </c>
      <c r="C548" s="14" t="s">
        <v>2388</v>
      </c>
      <c r="D548" s="14" t="s">
        <v>2386</v>
      </c>
      <c r="E548" s="14" t="s">
        <v>3955</v>
      </c>
      <c r="F548">
        <f>SUMIF(GID_GCED_CO2_Plant_2019_v1.0!$V$1:$V$797,'prov lvl hist forec Mt'!A548,GID_GCED_CO2_Plant_2019_v1.0!$AB$1:$AB$797)</f>
        <v>29919.040000000001</v>
      </c>
      <c r="G548" s="15">
        <f t="shared" si="16"/>
        <v>64497.73</v>
      </c>
      <c r="H548" s="26">
        <f t="shared" si="17"/>
        <v>0.46387741087942164</v>
      </c>
      <c r="I548" s="15">
        <f>VLOOKUP($D548,'cement hist forecast'!$A$1:$AJ$34,21,0)</f>
        <v>17.343715083656377</v>
      </c>
      <c r="J548" s="15">
        <f>VLOOKUP($D548,'cement hist forecast'!$A$1:$AJ$34,22,0)</f>
        <v>17.568384652983536</v>
      </c>
      <c r="K548" s="15">
        <f>VLOOKUP($D548,'cement hist forecast'!$A$1:$AJ$34,23,0)</f>
        <v>18.169803346022103</v>
      </c>
      <c r="L548" s="15">
        <f>VLOOKUP($D548,'cement hist forecast'!$A$1:$AJ$34,24,0)</f>
        <v>17.225551928101279</v>
      </c>
      <c r="M548" s="15">
        <f>VLOOKUP($D548,'cement hist forecast'!$A$1:$AJ$34,25,0)</f>
        <v>19.247337649052817</v>
      </c>
      <c r="N548" s="15">
        <f>VLOOKUP($D548,'cement hist forecast'!$A$1:$AJ$34,26,0)</f>
        <v>19.224865638568154</v>
      </c>
      <c r="O548" s="15">
        <f>VLOOKUP($D548,'cement hist forecast'!$A$1:$AJ$34,27,0)</f>
        <v>19.453342978082087</v>
      </c>
      <c r="P548" s="15">
        <f>VLOOKUP($D548,'cement hist forecast'!$A$1:$AJ$34,28,0)</f>
        <v>19.412411418105361</v>
      </c>
      <c r="Q548" s="15">
        <f>VLOOKUP($D548,'cement hist forecast'!$A$1:$AJ$34,29,0)</f>
        <v>19.024476422009712</v>
      </c>
      <c r="R548" s="15">
        <f>VLOOKUP($D548,'cement hist forecast'!$A$1:$AJ$34,30,0)</f>
        <v>18.644300125835979</v>
      </c>
      <c r="S548" s="15">
        <f>VLOOKUP($D548,'cement hist forecast'!$A$1:$AJ$34,31,0)</f>
        <v>18.271727355585714</v>
      </c>
      <c r="T548" s="15">
        <f>VLOOKUP($D548,'cement hist forecast'!$A$1:$AJ$34,32,0)</f>
        <v>17.906606040740456</v>
      </c>
      <c r="U548" s="15">
        <f>VLOOKUP($D548,'cement hist forecast'!$A$1:$AJ$34,33,0)</f>
        <v>17.548787152192105</v>
      </c>
      <c r="V548" s="15">
        <f>VLOOKUP($D548,'cement hist forecast'!$A$1:$AJ$34,34,0)</f>
        <v>17.198124641414719</v>
      </c>
      <c r="W548" s="15">
        <f>VLOOKUP($D548,'cement hist forecast'!$A$1:$AJ$34,35,0)</f>
        <v>16.854475380852886</v>
      </c>
      <c r="X548" s="15">
        <f>VLOOKUP($D548,'cement hist forecast'!$A$1:$AJ$34,36,0)</f>
        <v>16.517699105502285</v>
      </c>
    </row>
    <row r="549" spans="1:24">
      <c r="A549" s="14" t="s">
        <v>3851</v>
      </c>
      <c r="B549" s="14" t="s">
        <v>4803</v>
      </c>
      <c r="C549" s="14" t="s">
        <v>4804</v>
      </c>
      <c r="D549" s="14" t="s">
        <v>2610</v>
      </c>
      <c r="E549" s="14" t="s">
        <v>3936</v>
      </c>
      <c r="F549">
        <f>SUMIF(GID_GCED_CO2_Plant_2019_v1.0!$V$1:$V$797,'prov lvl hist forec Mt'!A549,GID_GCED_CO2_Plant_2019_v1.0!$AB$1:$AB$797)</f>
        <v>0</v>
      </c>
      <c r="G549" s="15">
        <f t="shared" si="16"/>
        <v>3885.2700000000004</v>
      </c>
      <c r="H549" s="26">
        <f t="shared" si="17"/>
        <v>0</v>
      </c>
      <c r="I549" s="15">
        <f>VLOOKUP($D549,'cement hist forecast'!$A$1:$AJ$34,21,0)</f>
        <v>5.4885493850326226</v>
      </c>
      <c r="J549" s="15">
        <f>VLOOKUP($D549,'cement hist forecast'!$A$1:$AJ$34,22,0)</f>
        <v>5.2019214979298178</v>
      </c>
      <c r="K549" s="15">
        <f>VLOOKUP($D549,'cement hist forecast'!$A$1:$AJ$34,23,0)</f>
        <v>6.0988889447589179</v>
      </c>
      <c r="L549" s="15">
        <f>VLOOKUP($D549,'cement hist forecast'!$A$1:$AJ$34,24,0)</f>
        <v>4.6829764932748335</v>
      </c>
      <c r="M549" s="15">
        <f>VLOOKUP($D549,'cement hist forecast'!$A$1:$AJ$34,25,0)</f>
        <v>5.2793141011147258</v>
      </c>
      <c r="N549" s="15">
        <f>VLOOKUP($D549,'cement hist forecast'!$A$1:$AJ$34,26,0)</f>
        <v>5.3831017892624811</v>
      </c>
      <c r="O549" s="15">
        <f>VLOOKUP($D549,'cement hist forecast'!$A$1:$AJ$34,27,0)</f>
        <v>5.4532901269453253</v>
      </c>
      <c r="P549" s="15">
        <f>VLOOKUP($D549,'cement hist forecast'!$A$1:$AJ$34,28,0)</f>
        <v>5.44071593398753</v>
      </c>
      <c r="Q549" s="15">
        <f>VLOOKUP($D549,'cement hist forecast'!$A$1:$AJ$34,29,0)</f>
        <v>5.3215421351202972</v>
      </c>
      <c r="R549" s="15">
        <f>VLOOKUP($D549,'cement hist forecast'!$A$1:$AJ$34,30,0)</f>
        <v>5.2047518122304091</v>
      </c>
      <c r="S549" s="15">
        <f>VLOOKUP($D549,'cement hist forecast'!$A$1:$AJ$34,31,0)</f>
        <v>5.0902972957983188</v>
      </c>
      <c r="T549" s="15">
        <f>VLOOKUP($D549,'cement hist forecast'!$A$1:$AJ$34,32,0)</f>
        <v>4.9781318696948702</v>
      </c>
      <c r="U549" s="15">
        <f>VLOOKUP($D549,'cement hist forecast'!$A$1:$AJ$34,33,0)</f>
        <v>4.8682097521134908</v>
      </c>
      <c r="V549" s="15">
        <f>VLOOKUP($D549,'cement hist forecast'!$A$1:$AJ$34,34,0)</f>
        <v>4.7604860768837378</v>
      </c>
      <c r="W549" s="15">
        <f>VLOOKUP($D549,'cement hist forecast'!$A$1:$AJ$34,35,0)</f>
        <v>4.6549168751585821</v>
      </c>
      <c r="X549" s="15">
        <f>VLOOKUP($D549,'cement hist forecast'!$A$1:$AJ$34,36,0)</f>
        <v>4.5514590574679268</v>
      </c>
    </row>
    <row r="550" spans="1:24">
      <c r="A550" s="14" t="s">
        <v>3852</v>
      </c>
      <c r="B550" s="14" t="s">
        <v>4805</v>
      </c>
      <c r="C550" s="14" t="s">
        <v>4806</v>
      </c>
      <c r="D550" s="14" t="s">
        <v>2610</v>
      </c>
      <c r="E550" s="14" t="s">
        <v>3936</v>
      </c>
      <c r="F550">
        <f>SUMIF(GID_GCED_CO2_Plant_2019_v1.0!$V$1:$V$797,'prov lvl hist forec Mt'!A550,GID_GCED_CO2_Plant_2019_v1.0!$AB$1:$AB$797)</f>
        <v>0</v>
      </c>
      <c r="G550" s="15">
        <f t="shared" si="16"/>
        <v>3885.2700000000004</v>
      </c>
      <c r="H550" s="26">
        <f t="shared" si="17"/>
        <v>0</v>
      </c>
      <c r="I550" s="15">
        <f>VLOOKUP($D550,'cement hist forecast'!$A$1:$AJ$34,21,0)</f>
        <v>5.4885493850326226</v>
      </c>
      <c r="J550" s="15">
        <f>VLOOKUP($D550,'cement hist forecast'!$A$1:$AJ$34,22,0)</f>
        <v>5.2019214979298178</v>
      </c>
      <c r="K550" s="15">
        <f>VLOOKUP($D550,'cement hist forecast'!$A$1:$AJ$34,23,0)</f>
        <v>6.0988889447589179</v>
      </c>
      <c r="L550" s="15">
        <f>VLOOKUP($D550,'cement hist forecast'!$A$1:$AJ$34,24,0)</f>
        <v>4.6829764932748335</v>
      </c>
      <c r="M550" s="15">
        <f>VLOOKUP($D550,'cement hist forecast'!$A$1:$AJ$34,25,0)</f>
        <v>5.2793141011147258</v>
      </c>
      <c r="N550" s="15">
        <f>VLOOKUP($D550,'cement hist forecast'!$A$1:$AJ$34,26,0)</f>
        <v>5.3831017892624811</v>
      </c>
      <c r="O550" s="15">
        <f>VLOOKUP($D550,'cement hist forecast'!$A$1:$AJ$34,27,0)</f>
        <v>5.4532901269453253</v>
      </c>
      <c r="P550" s="15">
        <f>VLOOKUP($D550,'cement hist forecast'!$A$1:$AJ$34,28,0)</f>
        <v>5.44071593398753</v>
      </c>
      <c r="Q550" s="15">
        <f>VLOOKUP($D550,'cement hist forecast'!$A$1:$AJ$34,29,0)</f>
        <v>5.3215421351202972</v>
      </c>
      <c r="R550" s="15">
        <f>VLOOKUP($D550,'cement hist forecast'!$A$1:$AJ$34,30,0)</f>
        <v>5.2047518122304091</v>
      </c>
      <c r="S550" s="15">
        <f>VLOOKUP($D550,'cement hist forecast'!$A$1:$AJ$34,31,0)</f>
        <v>5.0902972957983188</v>
      </c>
      <c r="T550" s="15">
        <f>VLOOKUP($D550,'cement hist forecast'!$A$1:$AJ$34,32,0)</f>
        <v>4.9781318696948702</v>
      </c>
      <c r="U550" s="15">
        <f>VLOOKUP($D550,'cement hist forecast'!$A$1:$AJ$34,33,0)</f>
        <v>4.8682097521134908</v>
      </c>
      <c r="V550" s="15">
        <f>VLOOKUP($D550,'cement hist forecast'!$A$1:$AJ$34,34,0)</f>
        <v>4.7604860768837378</v>
      </c>
      <c r="W550" s="15">
        <f>VLOOKUP($D550,'cement hist forecast'!$A$1:$AJ$34,35,0)</f>
        <v>4.6549168751585821</v>
      </c>
      <c r="X550" s="15">
        <f>VLOOKUP($D550,'cement hist forecast'!$A$1:$AJ$34,36,0)</f>
        <v>4.5514590574679268</v>
      </c>
    </row>
    <row r="551" spans="1:24">
      <c r="A551" s="14" t="s">
        <v>3382</v>
      </c>
      <c r="B551" s="14" t="s">
        <v>4807</v>
      </c>
      <c r="C551" s="14" t="s">
        <v>2968</v>
      </c>
      <c r="D551" s="14" t="s">
        <v>2386</v>
      </c>
      <c r="E551" s="14" t="s">
        <v>3955</v>
      </c>
      <c r="F551">
        <f>SUMIF(GID_GCED_CO2_Plant_2019_v1.0!$V$1:$V$797,'prov lvl hist forec Mt'!A551,GID_GCED_CO2_Plant_2019_v1.0!$AB$1:$AB$797)</f>
        <v>67.040000000000006</v>
      </c>
      <c r="G551" s="15">
        <f t="shared" si="16"/>
        <v>64497.73</v>
      </c>
      <c r="H551" s="26">
        <f t="shared" si="17"/>
        <v>1.0394164259734412E-3</v>
      </c>
      <c r="I551" s="15">
        <f>VLOOKUP($D551,'cement hist forecast'!$A$1:$AJ$34,21,0)</f>
        <v>17.343715083656377</v>
      </c>
      <c r="J551" s="15">
        <f>VLOOKUP($D551,'cement hist forecast'!$A$1:$AJ$34,22,0)</f>
        <v>17.568384652983536</v>
      </c>
      <c r="K551" s="15">
        <f>VLOOKUP($D551,'cement hist forecast'!$A$1:$AJ$34,23,0)</f>
        <v>18.169803346022103</v>
      </c>
      <c r="L551" s="15">
        <f>VLOOKUP($D551,'cement hist forecast'!$A$1:$AJ$34,24,0)</f>
        <v>17.225551928101279</v>
      </c>
      <c r="M551" s="15">
        <f>VLOOKUP($D551,'cement hist forecast'!$A$1:$AJ$34,25,0)</f>
        <v>19.247337649052817</v>
      </c>
      <c r="N551" s="15">
        <f>VLOOKUP($D551,'cement hist forecast'!$A$1:$AJ$34,26,0)</f>
        <v>19.224865638568154</v>
      </c>
      <c r="O551" s="15">
        <f>VLOOKUP($D551,'cement hist forecast'!$A$1:$AJ$34,27,0)</f>
        <v>19.453342978082087</v>
      </c>
      <c r="P551" s="15">
        <f>VLOOKUP($D551,'cement hist forecast'!$A$1:$AJ$34,28,0)</f>
        <v>19.412411418105361</v>
      </c>
      <c r="Q551" s="15">
        <f>VLOOKUP($D551,'cement hist forecast'!$A$1:$AJ$34,29,0)</f>
        <v>19.024476422009712</v>
      </c>
      <c r="R551" s="15">
        <f>VLOOKUP($D551,'cement hist forecast'!$A$1:$AJ$34,30,0)</f>
        <v>18.644300125835979</v>
      </c>
      <c r="S551" s="15">
        <f>VLOOKUP($D551,'cement hist forecast'!$A$1:$AJ$34,31,0)</f>
        <v>18.271727355585714</v>
      </c>
      <c r="T551" s="15">
        <f>VLOOKUP($D551,'cement hist forecast'!$A$1:$AJ$34,32,0)</f>
        <v>17.906606040740456</v>
      </c>
      <c r="U551" s="15">
        <f>VLOOKUP($D551,'cement hist forecast'!$A$1:$AJ$34,33,0)</f>
        <v>17.548787152192105</v>
      </c>
      <c r="V551" s="15">
        <f>VLOOKUP($D551,'cement hist forecast'!$A$1:$AJ$34,34,0)</f>
        <v>17.198124641414719</v>
      </c>
      <c r="W551" s="15">
        <f>VLOOKUP($D551,'cement hist forecast'!$A$1:$AJ$34,35,0)</f>
        <v>16.854475380852886</v>
      </c>
      <c r="X551" s="15">
        <f>VLOOKUP($D551,'cement hist forecast'!$A$1:$AJ$34,36,0)</f>
        <v>16.517699105502285</v>
      </c>
    </row>
    <row r="552" spans="1:24">
      <c r="A552" s="14" t="s">
        <v>3853</v>
      </c>
      <c r="B552" s="14" t="s">
        <v>4808</v>
      </c>
      <c r="C552" s="14" t="s">
        <v>2968</v>
      </c>
      <c r="D552" s="14" t="s">
        <v>2416</v>
      </c>
      <c r="E552" s="14" t="s">
        <v>3979</v>
      </c>
      <c r="F552">
        <f>SUMIF(GID_GCED_CO2_Plant_2019_v1.0!$V$1:$V$797,'prov lvl hist forec Mt'!A552,GID_GCED_CO2_Plant_2019_v1.0!$AB$1:$AB$797)</f>
        <v>0</v>
      </c>
      <c r="G552" s="15">
        <f t="shared" si="16"/>
        <v>6251.97</v>
      </c>
      <c r="H552" s="26">
        <f t="shared" si="17"/>
        <v>0</v>
      </c>
      <c r="I552" s="15">
        <f>VLOOKUP($D552,'cement hist forecast'!$A$1:$AJ$34,21,0)</f>
        <v>6.2289741078131611</v>
      </c>
      <c r="J552" s="15">
        <f>VLOOKUP($D552,'cement hist forecast'!$A$1:$AJ$34,22,0)</f>
        <v>6.0783721147020016</v>
      </c>
      <c r="K552" s="15">
        <f>VLOOKUP($D552,'cement hist forecast'!$A$1:$AJ$34,23,0)</f>
        <v>5.4388515319575559</v>
      </c>
      <c r="L552" s="15">
        <f>VLOOKUP($D552,'cement hist forecast'!$A$1:$AJ$34,24,0)</f>
        <v>5.0867397229930358</v>
      </c>
      <c r="M552" s="15">
        <f>VLOOKUP($D552,'cement hist forecast'!$A$1:$AJ$34,25,0)</f>
        <v>6.0673667215523954</v>
      </c>
      <c r="N552" s="15">
        <f>VLOOKUP($D552,'cement hist forecast'!$A$1:$AJ$34,26,0)</f>
        <v>6.3075775956689695</v>
      </c>
      <c r="O552" s="15">
        <f>VLOOKUP($D552,'cement hist forecast'!$A$1:$AJ$34,27,0)</f>
        <v>6.4413799142302075</v>
      </c>
      <c r="P552" s="15">
        <f>VLOOKUP($D552,'cement hist forecast'!$A$1:$AJ$34,28,0)</f>
        <v>6.4174093198646327</v>
      </c>
      <c r="Q552" s="15">
        <f>VLOOKUP($D552,'cement hist forecast'!$A$1:$AJ$34,29,0)</f>
        <v>6.1902244181187136</v>
      </c>
      <c r="R552" s="15">
        <f>VLOOKUP($D552,'cement hist forecast'!$A$1:$AJ$34,30,0)</f>
        <v>5.9675832144077123</v>
      </c>
      <c r="S552" s="15">
        <f>VLOOKUP($D552,'cement hist forecast'!$A$1:$AJ$34,31,0)</f>
        <v>5.7493948347709312</v>
      </c>
      <c r="T552" s="15">
        <f>VLOOKUP($D552,'cement hist forecast'!$A$1:$AJ$34,32,0)</f>
        <v>5.5355702227268857</v>
      </c>
      <c r="U552" s="15">
        <f>VLOOKUP($D552,'cement hist forecast'!$A$1:$AJ$34,33,0)</f>
        <v>5.326022102923722</v>
      </c>
      <c r="V552" s="15">
        <f>VLOOKUP($D552,'cement hist forecast'!$A$1:$AJ$34,34,0)</f>
        <v>5.1206649455166202</v>
      </c>
      <c r="W552" s="15">
        <f>VLOOKUP($D552,'cement hist forecast'!$A$1:$AJ$34,35,0)</f>
        <v>4.9194149312576627</v>
      </c>
      <c r="X552" s="15">
        <f>VLOOKUP($D552,'cement hist forecast'!$A$1:$AJ$34,36,0)</f>
        <v>4.7221899172838819</v>
      </c>
    </row>
    <row r="553" spans="1:24">
      <c r="A553" s="14" t="s">
        <v>3271</v>
      </c>
      <c r="B553" s="14" t="s">
        <v>4809</v>
      </c>
      <c r="C553" s="14" t="s">
        <v>2452</v>
      </c>
      <c r="D553" s="14" t="s">
        <v>2453</v>
      </c>
      <c r="E553" s="14" t="s">
        <v>4031</v>
      </c>
      <c r="F553">
        <f>SUMIF(GID_GCED_CO2_Plant_2019_v1.0!$V$1:$V$797,'prov lvl hist forec Mt'!A553,GID_GCED_CO2_Plant_2019_v1.0!$AB$1:$AB$797)</f>
        <v>3503.12</v>
      </c>
      <c r="G553" s="15">
        <f t="shared" si="16"/>
        <v>24364.339999999997</v>
      </c>
      <c r="H553" s="26">
        <f t="shared" si="17"/>
        <v>0.14378062364915284</v>
      </c>
      <c r="I553" s="15">
        <f>VLOOKUP($D553,'cement hist forecast'!$A$1:$AJ$34,21,0)</f>
        <v>23.889292836613272</v>
      </c>
      <c r="J553" s="15">
        <f>VLOOKUP($D553,'cement hist forecast'!$A$1:$AJ$34,22,0)</f>
        <v>23.602110317639493</v>
      </c>
      <c r="K553" s="15">
        <f>VLOOKUP($D553,'cement hist forecast'!$A$1:$AJ$34,23,0)</f>
        <v>23.509084946009047</v>
      </c>
      <c r="L553" s="15">
        <f>VLOOKUP($D553,'cement hist forecast'!$A$1:$AJ$34,24,0)</f>
        <v>19.425947158911239</v>
      </c>
      <c r="M553" s="15">
        <f>VLOOKUP($D553,'cement hist forecast'!$A$1:$AJ$34,25,0)</f>
        <v>22.081998920465789</v>
      </c>
      <c r="N553" s="15">
        <f>VLOOKUP($D553,'cement hist forecast'!$A$1:$AJ$34,26,0)</f>
        <v>20.766259868170149</v>
      </c>
      <c r="O553" s="15">
        <f>VLOOKUP($D553,'cement hist forecast'!$A$1:$AJ$34,27,0)</f>
        <v>21.088943481517536</v>
      </c>
      <c r="P553" s="15">
        <f>VLOOKUP($D553,'cement hist forecast'!$A$1:$AJ$34,28,0)</f>
        <v>21.03113493165726</v>
      </c>
      <c r="Q553" s="15">
        <f>VLOOKUP($D553,'cement hist forecast'!$A$1:$AJ$34,29,0)</f>
        <v>20.483245733759745</v>
      </c>
      <c r="R553" s="15">
        <f>VLOOKUP($D553,'cement hist forecast'!$A$1:$AJ$34,30,0)</f>
        <v>19.946314319820178</v>
      </c>
      <c r="S553" s="15">
        <f>VLOOKUP($D553,'cement hist forecast'!$A$1:$AJ$34,31,0)</f>
        <v>19.420121534159403</v>
      </c>
      <c r="T553" s="15">
        <f>VLOOKUP($D553,'cement hist forecast'!$A$1:$AJ$34,32,0)</f>
        <v>18.904452604211844</v>
      </c>
      <c r="U553" s="15">
        <f>VLOOKUP($D553,'cement hist forecast'!$A$1:$AJ$34,33,0)</f>
        <v>18.399097052863237</v>
      </c>
      <c r="V553" s="15">
        <f>VLOOKUP($D553,'cement hist forecast'!$A$1:$AJ$34,34,0)</f>
        <v>17.903848612541598</v>
      </c>
      <c r="W553" s="15">
        <f>VLOOKUP($D553,'cement hist forecast'!$A$1:$AJ$34,35,0)</f>
        <v>17.418505141026397</v>
      </c>
      <c r="X553" s="15">
        <f>VLOOKUP($D553,'cement hist forecast'!$A$1:$AJ$34,36,0)</f>
        <v>16.942868538941493</v>
      </c>
    </row>
    <row r="554" spans="1:24">
      <c r="A554" s="14" t="s">
        <v>3460</v>
      </c>
      <c r="B554" s="14" t="s">
        <v>4810</v>
      </c>
      <c r="C554" s="14" t="s">
        <v>2879</v>
      </c>
      <c r="D554" s="14" t="s">
        <v>2446</v>
      </c>
      <c r="E554" s="14" t="s">
        <v>3951</v>
      </c>
      <c r="F554">
        <f>SUMIF(GID_GCED_CO2_Plant_2019_v1.0!$V$1:$V$797,'prov lvl hist forec Mt'!A554,GID_GCED_CO2_Plant_2019_v1.0!$AB$1:$AB$797)</f>
        <v>1129.71</v>
      </c>
      <c r="G554" s="15">
        <f t="shared" si="16"/>
        <v>15742.279999999997</v>
      </c>
      <c r="H554" s="26">
        <f t="shared" si="17"/>
        <v>7.1762794207700556E-2</v>
      </c>
      <c r="I554" s="15">
        <f>VLOOKUP($D554,'cement hist forecast'!$A$1:$AJ$34,21,0)</f>
        <v>14.855393778621981</v>
      </c>
      <c r="J554" s="15">
        <f>VLOOKUP($D554,'cement hist forecast'!$A$1:$AJ$34,22,0)</f>
        <v>15.201388095517611</v>
      </c>
      <c r="K554" s="15">
        <f>VLOOKUP($D554,'cement hist forecast'!$A$1:$AJ$34,23,0)</f>
        <v>15.067019776570652</v>
      </c>
      <c r="L554" s="15">
        <f>VLOOKUP($D554,'cement hist forecast'!$A$1:$AJ$34,24,0)</f>
        <v>14.134727678653508</v>
      </c>
      <c r="M554" s="15">
        <f>VLOOKUP($D554,'cement hist forecast'!$A$1:$AJ$34,25,0)</f>
        <v>15.992822878418323</v>
      </c>
      <c r="N554" s="15">
        <f>VLOOKUP($D554,'cement hist forecast'!$A$1:$AJ$34,26,0)</f>
        <v>13.708727210595866</v>
      </c>
      <c r="O554" s="15">
        <f>VLOOKUP($D554,'cement hist forecast'!$A$1:$AJ$34,27,0)</f>
        <v>13.930634952159352</v>
      </c>
      <c r="P554" s="15">
        <f>VLOOKUP($D554,'cement hist forecast'!$A$1:$AJ$34,28,0)</f>
        <v>13.890880331187187</v>
      </c>
      <c r="Q554" s="15">
        <f>VLOOKUP($D554,'cement hist forecast'!$A$1:$AJ$34,29,0)</f>
        <v>13.514099950952696</v>
      </c>
      <c r="R554" s="15">
        <f>VLOOKUP($D554,'cement hist forecast'!$A$1:$AJ$34,30,0)</f>
        <v>13.144855178322894</v>
      </c>
      <c r="S554" s="15">
        <f>VLOOKUP($D554,'cement hist forecast'!$A$1:$AJ$34,31,0)</f>
        <v>12.782995301145689</v>
      </c>
      <c r="T554" s="15">
        <f>VLOOKUP($D554,'cement hist forecast'!$A$1:$AJ$34,32,0)</f>
        <v>12.428372621512029</v>
      </c>
      <c r="U554" s="15">
        <f>VLOOKUP($D554,'cement hist forecast'!$A$1:$AJ$34,33,0)</f>
        <v>12.080842395471043</v>
      </c>
      <c r="V554" s="15">
        <f>VLOOKUP($D554,'cement hist forecast'!$A$1:$AJ$34,34,0)</f>
        <v>11.740262773950873</v>
      </c>
      <c r="W554" s="15">
        <f>VLOOKUP($D554,'cement hist forecast'!$A$1:$AJ$34,35,0)</f>
        <v>11.406494744861112</v>
      </c>
      <c r="X554" s="15">
        <f>VLOOKUP($D554,'cement hist forecast'!$A$1:$AJ$34,36,0)</f>
        <v>11.079402076353139</v>
      </c>
    </row>
    <row r="555" spans="1:24">
      <c r="A555" s="14" t="s">
        <v>3854</v>
      </c>
      <c r="B555" s="14" t="s">
        <v>4811</v>
      </c>
      <c r="C555" s="14" t="s">
        <v>4812</v>
      </c>
      <c r="D555" s="14" t="s">
        <v>2370</v>
      </c>
      <c r="E555" s="14" t="s">
        <v>4145</v>
      </c>
      <c r="F555">
        <f>SUMIF(GID_GCED_CO2_Plant_2019_v1.0!$V$1:$V$797,'prov lvl hist forec Mt'!A555,GID_GCED_CO2_Plant_2019_v1.0!$AB$1:$AB$797)</f>
        <v>0</v>
      </c>
      <c r="G555" s="15">
        <f t="shared" si="16"/>
        <v>9185.25</v>
      </c>
      <c r="H555" s="26">
        <f t="shared" si="17"/>
        <v>0</v>
      </c>
      <c r="I555" s="15">
        <f>VLOOKUP($D555,'cement hist forecast'!$A$1:$AJ$34,21,0)</f>
        <v>10.296593578950601</v>
      </c>
      <c r="J555" s="15">
        <f>VLOOKUP($D555,'cement hist forecast'!$A$1:$AJ$34,22,0)</f>
        <v>10.615438043271496</v>
      </c>
      <c r="K555" s="15">
        <f>VLOOKUP($D555,'cement hist forecast'!$A$1:$AJ$34,23,0)</f>
        <v>11.454869534698972</v>
      </c>
      <c r="L555" s="15">
        <f>VLOOKUP($D555,'cement hist forecast'!$A$1:$AJ$34,24,0)</f>
        <v>11.613207335351618</v>
      </c>
      <c r="M555" s="15">
        <f>VLOOKUP($D555,'cement hist forecast'!$A$1:$AJ$34,25,0)</f>
        <v>12.993580356253586</v>
      </c>
      <c r="N555" s="15">
        <f>VLOOKUP($D555,'cement hist forecast'!$A$1:$AJ$34,26,0)</f>
        <v>13.159656117009451</v>
      </c>
      <c r="O555" s="15">
        <f>VLOOKUP($D555,'cement hist forecast'!$A$1:$AJ$34,27,0)</f>
        <v>13.316686401956881</v>
      </c>
      <c r="P555" s="15">
        <f>VLOOKUP($D555,'cement hist forecast'!$A$1:$AJ$34,28,0)</f>
        <v>13.288554533211554</v>
      </c>
      <c r="Q555" s="15">
        <f>VLOOKUP($D555,'cement hist forecast'!$A$1:$AJ$34,29,0)</f>
        <v>13.02193052967765</v>
      </c>
      <c r="R555" s="15">
        <f>VLOOKUP($D555,'cement hist forecast'!$A$1:$AJ$34,30,0)</f>
        <v>12.760639006214427</v>
      </c>
      <c r="S555" s="15">
        <f>VLOOKUP($D555,'cement hist forecast'!$A$1:$AJ$34,31,0)</f>
        <v>12.504573313220467</v>
      </c>
      <c r="T555" s="15">
        <f>VLOOKUP($D555,'cement hist forecast'!$A$1:$AJ$34,32,0)</f>
        <v>12.253628934086386</v>
      </c>
      <c r="U555" s="15">
        <f>VLOOKUP($D555,'cement hist forecast'!$A$1:$AJ$34,33,0)</f>
        <v>12.007703442534988</v>
      </c>
      <c r="V555" s="15">
        <f>VLOOKUP($D555,'cement hist forecast'!$A$1:$AJ$34,34,0)</f>
        <v>11.766696460814616</v>
      </c>
      <c r="W555" s="15">
        <f>VLOOKUP($D555,'cement hist forecast'!$A$1:$AJ$34,35,0)</f>
        <v>11.530509618728654</v>
      </c>
      <c r="X555" s="15">
        <f>VLOOKUP($D555,'cement hist forecast'!$A$1:$AJ$34,36,0)</f>
        <v>11.299046513484409</v>
      </c>
    </row>
    <row r="556" spans="1:24">
      <c r="A556" s="14" t="s">
        <v>3458</v>
      </c>
      <c r="B556" s="14" t="s">
        <v>4813</v>
      </c>
      <c r="C556" s="14" t="s">
        <v>3213</v>
      </c>
      <c r="D556" s="14" t="s">
        <v>2564</v>
      </c>
      <c r="E556" s="14" t="s">
        <v>4074</v>
      </c>
      <c r="F556">
        <f>SUMIF(GID_GCED_CO2_Plant_2019_v1.0!$V$1:$V$797,'prov lvl hist forec Mt'!A556,GID_GCED_CO2_Plant_2019_v1.0!$AB$1:$AB$797)</f>
        <v>33.520000000000003</v>
      </c>
      <c r="G556" s="15">
        <f t="shared" si="16"/>
        <v>4136.7100000000009</v>
      </c>
      <c r="H556" s="26">
        <f t="shared" si="17"/>
        <v>8.103057743955944E-3</v>
      </c>
      <c r="I556" s="15">
        <f>VLOOKUP($D556,'cement hist forecast'!$A$1:$AJ$34,21,0)</f>
        <v>2.9595731427703686</v>
      </c>
      <c r="J556" s="15">
        <f>VLOOKUP($D556,'cement hist forecast'!$A$1:$AJ$34,22,0)</f>
        <v>2.9229583462261464</v>
      </c>
      <c r="K556" s="15">
        <f>VLOOKUP($D556,'cement hist forecast'!$A$1:$AJ$34,23,0)</f>
        <v>3.0024404104887008</v>
      </c>
      <c r="L556" s="15">
        <f>VLOOKUP($D556,'cement hist forecast'!$A$1:$AJ$34,24,0)</f>
        <v>2.7821279097866722</v>
      </c>
      <c r="M556" s="15">
        <f>VLOOKUP($D556,'cement hist forecast'!$A$1:$AJ$34,25,0)</f>
        <v>2.7781634354806339</v>
      </c>
      <c r="N556" s="15">
        <f>VLOOKUP($D556,'cement hist forecast'!$A$1:$AJ$34,26,0)</f>
        <v>2.4937250060298819</v>
      </c>
      <c r="O556" s="15">
        <f>VLOOKUP($D556,'cement hist forecast'!$A$1:$AJ$34,27,0)</f>
        <v>2.4734737028222513</v>
      </c>
      <c r="P556" s="15">
        <f>VLOOKUP($D556,'cement hist forecast'!$A$1:$AJ$34,28,0)</f>
        <v>2.4771017100181223</v>
      </c>
      <c r="Q556" s="15">
        <f>VLOOKUP($D556,'cement hist forecast'!$A$1:$AJ$34,29,0)</f>
        <v>2.5114866921239942</v>
      </c>
      <c r="R556" s="15">
        <f>VLOOKUP($D556,'cement hist forecast'!$A$1:$AJ$34,30,0)</f>
        <v>2.5451839745877489</v>
      </c>
      <c r="S556" s="15">
        <f>VLOOKUP($D556,'cement hist forecast'!$A$1:$AJ$34,31,0)</f>
        <v>2.5782073114022284</v>
      </c>
      <c r="T556" s="15">
        <f>VLOOKUP($D556,'cement hist forecast'!$A$1:$AJ$34,32,0)</f>
        <v>2.6105701814804187</v>
      </c>
      <c r="U556" s="15">
        <f>VLOOKUP($D556,'cement hist forecast'!$A$1:$AJ$34,33,0)</f>
        <v>2.6422857941570452</v>
      </c>
      <c r="V556" s="15">
        <f>VLOOKUP($D556,'cement hist forecast'!$A$1:$AJ$34,34,0)</f>
        <v>2.6733670945801395</v>
      </c>
      <c r="W556" s="15">
        <f>VLOOKUP($D556,'cement hist forecast'!$A$1:$AJ$34,35,0)</f>
        <v>2.7038267689947713</v>
      </c>
      <c r="X556" s="15">
        <f>VLOOKUP($D556,'cement hist forecast'!$A$1:$AJ$34,36,0)</f>
        <v>2.7336772499211106</v>
      </c>
    </row>
    <row r="557" spans="1:24">
      <c r="A557" s="14" t="s">
        <v>3323</v>
      </c>
      <c r="B557" s="14" t="s">
        <v>4814</v>
      </c>
      <c r="C557" s="14" t="s">
        <v>2694</v>
      </c>
      <c r="D557" s="14" t="s">
        <v>2696</v>
      </c>
      <c r="E557" s="14" t="s">
        <v>4205</v>
      </c>
      <c r="F557">
        <f>SUMIF(GID_GCED_CO2_Plant_2019_v1.0!$V$1:$V$797,'prov lvl hist forec Mt'!A557,GID_GCED_CO2_Plant_2019_v1.0!$AB$1:$AB$797)</f>
        <v>1247.05</v>
      </c>
      <c r="G557" s="15">
        <f t="shared" si="16"/>
        <v>5718.9600000000009</v>
      </c>
      <c r="H557" s="26">
        <f t="shared" si="17"/>
        <v>0.21805538069858851</v>
      </c>
      <c r="I557" s="15">
        <f>VLOOKUP($D557,'cement hist forecast'!$A$1:$AJ$34,21,0)</f>
        <v>2.3210514816034449</v>
      </c>
      <c r="J557" s="15">
        <f>VLOOKUP($D557,'cement hist forecast'!$A$1:$AJ$34,22,0)</f>
        <v>2.5529818868378529</v>
      </c>
      <c r="K557" s="15">
        <f>VLOOKUP($D557,'cement hist forecast'!$A$1:$AJ$34,23,0)</f>
        <v>2.9541340715585456</v>
      </c>
      <c r="L557" s="15">
        <f>VLOOKUP($D557,'cement hist forecast'!$A$1:$AJ$34,24,0)</f>
        <v>2.2825970187772842</v>
      </c>
      <c r="M557" s="15">
        <f>VLOOKUP($D557,'cement hist forecast'!$A$1:$AJ$34,25,0)</f>
        <v>2.5986114965909302</v>
      </c>
      <c r="N557" s="15">
        <f>VLOOKUP($D557,'cement hist forecast'!$A$1:$AJ$34,26,0)</f>
        <v>2.6818070796554005</v>
      </c>
      <c r="O557" s="15">
        <f>VLOOKUP($D557,'cement hist forecast'!$A$1:$AJ$34,27,0)</f>
        <v>2.7204013856156597</v>
      </c>
      <c r="P557" s="15">
        <f>VLOOKUP($D557,'cement hist forecast'!$A$1:$AJ$34,28,0)</f>
        <v>2.7134872419525156</v>
      </c>
      <c r="Q557" s="15">
        <f>VLOOKUP($D557,'cement hist forecast'!$A$1:$AJ$34,29,0)</f>
        <v>2.6479574088239466</v>
      </c>
      <c r="R557" s="15">
        <f>VLOOKUP($D557,'cement hist forecast'!$A$1:$AJ$34,30,0)</f>
        <v>2.5837381723579491</v>
      </c>
      <c r="S557" s="15">
        <f>VLOOKUP($D557,'cement hist forecast'!$A$1:$AJ$34,31,0)</f>
        <v>2.5208033206212721</v>
      </c>
      <c r="T557" s="15">
        <f>VLOOKUP($D557,'cement hist forecast'!$A$1:$AJ$34,32,0)</f>
        <v>2.4591271659193281</v>
      </c>
      <c r="U557" s="15">
        <f>VLOOKUP($D557,'cement hist forecast'!$A$1:$AJ$34,33,0)</f>
        <v>2.3986845343114234</v>
      </c>
      <c r="V557" s="15">
        <f>VLOOKUP($D557,'cement hist forecast'!$A$1:$AJ$34,34,0)</f>
        <v>2.3394507553356765</v>
      </c>
      <c r="W557" s="15">
        <f>VLOOKUP($D557,'cement hist forecast'!$A$1:$AJ$34,35,0)</f>
        <v>2.2814016519394449</v>
      </c>
      <c r="X557" s="15">
        <f>VLOOKUP($D557,'cement hist forecast'!$A$1:$AJ$34,36,0)</f>
        <v>2.2245135306111372</v>
      </c>
    </row>
    <row r="558" spans="1:24">
      <c r="A558" s="14" t="s">
        <v>3298</v>
      </c>
      <c r="B558" s="14" t="s">
        <v>4815</v>
      </c>
      <c r="C558" s="14" t="s">
        <v>2561</v>
      </c>
      <c r="D558" s="14" t="s">
        <v>2496</v>
      </c>
      <c r="E558" s="14" t="s">
        <v>3976</v>
      </c>
      <c r="F558">
        <f>SUMIF(GID_GCED_CO2_Plant_2019_v1.0!$V$1:$V$797,'prov lvl hist forec Mt'!A558,GID_GCED_CO2_Plant_2019_v1.0!$AB$1:$AB$797)</f>
        <v>261.48</v>
      </c>
      <c r="G558" s="15">
        <f t="shared" si="16"/>
        <v>33858.01</v>
      </c>
      <c r="H558" s="26">
        <f t="shared" si="17"/>
        <v>7.7228401787346633E-3</v>
      </c>
      <c r="I558" s="15">
        <f>VLOOKUP($D558,'cement hist forecast'!$A$1:$AJ$34,21,0)</f>
        <v>14.536797244398452</v>
      </c>
      <c r="J558" s="15">
        <f>VLOOKUP($D558,'cement hist forecast'!$A$1:$AJ$34,22,0)</f>
        <v>15.705172707718006</v>
      </c>
      <c r="K558" s="15">
        <f>VLOOKUP($D558,'cement hist forecast'!$A$1:$AJ$34,23,0)</f>
        <v>16.521798883436066</v>
      </c>
      <c r="L558" s="15">
        <f>VLOOKUP($D558,'cement hist forecast'!$A$1:$AJ$34,24,0)</f>
        <v>15.528204666569852</v>
      </c>
      <c r="M558" s="15">
        <f>VLOOKUP($D558,'cement hist forecast'!$A$1:$AJ$34,25,0)</f>
        <v>16.4013795624181</v>
      </c>
      <c r="N558" s="15">
        <f>VLOOKUP($D558,'cement hist forecast'!$A$1:$AJ$34,26,0)</f>
        <v>16.459466526190305</v>
      </c>
      <c r="O558" s="15">
        <f>VLOOKUP($D558,'cement hist forecast'!$A$1:$AJ$34,27,0)</f>
        <v>16.50125640261324</v>
      </c>
      <c r="P558" s="15">
        <f>VLOOKUP($D558,'cement hist forecast'!$A$1:$AJ$34,28,0)</f>
        <v>16.493769774675151</v>
      </c>
      <c r="Q558" s="15">
        <f>VLOOKUP($D558,'cement hist forecast'!$A$1:$AJ$34,29,0)</f>
        <v>16.422814136004554</v>
      </c>
      <c r="R558" s="15">
        <f>VLOOKUP($D558,'cement hist forecast'!$A$1:$AJ$34,30,0)</f>
        <v>16.353277610107373</v>
      </c>
      <c r="S558" s="15">
        <f>VLOOKUP($D558,'cement hist forecast'!$A$1:$AJ$34,31,0)</f>
        <v>16.285131814728132</v>
      </c>
      <c r="T558" s="15">
        <f>VLOOKUP($D558,'cement hist forecast'!$A$1:$AJ$34,32,0)</f>
        <v>16.218348935256476</v>
      </c>
      <c r="U558" s="15">
        <f>VLOOKUP($D558,'cement hist forecast'!$A$1:$AJ$34,33,0)</f>
        <v>16.152901713374256</v>
      </c>
      <c r="V558" s="15">
        <f>VLOOKUP($D558,'cement hist forecast'!$A$1:$AJ$34,34,0)</f>
        <v>16.088763435929675</v>
      </c>
      <c r="W558" s="15">
        <f>VLOOKUP($D558,'cement hist forecast'!$A$1:$AJ$34,35,0)</f>
        <v>16.025907924033991</v>
      </c>
      <c r="X558" s="15">
        <f>VLOOKUP($D558,'cement hist forecast'!$A$1:$AJ$34,36,0)</f>
        <v>15.964309522376219</v>
      </c>
    </row>
    <row r="559" spans="1:24">
      <c r="A559" s="14" t="s">
        <v>3855</v>
      </c>
      <c r="B559" s="14" t="s">
        <v>4816</v>
      </c>
      <c r="C559" s="14" t="s">
        <v>2413</v>
      </c>
      <c r="D559" s="14" t="s">
        <v>2370</v>
      </c>
      <c r="E559" s="14" t="s">
        <v>4145</v>
      </c>
      <c r="F559">
        <f>SUMIF(GID_GCED_CO2_Plant_2019_v1.0!$V$1:$V$797,'prov lvl hist forec Mt'!A559,GID_GCED_CO2_Plant_2019_v1.0!$AB$1:$AB$797)</f>
        <v>0</v>
      </c>
      <c r="G559" s="15">
        <f t="shared" si="16"/>
        <v>9185.25</v>
      </c>
      <c r="H559" s="26">
        <f t="shared" si="17"/>
        <v>0</v>
      </c>
      <c r="I559" s="15">
        <f>VLOOKUP($D559,'cement hist forecast'!$A$1:$AJ$34,21,0)</f>
        <v>10.296593578950601</v>
      </c>
      <c r="J559" s="15">
        <f>VLOOKUP($D559,'cement hist forecast'!$A$1:$AJ$34,22,0)</f>
        <v>10.615438043271496</v>
      </c>
      <c r="K559" s="15">
        <f>VLOOKUP($D559,'cement hist forecast'!$A$1:$AJ$34,23,0)</f>
        <v>11.454869534698972</v>
      </c>
      <c r="L559" s="15">
        <f>VLOOKUP($D559,'cement hist forecast'!$A$1:$AJ$34,24,0)</f>
        <v>11.613207335351618</v>
      </c>
      <c r="M559" s="15">
        <f>VLOOKUP($D559,'cement hist forecast'!$A$1:$AJ$34,25,0)</f>
        <v>12.993580356253586</v>
      </c>
      <c r="N559" s="15">
        <f>VLOOKUP($D559,'cement hist forecast'!$A$1:$AJ$34,26,0)</f>
        <v>13.159656117009451</v>
      </c>
      <c r="O559" s="15">
        <f>VLOOKUP($D559,'cement hist forecast'!$A$1:$AJ$34,27,0)</f>
        <v>13.316686401956881</v>
      </c>
      <c r="P559" s="15">
        <f>VLOOKUP($D559,'cement hist forecast'!$A$1:$AJ$34,28,0)</f>
        <v>13.288554533211554</v>
      </c>
      <c r="Q559" s="15">
        <f>VLOOKUP($D559,'cement hist forecast'!$A$1:$AJ$34,29,0)</f>
        <v>13.02193052967765</v>
      </c>
      <c r="R559" s="15">
        <f>VLOOKUP($D559,'cement hist forecast'!$A$1:$AJ$34,30,0)</f>
        <v>12.760639006214427</v>
      </c>
      <c r="S559" s="15">
        <f>VLOOKUP($D559,'cement hist forecast'!$A$1:$AJ$34,31,0)</f>
        <v>12.504573313220467</v>
      </c>
      <c r="T559" s="15">
        <f>VLOOKUP($D559,'cement hist forecast'!$A$1:$AJ$34,32,0)</f>
        <v>12.253628934086386</v>
      </c>
      <c r="U559" s="15">
        <f>VLOOKUP($D559,'cement hist forecast'!$A$1:$AJ$34,33,0)</f>
        <v>12.007703442534988</v>
      </c>
      <c r="V559" s="15">
        <f>VLOOKUP($D559,'cement hist forecast'!$A$1:$AJ$34,34,0)</f>
        <v>11.766696460814616</v>
      </c>
      <c r="W559" s="15">
        <f>VLOOKUP($D559,'cement hist forecast'!$A$1:$AJ$34,35,0)</f>
        <v>11.530509618728654</v>
      </c>
      <c r="X559" s="15">
        <f>VLOOKUP($D559,'cement hist forecast'!$A$1:$AJ$34,36,0)</f>
        <v>11.299046513484409</v>
      </c>
    </row>
    <row r="560" spans="1:24">
      <c r="A560" s="14" t="s">
        <v>3334</v>
      </c>
      <c r="B560" s="14" t="s">
        <v>4817</v>
      </c>
      <c r="C560" s="14" t="s">
        <v>2749</v>
      </c>
      <c r="D560" s="14" t="s">
        <v>2412</v>
      </c>
      <c r="E560" s="14" t="s">
        <v>3949</v>
      </c>
      <c r="F560">
        <f>SUMIF(GID_GCED_CO2_Plant_2019_v1.0!$V$1:$V$797,'prov lvl hist forec Mt'!A560,GID_GCED_CO2_Plant_2019_v1.0!$AB$1:$AB$797)</f>
        <v>801.19</v>
      </c>
      <c r="G560" s="15">
        <f t="shared" si="16"/>
        <v>15785.860000000004</v>
      </c>
      <c r="H560" s="26">
        <f t="shared" si="17"/>
        <v>5.0753649151835875E-2</v>
      </c>
      <c r="I560" s="15">
        <f>VLOOKUP($D560,'cement hist forecast'!$A$1:$AJ$34,21,0)</f>
        <v>11.343923220019859</v>
      </c>
      <c r="J560" s="15">
        <f>VLOOKUP($D560,'cement hist forecast'!$A$1:$AJ$34,22,0)</f>
        <v>9.9130862781334503</v>
      </c>
      <c r="K560" s="15">
        <f>VLOOKUP($D560,'cement hist forecast'!$A$1:$AJ$34,23,0)</f>
        <v>10.141604532781432</v>
      </c>
      <c r="L560" s="15">
        <f>VLOOKUP($D560,'cement hist forecast'!$A$1:$AJ$34,24,0)</f>
        <v>8.291353354336696</v>
      </c>
      <c r="M560" s="15">
        <f>VLOOKUP($D560,'cement hist forecast'!$A$1:$AJ$34,25,0)</f>
        <v>9.1106957187115842</v>
      </c>
      <c r="N560" s="15">
        <f>VLOOKUP($D560,'cement hist forecast'!$A$1:$AJ$34,26,0)</f>
        <v>9.2201849356915702</v>
      </c>
      <c r="O560" s="15">
        <f>VLOOKUP($D560,'cement hist forecast'!$A$1:$AJ$34,27,0)</f>
        <v>9.3035600578153357</v>
      </c>
      <c r="P560" s="15">
        <f>VLOOKUP($D560,'cement hist forecast'!$A$1:$AJ$34,28,0)</f>
        <v>9.2886234613938434</v>
      </c>
      <c r="Q560" s="15">
        <f>VLOOKUP($D560,'cement hist forecast'!$A$1:$AJ$34,29,0)</f>
        <v>9.1470596295304016</v>
      </c>
      <c r="R560" s="15">
        <f>VLOOKUP($D560,'cement hist forecast'!$A$1:$AJ$34,30,0)</f>
        <v>9.0083270743042263</v>
      </c>
      <c r="S560" s="15">
        <f>VLOOKUP($D560,'cement hist forecast'!$A$1:$AJ$34,31,0)</f>
        <v>8.8723691701825764</v>
      </c>
      <c r="T560" s="15">
        <f>VLOOKUP($D560,'cement hist forecast'!$A$1:$AJ$34,32,0)</f>
        <v>8.7391304241433581</v>
      </c>
      <c r="U560" s="15">
        <f>VLOOKUP($D560,'cement hist forecast'!$A$1:$AJ$34,33,0)</f>
        <v>8.6085564530249243</v>
      </c>
      <c r="V560" s="15">
        <f>VLOOKUP($D560,'cement hist forecast'!$A$1:$AJ$34,34,0)</f>
        <v>8.480593961328859</v>
      </c>
      <c r="W560" s="15">
        <f>VLOOKUP($D560,'cement hist forecast'!$A$1:$AJ$34,35,0)</f>
        <v>8.3551907194667159</v>
      </c>
      <c r="X560" s="15">
        <f>VLOOKUP($D560,'cement hist forecast'!$A$1:$AJ$34,36,0)</f>
        <v>8.2322955424418147</v>
      </c>
    </row>
    <row r="561" spans="1:24">
      <c r="A561" s="14" t="s">
        <v>3856</v>
      </c>
      <c r="B561" s="14" t="s">
        <v>4818</v>
      </c>
      <c r="C561" s="14" t="s">
        <v>4819</v>
      </c>
      <c r="D561" s="14" t="s">
        <v>2362</v>
      </c>
      <c r="E561" s="14" t="s">
        <v>3963</v>
      </c>
      <c r="F561">
        <f>SUMIF(GID_GCED_CO2_Plant_2019_v1.0!$V$1:$V$797,'prov lvl hist forec Mt'!A561,GID_GCED_CO2_Plant_2019_v1.0!$AB$1:$AB$797)</f>
        <v>0</v>
      </c>
      <c r="G561" s="15">
        <f t="shared" si="16"/>
        <v>26891.949999999997</v>
      </c>
      <c r="H561" s="26">
        <f t="shared" si="17"/>
        <v>0</v>
      </c>
      <c r="I561" s="15">
        <f>VLOOKUP($D561,'cement hist forecast'!$A$1:$AJ$34,21,0)</f>
        <v>21.994985336630332</v>
      </c>
      <c r="J561" s="15">
        <f>VLOOKUP($D561,'cement hist forecast'!$A$1:$AJ$34,22,0)</f>
        <v>20.472306267203567</v>
      </c>
      <c r="K561" s="15">
        <f>VLOOKUP($D561,'cement hist forecast'!$A$1:$AJ$34,23,0)</f>
        <v>20.264922925467992</v>
      </c>
      <c r="L561" s="15">
        <f>VLOOKUP($D561,'cement hist forecast'!$A$1:$AJ$34,24,0)</f>
        <v>14.497991619881457</v>
      </c>
      <c r="M561" s="15">
        <f>VLOOKUP($D561,'cement hist forecast'!$A$1:$AJ$34,25,0)</f>
        <v>14.40046728580502</v>
      </c>
      <c r="N561" s="15">
        <f>VLOOKUP($D561,'cement hist forecast'!$A$1:$AJ$34,26,0)</f>
        <v>15.896400140947566</v>
      </c>
      <c r="O561" s="15">
        <f>VLOOKUP($D561,'cement hist forecast'!$A$1:$AJ$34,27,0)</f>
        <v>15.777576315359193</v>
      </c>
      <c r="P561" s="15">
        <f>VLOOKUP($D561,'cement hist forecast'!$A$1:$AJ$34,28,0)</f>
        <v>15.798863522896191</v>
      </c>
      <c r="Q561" s="15">
        <f>VLOOKUP($D561,'cement hist forecast'!$A$1:$AJ$34,29,0)</f>
        <v>16.000616223683764</v>
      </c>
      <c r="R561" s="15">
        <f>VLOOKUP($D561,'cement hist forecast'!$A$1:$AJ$34,30,0)</f>
        <v>16.198333870455588</v>
      </c>
      <c r="S561" s="15">
        <f>VLOOKUP($D561,'cement hist forecast'!$A$1:$AJ$34,31,0)</f>
        <v>16.392097164291975</v>
      </c>
      <c r="T561" s="15">
        <f>VLOOKUP($D561,'cement hist forecast'!$A$1:$AJ$34,32,0)</f>
        <v>16.581985192251636</v>
      </c>
      <c r="U561" s="15">
        <f>VLOOKUP($D561,'cement hist forecast'!$A$1:$AJ$34,33,0)</f>
        <v>16.768075459652103</v>
      </c>
      <c r="V561" s="15">
        <f>VLOOKUP($D561,'cement hist forecast'!$A$1:$AJ$34,34,0)</f>
        <v>16.950443921704558</v>
      </c>
      <c r="W561" s="15">
        <f>VLOOKUP($D561,'cement hist forecast'!$A$1:$AJ$34,35,0)</f>
        <v>17.129165014515966</v>
      </c>
      <c r="X561" s="15">
        <f>VLOOKUP($D561,'cement hist forecast'!$A$1:$AJ$34,36,0)</f>
        <v>17.304311685471145</v>
      </c>
    </row>
    <row r="562" spans="1:24">
      <c r="A562" s="14" t="s">
        <v>3473</v>
      </c>
      <c r="B562" s="14" t="s">
        <v>4820</v>
      </c>
      <c r="C562" s="14" t="s">
        <v>3235</v>
      </c>
      <c r="D562" s="14" t="s">
        <v>2400</v>
      </c>
      <c r="E562" s="14" t="s">
        <v>4023</v>
      </c>
      <c r="F562">
        <f>SUMIF(GID_GCED_CO2_Plant_2019_v1.0!$V$1:$V$797,'prov lvl hist forec Mt'!A562,GID_GCED_CO2_Plant_2019_v1.0!$AB$1:$AB$797)</f>
        <v>522.95000000000005</v>
      </c>
      <c r="G562" s="15">
        <f t="shared" si="16"/>
        <v>18621.920000000002</v>
      </c>
      <c r="H562" s="26">
        <f t="shared" si="17"/>
        <v>2.8082496326909363E-2</v>
      </c>
      <c r="I562" s="15">
        <f>VLOOKUP($D562,'cement hist forecast'!$A$1:$AJ$34,21,0)</f>
        <v>15.467210726119626</v>
      </c>
      <c r="J562" s="15">
        <f>VLOOKUP($D562,'cement hist forecast'!$A$1:$AJ$34,22,0)</f>
        <v>15.976751172588134</v>
      </c>
      <c r="K562" s="15">
        <f>VLOOKUP($D562,'cement hist forecast'!$A$1:$AJ$34,23,0)</f>
        <v>16.1704825212869</v>
      </c>
      <c r="L562" s="15">
        <f>VLOOKUP($D562,'cement hist forecast'!$A$1:$AJ$34,24,0)</f>
        <v>14.439325167700181</v>
      </c>
      <c r="M562" s="15">
        <f>VLOOKUP($D562,'cement hist forecast'!$A$1:$AJ$34,25,0)</f>
        <v>15.403971225051407</v>
      </c>
      <c r="N562" s="15">
        <f>VLOOKUP($D562,'cement hist forecast'!$A$1:$AJ$34,26,0)</f>
        <v>14.96456053282656</v>
      </c>
      <c r="O562" s="15">
        <f>VLOOKUP($D562,'cement hist forecast'!$A$1:$AJ$34,27,0)</f>
        <v>15.02982583604382</v>
      </c>
      <c r="P562" s="15">
        <f>VLOOKUP($D562,'cement hist forecast'!$A$1:$AJ$34,28,0)</f>
        <v>15.018133601362166</v>
      </c>
      <c r="Q562" s="15">
        <f>VLOOKUP($D562,'cement hist forecast'!$A$1:$AJ$34,29,0)</f>
        <v>14.907318694279338</v>
      </c>
      <c r="R562" s="15">
        <f>VLOOKUP($D562,'cement hist forecast'!$A$1:$AJ$34,30,0)</f>
        <v>14.798720085338164</v>
      </c>
      <c r="S562" s="15">
        <f>VLOOKUP($D562,'cement hist forecast'!$A$1:$AJ$34,31,0)</f>
        <v>14.692293448575814</v>
      </c>
      <c r="T562" s="15">
        <f>VLOOKUP($D562,'cement hist forecast'!$A$1:$AJ$34,32,0)</f>
        <v>14.587995344548712</v>
      </c>
      <c r="U562" s="15">
        <f>VLOOKUP($D562,'cement hist forecast'!$A$1:$AJ$34,33,0)</f>
        <v>14.48578320260215</v>
      </c>
      <c r="V562" s="15">
        <f>VLOOKUP($D562,'cement hist forecast'!$A$1:$AJ$34,34,0)</f>
        <v>14.385615303494522</v>
      </c>
      <c r="W562" s="15">
        <f>VLOOKUP($D562,'cement hist forecast'!$A$1:$AJ$34,35,0)</f>
        <v>14.287450762369044</v>
      </c>
      <c r="X562" s="15">
        <f>VLOOKUP($D562,'cement hist forecast'!$A$1:$AJ$34,36,0)</f>
        <v>14.191249512066076</v>
      </c>
    </row>
    <row r="563" spans="1:24">
      <c r="A563" s="14" t="s">
        <v>3857</v>
      </c>
      <c r="B563" s="14" t="s">
        <v>4821</v>
      </c>
      <c r="C563" s="14" t="s">
        <v>4822</v>
      </c>
      <c r="D563" s="14" t="s">
        <v>2400</v>
      </c>
      <c r="E563" s="14" t="s">
        <v>4023</v>
      </c>
      <c r="F563">
        <f>SUMIF(GID_GCED_CO2_Plant_2019_v1.0!$V$1:$V$797,'prov lvl hist forec Mt'!A563,GID_GCED_CO2_Plant_2019_v1.0!$AB$1:$AB$797)</f>
        <v>0</v>
      </c>
      <c r="G563" s="15">
        <f t="shared" si="16"/>
        <v>18621.920000000002</v>
      </c>
      <c r="H563" s="26">
        <f t="shared" si="17"/>
        <v>0</v>
      </c>
      <c r="I563" s="15">
        <f>VLOOKUP($D563,'cement hist forecast'!$A$1:$AJ$34,21,0)</f>
        <v>15.467210726119626</v>
      </c>
      <c r="J563" s="15">
        <f>VLOOKUP($D563,'cement hist forecast'!$A$1:$AJ$34,22,0)</f>
        <v>15.976751172588134</v>
      </c>
      <c r="K563" s="15">
        <f>VLOOKUP($D563,'cement hist forecast'!$A$1:$AJ$34,23,0)</f>
        <v>16.1704825212869</v>
      </c>
      <c r="L563" s="15">
        <f>VLOOKUP($D563,'cement hist forecast'!$A$1:$AJ$34,24,0)</f>
        <v>14.439325167700181</v>
      </c>
      <c r="M563" s="15">
        <f>VLOOKUP($D563,'cement hist forecast'!$A$1:$AJ$34,25,0)</f>
        <v>15.403971225051407</v>
      </c>
      <c r="N563" s="15">
        <f>VLOOKUP($D563,'cement hist forecast'!$A$1:$AJ$34,26,0)</f>
        <v>14.96456053282656</v>
      </c>
      <c r="O563" s="15">
        <f>VLOOKUP($D563,'cement hist forecast'!$A$1:$AJ$34,27,0)</f>
        <v>15.02982583604382</v>
      </c>
      <c r="P563" s="15">
        <f>VLOOKUP($D563,'cement hist forecast'!$A$1:$AJ$34,28,0)</f>
        <v>15.018133601362166</v>
      </c>
      <c r="Q563" s="15">
        <f>VLOOKUP($D563,'cement hist forecast'!$A$1:$AJ$34,29,0)</f>
        <v>14.907318694279338</v>
      </c>
      <c r="R563" s="15">
        <f>VLOOKUP($D563,'cement hist forecast'!$A$1:$AJ$34,30,0)</f>
        <v>14.798720085338164</v>
      </c>
      <c r="S563" s="15">
        <f>VLOOKUP($D563,'cement hist forecast'!$A$1:$AJ$34,31,0)</f>
        <v>14.692293448575814</v>
      </c>
      <c r="T563" s="15">
        <f>VLOOKUP($D563,'cement hist forecast'!$A$1:$AJ$34,32,0)</f>
        <v>14.587995344548712</v>
      </c>
      <c r="U563" s="15">
        <f>VLOOKUP($D563,'cement hist forecast'!$A$1:$AJ$34,33,0)</f>
        <v>14.48578320260215</v>
      </c>
      <c r="V563" s="15">
        <f>VLOOKUP($D563,'cement hist forecast'!$A$1:$AJ$34,34,0)</f>
        <v>14.385615303494522</v>
      </c>
      <c r="W563" s="15">
        <f>VLOOKUP($D563,'cement hist forecast'!$A$1:$AJ$34,35,0)</f>
        <v>14.287450762369044</v>
      </c>
      <c r="X563" s="15">
        <f>VLOOKUP($D563,'cement hist forecast'!$A$1:$AJ$34,36,0)</f>
        <v>14.191249512066076</v>
      </c>
    </row>
    <row r="564" spans="1:24">
      <c r="A564" s="14" t="s">
        <v>3858</v>
      </c>
      <c r="B564" s="14" t="s">
        <v>4823</v>
      </c>
      <c r="C564" s="14" t="s">
        <v>4824</v>
      </c>
      <c r="D564" s="14" t="s">
        <v>2446</v>
      </c>
      <c r="E564" s="14" t="s">
        <v>3951</v>
      </c>
      <c r="F564">
        <f>SUMIF(GID_GCED_CO2_Plant_2019_v1.0!$V$1:$V$797,'prov lvl hist forec Mt'!A564,GID_GCED_CO2_Plant_2019_v1.0!$AB$1:$AB$797)</f>
        <v>0</v>
      </c>
      <c r="G564" s="15">
        <f t="shared" si="16"/>
        <v>15742.279999999997</v>
      </c>
      <c r="H564" s="26">
        <f t="shared" si="17"/>
        <v>0</v>
      </c>
      <c r="I564" s="15">
        <f>VLOOKUP($D564,'cement hist forecast'!$A$1:$AJ$34,21,0)</f>
        <v>14.855393778621981</v>
      </c>
      <c r="J564" s="15">
        <f>VLOOKUP($D564,'cement hist forecast'!$A$1:$AJ$34,22,0)</f>
        <v>15.201388095517611</v>
      </c>
      <c r="K564" s="15">
        <f>VLOOKUP($D564,'cement hist forecast'!$A$1:$AJ$34,23,0)</f>
        <v>15.067019776570652</v>
      </c>
      <c r="L564" s="15">
        <f>VLOOKUP($D564,'cement hist forecast'!$A$1:$AJ$34,24,0)</f>
        <v>14.134727678653508</v>
      </c>
      <c r="M564" s="15">
        <f>VLOOKUP($D564,'cement hist forecast'!$A$1:$AJ$34,25,0)</f>
        <v>15.992822878418323</v>
      </c>
      <c r="N564" s="15">
        <f>VLOOKUP($D564,'cement hist forecast'!$A$1:$AJ$34,26,0)</f>
        <v>13.708727210595866</v>
      </c>
      <c r="O564" s="15">
        <f>VLOOKUP($D564,'cement hist forecast'!$A$1:$AJ$34,27,0)</f>
        <v>13.930634952159352</v>
      </c>
      <c r="P564" s="15">
        <f>VLOOKUP($D564,'cement hist forecast'!$A$1:$AJ$34,28,0)</f>
        <v>13.890880331187187</v>
      </c>
      <c r="Q564" s="15">
        <f>VLOOKUP($D564,'cement hist forecast'!$A$1:$AJ$34,29,0)</f>
        <v>13.514099950952696</v>
      </c>
      <c r="R564" s="15">
        <f>VLOOKUP($D564,'cement hist forecast'!$A$1:$AJ$34,30,0)</f>
        <v>13.144855178322894</v>
      </c>
      <c r="S564" s="15">
        <f>VLOOKUP($D564,'cement hist forecast'!$A$1:$AJ$34,31,0)</f>
        <v>12.782995301145689</v>
      </c>
      <c r="T564" s="15">
        <f>VLOOKUP($D564,'cement hist forecast'!$A$1:$AJ$34,32,0)</f>
        <v>12.428372621512029</v>
      </c>
      <c r="U564" s="15">
        <f>VLOOKUP($D564,'cement hist forecast'!$A$1:$AJ$34,33,0)</f>
        <v>12.080842395471043</v>
      </c>
      <c r="V564" s="15">
        <f>VLOOKUP($D564,'cement hist forecast'!$A$1:$AJ$34,34,0)</f>
        <v>11.740262773950873</v>
      </c>
      <c r="W564" s="15">
        <f>VLOOKUP($D564,'cement hist forecast'!$A$1:$AJ$34,35,0)</f>
        <v>11.406494744861112</v>
      </c>
      <c r="X564" s="15">
        <f>VLOOKUP($D564,'cement hist forecast'!$A$1:$AJ$34,36,0)</f>
        <v>11.079402076353139</v>
      </c>
    </row>
    <row r="565" spans="1:24">
      <c r="A565" s="14" t="s">
        <v>3269</v>
      </c>
      <c r="B565" s="14" t="s">
        <v>4825</v>
      </c>
      <c r="C565" s="14" t="s">
        <v>2445</v>
      </c>
      <c r="D565" s="14" t="s">
        <v>2446</v>
      </c>
      <c r="E565" s="14" t="s">
        <v>3951</v>
      </c>
      <c r="F565">
        <f>SUMIF(GID_GCED_CO2_Plant_2019_v1.0!$V$1:$V$797,'prov lvl hist forec Mt'!A565,GID_GCED_CO2_Plant_2019_v1.0!$AB$1:$AB$797)</f>
        <v>1129.7199999999998</v>
      </c>
      <c r="G565" s="15">
        <f t="shared" si="16"/>
        <v>15742.279999999997</v>
      </c>
      <c r="H565" s="26">
        <f t="shared" si="17"/>
        <v>7.1763429439699974E-2</v>
      </c>
      <c r="I565" s="15">
        <f>VLOOKUP($D565,'cement hist forecast'!$A$1:$AJ$34,21,0)</f>
        <v>14.855393778621981</v>
      </c>
      <c r="J565" s="15">
        <f>VLOOKUP($D565,'cement hist forecast'!$A$1:$AJ$34,22,0)</f>
        <v>15.201388095517611</v>
      </c>
      <c r="K565" s="15">
        <f>VLOOKUP($D565,'cement hist forecast'!$A$1:$AJ$34,23,0)</f>
        <v>15.067019776570652</v>
      </c>
      <c r="L565" s="15">
        <f>VLOOKUP($D565,'cement hist forecast'!$A$1:$AJ$34,24,0)</f>
        <v>14.134727678653508</v>
      </c>
      <c r="M565" s="15">
        <f>VLOOKUP($D565,'cement hist forecast'!$A$1:$AJ$34,25,0)</f>
        <v>15.992822878418323</v>
      </c>
      <c r="N565" s="15">
        <f>VLOOKUP($D565,'cement hist forecast'!$A$1:$AJ$34,26,0)</f>
        <v>13.708727210595866</v>
      </c>
      <c r="O565" s="15">
        <f>VLOOKUP($D565,'cement hist forecast'!$A$1:$AJ$34,27,0)</f>
        <v>13.930634952159352</v>
      </c>
      <c r="P565" s="15">
        <f>VLOOKUP($D565,'cement hist forecast'!$A$1:$AJ$34,28,0)</f>
        <v>13.890880331187187</v>
      </c>
      <c r="Q565" s="15">
        <f>VLOOKUP($D565,'cement hist forecast'!$A$1:$AJ$34,29,0)</f>
        <v>13.514099950952696</v>
      </c>
      <c r="R565" s="15">
        <f>VLOOKUP($D565,'cement hist forecast'!$A$1:$AJ$34,30,0)</f>
        <v>13.144855178322894</v>
      </c>
      <c r="S565" s="15">
        <f>VLOOKUP($D565,'cement hist forecast'!$A$1:$AJ$34,31,0)</f>
        <v>12.782995301145689</v>
      </c>
      <c r="T565" s="15">
        <f>VLOOKUP($D565,'cement hist forecast'!$A$1:$AJ$34,32,0)</f>
        <v>12.428372621512029</v>
      </c>
      <c r="U565" s="15">
        <f>VLOOKUP($D565,'cement hist forecast'!$A$1:$AJ$34,33,0)</f>
        <v>12.080842395471043</v>
      </c>
      <c r="V565" s="15">
        <f>VLOOKUP($D565,'cement hist forecast'!$A$1:$AJ$34,34,0)</f>
        <v>11.740262773950873</v>
      </c>
      <c r="W565" s="15">
        <f>VLOOKUP($D565,'cement hist forecast'!$A$1:$AJ$34,35,0)</f>
        <v>11.406494744861112</v>
      </c>
      <c r="X565" s="15">
        <f>VLOOKUP($D565,'cement hist forecast'!$A$1:$AJ$34,36,0)</f>
        <v>11.079402076353139</v>
      </c>
    </row>
    <row r="566" spans="1:24">
      <c r="A566" s="14" t="s">
        <v>3859</v>
      </c>
      <c r="B566" s="14" t="s">
        <v>4826</v>
      </c>
      <c r="C566" s="14" t="s">
        <v>4827</v>
      </c>
      <c r="D566" s="14" t="s">
        <v>2446</v>
      </c>
      <c r="E566" s="14" t="s">
        <v>3951</v>
      </c>
      <c r="F566">
        <f>SUMIF(GID_GCED_CO2_Plant_2019_v1.0!$V$1:$V$797,'prov lvl hist forec Mt'!A566,GID_GCED_CO2_Plant_2019_v1.0!$AB$1:$AB$797)</f>
        <v>0</v>
      </c>
      <c r="G566" s="15">
        <f t="shared" si="16"/>
        <v>15742.279999999997</v>
      </c>
      <c r="H566" s="26">
        <f t="shared" si="17"/>
        <v>0</v>
      </c>
      <c r="I566" s="15">
        <f>VLOOKUP($D566,'cement hist forecast'!$A$1:$AJ$34,21,0)</f>
        <v>14.855393778621981</v>
      </c>
      <c r="J566" s="15">
        <f>VLOOKUP($D566,'cement hist forecast'!$A$1:$AJ$34,22,0)</f>
        <v>15.201388095517611</v>
      </c>
      <c r="K566" s="15">
        <f>VLOOKUP($D566,'cement hist forecast'!$A$1:$AJ$34,23,0)</f>
        <v>15.067019776570652</v>
      </c>
      <c r="L566" s="15">
        <f>VLOOKUP($D566,'cement hist forecast'!$A$1:$AJ$34,24,0)</f>
        <v>14.134727678653508</v>
      </c>
      <c r="M566" s="15">
        <f>VLOOKUP($D566,'cement hist forecast'!$A$1:$AJ$34,25,0)</f>
        <v>15.992822878418323</v>
      </c>
      <c r="N566" s="15">
        <f>VLOOKUP($D566,'cement hist forecast'!$A$1:$AJ$34,26,0)</f>
        <v>13.708727210595866</v>
      </c>
      <c r="O566" s="15">
        <f>VLOOKUP($D566,'cement hist forecast'!$A$1:$AJ$34,27,0)</f>
        <v>13.930634952159352</v>
      </c>
      <c r="P566" s="15">
        <f>VLOOKUP($D566,'cement hist forecast'!$A$1:$AJ$34,28,0)</f>
        <v>13.890880331187187</v>
      </c>
      <c r="Q566" s="15">
        <f>VLOOKUP($D566,'cement hist forecast'!$A$1:$AJ$34,29,0)</f>
        <v>13.514099950952696</v>
      </c>
      <c r="R566" s="15">
        <f>VLOOKUP($D566,'cement hist forecast'!$A$1:$AJ$34,30,0)</f>
        <v>13.144855178322894</v>
      </c>
      <c r="S566" s="15">
        <f>VLOOKUP($D566,'cement hist forecast'!$A$1:$AJ$34,31,0)</f>
        <v>12.782995301145689</v>
      </c>
      <c r="T566" s="15">
        <f>VLOOKUP($D566,'cement hist forecast'!$A$1:$AJ$34,32,0)</f>
        <v>12.428372621512029</v>
      </c>
      <c r="U566" s="15">
        <f>VLOOKUP($D566,'cement hist forecast'!$A$1:$AJ$34,33,0)</f>
        <v>12.080842395471043</v>
      </c>
      <c r="V566" s="15">
        <f>VLOOKUP($D566,'cement hist forecast'!$A$1:$AJ$34,34,0)</f>
        <v>11.740262773950873</v>
      </c>
      <c r="W566" s="15">
        <f>VLOOKUP($D566,'cement hist forecast'!$A$1:$AJ$34,35,0)</f>
        <v>11.406494744861112</v>
      </c>
      <c r="X566" s="15">
        <f>VLOOKUP($D566,'cement hist forecast'!$A$1:$AJ$34,36,0)</f>
        <v>11.079402076353139</v>
      </c>
    </row>
    <row r="567" spans="1:24">
      <c r="A567" s="14" t="s">
        <v>3423</v>
      </c>
      <c r="B567" s="14" t="s">
        <v>4828</v>
      </c>
      <c r="C567" s="14" t="s">
        <v>1446</v>
      </c>
      <c r="D567" s="14" t="s">
        <v>2412</v>
      </c>
      <c r="E567" s="14" t="s">
        <v>3949</v>
      </c>
      <c r="F567">
        <f>SUMIF(GID_GCED_CO2_Plant_2019_v1.0!$V$1:$V$797,'prov lvl hist forec Mt'!A567,GID_GCED_CO2_Plant_2019_v1.0!$AB$1:$AB$797)</f>
        <v>1548.76</v>
      </c>
      <c r="G567" s="15">
        <f t="shared" si="16"/>
        <v>15785.860000000004</v>
      </c>
      <c r="H567" s="26">
        <f t="shared" si="17"/>
        <v>9.8110587576476643E-2</v>
      </c>
      <c r="I567" s="15">
        <f>VLOOKUP($D567,'cement hist forecast'!$A$1:$AJ$34,21,0)</f>
        <v>11.343923220019859</v>
      </c>
      <c r="J567" s="15">
        <f>VLOOKUP($D567,'cement hist forecast'!$A$1:$AJ$34,22,0)</f>
        <v>9.9130862781334503</v>
      </c>
      <c r="K567" s="15">
        <f>VLOOKUP($D567,'cement hist forecast'!$A$1:$AJ$34,23,0)</f>
        <v>10.141604532781432</v>
      </c>
      <c r="L567" s="15">
        <f>VLOOKUP($D567,'cement hist forecast'!$A$1:$AJ$34,24,0)</f>
        <v>8.291353354336696</v>
      </c>
      <c r="M567" s="15">
        <f>VLOOKUP($D567,'cement hist forecast'!$A$1:$AJ$34,25,0)</f>
        <v>9.1106957187115842</v>
      </c>
      <c r="N567" s="15">
        <f>VLOOKUP($D567,'cement hist forecast'!$A$1:$AJ$34,26,0)</f>
        <v>9.2201849356915702</v>
      </c>
      <c r="O567" s="15">
        <f>VLOOKUP($D567,'cement hist forecast'!$A$1:$AJ$34,27,0)</f>
        <v>9.3035600578153357</v>
      </c>
      <c r="P567" s="15">
        <f>VLOOKUP($D567,'cement hist forecast'!$A$1:$AJ$34,28,0)</f>
        <v>9.2886234613938434</v>
      </c>
      <c r="Q567" s="15">
        <f>VLOOKUP($D567,'cement hist forecast'!$A$1:$AJ$34,29,0)</f>
        <v>9.1470596295304016</v>
      </c>
      <c r="R567" s="15">
        <f>VLOOKUP($D567,'cement hist forecast'!$A$1:$AJ$34,30,0)</f>
        <v>9.0083270743042263</v>
      </c>
      <c r="S567" s="15">
        <f>VLOOKUP($D567,'cement hist forecast'!$A$1:$AJ$34,31,0)</f>
        <v>8.8723691701825764</v>
      </c>
      <c r="T567" s="15">
        <f>VLOOKUP($D567,'cement hist forecast'!$A$1:$AJ$34,32,0)</f>
        <v>8.7391304241433581</v>
      </c>
      <c r="U567" s="15">
        <f>VLOOKUP($D567,'cement hist forecast'!$A$1:$AJ$34,33,0)</f>
        <v>8.6085564530249243</v>
      </c>
      <c r="V567" s="15">
        <f>VLOOKUP($D567,'cement hist forecast'!$A$1:$AJ$34,34,0)</f>
        <v>8.480593961328859</v>
      </c>
      <c r="W567" s="15">
        <f>VLOOKUP($D567,'cement hist forecast'!$A$1:$AJ$34,35,0)</f>
        <v>8.3551907194667159</v>
      </c>
      <c r="X567" s="15">
        <f>VLOOKUP($D567,'cement hist forecast'!$A$1:$AJ$34,36,0)</f>
        <v>8.2322955424418147</v>
      </c>
    </row>
    <row r="568" spans="1:24">
      <c r="A568" s="14" t="s">
        <v>3860</v>
      </c>
      <c r="B568" s="14" t="s">
        <v>4829</v>
      </c>
      <c r="C568" s="14" t="s">
        <v>4830</v>
      </c>
      <c r="D568" s="14" t="s">
        <v>2446</v>
      </c>
      <c r="E568" s="14" t="s">
        <v>3951</v>
      </c>
      <c r="F568">
        <f>SUMIF(GID_GCED_CO2_Plant_2019_v1.0!$V$1:$V$797,'prov lvl hist forec Mt'!A568,GID_GCED_CO2_Plant_2019_v1.0!$AB$1:$AB$797)</f>
        <v>0</v>
      </c>
      <c r="G568" s="15">
        <f t="shared" si="16"/>
        <v>15742.279999999997</v>
      </c>
      <c r="H568" s="26">
        <f t="shared" si="17"/>
        <v>0</v>
      </c>
      <c r="I568" s="15">
        <f>VLOOKUP($D568,'cement hist forecast'!$A$1:$AJ$34,21,0)</f>
        <v>14.855393778621981</v>
      </c>
      <c r="J568" s="15">
        <f>VLOOKUP($D568,'cement hist forecast'!$A$1:$AJ$34,22,0)</f>
        <v>15.201388095517611</v>
      </c>
      <c r="K568" s="15">
        <f>VLOOKUP($D568,'cement hist forecast'!$A$1:$AJ$34,23,0)</f>
        <v>15.067019776570652</v>
      </c>
      <c r="L568" s="15">
        <f>VLOOKUP($D568,'cement hist forecast'!$A$1:$AJ$34,24,0)</f>
        <v>14.134727678653508</v>
      </c>
      <c r="M568" s="15">
        <f>VLOOKUP($D568,'cement hist forecast'!$A$1:$AJ$34,25,0)</f>
        <v>15.992822878418323</v>
      </c>
      <c r="N568" s="15">
        <f>VLOOKUP($D568,'cement hist forecast'!$A$1:$AJ$34,26,0)</f>
        <v>13.708727210595866</v>
      </c>
      <c r="O568" s="15">
        <f>VLOOKUP($D568,'cement hist forecast'!$A$1:$AJ$34,27,0)</f>
        <v>13.930634952159352</v>
      </c>
      <c r="P568" s="15">
        <f>VLOOKUP($D568,'cement hist forecast'!$A$1:$AJ$34,28,0)</f>
        <v>13.890880331187187</v>
      </c>
      <c r="Q568" s="15">
        <f>VLOOKUP($D568,'cement hist forecast'!$A$1:$AJ$34,29,0)</f>
        <v>13.514099950952696</v>
      </c>
      <c r="R568" s="15">
        <f>VLOOKUP($D568,'cement hist forecast'!$A$1:$AJ$34,30,0)</f>
        <v>13.144855178322894</v>
      </c>
      <c r="S568" s="15">
        <f>VLOOKUP($D568,'cement hist forecast'!$A$1:$AJ$34,31,0)</f>
        <v>12.782995301145689</v>
      </c>
      <c r="T568" s="15">
        <f>VLOOKUP($D568,'cement hist forecast'!$A$1:$AJ$34,32,0)</f>
        <v>12.428372621512029</v>
      </c>
      <c r="U568" s="15">
        <f>VLOOKUP($D568,'cement hist forecast'!$A$1:$AJ$34,33,0)</f>
        <v>12.080842395471043</v>
      </c>
      <c r="V568" s="15">
        <f>VLOOKUP($D568,'cement hist forecast'!$A$1:$AJ$34,34,0)</f>
        <v>11.740262773950873</v>
      </c>
      <c r="W568" s="15">
        <f>VLOOKUP($D568,'cement hist forecast'!$A$1:$AJ$34,35,0)</f>
        <v>11.406494744861112</v>
      </c>
      <c r="X568" s="15">
        <f>VLOOKUP($D568,'cement hist forecast'!$A$1:$AJ$34,36,0)</f>
        <v>11.079402076353139</v>
      </c>
    </row>
    <row r="569" spans="1:24">
      <c r="A569" s="14" t="s">
        <v>3861</v>
      </c>
      <c r="B569" s="14" t="s">
        <v>4831</v>
      </c>
      <c r="C569" s="14" t="s">
        <v>4832</v>
      </c>
      <c r="D569" s="14" t="s">
        <v>2642</v>
      </c>
      <c r="E569" s="14" t="s">
        <v>4037</v>
      </c>
      <c r="F569">
        <f>SUMIF(GID_GCED_CO2_Plant_2019_v1.0!$V$1:$V$797,'prov lvl hist forec Mt'!A569,GID_GCED_CO2_Plant_2019_v1.0!$AB$1:$AB$797)</f>
        <v>0</v>
      </c>
      <c r="G569" s="15">
        <f t="shared" si="16"/>
        <v>4378.0800000000008</v>
      </c>
      <c r="H569" s="26">
        <f t="shared" si="17"/>
        <v>0</v>
      </c>
      <c r="I569" s="15">
        <f>VLOOKUP($D569,'cement hist forecast'!$A$1:$AJ$34,21,0)</f>
        <v>4.7341744386935067</v>
      </c>
      <c r="J569" s="15">
        <f>VLOOKUP($D569,'cement hist forecast'!$A$1:$AJ$34,22,0)</f>
        <v>4.717029300676912</v>
      </c>
      <c r="K569" s="15">
        <f>VLOOKUP($D569,'cement hist forecast'!$A$1:$AJ$34,23,0)</f>
        <v>4.7560378363525624</v>
      </c>
      <c r="L569" s="15">
        <f>VLOOKUP($D569,'cement hist forecast'!$A$1:$AJ$34,24,0)</f>
        <v>5.4571039312530667</v>
      </c>
      <c r="M569" s="15">
        <f>VLOOKUP($D569,'cement hist forecast'!$A$1:$AJ$34,25,0)</f>
        <v>6.8556945384631858</v>
      </c>
      <c r="N569" s="15">
        <f>VLOOKUP($D569,'cement hist forecast'!$A$1:$AJ$34,26,0)</f>
        <v>7.3057456645371399</v>
      </c>
      <c r="O569" s="15">
        <f>VLOOKUP($D569,'cement hist forecast'!$A$1:$AJ$34,27,0)</f>
        <v>7.5092199851219519</v>
      </c>
      <c r="P569" s="15">
        <f>VLOOKUP($D569,'cement hist forecast'!$A$1:$AJ$34,28,0)</f>
        <v>7.4727676989807588</v>
      </c>
      <c r="Q569" s="15">
        <f>VLOOKUP($D569,'cement hist forecast'!$A$1:$AJ$34,29,0)</f>
        <v>7.1272856921893633</v>
      </c>
      <c r="R569" s="15">
        <f>VLOOKUP($D569,'cement hist forecast'!$A$1:$AJ$34,30,0)</f>
        <v>6.7887133255337968</v>
      </c>
      <c r="S569" s="15">
        <f>VLOOKUP($D569,'cement hist forecast'!$A$1:$AJ$34,31,0)</f>
        <v>6.456912406211341</v>
      </c>
      <c r="T569" s="15">
        <f>VLOOKUP($D569,'cement hist forecast'!$A$1:$AJ$34,32,0)</f>
        <v>6.1317475052753343</v>
      </c>
      <c r="U569" s="15">
        <f>VLOOKUP($D569,'cement hist forecast'!$A$1:$AJ$34,33,0)</f>
        <v>5.8130859023580479</v>
      </c>
      <c r="V569" s="15">
        <f>VLOOKUP($D569,'cement hist forecast'!$A$1:$AJ$34,34,0)</f>
        <v>5.5007975314991064</v>
      </c>
      <c r="W569" s="15">
        <f>VLOOKUP($D569,'cement hist forecast'!$A$1:$AJ$34,35,0)</f>
        <v>5.1947549280573462</v>
      </c>
      <c r="X569" s="15">
        <f>VLOOKUP($D569,'cement hist forecast'!$A$1:$AJ$34,36,0)</f>
        <v>4.8948331766844175</v>
      </c>
    </row>
    <row r="570" spans="1:24">
      <c r="A570" s="14" t="s">
        <v>3481</v>
      </c>
      <c r="B570" s="14" t="s">
        <v>4833</v>
      </c>
      <c r="C570" s="14" t="s">
        <v>4834</v>
      </c>
      <c r="D570" s="14" t="s">
        <v>2366</v>
      </c>
      <c r="E570" s="14" t="s">
        <v>3987</v>
      </c>
      <c r="F570">
        <f>SUMIF(GID_GCED_CO2_Plant_2019_v1.0!$V$1:$V$797,'prov lvl hist forec Mt'!A570,GID_GCED_CO2_Plant_2019_v1.0!$AB$1:$AB$797)</f>
        <v>784.44</v>
      </c>
      <c r="G570" s="15">
        <f t="shared" si="16"/>
        <v>30951.659999999996</v>
      </c>
      <c r="H570" s="26">
        <f t="shared" si="17"/>
        <v>2.5344036474941899E-2</v>
      </c>
      <c r="I570" s="15">
        <f>VLOOKUP($D570,'cement hist forecast'!$A$1:$AJ$34,21,0)</f>
        <v>18.673370677696866</v>
      </c>
      <c r="J570" s="15">
        <f>VLOOKUP($D570,'cement hist forecast'!$A$1:$AJ$34,22,0)</f>
        <v>19.134054182558735</v>
      </c>
      <c r="K570" s="15">
        <f>VLOOKUP($D570,'cement hist forecast'!$A$1:$AJ$34,23,0)</f>
        <v>18.733784261782063</v>
      </c>
      <c r="L570" s="15">
        <f>VLOOKUP($D570,'cement hist forecast'!$A$1:$AJ$34,24,0)</f>
        <v>18.178614028547219</v>
      </c>
      <c r="M570" s="15">
        <f>VLOOKUP($D570,'cement hist forecast'!$A$1:$AJ$34,25,0)</f>
        <v>19.500559683797793</v>
      </c>
      <c r="N570" s="15">
        <f>VLOOKUP($D570,'cement hist forecast'!$A$1:$AJ$34,26,0)</f>
        <v>19.658190788078301</v>
      </c>
      <c r="O570" s="15">
        <f>VLOOKUP($D570,'cement hist forecast'!$A$1:$AJ$34,27,0)</f>
        <v>19.758945245019191</v>
      </c>
      <c r="P570" s="15">
        <f>VLOOKUP($D570,'cement hist forecast'!$A$1:$AJ$34,28,0)</f>
        <v>19.74089515258564</v>
      </c>
      <c r="Q570" s="15">
        <f>VLOOKUP($D570,'cement hist forecast'!$A$1:$AJ$34,29,0)</f>
        <v>19.569822695495866</v>
      </c>
      <c r="R570" s="15">
        <f>VLOOKUP($D570,'cement hist forecast'!$A$1:$AJ$34,30,0)</f>
        <v>19.402171687547888</v>
      </c>
      <c r="S570" s="15">
        <f>VLOOKUP($D570,'cement hist forecast'!$A$1:$AJ$34,31,0)</f>
        <v>19.237873699758868</v>
      </c>
      <c r="T570" s="15">
        <f>VLOOKUP($D570,'cement hist forecast'!$A$1:$AJ$34,32,0)</f>
        <v>19.076861671725631</v>
      </c>
      <c r="U570" s="15">
        <f>VLOOKUP($D570,'cement hist forecast'!$A$1:$AJ$34,33,0)</f>
        <v>18.919069884253059</v>
      </c>
      <c r="V570" s="15">
        <f>VLOOKUP($D570,'cement hist forecast'!$A$1:$AJ$34,34,0)</f>
        <v>18.764433932529936</v>
      </c>
      <c r="W570" s="15">
        <f>VLOOKUP($D570,'cement hist forecast'!$A$1:$AJ$34,35,0)</f>
        <v>18.61289069984128</v>
      </c>
      <c r="X570" s="15">
        <f>VLOOKUP($D570,'cement hist forecast'!$A$1:$AJ$34,36,0)</f>
        <v>18.464378331806394</v>
      </c>
    </row>
    <row r="571" spans="1:24">
      <c r="A571" s="14" t="s">
        <v>3506</v>
      </c>
      <c r="B571" s="14" t="s">
        <v>4835</v>
      </c>
      <c r="C571" s="14" t="s">
        <v>4836</v>
      </c>
      <c r="D571" s="14" t="s">
        <v>2744</v>
      </c>
      <c r="E571" s="14" t="s">
        <v>4415</v>
      </c>
      <c r="F571">
        <f>SUMIF(GID_GCED_CO2_Plant_2019_v1.0!$V$1:$V$797,'prov lvl hist forec Mt'!A571,GID_GCED_CO2_Plant_2019_v1.0!$AB$1:$AB$797)</f>
        <v>46.930000000000007</v>
      </c>
      <c r="G571" s="15">
        <f t="shared" si="16"/>
        <v>797.84000000000015</v>
      </c>
      <c r="H571" s="26">
        <f t="shared" si="17"/>
        <v>5.8821317557404988E-2</v>
      </c>
      <c r="I571" s="15">
        <f>VLOOKUP($D571,'cement hist forecast'!$A$1:$AJ$34,21,0)</f>
        <v>0.58936373053193369</v>
      </c>
      <c r="J571" s="15">
        <f>VLOOKUP($D571,'cement hist forecast'!$A$1:$AJ$34,22,0)</f>
        <v>0.81035340392118249</v>
      </c>
      <c r="K571" s="15">
        <f>VLOOKUP($D571,'cement hist forecast'!$A$1:$AJ$34,23,0)</f>
        <v>0.87108768549873916</v>
      </c>
      <c r="L571" s="15">
        <f>VLOOKUP($D571,'cement hist forecast'!$A$1:$AJ$34,24,0)</f>
        <v>1.2072172827376972</v>
      </c>
      <c r="M571" s="15">
        <f>VLOOKUP($D571,'cement hist forecast'!$A$1:$AJ$34,25,0)</f>
        <v>1.4873681381165262</v>
      </c>
      <c r="N571" s="15">
        <f>VLOOKUP($D571,'cement hist forecast'!$A$1:$AJ$34,26,0)</f>
        <v>1.4714584553077539</v>
      </c>
      <c r="O571" s="15">
        <f>VLOOKUP($D571,'cement hist forecast'!$A$1:$AJ$34,27,0)</f>
        <v>1.5114137935127279</v>
      </c>
      <c r="P571" s="15">
        <f>VLOOKUP($D571,'cement hist forecast'!$A$1:$AJ$34,28,0)</f>
        <v>1.5042558218486386</v>
      </c>
      <c r="Q571" s="15">
        <f>VLOOKUP($D571,'cement hist forecast'!$A$1:$AJ$34,29,0)</f>
        <v>1.4364150722866826</v>
      </c>
      <c r="R571" s="15">
        <f>VLOOKUP($D571,'cement hist forecast'!$A$1:$AJ$34,30,0)</f>
        <v>1.3699311377159658</v>
      </c>
      <c r="S571" s="15">
        <f>VLOOKUP($D571,'cement hist forecast'!$A$1:$AJ$34,31,0)</f>
        <v>1.3047768818366632</v>
      </c>
      <c r="T571" s="15">
        <f>VLOOKUP($D571,'cement hist forecast'!$A$1:$AJ$34,32,0)</f>
        <v>1.2409257110749468</v>
      </c>
      <c r="U571" s="15">
        <f>VLOOKUP($D571,'cement hist forecast'!$A$1:$AJ$34,33,0)</f>
        <v>1.1783515637284649</v>
      </c>
      <c r="V571" s="15">
        <f>VLOOKUP($D571,'cement hist forecast'!$A$1:$AJ$34,34,0)</f>
        <v>1.1170288993289121</v>
      </c>
      <c r="W571" s="15">
        <f>VLOOKUP($D571,'cement hist forecast'!$A$1:$AJ$34,35,0)</f>
        <v>1.0569326882173513</v>
      </c>
      <c r="X571" s="15">
        <f>VLOOKUP($D571,'cement hist forecast'!$A$1:$AJ$34,36,0)</f>
        <v>0.99803840132802057</v>
      </c>
    </row>
    <row r="572" spans="1:24">
      <c r="A572" s="14" t="s">
        <v>3862</v>
      </c>
      <c r="B572" s="14" t="s">
        <v>4837</v>
      </c>
      <c r="C572" s="14" t="s">
        <v>4838</v>
      </c>
      <c r="D572" s="14" t="s">
        <v>3970</v>
      </c>
      <c r="E572" s="14" t="s">
        <v>3971</v>
      </c>
      <c r="F572">
        <f>SUMIF(GID_GCED_CO2_Plant_2019_v1.0!$V$1:$V$797,'prov lvl hist forec Mt'!A572,GID_GCED_CO2_Plant_2019_v1.0!$AB$1:$AB$797)</f>
        <v>0</v>
      </c>
      <c r="G572" s="15">
        <f t="shared" si="16"/>
        <v>6506.7800000000007</v>
      </c>
      <c r="H572" s="26">
        <f t="shared" si="17"/>
        <v>0</v>
      </c>
      <c r="I572" s="15">
        <f>VLOOKUP($D572,'cement hist forecast'!$A$1:$AJ$34,21,0)</f>
        <v>7.7519399425939444</v>
      </c>
      <c r="J572" s="15">
        <f>VLOOKUP($D572,'cement hist forecast'!$A$1:$AJ$34,22,0)</f>
        <v>8.2611807461625233</v>
      </c>
      <c r="K572" s="15">
        <f>VLOOKUP($D572,'cement hist forecast'!$A$1:$AJ$34,23,0)</f>
        <v>4.1310126843708384</v>
      </c>
      <c r="L572" s="15">
        <f>VLOOKUP($D572,'cement hist forecast'!$A$1:$AJ$34,24,0)</f>
        <v>3.8413634632449338</v>
      </c>
      <c r="M572" s="15">
        <f>VLOOKUP($D572,'cement hist forecast'!$A$1:$AJ$34,25,0)</f>
        <v>4.4937795284061428</v>
      </c>
      <c r="N572" s="15">
        <f>VLOOKUP($D572,'cement hist forecast'!$A$1:$AJ$34,26,0)</f>
        <v>4.7903496545665574</v>
      </c>
      <c r="O572" s="15">
        <f>VLOOKUP($D572,'cement hist forecast'!$A$1:$AJ$34,27,0)</f>
        <v>4.876154171658599</v>
      </c>
      <c r="P572" s="15">
        <f>VLOOKUP($D572,'cement hist forecast'!$A$1:$AJ$34,28,0)</f>
        <v>4.8607823507808767</v>
      </c>
      <c r="Q572" s="15">
        <f>VLOOKUP($D572,'cement hist forecast'!$A$1:$AJ$34,29,0)</f>
        <v>4.7150936138851112</v>
      </c>
      <c r="R572" s="15">
        <f>VLOOKUP($D572,'cement hist forecast'!$A$1:$AJ$34,30,0)</f>
        <v>4.5723186517272607</v>
      </c>
      <c r="S572" s="15">
        <f>VLOOKUP($D572,'cement hist forecast'!$A$1:$AJ$34,31,0)</f>
        <v>4.4323991888125676</v>
      </c>
      <c r="T572" s="15">
        <f>VLOOKUP($D572,'cement hist forecast'!$A$1:$AJ$34,32,0)</f>
        <v>4.2952781151561679</v>
      </c>
      <c r="U572" s="15">
        <f>VLOOKUP($D572,'cement hist forecast'!$A$1:$AJ$34,33,0)</f>
        <v>4.1608994629728961</v>
      </c>
      <c r="V572" s="15">
        <f>VLOOKUP($D572,'cement hist forecast'!$A$1:$AJ$34,34,0)</f>
        <v>4.0292083838332902</v>
      </c>
      <c r="W572" s="15">
        <f>VLOOKUP($D572,'cement hist forecast'!$A$1:$AJ$34,35,0)</f>
        <v>3.9001511262764765</v>
      </c>
      <c r="X572" s="15">
        <f>VLOOKUP($D572,'cement hist forecast'!$A$1:$AJ$34,36,0)</f>
        <v>3.7736750138707977</v>
      </c>
    </row>
    <row r="573" spans="1:24">
      <c r="A573" s="14" t="s">
        <v>3386</v>
      </c>
      <c r="B573" s="14" t="s">
        <v>4839</v>
      </c>
      <c r="C573" s="14" t="s">
        <v>2977</v>
      </c>
      <c r="D573" s="14" t="s">
        <v>2438</v>
      </c>
      <c r="E573" s="14" t="s">
        <v>3959</v>
      </c>
      <c r="F573">
        <f>SUMIF(GID_GCED_CO2_Plant_2019_v1.0!$V$1:$V$797,'prov lvl hist forec Mt'!A573,GID_GCED_CO2_Plant_2019_v1.0!$AB$1:$AB$797)</f>
        <v>207.84</v>
      </c>
      <c r="G573" s="15">
        <f t="shared" si="16"/>
        <v>15366.849999999997</v>
      </c>
      <c r="H573" s="26">
        <f t="shared" si="17"/>
        <v>1.3525218245769305E-2</v>
      </c>
      <c r="I573" s="15">
        <f>VLOOKUP($D573,'cement hist forecast'!$A$1:$AJ$34,21,0)</f>
        <v>5.9878345291577375</v>
      </c>
      <c r="J573" s="15">
        <f>VLOOKUP($D573,'cement hist forecast'!$A$1:$AJ$34,22,0)</f>
        <v>5.1578523161182837</v>
      </c>
      <c r="K573" s="15">
        <f>VLOOKUP($D573,'cement hist forecast'!$A$1:$AJ$34,23,0)</f>
        <v>5.0033483853656673</v>
      </c>
      <c r="L573" s="15">
        <f>VLOOKUP($D573,'cement hist forecast'!$A$1:$AJ$34,24,0)</f>
        <v>5.2750356313801383</v>
      </c>
      <c r="M573" s="15">
        <f>VLOOKUP($D573,'cement hist forecast'!$A$1:$AJ$34,25,0)</f>
        <v>6.3407056184827324</v>
      </c>
      <c r="N573" s="15">
        <f>VLOOKUP($D573,'cement hist forecast'!$A$1:$AJ$34,26,0)</f>
        <v>7.2350911397993114</v>
      </c>
      <c r="O573" s="15">
        <f>VLOOKUP($D573,'cement hist forecast'!$A$1:$AJ$34,27,0)</f>
        <v>7.3822753558155743</v>
      </c>
      <c r="P573" s="15">
        <f>VLOOKUP($D573,'cement hist forecast'!$A$1:$AJ$34,28,0)</f>
        <v>7.3559074036225329</v>
      </c>
      <c r="Q573" s="15">
        <f>VLOOKUP($D573,'cement hist forecast'!$A$1:$AJ$34,29,0)</f>
        <v>7.106001183657435</v>
      </c>
      <c r="R573" s="15">
        <f>VLOOKUP($D573,'cement hist forecast'!$A$1:$AJ$34,30,0)</f>
        <v>6.8610930880916392</v>
      </c>
      <c r="S573" s="15">
        <f>VLOOKUP($D573,'cement hist forecast'!$A$1:$AJ$34,31,0)</f>
        <v>6.6210831544371596</v>
      </c>
      <c r="T573" s="15">
        <f>VLOOKUP($D573,'cement hist forecast'!$A$1:$AJ$34,32,0)</f>
        <v>6.3858734194557698</v>
      </c>
      <c r="U573" s="15">
        <f>VLOOKUP($D573,'cement hist forecast'!$A$1:$AJ$34,33,0)</f>
        <v>6.1553678791740083</v>
      </c>
      <c r="V573" s="15">
        <f>VLOOKUP($D573,'cement hist forecast'!$A$1:$AJ$34,34,0)</f>
        <v>5.9294724496978795</v>
      </c>
      <c r="W573" s="15">
        <f>VLOOKUP($D573,'cement hist forecast'!$A$1:$AJ$34,35,0)</f>
        <v>5.7080949288112768</v>
      </c>
      <c r="X573" s="15">
        <f>VLOOKUP($D573,'cement hist forecast'!$A$1:$AJ$34,36,0)</f>
        <v>5.491144958342403</v>
      </c>
    </row>
    <row r="574" spans="1:24">
      <c r="A574" s="14" t="s">
        <v>3863</v>
      </c>
      <c r="B574" s="14" t="s">
        <v>4840</v>
      </c>
      <c r="C574" s="14" t="s">
        <v>4841</v>
      </c>
      <c r="D574" s="14" t="s">
        <v>2453</v>
      </c>
      <c r="E574" s="14" t="s">
        <v>4031</v>
      </c>
      <c r="F574">
        <f>SUMIF(GID_GCED_CO2_Plant_2019_v1.0!$V$1:$V$797,'prov lvl hist forec Mt'!A574,GID_GCED_CO2_Plant_2019_v1.0!$AB$1:$AB$797)</f>
        <v>0</v>
      </c>
      <c r="G574" s="15">
        <f t="shared" si="16"/>
        <v>24364.339999999997</v>
      </c>
      <c r="H574" s="26">
        <f t="shared" si="17"/>
        <v>0</v>
      </c>
      <c r="I574" s="15">
        <f>VLOOKUP($D574,'cement hist forecast'!$A$1:$AJ$34,21,0)</f>
        <v>23.889292836613272</v>
      </c>
      <c r="J574" s="15">
        <f>VLOOKUP($D574,'cement hist forecast'!$A$1:$AJ$34,22,0)</f>
        <v>23.602110317639493</v>
      </c>
      <c r="K574" s="15">
        <f>VLOOKUP($D574,'cement hist forecast'!$A$1:$AJ$34,23,0)</f>
        <v>23.509084946009047</v>
      </c>
      <c r="L574" s="15">
        <f>VLOOKUP($D574,'cement hist forecast'!$A$1:$AJ$34,24,0)</f>
        <v>19.425947158911239</v>
      </c>
      <c r="M574" s="15">
        <f>VLOOKUP($D574,'cement hist forecast'!$A$1:$AJ$34,25,0)</f>
        <v>22.081998920465789</v>
      </c>
      <c r="N574" s="15">
        <f>VLOOKUP($D574,'cement hist forecast'!$A$1:$AJ$34,26,0)</f>
        <v>20.766259868170149</v>
      </c>
      <c r="O574" s="15">
        <f>VLOOKUP($D574,'cement hist forecast'!$A$1:$AJ$34,27,0)</f>
        <v>21.088943481517536</v>
      </c>
      <c r="P574" s="15">
        <f>VLOOKUP($D574,'cement hist forecast'!$A$1:$AJ$34,28,0)</f>
        <v>21.03113493165726</v>
      </c>
      <c r="Q574" s="15">
        <f>VLOOKUP($D574,'cement hist forecast'!$A$1:$AJ$34,29,0)</f>
        <v>20.483245733759745</v>
      </c>
      <c r="R574" s="15">
        <f>VLOOKUP($D574,'cement hist forecast'!$A$1:$AJ$34,30,0)</f>
        <v>19.946314319820178</v>
      </c>
      <c r="S574" s="15">
        <f>VLOOKUP($D574,'cement hist forecast'!$A$1:$AJ$34,31,0)</f>
        <v>19.420121534159403</v>
      </c>
      <c r="T574" s="15">
        <f>VLOOKUP($D574,'cement hist forecast'!$A$1:$AJ$34,32,0)</f>
        <v>18.904452604211844</v>
      </c>
      <c r="U574" s="15">
        <f>VLOOKUP($D574,'cement hist forecast'!$A$1:$AJ$34,33,0)</f>
        <v>18.399097052863237</v>
      </c>
      <c r="V574" s="15">
        <f>VLOOKUP($D574,'cement hist forecast'!$A$1:$AJ$34,34,0)</f>
        <v>17.903848612541598</v>
      </c>
      <c r="W574" s="15">
        <f>VLOOKUP($D574,'cement hist forecast'!$A$1:$AJ$34,35,0)</f>
        <v>17.418505141026397</v>
      </c>
      <c r="X574" s="15">
        <f>VLOOKUP($D574,'cement hist forecast'!$A$1:$AJ$34,36,0)</f>
        <v>16.942868538941493</v>
      </c>
    </row>
    <row r="575" spans="1:24">
      <c r="A575" s="14" t="s">
        <v>3864</v>
      </c>
      <c r="B575" s="14" t="s">
        <v>4842</v>
      </c>
      <c r="C575" s="14" t="s">
        <v>2978</v>
      </c>
      <c r="D575" s="14" t="s">
        <v>1517</v>
      </c>
      <c r="E575" s="14" t="s">
        <v>4043</v>
      </c>
      <c r="F575">
        <f>SUMIF(GID_GCED_CO2_Plant_2019_v1.0!$V$1:$V$797,'prov lvl hist forec Mt'!A575,GID_GCED_CO2_Plant_2019_v1.0!$AB$1:$AB$797)</f>
        <v>0</v>
      </c>
      <c r="G575" s="15">
        <f t="shared" si="16"/>
        <v>24846.129999999997</v>
      </c>
      <c r="H575" s="26">
        <f t="shared" si="17"/>
        <v>0</v>
      </c>
      <c r="I575" s="15">
        <f>VLOOKUP($D575,'cement hist forecast'!$A$1:$AJ$34,21,0)</f>
        <v>19.737440587036417</v>
      </c>
      <c r="J575" s="15">
        <f>VLOOKUP($D575,'cement hist forecast'!$A$1:$AJ$34,22,0)</f>
        <v>19.782785600550685</v>
      </c>
      <c r="K575" s="15">
        <f>VLOOKUP($D575,'cement hist forecast'!$A$1:$AJ$34,23,0)</f>
        <v>21.414223108893875</v>
      </c>
      <c r="L575" s="15">
        <f>VLOOKUP($D575,'cement hist forecast'!$A$1:$AJ$34,24,0)</f>
        <v>21.140668258208319</v>
      </c>
      <c r="M575" s="15">
        <f>VLOOKUP($D575,'cement hist forecast'!$A$1:$AJ$34,25,0)</f>
        <v>22.995128337938279</v>
      </c>
      <c r="N575" s="15">
        <f>VLOOKUP($D575,'cement hist forecast'!$A$1:$AJ$34,26,0)</f>
        <v>23.156823843551148</v>
      </c>
      <c r="O575" s="15">
        <f>VLOOKUP($D575,'cement hist forecast'!$A$1:$AJ$34,27,0)</f>
        <v>23.328832621471442</v>
      </c>
      <c r="P575" s="15">
        <f>VLOOKUP($D575,'cement hist forecast'!$A$1:$AJ$34,28,0)</f>
        <v>23.29801736589754</v>
      </c>
      <c r="Q575" s="15">
        <f>VLOOKUP($D575,'cement hist forecast'!$A$1:$AJ$34,29,0)</f>
        <v>23.005961161405295</v>
      </c>
      <c r="R575" s="15">
        <f>VLOOKUP($D575,'cement hist forecast'!$A$1:$AJ$34,30,0)</f>
        <v>22.719746081002896</v>
      </c>
      <c r="S575" s="15">
        <f>VLOOKUP($D575,'cement hist forecast'!$A$1:$AJ$34,31,0)</f>
        <v>22.439255302208544</v>
      </c>
      <c r="T575" s="15">
        <f>VLOOKUP($D575,'cement hist forecast'!$A$1:$AJ$34,32,0)</f>
        <v>22.164374338990076</v>
      </c>
      <c r="U575" s="15">
        <f>VLOOKUP($D575,'cement hist forecast'!$A$1:$AJ$34,33,0)</f>
        <v>21.894990995035982</v>
      </c>
      <c r="V575" s="15">
        <f>VLOOKUP($D575,'cement hist forecast'!$A$1:$AJ$34,34,0)</f>
        <v>21.630995317960966</v>
      </c>
      <c r="W575" s="15">
        <f>VLOOKUP($D575,'cement hist forecast'!$A$1:$AJ$34,35,0)</f>
        <v>21.372279554427454</v>
      </c>
      <c r="X575" s="15">
        <f>VLOOKUP($D575,'cement hist forecast'!$A$1:$AJ$34,36,0)</f>
        <v>21.118738106164606</v>
      </c>
    </row>
    <row r="576" spans="1:24">
      <c r="A576" s="14" t="s">
        <v>3865</v>
      </c>
      <c r="B576" s="14" t="s">
        <v>4843</v>
      </c>
      <c r="C576" s="14" t="s">
        <v>4844</v>
      </c>
      <c r="D576" s="14" t="s">
        <v>2412</v>
      </c>
      <c r="E576" s="14" t="s">
        <v>3949</v>
      </c>
      <c r="F576">
        <f>SUMIF(GID_GCED_CO2_Plant_2019_v1.0!$V$1:$V$797,'prov lvl hist forec Mt'!A576,GID_GCED_CO2_Plant_2019_v1.0!$AB$1:$AB$797)</f>
        <v>0</v>
      </c>
      <c r="G576" s="15">
        <f t="shared" si="16"/>
        <v>15785.860000000004</v>
      </c>
      <c r="H576" s="26">
        <f t="shared" si="17"/>
        <v>0</v>
      </c>
      <c r="I576" s="15">
        <f>VLOOKUP($D576,'cement hist forecast'!$A$1:$AJ$34,21,0)</f>
        <v>11.343923220019859</v>
      </c>
      <c r="J576" s="15">
        <f>VLOOKUP($D576,'cement hist forecast'!$A$1:$AJ$34,22,0)</f>
        <v>9.9130862781334503</v>
      </c>
      <c r="K576" s="15">
        <f>VLOOKUP($D576,'cement hist forecast'!$A$1:$AJ$34,23,0)</f>
        <v>10.141604532781432</v>
      </c>
      <c r="L576" s="15">
        <f>VLOOKUP($D576,'cement hist forecast'!$A$1:$AJ$34,24,0)</f>
        <v>8.291353354336696</v>
      </c>
      <c r="M576" s="15">
        <f>VLOOKUP($D576,'cement hist forecast'!$A$1:$AJ$34,25,0)</f>
        <v>9.1106957187115842</v>
      </c>
      <c r="N576" s="15">
        <f>VLOOKUP($D576,'cement hist forecast'!$A$1:$AJ$34,26,0)</f>
        <v>9.2201849356915702</v>
      </c>
      <c r="O576" s="15">
        <f>VLOOKUP($D576,'cement hist forecast'!$A$1:$AJ$34,27,0)</f>
        <v>9.3035600578153357</v>
      </c>
      <c r="P576" s="15">
        <f>VLOOKUP($D576,'cement hist forecast'!$A$1:$AJ$34,28,0)</f>
        <v>9.2886234613938434</v>
      </c>
      <c r="Q576" s="15">
        <f>VLOOKUP($D576,'cement hist forecast'!$A$1:$AJ$34,29,0)</f>
        <v>9.1470596295304016</v>
      </c>
      <c r="R576" s="15">
        <f>VLOOKUP($D576,'cement hist forecast'!$A$1:$AJ$34,30,0)</f>
        <v>9.0083270743042263</v>
      </c>
      <c r="S576" s="15">
        <f>VLOOKUP($D576,'cement hist forecast'!$A$1:$AJ$34,31,0)</f>
        <v>8.8723691701825764</v>
      </c>
      <c r="T576" s="15">
        <f>VLOOKUP($D576,'cement hist forecast'!$A$1:$AJ$34,32,0)</f>
        <v>8.7391304241433581</v>
      </c>
      <c r="U576" s="15">
        <f>VLOOKUP($D576,'cement hist forecast'!$A$1:$AJ$34,33,0)</f>
        <v>8.6085564530249243</v>
      </c>
      <c r="V576" s="15">
        <f>VLOOKUP($D576,'cement hist forecast'!$A$1:$AJ$34,34,0)</f>
        <v>8.480593961328859</v>
      </c>
      <c r="W576" s="15">
        <f>VLOOKUP($D576,'cement hist forecast'!$A$1:$AJ$34,35,0)</f>
        <v>8.3551907194667159</v>
      </c>
      <c r="X576" s="15">
        <f>VLOOKUP($D576,'cement hist forecast'!$A$1:$AJ$34,36,0)</f>
        <v>8.2322955424418147</v>
      </c>
    </row>
    <row r="577" spans="1:24">
      <c r="A577" s="14" t="s">
        <v>3866</v>
      </c>
      <c r="B577" s="14" t="s">
        <v>4845</v>
      </c>
      <c r="C577" s="14" t="s">
        <v>4846</v>
      </c>
      <c r="D577" s="14" t="s">
        <v>2409</v>
      </c>
      <c r="E577" s="14" t="s">
        <v>3961</v>
      </c>
      <c r="F577">
        <f>SUMIF(GID_GCED_CO2_Plant_2019_v1.0!$V$1:$V$797,'prov lvl hist forec Mt'!A577,GID_GCED_CO2_Plant_2019_v1.0!$AB$1:$AB$797)</f>
        <v>0</v>
      </c>
      <c r="G577" s="15">
        <f t="shared" si="16"/>
        <v>6828.59</v>
      </c>
      <c r="H577" s="26">
        <f t="shared" si="17"/>
        <v>0</v>
      </c>
      <c r="I577" s="15">
        <f>VLOOKUP($D577,'cement hist forecast'!$A$1:$AJ$34,21,0)</f>
        <v>13.058604984277105</v>
      </c>
      <c r="J577" s="15">
        <f>VLOOKUP($D577,'cement hist forecast'!$A$1:$AJ$34,22,0)</f>
        <v>14.102085700760693</v>
      </c>
      <c r="K577" s="15">
        <f>VLOOKUP($D577,'cement hist forecast'!$A$1:$AJ$34,23,0)</f>
        <v>15.405543979884897</v>
      </c>
      <c r="L577" s="15">
        <f>VLOOKUP($D577,'cement hist forecast'!$A$1:$AJ$34,24,0)</f>
        <v>14.586288795375388</v>
      </c>
      <c r="M577" s="15">
        <f>VLOOKUP($D577,'cement hist forecast'!$A$1:$AJ$34,25,0)</f>
        <v>15.123518499290816</v>
      </c>
      <c r="N577" s="15">
        <f>VLOOKUP($D577,'cement hist forecast'!$A$1:$AJ$34,26,0)</f>
        <v>14.642655263402022</v>
      </c>
      <c r="O577" s="15">
        <f>VLOOKUP($D577,'cement hist forecast'!$A$1:$AJ$34,27,0)</f>
        <v>14.63297575436094</v>
      </c>
      <c r="P577" s="15">
        <f>VLOOKUP($D577,'cement hist forecast'!$A$1:$AJ$34,28,0)</f>
        <v>14.634709831822201</v>
      </c>
      <c r="Q577" s="15">
        <f>VLOOKUP($D577,'cement hist forecast'!$A$1:$AJ$34,29,0)</f>
        <v>14.651144810932376</v>
      </c>
      <c r="R577" s="15">
        <f>VLOOKUP($D577,'cement hist forecast'!$A$1:$AJ$34,30,0)</f>
        <v>14.667251090460345</v>
      </c>
      <c r="S577" s="15">
        <f>VLOOKUP($D577,'cement hist forecast'!$A$1:$AJ$34,31,0)</f>
        <v>14.683035244397756</v>
      </c>
      <c r="T577" s="15">
        <f>VLOOKUP($D577,'cement hist forecast'!$A$1:$AJ$34,32,0)</f>
        <v>14.698503715256418</v>
      </c>
      <c r="U577" s="15">
        <f>VLOOKUP($D577,'cement hist forecast'!$A$1:$AJ$34,33,0)</f>
        <v>14.713662816697907</v>
      </c>
      <c r="V577" s="15">
        <f>VLOOKUP($D577,'cement hist forecast'!$A$1:$AJ$34,34,0)</f>
        <v>14.728518736110567</v>
      </c>
      <c r="W577" s="15">
        <f>VLOOKUP($D577,'cement hist forecast'!$A$1:$AJ$34,35,0)</f>
        <v>14.743077537134974</v>
      </c>
      <c r="X577" s="15">
        <f>VLOOKUP($D577,'cement hist forecast'!$A$1:$AJ$34,36,0)</f>
        <v>14.757345162138892</v>
      </c>
    </row>
    <row r="578" spans="1:24">
      <c r="A578" s="14" t="s">
        <v>3301</v>
      </c>
      <c r="B578" s="14" t="s">
        <v>4847</v>
      </c>
      <c r="C578" s="14" t="s">
        <v>2576</v>
      </c>
      <c r="D578" s="14" t="s">
        <v>1445</v>
      </c>
      <c r="E578" s="14" t="s">
        <v>3947</v>
      </c>
      <c r="F578">
        <f>SUMIF(GID_GCED_CO2_Plant_2019_v1.0!$V$1:$V$797,'prov lvl hist forec Mt'!A578,GID_GCED_CO2_Plant_2019_v1.0!$AB$1:$AB$797)</f>
        <v>1568.8500000000001</v>
      </c>
      <c r="G578" s="15">
        <f t="shared" si="16"/>
        <v>19500.18</v>
      </c>
      <c r="H578" s="26">
        <f t="shared" si="17"/>
        <v>8.0453103509813759E-2</v>
      </c>
      <c r="I578" s="15">
        <f>VLOOKUP($D578,'cement hist forecast'!$A$1:$AJ$34,21,0)</f>
        <v>11.887051923900506</v>
      </c>
      <c r="J578" s="15">
        <f>VLOOKUP($D578,'cement hist forecast'!$A$1:$AJ$34,22,0)</f>
        <v>12.937656953365352</v>
      </c>
      <c r="K578" s="15">
        <f>VLOOKUP($D578,'cement hist forecast'!$A$1:$AJ$34,23,0)</f>
        <v>12.159265759154817</v>
      </c>
      <c r="L578" s="15">
        <f>VLOOKUP($D578,'cement hist forecast'!$A$1:$AJ$34,24,0)</f>
        <v>11.815307114840197</v>
      </c>
      <c r="M578" s="15">
        <f>VLOOKUP($D578,'cement hist forecast'!$A$1:$AJ$34,25,0)</f>
        <v>14.078349814013468</v>
      </c>
      <c r="N578" s="15">
        <f>VLOOKUP($D578,'cement hist forecast'!$A$1:$AJ$34,26,0)</f>
        <v>15.890419594803729</v>
      </c>
      <c r="O578" s="15">
        <f>VLOOKUP($D578,'cement hist forecast'!$A$1:$AJ$34,27,0)</f>
        <v>16.19866484510754</v>
      </c>
      <c r="P578" s="15">
        <f>VLOOKUP($D578,'cement hist forecast'!$A$1:$AJ$34,28,0)</f>
        <v>16.143442918166372</v>
      </c>
      <c r="Q578" s="15">
        <f>VLOOKUP($D578,'cement hist forecast'!$A$1:$AJ$34,29,0)</f>
        <v>15.620068826768495</v>
      </c>
      <c r="R578" s="15">
        <f>VLOOKUP($D578,'cement hist forecast'!$A$1:$AJ$34,30,0)</f>
        <v>15.107162217198578</v>
      </c>
      <c r="S578" s="15">
        <f>VLOOKUP($D578,'cement hist forecast'!$A$1:$AJ$34,31,0)</f>
        <v>14.604513739820057</v>
      </c>
      <c r="T578" s="15">
        <f>VLOOKUP($D578,'cement hist forecast'!$A$1:$AJ$34,32,0)</f>
        <v>14.111918231989108</v>
      </c>
      <c r="U578" s="15">
        <f>VLOOKUP($D578,'cement hist forecast'!$A$1:$AJ$34,33,0)</f>
        <v>13.629174634314779</v>
      </c>
      <c r="V578" s="15">
        <f>VLOOKUP($D578,'cement hist forecast'!$A$1:$AJ$34,34,0)</f>
        <v>13.156085908593933</v>
      </c>
      <c r="W578" s="15">
        <f>VLOOKUP($D578,'cement hist forecast'!$A$1:$AJ$34,35,0)</f>
        <v>12.692458957387508</v>
      </c>
      <c r="X578" s="15">
        <f>VLOOKUP($D578,'cement hist forecast'!$A$1:$AJ$34,36,0)</f>
        <v>12.238104545205207</v>
      </c>
    </row>
    <row r="579" spans="1:24">
      <c r="A579" s="14" t="s">
        <v>3867</v>
      </c>
      <c r="B579" s="14" t="s">
        <v>4848</v>
      </c>
      <c r="C579" s="14" t="s">
        <v>4849</v>
      </c>
      <c r="D579" s="14" t="s">
        <v>2362</v>
      </c>
      <c r="E579" s="14" t="s">
        <v>3963</v>
      </c>
      <c r="F579">
        <f>SUMIF(GID_GCED_CO2_Plant_2019_v1.0!$V$1:$V$797,'prov lvl hist forec Mt'!A579,GID_GCED_CO2_Plant_2019_v1.0!$AB$1:$AB$797)</f>
        <v>0</v>
      </c>
      <c r="G579" s="15">
        <f t="shared" ref="G579:G642" si="18">SUMIF($E$1:$E$686,E579,$F$1:$F$686)</f>
        <v>26891.949999999997</v>
      </c>
      <c r="H579" s="26">
        <f t="shared" ref="H579:H642" si="19">F579/G579</f>
        <v>0</v>
      </c>
      <c r="I579" s="15">
        <f>VLOOKUP($D579,'cement hist forecast'!$A$1:$AJ$34,21,0)</f>
        <v>21.994985336630332</v>
      </c>
      <c r="J579" s="15">
        <f>VLOOKUP($D579,'cement hist forecast'!$A$1:$AJ$34,22,0)</f>
        <v>20.472306267203567</v>
      </c>
      <c r="K579" s="15">
        <f>VLOOKUP($D579,'cement hist forecast'!$A$1:$AJ$34,23,0)</f>
        <v>20.264922925467992</v>
      </c>
      <c r="L579" s="15">
        <f>VLOOKUP($D579,'cement hist forecast'!$A$1:$AJ$34,24,0)</f>
        <v>14.497991619881457</v>
      </c>
      <c r="M579" s="15">
        <f>VLOOKUP($D579,'cement hist forecast'!$A$1:$AJ$34,25,0)</f>
        <v>14.40046728580502</v>
      </c>
      <c r="N579" s="15">
        <f>VLOOKUP($D579,'cement hist forecast'!$A$1:$AJ$34,26,0)</f>
        <v>15.896400140947566</v>
      </c>
      <c r="O579" s="15">
        <f>VLOOKUP($D579,'cement hist forecast'!$A$1:$AJ$34,27,0)</f>
        <v>15.777576315359193</v>
      </c>
      <c r="P579" s="15">
        <f>VLOOKUP($D579,'cement hist forecast'!$A$1:$AJ$34,28,0)</f>
        <v>15.798863522896191</v>
      </c>
      <c r="Q579" s="15">
        <f>VLOOKUP($D579,'cement hist forecast'!$A$1:$AJ$34,29,0)</f>
        <v>16.000616223683764</v>
      </c>
      <c r="R579" s="15">
        <f>VLOOKUP($D579,'cement hist forecast'!$A$1:$AJ$34,30,0)</f>
        <v>16.198333870455588</v>
      </c>
      <c r="S579" s="15">
        <f>VLOOKUP($D579,'cement hist forecast'!$A$1:$AJ$34,31,0)</f>
        <v>16.392097164291975</v>
      </c>
      <c r="T579" s="15">
        <f>VLOOKUP($D579,'cement hist forecast'!$A$1:$AJ$34,32,0)</f>
        <v>16.581985192251636</v>
      </c>
      <c r="U579" s="15">
        <f>VLOOKUP($D579,'cement hist forecast'!$A$1:$AJ$34,33,0)</f>
        <v>16.768075459652103</v>
      </c>
      <c r="V579" s="15">
        <f>VLOOKUP($D579,'cement hist forecast'!$A$1:$AJ$34,34,0)</f>
        <v>16.950443921704558</v>
      </c>
      <c r="W579" s="15">
        <f>VLOOKUP($D579,'cement hist forecast'!$A$1:$AJ$34,35,0)</f>
        <v>17.129165014515966</v>
      </c>
      <c r="X579" s="15">
        <f>VLOOKUP($D579,'cement hist forecast'!$A$1:$AJ$34,36,0)</f>
        <v>17.304311685471145</v>
      </c>
    </row>
    <row r="580" spans="1:24">
      <c r="A580" s="14" t="s">
        <v>3466</v>
      </c>
      <c r="B580" s="14" t="s">
        <v>4850</v>
      </c>
      <c r="C580" s="14" t="s">
        <v>3224</v>
      </c>
      <c r="D580" s="14" t="s">
        <v>2409</v>
      </c>
      <c r="E580" s="14" t="s">
        <v>3961</v>
      </c>
      <c r="F580">
        <f>SUMIF(GID_GCED_CO2_Plant_2019_v1.0!$V$1:$V$797,'prov lvl hist forec Mt'!A580,GID_GCED_CO2_Plant_2019_v1.0!$AB$1:$AB$797)</f>
        <v>103.91999999999999</v>
      </c>
      <c r="G580" s="15">
        <f t="shared" si="18"/>
        <v>6828.59</v>
      </c>
      <c r="H580" s="26">
        <f t="shared" si="19"/>
        <v>1.521836865297228E-2</v>
      </c>
      <c r="I580" s="15">
        <f>VLOOKUP($D580,'cement hist forecast'!$A$1:$AJ$34,21,0)</f>
        <v>13.058604984277105</v>
      </c>
      <c r="J580" s="15">
        <f>VLOOKUP($D580,'cement hist forecast'!$A$1:$AJ$34,22,0)</f>
        <v>14.102085700760693</v>
      </c>
      <c r="K580" s="15">
        <f>VLOOKUP($D580,'cement hist forecast'!$A$1:$AJ$34,23,0)</f>
        <v>15.405543979884897</v>
      </c>
      <c r="L580" s="15">
        <f>VLOOKUP($D580,'cement hist forecast'!$A$1:$AJ$34,24,0)</f>
        <v>14.586288795375388</v>
      </c>
      <c r="M580" s="15">
        <f>VLOOKUP($D580,'cement hist forecast'!$A$1:$AJ$34,25,0)</f>
        <v>15.123518499290816</v>
      </c>
      <c r="N580" s="15">
        <f>VLOOKUP($D580,'cement hist forecast'!$A$1:$AJ$34,26,0)</f>
        <v>14.642655263402022</v>
      </c>
      <c r="O580" s="15">
        <f>VLOOKUP($D580,'cement hist forecast'!$A$1:$AJ$34,27,0)</f>
        <v>14.63297575436094</v>
      </c>
      <c r="P580" s="15">
        <f>VLOOKUP($D580,'cement hist forecast'!$A$1:$AJ$34,28,0)</f>
        <v>14.634709831822201</v>
      </c>
      <c r="Q580" s="15">
        <f>VLOOKUP($D580,'cement hist forecast'!$A$1:$AJ$34,29,0)</f>
        <v>14.651144810932376</v>
      </c>
      <c r="R580" s="15">
        <f>VLOOKUP($D580,'cement hist forecast'!$A$1:$AJ$34,30,0)</f>
        <v>14.667251090460345</v>
      </c>
      <c r="S580" s="15">
        <f>VLOOKUP($D580,'cement hist forecast'!$A$1:$AJ$34,31,0)</f>
        <v>14.683035244397756</v>
      </c>
      <c r="T580" s="15">
        <f>VLOOKUP($D580,'cement hist forecast'!$A$1:$AJ$34,32,0)</f>
        <v>14.698503715256418</v>
      </c>
      <c r="U580" s="15">
        <f>VLOOKUP($D580,'cement hist forecast'!$A$1:$AJ$34,33,0)</f>
        <v>14.713662816697907</v>
      </c>
      <c r="V580" s="15">
        <f>VLOOKUP($D580,'cement hist forecast'!$A$1:$AJ$34,34,0)</f>
        <v>14.728518736110567</v>
      </c>
      <c r="W580" s="15">
        <f>VLOOKUP($D580,'cement hist forecast'!$A$1:$AJ$34,35,0)</f>
        <v>14.743077537134974</v>
      </c>
      <c r="X580" s="15">
        <f>VLOOKUP($D580,'cement hist forecast'!$A$1:$AJ$34,36,0)</f>
        <v>14.757345162138892</v>
      </c>
    </row>
    <row r="581" spans="1:24">
      <c r="A581" s="14" t="s">
        <v>3327</v>
      </c>
      <c r="B581" s="14" t="s">
        <v>4851</v>
      </c>
      <c r="C581" s="14" t="s">
        <v>2710</v>
      </c>
      <c r="D581" s="14" t="s">
        <v>2565</v>
      </c>
      <c r="E581" s="14" t="s">
        <v>4086</v>
      </c>
      <c r="F581">
        <f>SUMIF(GID_GCED_CO2_Plant_2019_v1.0!$V$1:$V$797,'prov lvl hist forec Mt'!A581,GID_GCED_CO2_Plant_2019_v1.0!$AB$1:$AB$797)</f>
        <v>975.5</v>
      </c>
      <c r="G581" s="15">
        <f t="shared" si="18"/>
        <v>2111.92</v>
      </c>
      <c r="H581" s="26">
        <f t="shared" si="19"/>
        <v>0.46190196598355998</v>
      </c>
      <c r="I581" s="15">
        <f>VLOOKUP($D581,'cement hist forecast'!$A$1:$AJ$34,21,0)</f>
        <v>2.3177299998037837</v>
      </c>
      <c r="J581" s="15">
        <f>VLOOKUP($D581,'cement hist forecast'!$A$1:$AJ$34,22,0)</f>
        <v>2.4594381933825855</v>
      </c>
      <c r="K581" s="15">
        <f>VLOOKUP($D581,'cement hist forecast'!$A$1:$AJ$34,23,0)</f>
        <v>1.9663569371754486</v>
      </c>
      <c r="L581" s="15">
        <f>VLOOKUP($D581,'cement hist forecast'!$A$1:$AJ$34,24,0)</f>
        <v>1.7821141366574487</v>
      </c>
      <c r="M581" s="15">
        <f>VLOOKUP($D581,'cement hist forecast'!$A$1:$AJ$34,25,0)</f>
        <v>1.8435136538098522</v>
      </c>
      <c r="N581" s="15">
        <f>VLOOKUP($D581,'cement hist forecast'!$A$1:$AJ$34,26,0)</f>
        <v>1.6494509000647606</v>
      </c>
      <c r="O581" s="15">
        <f>VLOOKUP($D581,'cement hist forecast'!$A$1:$AJ$34,27,0)</f>
        <v>1.6475354613287552</v>
      </c>
      <c r="P581" s="15">
        <f>VLOOKUP($D581,'cement hist forecast'!$A$1:$AJ$34,28,0)</f>
        <v>1.647878610875539</v>
      </c>
      <c r="Q581" s="15">
        <f>VLOOKUP($D581,'cement hist forecast'!$A$1:$AJ$34,29,0)</f>
        <v>1.6511308621497989</v>
      </c>
      <c r="R581" s="15">
        <f>VLOOKUP($D581,'cement hist forecast'!$A$1:$AJ$34,30,0)</f>
        <v>1.6543180683985734</v>
      </c>
      <c r="S581" s="15">
        <f>VLOOKUP($D581,'cement hist forecast'!$A$1:$AJ$34,31,0)</f>
        <v>1.6574415305223729</v>
      </c>
      <c r="T581" s="15">
        <f>VLOOKUP($D581,'cement hist forecast'!$A$1:$AJ$34,32,0)</f>
        <v>1.6605025234036961</v>
      </c>
      <c r="U581" s="15">
        <f>VLOOKUP($D581,'cement hist forecast'!$A$1:$AJ$34,33,0)</f>
        <v>1.6635022964273929</v>
      </c>
      <c r="V581" s="15">
        <f>VLOOKUP($D581,'cement hist forecast'!$A$1:$AJ$34,34,0)</f>
        <v>1.6664420739906158</v>
      </c>
      <c r="W581" s="15">
        <f>VLOOKUP($D581,'cement hist forecast'!$A$1:$AJ$34,35,0)</f>
        <v>1.6693230560025742</v>
      </c>
      <c r="X581" s="15">
        <f>VLOOKUP($D581,'cement hist forecast'!$A$1:$AJ$34,36,0)</f>
        <v>1.6721464183742938</v>
      </c>
    </row>
    <row r="582" spans="1:24">
      <c r="A582" s="14" t="s">
        <v>3868</v>
      </c>
      <c r="B582" s="14" t="s">
        <v>4852</v>
      </c>
      <c r="C582" s="14" t="s">
        <v>4853</v>
      </c>
      <c r="D582" s="14" t="s">
        <v>1445</v>
      </c>
      <c r="E582" s="14" t="s">
        <v>3947</v>
      </c>
      <c r="F582">
        <f>SUMIF(GID_GCED_CO2_Plant_2019_v1.0!$V$1:$V$797,'prov lvl hist forec Mt'!A582,GID_GCED_CO2_Plant_2019_v1.0!$AB$1:$AB$797)</f>
        <v>0</v>
      </c>
      <c r="G582" s="15">
        <f t="shared" si="18"/>
        <v>19500.18</v>
      </c>
      <c r="H582" s="26">
        <f t="shared" si="19"/>
        <v>0</v>
      </c>
      <c r="I582" s="15">
        <f>VLOOKUP($D582,'cement hist forecast'!$A$1:$AJ$34,21,0)</f>
        <v>11.887051923900506</v>
      </c>
      <c r="J582" s="15">
        <f>VLOOKUP($D582,'cement hist forecast'!$A$1:$AJ$34,22,0)</f>
        <v>12.937656953365352</v>
      </c>
      <c r="K582" s="15">
        <f>VLOOKUP($D582,'cement hist forecast'!$A$1:$AJ$34,23,0)</f>
        <v>12.159265759154817</v>
      </c>
      <c r="L582" s="15">
        <f>VLOOKUP($D582,'cement hist forecast'!$A$1:$AJ$34,24,0)</f>
        <v>11.815307114840197</v>
      </c>
      <c r="M582" s="15">
        <f>VLOOKUP($D582,'cement hist forecast'!$A$1:$AJ$34,25,0)</f>
        <v>14.078349814013468</v>
      </c>
      <c r="N582" s="15">
        <f>VLOOKUP($D582,'cement hist forecast'!$A$1:$AJ$34,26,0)</f>
        <v>15.890419594803729</v>
      </c>
      <c r="O582" s="15">
        <f>VLOOKUP($D582,'cement hist forecast'!$A$1:$AJ$34,27,0)</f>
        <v>16.19866484510754</v>
      </c>
      <c r="P582" s="15">
        <f>VLOOKUP($D582,'cement hist forecast'!$A$1:$AJ$34,28,0)</f>
        <v>16.143442918166372</v>
      </c>
      <c r="Q582" s="15">
        <f>VLOOKUP($D582,'cement hist forecast'!$A$1:$AJ$34,29,0)</f>
        <v>15.620068826768495</v>
      </c>
      <c r="R582" s="15">
        <f>VLOOKUP($D582,'cement hist forecast'!$A$1:$AJ$34,30,0)</f>
        <v>15.107162217198578</v>
      </c>
      <c r="S582" s="15">
        <f>VLOOKUP($D582,'cement hist forecast'!$A$1:$AJ$34,31,0)</f>
        <v>14.604513739820057</v>
      </c>
      <c r="T582" s="15">
        <f>VLOOKUP($D582,'cement hist forecast'!$A$1:$AJ$34,32,0)</f>
        <v>14.111918231989108</v>
      </c>
      <c r="U582" s="15">
        <f>VLOOKUP($D582,'cement hist forecast'!$A$1:$AJ$34,33,0)</f>
        <v>13.629174634314779</v>
      </c>
      <c r="V582" s="15">
        <f>VLOOKUP($D582,'cement hist forecast'!$A$1:$AJ$34,34,0)</f>
        <v>13.156085908593933</v>
      </c>
      <c r="W582" s="15">
        <f>VLOOKUP($D582,'cement hist forecast'!$A$1:$AJ$34,35,0)</f>
        <v>12.692458957387508</v>
      </c>
      <c r="X582" s="15">
        <f>VLOOKUP($D582,'cement hist forecast'!$A$1:$AJ$34,36,0)</f>
        <v>12.238104545205207</v>
      </c>
    </row>
    <row r="583" spans="1:24">
      <c r="A583" s="14" t="s">
        <v>3869</v>
      </c>
      <c r="B583" s="14" t="s">
        <v>4854</v>
      </c>
      <c r="C583" s="14" t="s">
        <v>4855</v>
      </c>
      <c r="D583" s="14" t="s">
        <v>1445</v>
      </c>
      <c r="E583" s="14" t="s">
        <v>3947</v>
      </c>
      <c r="F583">
        <f>SUMIF(GID_GCED_CO2_Plant_2019_v1.0!$V$1:$V$797,'prov lvl hist forec Mt'!A583,GID_GCED_CO2_Plant_2019_v1.0!$AB$1:$AB$797)</f>
        <v>0</v>
      </c>
      <c r="G583" s="15">
        <f t="shared" si="18"/>
        <v>19500.18</v>
      </c>
      <c r="H583" s="26">
        <f t="shared" si="19"/>
        <v>0</v>
      </c>
      <c r="I583" s="15">
        <f>VLOOKUP($D583,'cement hist forecast'!$A$1:$AJ$34,21,0)</f>
        <v>11.887051923900506</v>
      </c>
      <c r="J583" s="15">
        <f>VLOOKUP($D583,'cement hist forecast'!$A$1:$AJ$34,22,0)</f>
        <v>12.937656953365352</v>
      </c>
      <c r="K583" s="15">
        <f>VLOOKUP($D583,'cement hist forecast'!$A$1:$AJ$34,23,0)</f>
        <v>12.159265759154817</v>
      </c>
      <c r="L583" s="15">
        <f>VLOOKUP($D583,'cement hist forecast'!$A$1:$AJ$34,24,0)</f>
        <v>11.815307114840197</v>
      </c>
      <c r="M583" s="15">
        <f>VLOOKUP($D583,'cement hist forecast'!$A$1:$AJ$34,25,0)</f>
        <v>14.078349814013468</v>
      </c>
      <c r="N583" s="15">
        <f>VLOOKUP($D583,'cement hist forecast'!$A$1:$AJ$34,26,0)</f>
        <v>15.890419594803729</v>
      </c>
      <c r="O583" s="15">
        <f>VLOOKUP($D583,'cement hist forecast'!$A$1:$AJ$34,27,0)</f>
        <v>16.19866484510754</v>
      </c>
      <c r="P583" s="15">
        <f>VLOOKUP($D583,'cement hist forecast'!$A$1:$AJ$34,28,0)</f>
        <v>16.143442918166372</v>
      </c>
      <c r="Q583" s="15">
        <f>VLOOKUP($D583,'cement hist forecast'!$A$1:$AJ$34,29,0)</f>
        <v>15.620068826768495</v>
      </c>
      <c r="R583" s="15">
        <f>VLOOKUP($D583,'cement hist forecast'!$A$1:$AJ$34,30,0)</f>
        <v>15.107162217198578</v>
      </c>
      <c r="S583" s="15">
        <f>VLOOKUP($D583,'cement hist forecast'!$A$1:$AJ$34,31,0)</f>
        <v>14.604513739820057</v>
      </c>
      <c r="T583" s="15">
        <f>VLOOKUP($D583,'cement hist forecast'!$A$1:$AJ$34,32,0)</f>
        <v>14.111918231989108</v>
      </c>
      <c r="U583" s="15">
        <f>VLOOKUP($D583,'cement hist forecast'!$A$1:$AJ$34,33,0)</f>
        <v>13.629174634314779</v>
      </c>
      <c r="V583" s="15">
        <f>VLOOKUP($D583,'cement hist forecast'!$A$1:$AJ$34,34,0)</f>
        <v>13.156085908593933</v>
      </c>
      <c r="W583" s="15">
        <f>VLOOKUP($D583,'cement hist forecast'!$A$1:$AJ$34,35,0)</f>
        <v>12.692458957387508</v>
      </c>
      <c r="X583" s="15">
        <f>VLOOKUP($D583,'cement hist forecast'!$A$1:$AJ$34,36,0)</f>
        <v>12.238104545205207</v>
      </c>
    </row>
    <row r="584" spans="1:24">
      <c r="A584" s="14" t="s">
        <v>3477</v>
      </c>
      <c r="B584" s="14" t="s">
        <v>4856</v>
      </c>
      <c r="C584" s="14" t="s">
        <v>3240</v>
      </c>
      <c r="D584" s="14" t="s">
        <v>2362</v>
      </c>
      <c r="E584" s="14" t="s">
        <v>3963</v>
      </c>
      <c r="F584">
        <f>SUMIF(GID_GCED_CO2_Plant_2019_v1.0!$V$1:$V$797,'prov lvl hist forec Mt'!A584,GID_GCED_CO2_Plant_2019_v1.0!$AB$1:$AB$797)</f>
        <v>469.32000000000005</v>
      </c>
      <c r="G584" s="15">
        <f t="shared" si="18"/>
        <v>26891.949999999997</v>
      </c>
      <c r="H584" s="26">
        <f t="shared" si="19"/>
        <v>1.7452062792025127E-2</v>
      </c>
      <c r="I584" s="15">
        <f>VLOOKUP($D584,'cement hist forecast'!$A$1:$AJ$34,21,0)</f>
        <v>21.994985336630332</v>
      </c>
      <c r="J584" s="15">
        <f>VLOOKUP($D584,'cement hist forecast'!$A$1:$AJ$34,22,0)</f>
        <v>20.472306267203567</v>
      </c>
      <c r="K584" s="15">
        <f>VLOOKUP($D584,'cement hist forecast'!$A$1:$AJ$34,23,0)</f>
        <v>20.264922925467992</v>
      </c>
      <c r="L584" s="15">
        <f>VLOOKUP($D584,'cement hist forecast'!$A$1:$AJ$34,24,0)</f>
        <v>14.497991619881457</v>
      </c>
      <c r="M584" s="15">
        <f>VLOOKUP($D584,'cement hist forecast'!$A$1:$AJ$34,25,0)</f>
        <v>14.40046728580502</v>
      </c>
      <c r="N584" s="15">
        <f>VLOOKUP($D584,'cement hist forecast'!$A$1:$AJ$34,26,0)</f>
        <v>15.896400140947566</v>
      </c>
      <c r="O584" s="15">
        <f>VLOOKUP($D584,'cement hist forecast'!$A$1:$AJ$34,27,0)</f>
        <v>15.777576315359193</v>
      </c>
      <c r="P584" s="15">
        <f>VLOOKUP($D584,'cement hist forecast'!$A$1:$AJ$34,28,0)</f>
        <v>15.798863522896191</v>
      </c>
      <c r="Q584" s="15">
        <f>VLOOKUP($D584,'cement hist forecast'!$A$1:$AJ$34,29,0)</f>
        <v>16.000616223683764</v>
      </c>
      <c r="R584" s="15">
        <f>VLOOKUP($D584,'cement hist forecast'!$A$1:$AJ$34,30,0)</f>
        <v>16.198333870455588</v>
      </c>
      <c r="S584" s="15">
        <f>VLOOKUP($D584,'cement hist forecast'!$A$1:$AJ$34,31,0)</f>
        <v>16.392097164291975</v>
      </c>
      <c r="T584" s="15">
        <f>VLOOKUP($D584,'cement hist forecast'!$A$1:$AJ$34,32,0)</f>
        <v>16.581985192251636</v>
      </c>
      <c r="U584" s="15">
        <f>VLOOKUP($D584,'cement hist forecast'!$A$1:$AJ$34,33,0)</f>
        <v>16.768075459652103</v>
      </c>
      <c r="V584" s="15">
        <f>VLOOKUP($D584,'cement hist forecast'!$A$1:$AJ$34,34,0)</f>
        <v>16.950443921704558</v>
      </c>
      <c r="W584" s="15">
        <f>VLOOKUP($D584,'cement hist forecast'!$A$1:$AJ$34,35,0)</f>
        <v>17.129165014515966</v>
      </c>
      <c r="X584" s="15">
        <f>VLOOKUP($D584,'cement hist forecast'!$A$1:$AJ$34,36,0)</f>
        <v>17.304311685471145</v>
      </c>
    </row>
    <row r="585" spans="1:24">
      <c r="A585" s="14" t="s">
        <v>3870</v>
      </c>
      <c r="B585" s="14" t="s">
        <v>4857</v>
      </c>
      <c r="C585" s="14" t="s">
        <v>4858</v>
      </c>
      <c r="D585" s="14" t="s">
        <v>2438</v>
      </c>
      <c r="E585" s="14" t="s">
        <v>3959</v>
      </c>
      <c r="F585">
        <f>SUMIF(GID_GCED_CO2_Plant_2019_v1.0!$V$1:$V$797,'prov lvl hist forec Mt'!A585,GID_GCED_CO2_Plant_2019_v1.0!$AB$1:$AB$797)</f>
        <v>0</v>
      </c>
      <c r="G585" s="15">
        <f t="shared" si="18"/>
        <v>15366.849999999997</v>
      </c>
      <c r="H585" s="26">
        <f t="shared" si="19"/>
        <v>0</v>
      </c>
      <c r="I585" s="15">
        <f>VLOOKUP($D585,'cement hist forecast'!$A$1:$AJ$34,21,0)</f>
        <v>5.9878345291577375</v>
      </c>
      <c r="J585" s="15">
        <f>VLOOKUP($D585,'cement hist forecast'!$A$1:$AJ$34,22,0)</f>
        <v>5.1578523161182837</v>
      </c>
      <c r="K585" s="15">
        <f>VLOOKUP($D585,'cement hist forecast'!$A$1:$AJ$34,23,0)</f>
        <v>5.0033483853656673</v>
      </c>
      <c r="L585" s="15">
        <f>VLOOKUP($D585,'cement hist forecast'!$A$1:$AJ$34,24,0)</f>
        <v>5.2750356313801383</v>
      </c>
      <c r="M585" s="15">
        <f>VLOOKUP($D585,'cement hist forecast'!$A$1:$AJ$34,25,0)</f>
        <v>6.3407056184827324</v>
      </c>
      <c r="N585" s="15">
        <f>VLOOKUP($D585,'cement hist forecast'!$A$1:$AJ$34,26,0)</f>
        <v>7.2350911397993114</v>
      </c>
      <c r="O585" s="15">
        <f>VLOOKUP($D585,'cement hist forecast'!$A$1:$AJ$34,27,0)</f>
        <v>7.3822753558155743</v>
      </c>
      <c r="P585" s="15">
        <f>VLOOKUP($D585,'cement hist forecast'!$A$1:$AJ$34,28,0)</f>
        <v>7.3559074036225329</v>
      </c>
      <c r="Q585" s="15">
        <f>VLOOKUP($D585,'cement hist forecast'!$A$1:$AJ$34,29,0)</f>
        <v>7.106001183657435</v>
      </c>
      <c r="R585" s="15">
        <f>VLOOKUP($D585,'cement hist forecast'!$A$1:$AJ$34,30,0)</f>
        <v>6.8610930880916392</v>
      </c>
      <c r="S585" s="15">
        <f>VLOOKUP($D585,'cement hist forecast'!$A$1:$AJ$34,31,0)</f>
        <v>6.6210831544371596</v>
      </c>
      <c r="T585" s="15">
        <f>VLOOKUP($D585,'cement hist forecast'!$A$1:$AJ$34,32,0)</f>
        <v>6.3858734194557698</v>
      </c>
      <c r="U585" s="15">
        <f>VLOOKUP($D585,'cement hist forecast'!$A$1:$AJ$34,33,0)</f>
        <v>6.1553678791740083</v>
      </c>
      <c r="V585" s="15">
        <f>VLOOKUP($D585,'cement hist forecast'!$A$1:$AJ$34,34,0)</f>
        <v>5.9294724496978795</v>
      </c>
      <c r="W585" s="15">
        <f>VLOOKUP($D585,'cement hist forecast'!$A$1:$AJ$34,35,0)</f>
        <v>5.7080949288112768</v>
      </c>
      <c r="X585" s="15">
        <f>VLOOKUP($D585,'cement hist forecast'!$A$1:$AJ$34,36,0)</f>
        <v>5.491144958342403</v>
      </c>
    </row>
    <row r="586" spans="1:24">
      <c r="A586" s="14" t="s">
        <v>3871</v>
      </c>
      <c r="B586" s="14" t="s">
        <v>4859</v>
      </c>
      <c r="C586" s="14" t="s">
        <v>4860</v>
      </c>
      <c r="D586" s="14" t="s">
        <v>2458</v>
      </c>
      <c r="E586" s="14" t="s">
        <v>3957</v>
      </c>
      <c r="F586">
        <f>SUMIF(GID_GCED_CO2_Plant_2019_v1.0!$V$1:$V$797,'prov lvl hist forec Mt'!A586,GID_GCED_CO2_Plant_2019_v1.0!$AB$1:$AB$797)</f>
        <v>0</v>
      </c>
      <c r="G586" s="15">
        <f t="shared" si="18"/>
        <v>25846</v>
      </c>
      <c r="H586" s="26">
        <f t="shared" si="19"/>
        <v>0</v>
      </c>
      <c r="I586" s="15">
        <f>VLOOKUP($D586,'cement hist forecast'!$A$1:$AJ$34,21,0)</f>
        <v>20.159933071953358</v>
      </c>
      <c r="J586" s="15">
        <f>VLOOKUP($D586,'cement hist forecast'!$A$1:$AJ$34,22,0)</f>
        <v>21.097028574533081</v>
      </c>
      <c r="K586" s="15">
        <f>VLOOKUP($D586,'cement hist forecast'!$A$1:$AJ$34,23,0)</f>
        <v>20.755026750013791</v>
      </c>
      <c r="L586" s="15">
        <f>VLOOKUP($D586,'cement hist forecast'!$A$1:$AJ$34,24,0)</f>
        <v>16.237054602988707</v>
      </c>
      <c r="M586" s="15">
        <f>VLOOKUP($D586,'cement hist forecast'!$A$1:$AJ$34,25,0)</f>
        <v>19.755116421437421</v>
      </c>
      <c r="N586" s="15">
        <f>VLOOKUP($D586,'cement hist forecast'!$A$1:$AJ$34,26,0)</f>
        <v>21.383571569910259</v>
      </c>
      <c r="O586" s="15">
        <f>VLOOKUP($D586,'cement hist forecast'!$A$1:$AJ$34,27,0)</f>
        <v>21.877745246091671</v>
      </c>
      <c r="P586" s="15">
        <f>VLOOKUP($D586,'cement hist forecast'!$A$1:$AJ$34,28,0)</f>
        <v>21.789214368112393</v>
      </c>
      <c r="Q586" s="15">
        <f>VLOOKUP($D586,'cement hist forecast'!$A$1:$AJ$34,29,0)</f>
        <v>20.950149699608083</v>
      </c>
      <c r="R586" s="15">
        <f>VLOOKUP($D586,'cement hist forecast'!$A$1:$AJ$34,30,0)</f>
        <v>20.127866324473857</v>
      </c>
      <c r="S586" s="15">
        <f>VLOOKUP($D586,'cement hist forecast'!$A$1:$AJ$34,31,0)</f>
        <v>19.322028616842317</v>
      </c>
      <c r="T586" s="15">
        <f>VLOOKUP($D586,'cement hist forecast'!$A$1:$AJ$34,32,0)</f>
        <v>18.532307663363408</v>
      </c>
      <c r="U586" s="15">
        <f>VLOOKUP($D586,'cement hist forecast'!$A$1:$AJ$34,33,0)</f>
        <v>17.758381128954078</v>
      </c>
      <c r="V586" s="15">
        <f>VLOOKUP($D586,'cement hist forecast'!$A$1:$AJ$34,34,0)</f>
        <v>16.999933125232928</v>
      </c>
      <c r="W586" s="15">
        <f>VLOOKUP($D586,'cement hist forecast'!$A$1:$AJ$34,35,0)</f>
        <v>16.256654081586213</v>
      </c>
      <c r="X586" s="15">
        <f>VLOOKUP($D586,'cement hist forecast'!$A$1:$AJ$34,36,0)</f>
        <v>15.528240618812418</v>
      </c>
    </row>
    <row r="587" spans="1:24">
      <c r="A587" s="14" t="s">
        <v>3305</v>
      </c>
      <c r="B587" s="14" t="s">
        <v>4861</v>
      </c>
      <c r="C587" s="14" t="s">
        <v>2587</v>
      </c>
      <c r="D587" s="14" t="s">
        <v>2362</v>
      </c>
      <c r="E587" s="14" t="s">
        <v>3963</v>
      </c>
      <c r="F587">
        <f>SUMIF(GID_GCED_CO2_Plant_2019_v1.0!$V$1:$V$797,'prov lvl hist forec Mt'!A587,GID_GCED_CO2_Plant_2019_v1.0!$AB$1:$AB$797)</f>
        <v>5185.9699999999993</v>
      </c>
      <c r="G587" s="15">
        <f t="shared" si="18"/>
        <v>26891.949999999997</v>
      </c>
      <c r="H587" s="26">
        <f t="shared" si="19"/>
        <v>0.19284469887828884</v>
      </c>
      <c r="I587" s="15">
        <f>VLOOKUP($D587,'cement hist forecast'!$A$1:$AJ$34,21,0)</f>
        <v>21.994985336630332</v>
      </c>
      <c r="J587" s="15">
        <f>VLOOKUP($D587,'cement hist forecast'!$A$1:$AJ$34,22,0)</f>
        <v>20.472306267203567</v>
      </c>
      <c r="K587" s="15">
        <f>VLOOKUP($D587,'cement hist forecast'!$A$1:$AJ$34,23,0)</f>
        <v>20.264922925467992</v>
      </c>
      <c r="L587" s="15">
        <f>VLOOKUP($D587,'cement hist forecast'!$A$1:$AJ$34,24,0)</f>
        <v>14.497991619881457</v>
      </c>
      <c r="M587" s="15">
        <f>VLOOKUP($D587,'cement hist forecast'!$A$1:$AJ$34,25,0)</f>
        <v>14.40046728580502</v>
      </c>
      <c r="N587" s="15">
        <f>VLOOKUP($D587,'cement hist forecast'!$A$1:$AJ$34,26,0)</f>
        <v>15.896400140947566</v>
      </c>
      <c r="O587" s="15">
        <f>VLOOKUP($D587,'cement hist forecast'!$A$1:$AJ$34,27,0)</f>
        <v>15.777576315359193</v>
      </c>
      <c r="P587" s="15">
        <f>VLOOKUP($D587,'cement hist forecast'!$A$1:$AJ$34,28,0)</f>
        <v>15.798863522896191</v>
      </c>
      <c r="Q587" s="15">
        <f>VLOOKUP($D587,'cement hist forecast'!$A$1:$AJ$34,29,0)</f>
        <v>16.000616223683764</v>
      </c>
      <c r="R587" s="15">
        <f>VLOOKUP($D587,'cement hist forecast'!$A$1:$AJ$34,30,0)</f>
        <v>16.198333870455588</v>
      </c>
      <c r="S587" s="15">
        <f>VLOOKUP($D587,'cement hist forecast'!$A$1:$AJ$34,31,0)</f>
        <v>16.392097164291975</v>
      </c>
      <c r="T587" s="15">
        <f>VLOOKUP($D587,'cement hist forecast'!$A$1:$AJ$34,32,0)</f>
        <v>16.581985192251636</v>
      </c>
      <c r="U587" s="15">
        <f>VLOOKUP($D587,'cement hist forecast'!$A$1:$AJ$34,33,0)</f>
        <v>16.768075459652103</v>
      </c>
      <c r="V587" s="15">
        <f>VLOOKUP($D587,'cement hist forecast'!$A$1:$AJ$34,34,0)</f>
        <v>16.950443921704558</v>
      </c>
      <c r="W587" s="15">
        <f>VLOOKUP($D587,'cement hist forecast'!$A$1:$AJ$34,35,0)</f>
        <v>17.129165014515966</v>
      </c>
      <c r="X587" s="15">
        <f>VLOOKUP($D587,'cement hist forecast'!$A$1:$AJ$34,36,0)</f>
        <v>17.304311685471145</v>
      </c>
    </row>
    <row r="588" spans="1:24">
      <c r="A588" s="14" t="s">
        <v>3398</v>
      </c>
      <c r="B588" s="14" t="s">
        <v>4862</v>
      </c>
      <c r="C588" s="14" t="s">
        <v>3015</v>
      </c>
      <c r="D588" s="14" t="s">
        <v>2362</v>
      </c>
      <c r="E588" s="14" t="s">
        <v>3963</v>
      </c>
      <c r="F588">
        <f>SUMIF(GID_GCED_CO2_Plant_2019_v1.0!$V$1:$V$797,'prov lvl hist forec Mt'!A588,GID_GCED_CO2_Plant_2019_v1.0!$AB$1:$AB$797)</f>
        <v>992.2700000000001</v>
      </c>
      <c r="G588" s="15">
        <f t="shared" si="18"/>
        <v>26891.949999999997</v>
      </c>
      <c r="H588" s="26">
        <f t="shared" si="19"/>
        <v>3.689840268184346E-2</v>
      </c>
      <c r="I588" s="15">
        <f>VLOOKUP($D588,'cement hist forecast'!$A$1:$AJ$34,21,0)</f>
        <v>21.994985336630332</v>
      </c>
      <c r="J588" s="15">
        <f>VLOOKUP($D588,'cement hist forecast'!$A$1:$AJ$34,22,0)</f>
        <v>20.472306267203567</v>
      </c>
      <c r="K588" s="15">
        <f>VLOOKUP($D588,'cement hist forecast'!$A$1:$AJ$34,23,0)</f>
        <v>20.264922925467992</v>
      </c>
      <c r="L588" s="15">
        <f>VLOOKUP($D588,'cement hist forecast'!$A$1:$AJ$34,24,0)</f>
        <v>14.497991619881457</v>
      </c>
      <c r="M588" s="15">
        <f>VLOOKUP($D588,'cement hist forecast'!$A$1:$AJ$34,25,0)</f>
        <v>14.40046728580502</v>
      </c>
      <c r="N588" s="15">
        <f>VLOOKUP($D588,'cement hist forecast'!$A$1:$AJ$34,26,0)</f>
        <v>15.896400140947566</v>
      </c>
      <c r="O588" s="15">
        <f>VLOOKUP($D588,'cement hist forecast'!$A$1:$AJ$34,27,0)</f>
        <v>15.777576315359193</v>
      </c>
      <c r="P588" s="15">
        <f>VLOOKUP($D588,'cement hist forecast'!$A$1:$AJ$34,28,0)</f>
        <v>15.798863522896191</v>
      </c>
      <c r="Q588" s="15">
        <f>VLOOKUP($D588,'cement hist forecast'!$A$1:$AJ$34,29,0)</f>
        <v>16.000616223683764</v>
      </c>
      <c r="R588" s="15">
        <f>VLOOKUP($D588,'cement hist forecast'!$A$1:$AJ$34,30,0)</f>
        <v>16.198333870455588</v>
      </c>
      <c r="S588" s="15">
        <f>VLOOKUP($D588,'cement hist forecast'!$A$1:$AJ$34,31,0)</f>
        <v>16.392097164291975</v>
      </c>
      <c r="T588" s="15">
        <f>VLOOKUP($D588,'cement hist forecast'!$A$1:$AJ$34,32,0)</f>
        <v>16.581985192251636</v>
      </c>
      <c r="U588" s="15">
        <f>VLOOKUP($D588,'cement hist forecast'!$A$1:$AJ$34,33,0)</f>
        <v>16.768075459652103</v>
      </c>
      <c r="V588" s="15">
        <f>VLOOKUP($D588,'cement hist forecast'!$A$1:$AJ$34,34,0)</f>
        <v>16.950443921704558</v>
      </c>
      <c r="W588" s="15">
        <f>VLOOKUP($D588,'cement hist forecast'!$A$1:$AJ$34,35,0)</f>
        <v>17.129165014515966</v>
      </c>
      <c r="X588" s="15">
        <f>VLOOKUP($D588,'cement hist forecast'!$A$1:$AJ$34,36,0)</f>
        <v>17.304311685471145</v>
      </c>
    </row>
    <row r="589" spans="1:24">
      <c r="A589" s="14" t="s">
        <v>3872</v>
      </c>
      <c r="B589" s="14" t="s">
        <v>4863</v>
      </c>
      <c r="C589" s="14" t="s">
        <v>4864</v>
      </c>
      <c r="D589" s="14" t="s">
        <v>2453</v>
      </c>
      <c r="E589" s="14" t="s">
        <v>4031</v>
      </c>
      <c r="F589">
        <f>SUMIF(GID_GCED_CO2_Plant_2019_v1.0!$V$1:$V$797,'prov lvl hist forec Mt'!A589,GID_GCED_CO2_Plant_2019_v1.0!$AB$1:$AB$797)</f>
        <v>0</v>
      </c>
      <c r="G589" s="15">
        <f t="shared" si="18"/>
        <v>24364.339999999997</v>
      </c>
      <c r="H589" s="26">
        <f t="shared" si="19"/>
        <v>0</v>
      </c>
      <c r="I589" s="15">
        <f>VLOOKUP($D589,'cement hist forecast'!$A$1:$AJ$34,21,0)</f>
        <v>23.889292836613272</v>
      </c>
      <c r="J589" s="15">
        <f>VLOOKUP($D589,'cement hist forecast'!$A$1:$AJ$34,22,0)</f>
        <v>23.602110317639493</v>
      </c>
      <c r="K589" s="15">
        <f>VLOOKUP($D589,'cement hist forecast'!$A$1:$AJ$34,23,0)</f>
        <v>23.509084946009047</v>
      </c>
      <c r="L589" s="15">
        <f>VLOOKUP($D589,'cement hist forecast'!$A$1:$AJ$34,24,0)</f>
        <v>19.425947158911239</v>
      </c>
      <c r="M589" s="15">
        <f>VLOOKUP($D589,'cement hist forecast'!$A$1:$AJ$34,25,0)</f>
        <v>22.081998920465789</v>
      </c>
      <c r="N589" s="15">
        <f>VLOOKUP($D589,'cement hist forecast'!$A$1:$AJ$34,26,0)</f>
        <v>20.766259868170149</v>
      </c>
      <c r="O589" s="15">
        <f>VLOOKUP($D589,'cement hist forecast'!$A$1:$AJ$34,27,0)</f>
        <v>21.088943481517536</v>
      </c>
      <c r="P589" s="15">
        <f>VLOOKUP($D589,'cement hist forecast'!$A$1:$AJ$34,28,0)</f>
        <v>21.03113493165726</v>
      </c>
      <c r="Q589" s="15">
        <f>VLOOKUP($D589,'cement hist forecast'!$A$1:$AJ$34,29,0)</f>
        <v>20.483245733759745</v>
      </c>
      <c r="R589" s="15">
        <f>VLOOKUP($D589,'cement hist forecast'!$A$1:$AJ$34,30,0)</f>
        <v>19.946314319820178</v>
      </c>
      <c r="S589" s="15">
        <f>VLOOKUP($D589,'cement hist forecast'!$A$1:$AJ$34,31,0)</f>
        <v>19.420121534159403</v>
      </c>
      <c r="T589" s="15">
        <f>VLOOKUP($D589,'cement hist forecast'!$A$1:$AJ$34,32,0)</f>
        <v>18.904452604211844</v>
      </c>
      <c r="U589" s="15">
        <f>VLOOKUP($D589,'cement hist forecast'!$A$1:$AJ$34,33,0)</f>
        <v>18.399097052863237</v>
      </c>
      <c r="V589" s="15">
        <f>VLOOKUP($D589,'cement hist forecast'!$A$1:$AJ$34,34,0)</f>
        <v>17.903848612541598</v>
      </c>
      <c r="W589" s="15">
        <f>VLOOKUP($D589,'cement hist forecast'!$A$1:$AJ$34,35,0)</f>
        <v>17.418505141026397</v>
      </c>
      <c r="X589" s="15">
        <f>VLOOKUP($D589,'cement hist forecast'!$A$1:$AJ$34,36,0)</f>
        <v>16.942868538941493</v>
      </c>
    </row>
    <row r="590" spans="1:24">
      <c r="A590" s="14" t="s">
        <v>3873</v>
      </c>
      <c r="B590" s="14" t="s">
        <v>4865</v>
      </c>
      <c r="C590" s="14" t="s">
        <v>4864</v>
      </c>
      <c r="D590" s="14" t="s">
        <v>1517</v>
      </c>
      <c r="E590" s="14" t="s">
        <v>4043</v>
      </c>
      <c r="F590">
        <f>SUMIF(GID_GCED_CO2_Plant_2019_v1.0!$V$1:$V$797,'prov lvl hist forec Mt'!A590,GID_GCED_CO2_Plant_2019_v1.0!$AB$1:$AB$797)</f>
        <v>0</v>
      </c>
      <c r="G590" s="15">
        <f t="shared" si="18"/>
        <v>24846.129999999997</v>
      </c>
      <c r="H590" s="26">
        <f t="shared" si="19"/>
        <v>0</v>
      </c>
      <c r="I590" s="15">
        <f>VLOOKUP($D590,'cement hist forecast'!$A$1:$AJ$34,21,0)</f>
        <v>19.737440587036417</v>
      </c>
      <c r="J590" s="15">
        <f>VLOOKUP($D590,'cement hist forecast'!$A$1:$AJ$34,22,0)</f>
        <v>19.782785600550685</v>
      </c>
      <c r="K590" s="15">
        <f>VLOOKUP($D590,'cement hist forecast'!$A$1:$AJ$34,23,0)</f>
        <v>21.414223108893875</v>
      </c>
      <c r="L590" s="15">
        <f>VLOOKUP($D590,'cement hist forecast'!$A$1:$AJ$34,24,0)</f>
        <v>21.140668258208319</v>
      </c>
      <c r="M590" s="15">
        <f>VLOOKUP($D590,'cement hist forecast'!$A$1:$AJ$34,25,0)</f>
        <v>22.995128337938279</v>
      </c>
      <c r="N590" s="15">
        <f>VLOOKUP($D590,'cement hist forecast'!$A$1:$AJ$34,26,0)</f>
        <v>23.156823843551148</v>
      </c>
      <c r="O590" s="15">
        <f>VLOOKUP($D590,'cement hist forecast'!$A$1:$AJ$34,27,0)</f>
        <v>23.328832621471442</v>
      </c>
      <c r="P590" s="15">
        <f>VLOOKUP($D590,'cement hist forecast'!$A$1:$AJ$34,28,0)</f>
        <v>23.29801736589754</v>
      </c>
      <c r="Q590" s="15">
        <f>VLOOKUP($D590,'cement hist forecast'!$A$1:$AJ$34,29,0)</f>
        <v>23.005961161405295</v>
      </c>
      <c r="R590" s="15">
        <f>VLOOKUP($D590,'cement hist forecast'!$A$1:$AJ$34,30,0)</f>
        <v>22.719746081002896</v>
      </c>
      <c r="S590" s="15">
        <f>VLOOKUP($D590,'cement hist forecast'!$A$1:$AJ$34,31,0)</f>
        <v>22.439255302208544</v>
      </c>
      <c r="T590" s="15">
        <f>VLOOKUP($D590,'cement hist forecast'!$A$1:$AJ$34,32,0)</f>
        <v>22.164374338990076</v>
      </c>
      <c r="U590" s="15">
        <f>VLOOKUP($D590,'cement hist forecast'!$A$1:$AJ$34,33,0)</f>
        <v>21.894990995035982</v>
      </c>
      <c r="V590" s="15">
        <f>VLOOKUP($D590,'cement hist forecast'!$A$1:$AJ$34,34,0)</f>
        <v>21.630995317960966</v>
      </c>
      <c r="W590" s="15">
        <f>VLOOKUP($D590,'cement hist forecast'!$A$1:$AJ$34,35,0)</f>
        <v>21.372279554427454</v>
      </c>
      <c r="X590" s="15">
        <f>VLOOKUP($D590,'cement hist forecast'!$A$1:$AJ$34,36,0)</f>
        <v>21.118738106164606</v>
      </c>
    </row>
    <row r="591" spans="1:24">
      <c r="A591" s="14" t="s">
        <v>3354</v>
      </c>
      <c r="B591" s="14" t="s">
        <v>4866</v>
      </c>
      <c r="C591" s="14" t="s">
        <v>2869</v>
      </c>
      <c r="D591" s="14" t="s">
        <v>2396</v>
      </c>
      <c r="E591" s="14" t="s">
        <v>4093</v>
      </c>
      <c r="F591">
        <f>SUMIF(GID_GCED_CO2_Plant_2019_v1.0!$V$1:$V$797,'prov lvl hist forec Mt'!A591,GID_GCED_CO2_Plant_2019_v1.0!$AB$1:$AB$797)</f>
        <v>838.06000000000006</v>
      </c>
      <c r="G591" s="15">
        <f t="shared" si="18"/>
        <v>18095.59</v>
      </c>
      <c r="H591" s="26">
        <f t="shared" si="19"/>
        <v>4.6312941440428308E-2</v>
      </c>
      <c r="I591" s="15">
        <f>VLOOKUP($D591,'cement hist forecast'!$A$1:$AJ$34,21,0)</f>
        <v>12.43549499866061</v>
      </c>
      <c r="J591" s="15">
        <f>VLOOKUP($D591,'cement hist forecast'!$A$1:$AJ$34,22,0)</f>
        <v>12.480840983881629</v>
      </c>
      <c r="K591" s="15">
        <f>VLOOKUP($D591,'cement hist forecast'!$A$1:$AJ$34,23,0)</f>
        <v>12.119492047909882</v>
      </c>
      <c r="L591" s="15">
        <f>VLOOKUP($D591,'cement hist forecast'!$A$1:$AJ$34,24,0)</f>
        <v>11.653362849274208</v>
      </c>
      <c r="M591" s="15">
        <f>VLOOKUP($D591,'cement hist forecast'!$A$1:$AJ$34,25,0)</f>
        <v>13.243899068207106</v>
      </c>
      <c r="N591" s="15">
        <f>VLOOKUP($D591,'cement hist forecast'!$A$1:$AJ$34,26,0)</f>
        <v>13.249065959926245</v>
      </c>
      <c r="O591" s="15">
        <f>VLOOKUP($D591,'cement hist forecast'!$A$1:$AJ$34,27,0)</f>
        <v>13.442156461077605</v>
      </c>
      <c r="P591" s="15">
        <f>VLOOKUP($D591,'cement hist forecast'!$A$1:$AJ$34,28,0)</f>
        <v>13.407564429125436</v>
      </c>
      <c r="Q591" s="15">
        <f>VLOOKUP($D591,'cement hist forecast'!$A$1:$AJ$34,29,0)</f>
        <v>13.079713260297856</v>
      </c>
      <c r="R591" s="15">
        <f>VLOOKUP($D591,'cement hist forecast'!$A$1:$AJ$34,30,0)</f>
        <v>12.758419114846827</v>
      </c>
      <c r="S591" s="15">
        <f>VLOOKUP($D591,'cement hist forecast'!$A$1:$AJ$34,31,0)</f>
        <v>12.443550852304817</v>
      </c>
      <c r="T591" s="15">
        <f>VLOOKUP($D591,'cement hist forecast'!$A$1:$AJ$34,32,0)</f>
        <v>12.13497995501365</v>
      </c>
      <c r="U591" s="15">
        <f>VLOOKUP($D591,'cement hist forecast'!$A$1:$AJ$34,33,0)</f>
        <v>11.832580475668305</v>
      </c>
      <c r="V591" s="15">
        <f>VLOOKUP($D591,'cement hist forecast'!$A$1:$AJ$34,34,0)</f>
        <v>11.536228985909865</v>
      </c>
      <c r="W591" s="15">
        <f>VLOOKUP($D591,'cement hist forecast'!$A$1:$AJ$34,35,0)</f>
        <v>11.245804525946598</v>
      </c>
      <c r="X591" s="15">
        <f>VLOOKUP($D591,'cement hist forecast'!$A$1:$AJ$34,36,0)</f>
        <v>10.961188555182591</v>
      </c>
    </row>
    <row r="592" spans="1:24">
      <c r="A592" s="14" t="s">
        <v>3874</v>
      </c>
      <c r="B592" s="14" t="s">
        <v>4867</v>
      </c>
      <c r="C592" s="14" t="s">
        <v>4868</v>
      </c>
      <c r="D592" s="14" t="s">
        <v>2362</v>
      </c>
      <c r="E592" s="14" t="s">
        <v>3963</v>
      </c>
      <c r="F592">
        <f>SUMIF(GID_GCED_CO2_Plant_2019_v1.0!$V$1:$V$797,'prov lvl hist forec Mt'!A592,GID_GCED_CO2_Plant_2019_v1.0!$AB$1:$AB$797)</f>
        <v>0</v>
      </c>
      <c r="G592" s="15">
        <f t="shared" si="18"/>
        <v>26891.949999999997</v>
      </c>
      <c r="H592" s="26">
        <f t="shared" si="19"/>
        <v>0</v>
      </c>
      <c r="I592" s="15">
        <f>VLOOKUP($D592,'cement hist forecast'!$A$1:$AJ$34,21,0)</f>
        <v>21.994985336630332</v>
      </c>
      <c r="J592" s="15">
        <f>VLOOKUP($D592,'cement hist forecast'!$A$1:$AJ$34,22,0)</f>
        <v>20.472306267203567</v>
      </c>
      <c r="K592" s="15">
        <f>VLOOKUP($D592,'cement hist forecast'!$A$1:$AJ$34,23,0)</f>
        <v>20.264922925467992</v>
      </c>
      <c r="L592" s="15">
        <f>VLOOKUP($D592,'cement hist forecast'!$A$1:$AJ$34,24,0)</f>
        <v>14.497991619881457</v>
      </c>
      <c r="M592" s="15">
        <f>VLOOKUP($D592,'cement hist forecast'!$A$1:$AJ$34,25,0)</f>
        <v>14.40046728580502</v>
      </c>
      <c r="N592" s="15">
        <f>VLOOKUP($D592,'cement hist forecast'!$A$1:$AJ$34,26,0)</f>
        <v>15.896400140947566</v>
      </c>
      <c r="O592" s="15">
        <f>VLOOKUP($D592,'cement hist forecast'!$A$1:$AJ$34,27,0)</f>
        <v>15.777576315359193</v>
      </c>
      <c r="P592" s="15">
        <f>VLOOKUP($D592,'cement hist forecast'!$A$1:$AJ$34,28,0)</f>
        <v>15.798863522896191</v>
      </c>
      <c r="Q592" s="15">
        <f>VLOOKUP($D592,'cement hist forecast'!$A$1:$AJ$34,29,0)</f>
        <v>16.000616223683764</v>
      </c>
      <c r="R592" s="15">
        <f>VLOOKUP($D592,'cement hist forecast'!$A$1:$AJ$34,30,0)</f>
        <v>16.198333870455588</v>
      </c>
      <c r="S592" s="15">
        <f>VLOOKUP($D592,'cement hist forecast'!$A$1:$AJ$34,31,0)</f>
        <v>16.392097164291975</v>
      </c>
      <c r="T592" s="15">
        <f>VLOOKUP($D592,'cement hist forecast'!$A$1:$AJ$34,32,0)</f>
        <v>16.581985192251636</v>
      </c>
      <c r="U592" s="15">
        <f>VLOOKUP($D592,'cement hist forecast'!$A$1:$AJ$34,33,0)</f>
        <v>16.768075459652103</v>
      </c>
      <c r="V592" s="15">
        <f>VLOOKUP($D592,'cement hist forecast'!$A$1:$AJ$34,34,0)</f>
        <v>16.950443921704558</v>
      </c>
      <c r="W592" s="15">
        <f>VLOOKUP($D592,'cement hist forecast'!$A$1:$AJ$34,35,0)</f>
        <v>17.129165014515966</v>
      </c>
      <c r="X592" s="15">
        <f>VLOOKUP($D592,'cement hist forecast'!$A$1:$AJ$34,36,0)</f>
        <v>17.304311685471145</v>
      </c>
    </row>
    <row r="593" spans="1:24">
      <c r="A593" s="14" t="s">
        <v>3875</v>
      </c>
      <c r="B593" s="14" t="s">
        <v>4869</v>
      </c>
      <c r="C593" s="14" t="s">
        <v>4870</v>
      </c>
      <c r="D593" s="14" t="s">
        <v>2642</v>
      </c>
      <c r="E593" s="14" t="s">
        <v>4037</v>
      </c>
      <c r="F593">
        <f>SUMIF(GID_GCED_CO2_Plant_2019_v1.0!$V$1:$V$797,'prov lvl hist forec Mt'!A593,GID_GCED_CO2_Plant_2019_v1.0!$AB$1:$AB$797)</f>
        <v>0</v>
      </c>
      <c r="G593" s="15">
        <f t="shared" si="18"/>
        <v>4378.0800000000008</v>
      </c>
      <c r="H593" s="26">
        <f t="shared" si="19"/>
        <v>0</v>
      </c>
      <c r="I593" s="15">
        <f>VLOOKUP($D593,'cement hist forecast'!$A$1:$AJ$34,21,0)</f>
        <v>4.7341744386935067</v>
      </c>
      <c r="J593" s="15">
        <f>VLOOKUP($D593,'cement hist forecast'!$A$1:$AJ$34,22,0)</f>
        <v>4.717029300676912</v>
      </c>
      <c r="K593" s="15">
        <f>VLOOKUP($D593,'cement hist forecast'!$A$1:$AJ$34,23,0)</f>
        <v>4.7560378363525624</v>
      </c>
      <c r="L593" s="15">
        <f>VLOOKUP($D593,'cement hist forecast'!$A$1:$AJ$34,24,0)</f>
        <v>5.4571039312530667</v>
      </c>
      <c r="M593" s="15">
        <f>VLOOKUP($D593,'cement hist forecast'!$A$1:$AJ$34,25,0)</f>
        <v>6.8556945384631858</v>
      </c>
      <c r="N593" s="15">
        <f>VLOOKUP($D593,'cement hist forecast'!$A$1:$AJ$34,26,0)</f>
        <v>7.3057456645371399</v>
      </c>
      <c r="O593" s="15">
        <f>VLOOKUP($D593,'cement hist forecast'!$A$1:$AJ$34,27,0)</f>
        <v>7.5092199851219519</v>
      </c>
      <c r="P593" s="15">
        <f>VLOOKUP($D593,'cement hist forecast'!$A$1:$AJ$34,28,0)</f>
        <v>7.4727676989807588</v>
      </c>
      <c r="Q593" s="15">
        <f>VLOOKUP($D593,'cement hist forecast'!$A$1:$AJ$34,29,0)</f>
        <v>7.1272856921893633</v>
      </c>
      <c r="R593" s="15">
        <f>VLOOKUP($D593,'cement hist forecast'!$A$1:$AJ$34,30,0)</f>
        <v>6.7887133255337968</v>
      </c>
      <c r="S593" s="15">
        <f>VLOOKUP($D593,'cement hist forecast'!$A$1:$AJ$34,31,0)</f>
        <v>6.456912406211341</v>
      </c>
      <c r="T593" s="15">
        <f>VLOOKUP($D593,'cement hist forecast'!$A$1:$AJ$34,32,0)</f>
        <v>6.1317475052753343</v>
      </c>
      <c r="U593" s="15">
        <f>VLOOKUP($D593,'cement hist forecast'!$A$1:$AJ$34,33,0)</f>
        <v>5.8130859023580479</v>
      </c>
      <c r="V593" s="15">
        <f>VLOOKUP($D593,'cement hist forecast'!$A$1:$AJ$34,34,0)</f>
        <v>5.5007975314991064</v>
      </c>
      <c r="W593" s="15">
        <f>VLOOKUP($D593,'cement hist forecast'!$A$1:$AJ$34,35,0)</f>
        <v>5.1947549280573462</v>
      </c>
      <c r="X593" s="15">
        <f>VLOOKUP($D593,'cement hist forecast'!$A$1:$AJ$34,36,0)</f>
        <v>4.8948331766844175</v>
      </c>
    </row>
    <row r="594" spans="1:24">
      <c r="A594" s="14" t="s">
        <v>3261</v>
      </c>
      <c r="B594" s="14" t="s">
        <v>4871</v>
      </c>
      <c r="C594" s="14" t="s">
        <v>2419</v>
      </c>
      <c r="D594" s="14" t="s">
        <v>2386</v>
      </c>
      <c r="E594" s="14" t="s">
        <v>3955</v>
      </c>
      <c r="F594">
        <f>SUMIF(GID_GCED_CO2_Plant_2019_v1.0!$V$1:$V$797,'prov lvl hist forec Mt'!A594,GID_GCED_CO2_Plant_2019_v1.0!$AB$1:$AB$797)</f>
        <v>3922.1499999999996</v>
      </c>
      <c r="G594" s="15">
        <f t="shared" si="18"/>
        <v>64497.73</v>
      </c>
      <c r="H594" s="26">
        <f t="shared" si="19"/>
        <v>6.0810667290151131E-2</v>
      </c>
      <c r="I594" s="15">
        <f>VLOOKUP($D594,'cement hist forecast'!$A$1:$AJ$34,21,0)</f>
        <v>17.343715083656377</v>
      </c>
      <c r="J594" s="15">
        <f>VLOOKUP($D594,'cement hist forecast'!$A$1:$AJ$34,22,0)</f>
        <v>17.568384652983536</v>
      </c>
      <c r="K594" s="15">
        <f>VLOOKUP($D594,'cement hist forecast'!$A$1:$AJ$34,23,0)</f>
        <v>18.169803346022103</v>
      </c>
      <c r="L594" s="15">
        <f>VLOOKUP($D594,'cement hist forecast'!$A$1:$AJ$34,24,0)</f>
        <v>17.225551928101279</v>
      </c>
      <c r="M594" s="15">
        <f>VLOOKUP($D594,'cement hist forecast'!$A$1:$AJ$34,25,0)</f>
        <v>19.247337649052817</v>
      </c>
      <c r="N594" s="15">
        <f>VLOOKUP($D594,'cement hist forecast'!$A$1:$AJ$34,26,0)</f>
        <v>19.224865638568154</v>
      </c>
      <c r="O594" s="15">
        <f>VLOOKUP($D594,'cement hist forecast'!$A$1:$AJ$34,27,0)</f>
        <v>19.453342978082087</v>
      </c>
      <c r="P594" s="15">
        <f>VLOOKUP($D594,'cement hist forecast'!$A$1:$AJ$34,28,0)</f>
        <v>19.412411418105361</v>
      </c>
      <c r="Q594" s="15">
        <f>VLOOKUP($D594,'cement hist forecast'!$A$1:$AJ$34,29,0)</f>
        <v>19.024476422009712</v>
      </c>
      <c r="R594" s="15">
        <f>VLOOKUP($D594,'cement hist forecast'!$A$1:$AJ$34,30,0)</f>
        <v>18.644300125835979</v>
      </c>
      <c r="S594" s="15">
        <f>VLOOKUP($D594,'cement hist forecast'!$A$1:$AJ$34,31,0)</f>
        <v>18.271727355585714</v>
      </c>
      <c r="T594" s="15">
        <f>VLOOKUP($D594,'cement hist forecast'!$A$1:$AJ$34,32,0)</f>
        <v>17.906606040740456</v>
      </c>
      <c r="U594" s="15">
        <f>VLOOKUP($D594,'cement hist forecast'!$A$1:$AJ$34,33,0)</f>
        <v>17.548787152192105</v>
      </c>
      <c r="V594" s="15">
        <f>VLOOKUP($D594,'cement hist forecast'!$A$1:$AJ$34,34,0)</f>
        <v>17.198124641414719</v>
      </c>
      <c r="W594" s="15">
        <f>VLOOKUP($D594,'cement hist forecast'!$A$1:$AJ$34,35,0)</f>
        <v>16.854475380852886</v>
      </c>
      <c r="X594" s="15">
        <f>VLOOKUP($D594,'cement hist forecast'!$A$1:$AJ$34,36,0)</f>
        <v>16.517699105502285</v>
      </c>
    </row>
    <row r="595" spans="1:24">
      <c r="A595" s="14" t="s">
        <v>3876</v>
      </c>
      <c r="B595" s="14" t="s">
        <v>4872</v>
      </c>
      <c r="C595" s="14" t="s">
        <v>3179</v>
      </c>
      <c r="D595" s="14" t="s">
        <v>2545</v>
      </c>
      <c r="E595" s="14" t="s">
        <v>3953</v>
      </c>
      <c r="F595">
        <f>SUMIF(GID_GCED_CO2_Plant_2019_v1.0!$V$1:$V$797,'prov lvl hist forec Mt'!A595,GID_GCED_CO2_Plant_2019_v1.0!$AB$1:$AB$797)</f>
        <v>0</v>
      </c>
      <c r="G595" s="15">
        <f t="shared" si="18"/>
        <v>9758.44</v>
      </c>
      <c r="H595" s="26">
        <f t="shared" si="19"/>
        <v>0</v>
      </c>
      <c r="I595" s="15">
        <f>VLOOKUP($D595,'cement hist forecast'!$A$1:$AJ$34,21,0)</f>
        <v>12.249890595695526</v>
      </c>
      <c r="J595" s="15">
        <f>VLOOKUP($D595,'cement hist forecast'!$A$1:$AJ$34,22,0)</f>
        <v>14.383858197862905</v>
      </c>
      <c r="K595" s="15">
        <f>VLOOKUP($D595,'cement hist forecast'!$A$1:$AJ$34,23,0)</f>
        <v>15.31924099525315</v>
      </c>
      <c r="L595" s="15">
        <f>VLOOKUP($D595,'cement hist forecast'!$A$1:$AJ$34,24,0)</f>
        <v>15.599987440717284</v>
      </c>
      <c r="M595" s="15">
        <f>VLOOKUP($D595,'cement hist forecast'!$A$1:$AJ$34,25,0)</f>
        <v>17.674287089029153</v>
      </c>
      <c r="N595" s="15">
        <f>VLOOKUP($D595,'cement hist forecast'!$A$1:$AJ$34,26,0)</f>
        <v>17.608992589415269</v>
      </c>
      <c r="O595" s="15">
        <f>VLOOKUP($D595,'cement hist forecast'!$A$1:$AJ$34,27,0)</f>
        <v>17.857982969106974</v>
      </c>
      <c r="P595" s="15">
        <f>VLOOKUP($D595,'cement hist forecast'!$A$1:$AJ$34,28,0)</f>
        <v>17.813376511934194</v>
      </c>
      <c r="Q595" s="15">
        <f>VLOOKUP($D595,'cement hist forecast'!$A$1:$AJ$34,29,0)</f>
        <v>17.390612126726253</v>
      </c>
      <c r="R595" s="15">
        <f>VLOOKUP($D595,'cement hist forecast'!$A$1:$AJ$34,30,0)</f>
        <v>16.976303029222471</v>
      </c>
      <c r="S595" s="15">
        <f>VLOOKUP($D595,'cement hist forecast'!$A$1:$AJ$34,31,0)</f>
        <v>16.570280113668762</v>
      </c>
      <c r="T595" s="15">
        <f>VLOOKUP($D595,'cement hist forecast'!$A$1:$AJ$34,32,0)</f>
        <v>16.172377656426129</v>
      </c>
      <c r="U595" s="15">
        <f>VLOOKUP($D595,'cement hist forecast'!$A$1:$AJ$34,33,0)</f>
        <v>15.782433248328351</v>
      </c>
      <c r="V595" s="15">
        <f>VLOOKUP($D595,'cement hist forecast'!$A$1:$AJ$34,34,0)</f>
        <v>15.400287728392524</v>
      </c>
      <c r="W595" s="15">
        <f>VLOOKUP($D595,'cement hist forecast'!$A$1:$AJ$34,35,0)</f>
        <v>15.025785118855419</v>
      </c>
      <c r="X595" s="15">
        <f>VLOOKUP($D595,'cement hist forecast'!$A$1:$AJ$34,36,0)</f>
        <v>14.65877256150905</v>
      </c>
    </row>
    <row r="596" spans="1:24">
      <c r="A596" s="14" t="s">
        <v>3435</v>
      </c>
      <c r="B596" s="14" t="s">
        <v>4873</v>
      </c>
      <c r="C596" s="14" t="s">
        <v>3157</v>
      </c>
      <c r="D596" s="14" t="s">
        <v>2362</v>
      </c>
      <c r="E596" s="14" t="s">
        <v>3963</v>
      </c>
      <c r="F596">
        <f>SUMIF(GID_GCED_CO2_Plant_2019_v1.0!$V$1:$V$797,'prov lvl hist forec Mt'!A596,GID_GCED_CO2_Plant_2019_v1.0!$AB$1:$AB$797)</f>
        <v>1045.9100000000001</v>
      </c>
      <c r="G596" s="15">
        <f t="shared" si="18"/>
        <v>26891.949999999997</v>
      </c>
      <c r="H596" s="26">
        <f t="shared" si="19"/>
        <v>3.889305163812963E-2</v>
      </c>
      <c r="I596" s="15">
        <f>VLOOKUP($D596,'cement hist forecast'!$A$1:$AJ$34,21,0)</f>
        <v>21.994985336630332</v>
      </c>
      <c r="J596" s="15">
        <f>VLOOKUP($D596,'cement hist forecast'!$A$1:$AJ$34,22,0)</f>
        <v>20.472306267203567</v>
      </c>
      <c r="K596" s="15">
        <f>VLOOKUP($D596,'cement hist forecast'!$A$1:$AJ$34,23,0)</f>
        <v>20.264922925467992</v>
      </c>
      <c r="L596" s="15">
        <f>VLOOKUP($D596,'cement hist forecast'!$A$1:$AJ$34,24,0)</f>
        <v>14.497991619881457</v>
      </c>
      <c r="M596" s="15">
        <f>VLOOKUP($D596,'cement hist forecast'!$A$1:$AJ$34,25,0)</f>
        <v>14.40046728580502</v>
      </c>
      <c r="N596" s="15">
        <f>VLOOKUP($D596,'cement hist forecast'!$A$1:$AJ$34,26,0)</f>
        <v>15.896400140947566</v>
      </c>
      <c r="O596" s="15">
        <f>VLOOKUP($D596,'cement hist forecast'!$A$1:$AJ$34,27,0)</f>
        <v>15.777576315359193</v>
      </c>
      <c r="P596" s="15">
        <f>VLOOKUP($D596,'cement hist forecast'!$A$1:$AJ$34,28,0)</f>
        <v>15.798863522896191</v>
      </c>
      <c r="Q596" s="15">
        <f>VLOOKUP($D596,'cement hist forecast'!$A$1:$AJ$34,29,0)</f>
        <v>16.000616223683764</v>
      </c>
      <c r="R596" s="15">
        <f>VLOOKUP($D596,'cement hist forecast'!$A$1:$AJ$34,30,0)</f>
        <v>16.198333870455588</v>
      </c>
      <c r="S596" s="15">
        <f>VLOOKUP($D596,'cement hist forecast'!$A$1:$AJ$34,31,0)</f>
        <v>16.392097164291975</v>
      </c>
      <c r="T596" s="15">
        <f>VLOOKUP($D596,'cement hist forecast'!$A$1:$AJ$34,32,0)</f>
        <v>16.581985192251636</v>
      </c>
      <c r="U596" s="15">
        <f>VLOOKUP($D596,'cement hist forecast'!$A$1:$AJ$34,33,0)</f>
        <v>16.768075459652103</v>
      </c>
      <c r="V596" s="15">
        <f>VLOOKUP($D596,'cement hist forecast'!$A$1:$AJ$34,34,0)</f>
        <v>16.950443921704558</v>
      </c>
      <c r="W596" s="15">
        <f>VLOOKUP($D596,'cement hist forecast'!$A$1:$AJ$34,35,0)</f>
        <v>17.129165014515966</v>
      </c>
      <c r="X596" s="15">
        <f>VLOOKUP($D596,'cement hist forecast'!$A$1:$AJ$34,36,0)</f>
        <v>17.304311685471145</v>
      </c>
    </row>
    <row r="597" spans="1:24">
      <c r="A597" s="14" t="s">
        <v>3369</v>
      </c>
      <c r="B597" s="14" t="s">
        <v>4874</v>
      </c>
      <c r="C597" s="14" t="s">
        <v>2917</v>
      </c>
      <c r="D597" s="14" t="s">
        <v>2453</v>
      </c>
      <c r="E597" s="14" t="s">
        <v>4031</v>
      </c>
      <c r="F597">
        <f>SUMIF(GID_GCED_CO2_Plant_2019_v1.0!$V$1:$V$797,'prov lvl hist forec Mt'!A597,GID_GCED_CO2_Plant_2019_v1.0!$AB$1:$AB$797)</f>
        <v>1045.9100000000001</v>
      </c>
      <c r="G597" s="15">
        <f t="shared" si="18"/>
        <v>24364.339999999997</v>
      </c>
      <c r="H597" s="26">
        <f t="shared" si="19"/>
        <v>4.2927902007606211E-2</v>
      </c>
      <c r="I597" s="15">
        <f>VLOOKUP($D597,'cement hist forecast'!$A$1:$AJ$34,21,0)</f>
        <v>23.889292836613272</v>
      </c>
      <c r="J597" s="15">
        <f>VLOOKUP($D597,'cement hist forecast'!$A$1:$AJ$34,22,0)</f>
        <v>23.602110317639493</v>
      </c>
      <c r="K597" s="15">
        <f>VLOOKUP($D597,'cement hist forecast'!$A$1:$AJ$34,23,0)</f>
        <v>23.509084946009047</v>
      </c>
      <c r="L597" s="15">
        <f>VLOOKUP($D597,'cement hist forecast'!$A$1:$AJ$34,24,0)</f>
        <v>19.425947158911239</v>
      </c>
      <c r="M597" s="15">
        <f>VLOOKUP($D597,'cement hist forecast'!$A$1:$AJ$34,25,0)</f>
        <v>22.081998920465789</v>
      </c>
      <c r="N597" s="15">
        <f>VLOOKUP($D597,'cement hist forecast'!$A$1:$AJ$34,26,0)</f>
        <v>20.766259868170149</v>
      </c>
      <c r="O597" s="15">
        <f>VLOOKUP($D597,'cement hist forecast'!$A$1:$AJ$34,27,0)</f>
        <v>21.088943481517536</v>
      </c>
      <c r="P597" s="15">
        <f>VLOOKUP($D597,'cement hist forecast'!$A$1:$AJ$34,28,0)</f>
        <v>21.03113493165726</v>
      </c>
      <c r="Q597" s="15">
        <f>VLOOKUP($D597,'cement hist forecast'!$A$1:$AJ$34,29,0)</f>
        <v>20.483245733759745</v>
      </c>
      <c r="R597" s="15">
        <f>VLOOKUP($D597,'cement hist forecast'!$A$1:$AJ$34,30,0)</f>
        <v>19.946314319820178</v>
      </c>
      <c r="S597" s="15">
        <f>VLOOKUP($D597,'cement hist forecast'!$A$1:$AJ$34,31,0)</f>
        <v>19.420121534159403</v>
      </c>
      <c r="T597" s="15">
        <f>VLOOKUP($D597,'cement hist forecast'!$A$1:$AJ$34,32,0)</f>
        <v>18.904452604211844</v>
      </c>
      <c r="U597" s="15">
        <f>VLOOKUP($D597,'cement hist forecast'!$A$1:$AJ$34,33,0)</f>
        <v>18.399097052863237</v>
      </c>
      <c r="V597" s="15">
        <f>VLOOKUP($D597,'cement hist forecast'!$A$1:$AJ$34,34,0)</f>
        <v>17.903848612541598</v>
      </c>
      <c r="W597" s="15">
        <f>VLOOKUP($D597,'cement hist forecast'!$A$1:$AJ$34,35,0)</f>
        <v>17.418505141026397</v>
      </c>
      <c r="X597" s="15">
        <f>VLOOKUP($D597,'cement hist forecast'!$A$1:$AJ$34,36,0)</f>
        <v>16.942868538941493</v>
      </c>
    </row>
    <row r="598" spans="1:24">
      <c r="A598" s="14" t="s">
        <v>3429</v>
      </c>
      <c r="B598" s="14" t="s">
        <v>4875</v>
      </c>
      <c r="C598" s="14" t="s">
        <v>3129</v>
      </c>
      <c r="D598" s="14" t="s">
        <v>2366</v>
      </c>
      <c r="E598" s="14" t="s">
        <v>3987</v>
      </c>
      <c r="F598">
        <f>SUMIF(GID_GCED_CO2_Plant_2019_v1.0!$V$1:$V$797,'prov lvl hist forec Mt'!A598,GID_GCED_CO2_Plant_2019_v1.0!$AB$1:$AB$797)</f>
        <v>134.1</v>
      </c>
      <c r="G598" s="15">
        <f t="shared" si="18"/>
        <v>30951.659999999996</v>
      </c>
      <c r="H598" s="26">
        <f t="shared" si="19"/>
        <v>4.3325624538393098E-3</v>
      </c>
      <c r="I598" s="15">
        <f>VLOOKUP($D598,'cement hist forecast'!$A$1:$AJ$34,21,0)</f>
        <v>18.673370677696866</v>
      </c>
      <c r="J598" s="15">
        <f>VLOOKUP($D598,'cement hist forecast'!$A$1:$AJ$34,22,0)</f>
        <v>19.134054182558735</v>
      </c>
      <c r="K598" s="15">
        <f>VLOOKUP($D598,'cement hist forecast'!$A$1:$AJ$34,23,0)</f>
        <v>18.733784261782063</v>
      </c>
      <c r="L598" s="15">
        <f>VLOOKUP($D598,'cement hist forecast'!$A$1:$AJ$34,24,0)</f>
        <v>18.178614028547219</v>
      </c>
      <c r="M598" s="15">
        <f>VLOOKUP($D598,'cement hist forecast'!$A$1:$AJ$34,25,0)</f>
        <v>19.500559683797793</v>
      </c>
      <c r="N598" s="15">
        <f>VLOOKUP($D598,'cement hist forecast'!$A$1:$AJ$34,26,0)</f>
        <v>19.658190788078301</v>
      </c>
      <c r="O598" s="15">
        <f>VLOOKUP($D598,'cement hist forecast'!$A$1:$AJ$34,27,0)</f>
        <v>19.758945245019191</v>
      </c>
      <c r="P598" s="15">
        <f>VLOOKUP($D598,'cement hist forecast'!$A$1:$AJ$34,28,0)</f>
        <v>19.74089515258564</v>
      </c>
      <c r="Q598" s="15">
        <f>VLOOKUP($D598,'cement hist forecast'!$A$1:$AJ$34,29,0)</f>
        <v>19.569822695495866</v>
      </c>
      <c r="R598" s="15">
        <f>VLOOKUP($D598,'cement hist forecast'!$A$1:$AJ$34,30,0)</f>
        <v>19.402171687547888</v>
      </c>
      <c r="S598" s="15">
        <f>VLOOKUP($D598,'cement hist forecast'!$A$1:$AJ$34,31,0)</f>
        <v>19.237873699758868</v>
      </c>
      <c r="T598" s="15">
        <f>VLOOKUP($D598,'cement hist forecast'!$A$1:$AJ$34,32,0)</f>
        <v>19.076861671725631</v>
      </c>
      <c r="U598" s="15">
        <f>VLOOKUP($D598,'cement hist forecast'!$A$1:$AJ$34,33,0)</f>
        <v>18.919069884253059</v>
      </c>
      <c r="V598" s="15">
        <f>VLOOKUP($D598,'cement hist forecast'!$A$1:$AJ$34,34,0)</f>
        <v>18.764433932529936</v>
      </c>
      <c r="W598" s="15">
        <f>VLOOKUP($D598,'cement hist forecast'!$A$1:$AJ$34,35,0)</f>
        <v>18.61289069984128</v>
      </c>
      <c r="X598" s="15">
        <f>VLOOKUP($D598,'cement hist forecast'!$A$1:$AJ$34,36,0)</f>
        <v>18.464378331806394</v>
      </c>
    </row>
    <row r="599" spans="1:24">
      <c r="A599" s="14" t="s">
        <v>3877</v>
      </c>
      <c r="B599" s="14" t="s">
        <v>4876</v>
      </c>
      <c r="C599" s="14" t="s">
        <v>3218</v>
      </c>
      <c r="D599" s="14" t="s">
        <v>3970</v>
      </c>
      <c r="E599" s="14" t="s">
        <v>3971</v>
      </c>
      <c r="F599">
        <f>SUMIF(GID_GCED_CO2_Plant_2019_v1.0!$V$1:$V$797,'prov lvl hist forec Mt'!A599,GID_GCED_CO2_Plant_2019_v1.0!$AB$1:$AB$797)</f>
        <v>0</v>
      </c>
      <c r="G599" s="15">
        <f t="shared" si="18"/>
        <v>6506.7800000000007</v>
      </c>
      <c r="H599" s="26">
        <f t="shared" si="19"/>
        <v>0</v>
      </c>
      <c r="I599" s="15">
        <f>VLOOKUP($D599,'cement hist forecast'!$A$1:$AJ$34,21,0)</f>
        <v>7.7519399425939444</v>
      </c>
      <c r="J599" s="15">
        <f>VLOOKUP($D599,'cement hist forecast'!$A$1:$AJ$34,22,0)</f>
        <v>8.2611807461625233</v>
      </c>
      <c r="K599" s="15">
        <f>VLOOKUP($D599,'cement hist forecast'!$A$1:$AJ$34,23,0)</f>
        <v>4.1310126843708384</v>
      </c>
      <c r="L599" s="15">
        <f>VLOOKUP($D599,'cement hist forecast'!$A$1:$AJ$34,24,0)</f>
        <v>3.8413634632449338</v>
      </c>
      <c r="M599" s="15">
        <f>VLOOKUP($D599,'cement hist forecast'!$A$1:$AJ$34,25,0)</f>
        <v>4.4937795284061428</v>
      </c>
      <c r="N599" s="15">
        <f>VLOOKUP($D599,'cement hist forecast'!$A$1:$AJ$34,26,0)</f>
        <v>4.7903496545665574</v>
      </c>
      <c r="O599" s="15">
        <f>VLOOKUP($D599,'cement hist forecast'!$A$1:$AJ$34,27,0)</f>
        <v>4.876154171658599</v>
      </c>
      <c r="P599" s="15">
        <f>VLOOKUP($D599,'cement hist forecast'!$A$1:$AJ$34,28,0)</f>
        <v>4.8607823507808767</v>
      </c>
      <c r="Q599" s="15">
        <f>VLOOKUP($D599,'cement hist forecast'!$A$1:$AJ$34,29,0)</f>
        <v>4.7150936138851112</v>
      </c>
      <c r="R599" s="15">
        <f>VLOOKUP($D599,'cement hist forecast'!$A$1:$AJ$34,30,0)</f>
        <v>4.5723186517272607</v>
      </c>
      <c r="S599" s="15">
        <f>VLOOKUP($D599,'cement hist forecast'!$A$1:$AJ$34,31,0)</f>
        <v>4.4323991888125676</v>
      </c>
      <c r="T599" s="15">
        <f>VLOOKUP($D599,'cement hist forecast'!$A$1:$AJ$34,32,0)</f>
        <v>4.2952781151561679</v>
      </c>
      <c r="U599" s="15">
        <f>VLOOKUP($D599,'cement hist forecast'!$A$1:$AJ$34,33,0)</f>
        <v>4.1608994629728961</v>
      </c>
      <c r="V599" s="15">
        <f>VLOOKUP($D599,'cement hist forecast'!$A$1:$AJ$34,34,0)</f>
        <v>4.0292083838332902</v>
      </c>
      <c r="W599" s="15">
        <f>VLOOKUP($D599,'cement hist forecast'!$A$1:$AJ$34,35,0)</f>
        <v>3.9001511262764765</v>
      </c>
      <c r="X599" s="15">
        <f>VLOOKUP($D599,'cement hist forecast'!$A$1:$AJ$34,36,0)</f>
        <v>3.7736750138707977</v>
      </c>
    </row>
    <row r="600" spans="1:24">
      <c r="A600" s="14" t="s">
        <v>3878</v>
      </c>
      <c r="B600" s="14" t="s">
        <v>4877</v>
      </c>
      <c r="C600" s="14" t="s">
        <v>4878</v>
      </c>
      <c r="D600" s="14" t="s">
        <v>2412</v>
      </c>
      <c r="E600" s="14" t="s">
        <v>3949</v>
      </c>
      <c r="F600">
        <f>SUMIF(GID_GCED_CO2_Plant_2019_v1.0!$V$1:$V$797,'prov lvl hist forec Mt'!A600,GID_GCED_CO2_Plant_2019_v1.0!$AB$1:$AB$797)</f>
        <v>0</v>
      </c>
      <c r="G600" s="15">
        <f t="shared" si="18"/>
        <v>15785.860000000004</v>
      </c>
      <c r="H600" s="26">
        <f t="shared" si="19"/>
        <v>0</v>
      </c>
      <c r="I600" s="15">
        <f>VLOOKUP($D600,'cement hist forecast'!$A$1:$AJ$34,21,0)</f>
        <v>11.343923220019859</v>
      </c>
      <c r="J600" s="15">
        <f>VLOOKUP($D600,'cement hist forecast'!$A$1:$AJ$34,22,0)</f>
        <v>9.9130862781334503</v>
      </c>
      <c r="K600" s="15">
        <f>VLOOKUP($D600,'cement hist forecast'!$A$1:$AJ$34,23,0)</f>
        <v>10.141604532781432</v>
      </c>
      <c r="L600" s="15">
        <f>VLOOKUP($D600,'cement hist forecast'!$A$1:$AJ$34,24,0)</f>
        <v>8.291353354336696</v>
      </c>
      <c r="M600" s="15">
        <f>VLOOKUP($D600,'cement hist forecast'!$A$1:$AJ$34,25,0)</f>
        <v>9.1106957187115842</v>
      </c>
      <c r="N600" s="15">
        <f>VLOOKUP($D600,'cement hist forecast'!$A$1:$AJ$34,26,0)</f>
        <v>9.2201849356915702</v>
      </c>
      <c r="O600" s="15">
        <f>VLOOKUP($D600,'cement hist forecast'!$A$1:$AJ$34,27,0)</f>
        <v>9.3035600578153357</v>
      </c>
      <c r="P600" s="15">
        <f>VLOOKUP($D600,'cement hist forecast'!$A$1:$AJ$34,28,0)</f>
        <v>9.2886234613938434</v>
      </c>
      <c r="Q600" s="15">
        <f>VLOOKUP($D600,'cement hist forecast'!$A$1:$AJ$34,29,0)</f>
        <v>9.1470596295304016</v>
      </c>
      <c r="R600" s="15">
        <f>VLOOKUP($D600,'cement hist forecast'!$A$1:$AJ$34,30,0)</f>
        <v>9.0083270743042263</v>
      </c>
      <c r="S600" s="15">
        <f>VLOOKUP($D600,'cement hist forecast'!$A$1:$AJ$34,31,0)</f>
        <v>8.8723691701825764</v>
      </c>
      <c r="T600" s="15">
        <f>VLOOKUP($D600,'cement hist forecast'!$A$1:$AJ$34,32,0)</f>
        <v>8.7391304241433581</v>
      </c>
      <c r="U600" s="15">
        <f>VLOOKUP($D600,'cement hist forecast'!$A$1:$AJ$34,33,0)</f>
        <v>8.6085564530249243</v>
      </c>
      <c r="V600" s="15">
        <f>VLOOKUP($D600,'cement hist forecast'!$A$1:$AJ$34,34,0)</f>
        <v>8.480593961328859</v>
      </c>
      <c r="W600" s="15">
        <f>VLOOKUP($D600,'cement hist forecast'!$A$1:$AJ$34,35,0)</f>
        <v>8.3551907194667159</v>
      </c>
      <c r="X600" s="15">
        <f>VLOOKUP($D600,'cement hist forecast'!$A$1:$AJ$34,36,0)</f>
        <v>8.2322955424418147</v>
      </c>
    </row>
    <row r="601" spans="1:24">
      <c r="A601" s="14" t="s">
        <v>3879</v>
      </c>
      <c r="B601" s="14" t="s">
        <v>4879</v>
      </c>
      <c r="C601" s="14" t="s">
        <v>3072</v>
      </c>
      <c r="D601" s="14" t="s">
        <v>2453</v>
      </c>
      <c r="E601" s="14" t="s">
        <v>4031</v>
      </c>
      <c r="F601">
        <f>SUMIF(GID_GCED_CO2_Plant_2019_v1.0!$V$1:$V$797,'prov lvl hist forec Mt'!A601,GID_GCED_CO2_Plant_2019_v1.0!$AB$1:$AB$797)</f>
        <v>0</v>
      </c>
      <c r="G601" s="15">
        <f t="shared" si="18"/>
        <v>24364.339999999997</v>
      </c>
      <c r="H601" s="26">
        <f t="shared" si="19"/>
        <v>0</v>
      </c>
      <c r="I601" s="15">
        <f>VLOOKUP($D601,'cement hist forecast'!$A$1:$AJ$34,21,0)</f>
        <v>23.889292836613272</v>
      </c>
      <c r="J601" s="15">
        <f>VLOOKUP($D601,'cement hist forecast'!$A$1:$AJ$34,22,0)</f>
        <v>23.602110317639493</v>
      </c>
      <c r="K601" s="15">
        <f>VLOOKUP($D601,'cement hist forecast'!$A$1:$AJ$34,23,0)</f>
        <v>23.509084946009047</v>
      </c>
      <c r="L601" s="15">
        <f>VLOOKUP($D601,'cement hist forecast'!$A$1:$AJ$34,24,0)</f>
        <v>19.425947158911239</v>
      </c>
      <c r="M601" s="15">
        <f>VLOOKUP($D601,'cement hist forecast'!$A$1:$AJ$34,25,0)</f>
        <v>22.081998920465789</v>
      </c>
      <c r="N601" s="15">
        <f>VLOOKUP($D601,'cement hist forecast'!$A$1:$AJ$34,26,0)</f>
        <v>20.766259868170149</v>
      </c>
      <c r="O601" s="15">
        <f>VLOOKUP($D601,'cement hist forecast'!$A$1:$AJ$34,27,0)</f>
        <v>21.088943481517536</v>
      </c>
      <c r="P601" s="15">
        <f>VLOOKUP($D601,'cement hist forecast'!$A$1:$AJ$34,28,0)</f>
        <v>21.03113493165726</v>
      </c>
      <c r="Q601" s="15">
        <f>VLOOKUP($D601,'cement hist forecast'!$A$1:$AJ$34,29,0)</f>
        <v>20.483245733759745</v>
      </c>
      <c r="R601" s="15">
        <f>VLOOKUP($D601,'cement hist forecast'!$A$1:$AJ$34,30,0)</f>
        <v>19.946314319820178</v>
      </c>
      <c r="S601" s="15">
        <f>VLOOKUP($D601,'cement hist forecast'!$A$1:$AJ$34,31,0)</f>
        <v>19.420121534159403</v>
      </c>
      <c r="T601" s="15">
        <f>VLOOKUP($D601,'cement hist forecast'!$A$1:$AJ$34,32,0)</f>
        <v>18.904452604211844</v>
      </c>
      <c r="U601" s="15">
        <f>VLOOKUP($D601,'cement hist forecast'!$A$1:$AJ$34,33,0)</f>
        <v>18.399097052863237</v>
      </c>
      <c r="V601" s="15">
        <f>VLOOKUP($D601,'cement hist forecast'!$A$1:$AJ$34,34,0)</f>
        <v>17.903848612541598</v>
      </c>
      <c r="W601" s="15">
        <f>VLOOKUP($D601,'cement hist forecast'!$A$1:$AJ$34,35,0)</f>
        <v>17.418505141026397</v>
      </c>
      <c r="X601" s="15">
        <f>VLOOKUP($D601,'cement hist forecast'!$A$1:$AJ$34,36,0)</f>
        <v>16.942868538941493</v>
      </c>
    </row>
    <row r="602" spans="1:24">
      <c r="A602" s="14" t="s">
        <v>3444</v>
      </c>
      <c r="B602" s="14" t="s">
        <v>4880</v>
      </c>
      <c r="C602" s="14" t="s">
        <v>2553</v>
      </c>
      <c r="D602" s="14" t="s">
        <v>1517</v>
      </c>
      <c r="E602" s="14" t="s">
        <v>4043</v>
      </c>
      <c r="F602">
        <f>SUMIF(GID_GCED_CO2_Plant_2019_v1.0!$V$1:$V$797,'prov lvl hist forec Mt'!A602,GID_GCED_CO2_Plant_2019_v1.0!$AB$1:$AB$797)</f>
        <v>4123.3</v>
      </c>
      <c r="G602" s="15">
        <f t="shared" si="18"/>
        <v>24846.129999999997</v>
      </c>
      <c r="H602" s="26">
        <f t="shared" si="19"/>
        <v>0.16595341004816447</v>
      </c>
      <c r="I602" s="15">
        <f>VLOOKUP($D602,'cement hist forecast'!$A$1:$AJ$34,21,0)</f>
        <v>19.737440587036417</v>
      </c>
      <c r="J602" s="15">
        <f>VLOOKUP($D602,'cement hist forecast'!$A$1:$AJ$34,22,0)</f>
        <v>19.782785600550685</v>
      </c>
      <c r="K602" s="15">
        <f>VLOOKUP($D602,'cement hist forecast'!$A$1:$AJ$34,23,0)</f>
        <v>21.414223108893875</v>
      </c>
      <c r="L602" s="15">
        <f>VLOOKUP($D602,'cement hist forecast'!$A$1:$AJ$34,24,0)</f>
        <v>21.140668258208319</v>
      </c>
      <c r="M602" s="15">
        <f>VLOOKUP($D602,'cement hist forecast'!$A$1:$AJ$34,25,0)</f>
        <v>22.995128337938279</v>
      </c>
      <c r="N602" s="15">
        <f>VLOOKUP($D602,'cement hist forecast'!$A$1:$AJ$34,26,0)</f>
        <v>23.156823843551148</v>
      </c>
      <c r="O602" s="15">
        <f>VLOOKUP($D602,'cement hist forecast'!$A$1:$AJ$34,27,0)</f>
        <v>23.328832621471442</v>
      </c>
      <c r="P602" s="15">
        <f>VLOOKUP($D602,'cement hist forecast'!$A$1:$AJ$34,28,0)</f>
        <v>23.29801736589754</v>
      </c>
      <c r="Q602" s="15">
        <f>VLOOKUP($D602,'cement hist forecast'!$A$1:$AJ$34,29,0)</f>
        <v>23.005961161405295</v>
      </c>
      <c r="R602" s="15">
        <f>VLOOKUP($D602,'cement hist forecast'!$A$1:$AJ$34,30,0)</f>
        <v>22.719746081002896</v>
      </c>
      <c r="S602" s="15">
        <f>VLOOKUP($D602,'cement hist forecast'!$A$1:$AJ$34,31,0)</f>
        <v>22.439255302208544</v>
      </c>
      <c r="T602" s="15">
        <f>VLOOKUP($D602,'cement hist forecast'!$A$1:$AJ$34,32,0)</f>
        <v>22.164374338990076</v>
      </c>
      <c r="U602" s="15">
        <f>VLOOKUP($D602,'cement hist forecast'!$A$1:$AJ$34,33,0)</f>
        <v>21.894990995035982</v>
      </c>
      <c r="V602" s="15">
        <f>VLOOKUP($D602,'cement hist forecast'!$A$1:$AJ$34,34,0)</f>
        <v>21.630995317960966</v>
      </c>
      <c r="W602" s="15">
        <f>VLOOKUP($D602,'cement hist forecast'!$A$1:$AJ$34,35,0)</f>
        <v>21.372279554427454</v>
      </c>
      <c r="X602" s="15">
        <f>VLOOKUP($D602,'cement hist forecast'!$A$1:$AJ$34,36,0)</f>
        <v>21.118738106164606</v>
      </c>
    </row>
    <row r="603" spans="1:24">
      <c r="A603" s="14" t="s">
        <v>3296</v>
      </c>
      <c r="B603" s="14" t="s">
        <v>4881</v>
      </c>
      <c r="C603" s="14" t="s">
        <v>2354</v>
      </c>
      <c r="D603" s="14" t="s">
        <v>1517</v>
      </c>
      <c r="E603" s="14" t="s">
        <v>4043</v>
      </c>
      <c r="F603">
        <f>SUMIF(GID_GCED_CO2_Plant_2019_v1.0!$V$1:$V$797,'prov lvl hist forec Mt'!A603,GID_GCED_CO2_Plant_2019_v1.0!$AB$1:$AB$797)</f>
        <v>261.48</v>
      </c>
      <c r="G603" s="15">
        <f t="shared" si="18"/>
        <v>24846.129999999997</v>
      </c>
      <c r="H603" s="26">
        <f t="shared" si="19"/>
        <v>1.0523972948704689E-2</v>
      </c>
      <c r="I603" s="15">
        <f>VLOOKUP($D603,'cement hist forecast'!$A$1:$AJ$34,21,0)</f>
        <v>19.737440587036417</v>
      </c>
      <c r="J603" s="15">
        <f>VLOOKUP($D603,'cement hist forecast'!$A$1:$AJ$34,22,0)</f>
        <v>19.782785600550685</v>
      </c>
      <c r="K603" s="15">
        <f>VLOOKUP($D603,'cement hist forecast'!$A$1:$AJ$34,23,0)</f>
        <v>21.414223108893875</v>
      </c>
      <c r="L603" s="15">
        <f>VLOOKUP($D603,'cement hist forecast'!$A$1:$AJ$34,24,0)</f>
        <v>21.140668258208319</v>
      </c>
      <c r="M603" s="15">
        <f>VLOOKUP($D603,'cement hist forecast'!$A$1:$AJ$34,25,0)</f>
        <v>22.995128337938279</v>
      </c>
      <c r="N603" s="15">
        <f>VLOOKUP($D603,'cement hist forecast'!$A$1:$AJ$34,26,0)</f>
        <v>23.156823843551148</v>
      </c>
      <c r="O603" s="15">
        <f>VLOOKUP($D603,'cement hist forecast'!$A$1:$AJ$34,27,0)</f>
        <v>23.328832621471442</v>
      </c>
      <c r="P603" s="15">
        <f>VLOOKUP($D603,'cement hist forecast'!$A$1:$AJ$34,28,0)</f>
        <v>23.29801736589754</v>
      </c>
      <c r="Q603" s="15">
        <f>VLOOKUP($D603,'cement hist forecast'!$A$1:$AJ$34,29,0)</f>
        <v>23.005961161405295</v>
      </c>
      <c r="R603" s="15">
        <f>VLOOKUP($D603,'cement hist forecast'!$A$1:$AJ$34,30,0)</f>
        <v>22.719746081002896</v>
      </c>
      <c r="S603" s="15">
        <f>VLOOKUP($D603,'cement hist forecast'!$A$1:$AJ$34,31,0)</f>
        <v>22.439255302208544</v>
      </c>
      <c r="T603" s="15">
        <f>VLOOKUP($D603,'cement hist forecast'!$A$1:$AJ$34,32,0)</f>
        <v>22.164374338990076</v>
      </c>
      <c r="U603" s="15">
        <f>VLOOKUP($D603,'cement hist forecast'!$A$1:$AJ$34,33,0)</f>
        <v>21.894990995035982</v>
      </c>
      <c r="V603" s="15">
        <f>VLOOKUP($D603,'cement hist forecast'!$A$1:$AJ$34,34,0)</f>
        <v>21.630995317960966</v>
      </c>
      <c r="W603" s="15">
        <f>VLOOKUP($D603,'cement hist forecast'!$A$1:$AJ$34,35,0)</f>
        <v>21.372279554427454</v>
      </c>
      <c r="X603" s="15">
        <f>VLOOKUP($D603,'cement hist forecast'!$A$1:$AJ$34,36,0)</f>
        <v>21.118738106164606</v>
      </c>
    </row>
    <row r="604" spans="1:24">
      <c r="A604" s="14" t="s">
        <v>3880</v>
      </c>
      <c r="B604" s="14" t="s">
        <v>4882</v>
      </c>
      <c r="C604" s="14" t="s">
        <v>4883</v>
      </c>
      <c r="D604" s="14" t="s">
        <v>2642</v>
      </c>
      <c r="E604" s="14" t="s">
        <v>4037</v>
      </c>
      <c r="F604">
        <f>SUMIF(GID_GCED_CO2_Plant_2019_v1.0!$V$1:$V$797,'prov lvl hist forec Mt'!A604,GID_GCED_CO2_Plant_2019_v1.0!$AB$1:$AB$797)</f>
        <v>0</v>
      </c>
      <c r="G604" s="15">
        <f t="shared" si="18"/>
        <v>4378.0800000000008</v>
      </c>
      <c r="H604" s="26">
        <f t="shared" si="19"/>
        <v>0</v>
      </c>
      <c r="I604" s="15">
        <f>VLOOKUP($D604,'cement hist forecast'!$A$1:$AJ$34,21,0)</f>
        <v>4.7341744386935067</v>
      </c>
      <c r="J604" s="15">
        <f>VLOOKUP($D604,'cement hist forecast'!$A$1:$AJ$34,22,0)</f>
        <v>4.717029300676912</v>
      </c>
      <c r="K604" s="15">
        <f>VLOOKUP($D604,'cement hist forecast'!$A$1:$AJ$34,23,0)</f>
        <v>4.7560378363525624</v>
      </c>
      <c r="L604" s="15">
        <f>VLOOKUP($D604,'cement hist forecast'!$A$1:$AJ$34,24,0)</f>
        <v>5.4571039312530667</v>
      </c>
      <c r="M604" s="15">
        <f>VLOOKUP($D604,'cement hist forecast'!$A$1:$AJ$34,25,0)</f>
        <v>6.8556945384631858</v>
      </c>
      <c r="N604" s="15">
        <f>VLOOKUP($D604,'cement hist forecast'!$A$1:$AJ$34,26,0)</f>
        <v>7.3057456645371399</v>
      </c>
      <c r="O604" s="15">
        <f>VLOOKUP($D604,'cement hist forecast'!$A$1:$AJ$34,27,0)</f>
        <v>7.5092199851219519</v>
      </c>
      <c r="P604" s="15">
        <f>VLOOKUP($D604,'cement hist forecast'!$A$1:$AJ$34,28,0)</f>
        <v>7.4727676989807588</v>
      </c>
      <c r="Q604" s="15">
        <f>VLOOKUP($D604,'cement hist forecast'!$A$1:$AJ$34,29,0)</f>
        <v>7.1272856921893633</v>
      </c>
      <c r="R604" s="15">
        <f>VLOOKUP($D604,'cement hist forecast'!$A$1:$AJ$34,30,0)</f>
        <v>6.7887133255337968</v>
      </c>
      <c r="S604" s="15">
        <f>VLOOKUP($D604,'cement hist forecast'!$A$1:$AJ$34,31,0)</f>
        <v>6.456912406211341</v>
      </c>
      <c r="T604" s="15">
        <f>VLOOKUP($D604,'cement hist forecast'!$A$1:$AJ$34,32,0)</f>
        <v>6.1317475052753343</v>
      </c>
      <c r="U604" s="15">
        <f>VLOOKUP($D604,'cement hist forecast'!$A$1:$AJ$34,33,0)</f>
        <v>5.8130859023580479</v>
      </c>
      <c r="V604" s="15">
        <f>VLOOKUP($D604,'cement hist forecast'!$A$1:$AJ$34,34,0)</f>
        <v>5.5007975314991064</v>
      </c>
      <c r="W604" s="15">
        <f>VLOOKUP($D604,'cement hist forecast'!$A$1:$AJ$34,35,0)</f>
        <v>5.1947549280573462</v>
      </c>
      <c r="X604" s="15">
        <f>VLOOKUP($D604,'cement hist forecast'!$A$1:$AJ$34,36,0)</f>
        <v>4.8948331766844175</v>
      </c>
    </row>
    <row r="605" spans="1:24">
      <c r="A605" s="14" t="s">
        <v>3881</v>
      </c>
      <c r="B605" s="14" t="s">
        <v>4884</v>
      </c>
      <c r="C605" s="14" t="s">
        <v>4885</v>
      </c>
      <c r="D605" s="14" t="s">
        <v>2453</v>
      </c>
      <c r="E605" s="14" t="s">
        <v>4031</v>
      </c>
      <c r="F605">
        <f>SUMIF(GID_GCED_CO2_Plant_2019_v1.0!$V$1:$V$797,'prov lvl hist forec Mt'!A605,GID_GCED_CO2_Plant_2019_v1.0!$AB$1:$AB$797)</f>
        <v>0</v>
      </c>
      <c r="G605" s="15">
        <f t="shared" si="18"/>
        <v>24364.339999999997</v>
      </c>
      <c r="H605" s="26">
        <f t="shared" si="19"/>
        <v>0</v>
      </c>
      <c r="I605" s="15">
        <f>VLOOKUP($D605,'cement hist forecast'!$A$1:$AJ$34,21,0)</f>
        <v>23.889292836613272</v>
      </c>
      <c r="J605" s="15">
        <f>VLOOKUP($D605,'cement hist forecast'!$A$1:$AJ$34,22,0)</f>
        <v>23.602110317639493</v>
      </c>
      <c r="K605" s="15">
        <f>VLOOKUP($D605,'cement hist forecast'!$A$1:$AJ$34,23,0)</f>
        <v>23.509084946009047</v>
      </c>
      <c r="L605" s="15">
        <f>VLOOKUP($D605,'cement hist forecast'!$A$1:$AJ$34,24,0)</f>
        <v>19.425947158911239</v>
      </c>
      <c r="M605" s="15">
        <f>VLOOKUP($D605,'cement hist forecast'!$A$1:$AJ$34,25,0)</f>
        <v>22.081998920465789</v>
      </c>
      <c r="N605" s="15">
        <f>VLOOKUP($D605,'cement hist forecast'!$A$1:$AJ$34,26,0)</f>
        <v>20.766259868170149</v>
      </c>
      <c r="O605" s="15">
        <f>VLOOKUP($D605,'cement hist forecast'!$A$1:$AJ$34,27,0)</f>
        <v>21.088943481517536</v>
      </c>
      <c r="P605" s="15">
        <f>VLOOKUP($D605,'cement hist forecast'!$A$1:$AJ$34,28,0)</f>
        <v>21.03113493165726</v>
      </c>
      <c r="Q605" s="15">
        <f>VLOOKUP($D605,'cement hist forecast'!$A$1:$AJ$34,29,0)</f>
        <v>20.483245733759745</v>
      </c>
      <c r="R605" s="15">
        <f>VLOOKUP($D605,'cement hist forecast'!$A$1:$AJ$34,30,0)</f>
        <v>19.946314319820178</v>
      </c>
      <c r="S605" s="15">
        <f>VLOOKUP($D605,'cement hist forecast'!$A$1:$AJ$34,31,0)</f>
        <v>19.420121534159403</v>
      </c>
      <c r="T605" s="15">
        <f>VLOOKUP($D605,'cement hist forecast'!$A$1:$AJ$34,32,0)</f>
        <v>18.904452604211844</v>
      </c>
      <c r="U605" s="15">
        <f>VLOOKUP($D605,'cement hist forecast'!$A$1:$AJ$34,33,0)</f>
        <v>18.399097052863237</v>
      </c>
      <c r="V605" s="15">
        <f>VLOOKUP($D605,'cement hist forecast'!$A$1:$AJ$34,34,0)</f>
        <v>17.903848612541598</v>
      </c>
      <c r="W605" s="15">
        <f>VLOOKUP($D605,'cement hist forecast'!$A$1:$AJ$34,35,0)</f>
        <v>17.418505141026397</v>
      </c>
      <c r="X605" s="15">
        <f>VLOOKUP($D605,'cement hist forecast'!$A$1:$AJ$34,36,0)</f>
        <v>16.942868538941493</v>
      </c>
    </row>
    <row r="606" spans="1:24">
      <c r="A606" s="14" t="s">
        <v>3882</v>
      </c>
      <c r="B606" s="14" t="s">
        <v>4886</v>
      </c>
      <c r="C606" s="14" t="s">
        <v>4887</v>
      </c>
      <c r="D606" s="14" t="s">
        <v>2453</v>
      </c>
      <c r="E606" s="14" t="s">
        <v>4031</v>
      </c>
      <c r="F606">
        <f>SUMIF(GID_GCED_CO2_Plant_2019_v1.0!$V$1:$V$797,'prov lvl hist forec Mt'!A606,GID_GCED_CO2_Plant_2019_v1.0!$AB$1:$AB$797)</f>
        <v>0</v>
      </c>
      <c r="G606" s="15">
        <f t="shared" si="18"/>
        <v>24364.339999999997</v>
      </c>
      <c r="H606" s="26">
        <f t="shared" si="19"/>
        <v>0</v>
      </c>
      <c r="I606" s="15">
        <f>VLOOKUP($D606,'cement hist forecast'!$A$1:$AJ$34,21,0)</f>
        <v>23.889292836613272</v>
      </c>
      <c r="J606" s="15">
        <f>VLOOKUP($D606,'cement hist forecast'!$A$1:$AJ$34,22,0)</f>
        <v>23.602110317639493</v>
      </c>
      <c r="K606" s="15">
        <f>VLOOKUP($D606,'cement hist forecast'!$A$1:$AJ$34,23,0)</f>
        <v>23.509084946009047</v>
      </c>
      <c r="L606" s="15">
        <f>VLOOKUP($D606,'cement hist forecast'!$A$1:$AJ$34,24,0)</f>
        <v>19.425947158911239</v>
      </c>
      <c r="M606" s="15">
        <f>VLOOKUP($D606,'cement hist forecast'!$A$1:$AJ$34,25,0)</f>
        <v>22.081998920465789</v>
      </c>
      <c r="N606" s="15">
        <f>VLOOKUP($D606,'cement hist forecast'!$A$1:$AJ$34,26,0)</f>
        <v>20.766259868170149</v>
      </c>
      <c r="O606" s="15">
        <f>VLOOKUP($D606,'cement hist forecast'!$A$1:$AJ$34,27,0)</f>
        <v>21.088943481517536</v>
      </c>
      <c r="P606" s="15">
        <f>VLOOKUP($D606,'cement hist forecast'!$A$1:$AJ$34,28,0)</f>
        <v>21.03113493165726</v>
      </c>
      <c r="Q606" s="15">
        <f>VLOOKUP($D606,'cement hist forecast'!$A$1:$AJ$34,29,0)</f>
        <v>20.483245733759745</v>
      </c>
      <c r="R606" s="15">
        <f>VLOOKUP($D606,'cement hist forecast'!$A$1:$AJ$34,30,0)</f>
        <v>19.946314319820178</v>
      </c>
      <c r="S606" s="15">
        <f>VLOOKUP($D606,'cement hist forecast'!$A$1:$AJ$34,31,0)</f>
        <v>19.420121534159403</v>
      </c>
      <c r="T606" s="15">
        <f>VLOOKUP($D606,'cement hist forecast'!$A$1:$AJ$34,32,0)</f>
        <v>18.904452604211844</v>
      </c>
      <c r="U606" s="15">
        <f>VLOOKUP($D606,'cement hist forecast'!$A$1:$AJ$34,33,0)</f>
        <v>18.399097052863237</v>
      </c>
      <c r="V606" s="15">
        <f>VLOOKUP($D606,'cement hist forecast'!$A$1:$AJ$34,34,0)</f>
        <v>17.903848612541598</v>
      </c>
      <c r="W606" s="15">
        <f>VLOOKUP($D606,'cement hist forecast'!$A$1:$AJ$34,35,0)</f>
        <v>17.418505141026397</v>
      </c>
      <c r="X606" s="15">
        <f>VLOOKUP($D606,'cement hist forecast'!$A$1:$AJ$34,36,0)</f>
        <v>16.942868538941493</v>
      </c>
    </row>
    <row r="607" spans="1:24">
      <c r="A607" s="14" t="s">
        <v>3883</v>
      </c>
      <c r="B607" s="14" t="s">
        <v>4888</v>
      </c>
      <c r="C607" s="14" t="s">
        <v>4889</v>
      </c>
      <c r="D607" s="14" t="s">
        <v>2634</v>
      </c>
      <c r="E607" s="14" t="s">
        <v>3974</v>
      </c>
      <c r="F607">
        <f>SUMIF(GID_GCED_CO2_Plant_2019_v1.0!$V$1:$V$797,'prov lvl hist forec Mt'!A607,GID_GCED_CO2_Plant_2019_v1.0!$AB$1:$AB$797)</f>
        <v>0</v>
      </c>
      <c r="G607" s="15">
        <f t="shared" si="18"/>
        <v>11280.41</v>
      </c>
      <c r="H607" s="26">
        <f t="shared" si="19"/>
        <v>0</v>
      </c>
      <c r="I607" s="15">
        <f>VLOOKUP($D607,'cement hist forecast'!$A$1:$AJ$34,21,0)</f>
        <v>4.7547676258514073</v>
      </c>
      <c r="J607" s="15">
        <f>VLOOKUP($D607,'cement hist forecast'!$A$1:$AJ$34,22,0)</f>
        <v>4.4743011277995075</v>
      </c>
      <c r="K607" s="15">
        <f>VLOOKUP($D607,'cement hist forecast'!$A$1:$AJ$34,23,0)</f>
        <v>4.0588312663850603</v>
      </c>
      <c r="L607" s="15">
        <f>VLOOKUP($D607,'cement hist forecast'!$A$1:$AJ$34,24,0)</f>
        <v>1.7632197575348332</v>
      </c>
      <c r="M607" s="15">
        <f>VLOOKUP($D607,'cement hist forecast'!$A$1:$AJ$34,25,0)</f>
        <v>2.4793000656680531</v>
      </c>
      <c r="N607" s="15">
        <f>VLOOKUP($D607,'cement hist forecast'!$A$1:$AJ$34,26,0)</f>
        <v>2.7002504872645074</v>
      </c>
      <c r="O607" s="15">
        <f>VLOOKUP($D607,'cement hist forecast'!$A$1:$AJ$34,27,0)</f>
        <v>2.8116790537330001</v>
      </c>
      <c r="P607" s="15">
        <f>VLOOKUP($D607,'cement hist forecast'!$A$1:$AJ$34,28,0)</f>
        <v>2.7917167018374971</v>
      </c>
      <c r="Q607" s="15">
        <f>VLOOKUP($D607,'cement hist forecast'!$A$1:$AJ$34,29,0)</f>
        <v>2.6025205190131522</v>
      </c>
      <c r="R607" s="15">
        <f>VLOOKUP($D607,'cement hist forecast'!$A$1:$AJ$34,30,0)</f>
        <v>2.4171082598452944</v>
      </c>
      <c r="S607" s="15">
        <f>VLOOKUP($D607,'cement hist forecast'!$A$1:$AJ$34,31,0)</f>
        <v>2.2354042458607934</v>
      </c>
      <c r="T607" s="15">
        <f>VLOOKUP($D607,'cement hist forecast'!$A$1:$AJ$34,32,0)</f>
        <v>2.0573343121559824</v>
      </c>
      <c r="U607" s="15">
        <f>VLOOKUP($D607,'cement hist forecast'!$A$1:$AJ$34,33,0)</f>
        <v>1.8828257771252686</v>
      </c>
      <c r="V607" s="15">
        <f>VLOOKUP($D607,'cement hist forecast'!$A$1:$AJ$34,34,0)</f>
        <v>1.7118074127951675</v>
      </c>
      <c r="W607" s="15">
        <f>VLOOKUP($D607,'cement hist forecast'!$A$1:$AJ$34,35,0)</f>
        <v>1.5442094157516706</v>
      </c>
      <c r="X607" s="15">
        <f>VLOOKUP($D607,'cement hist forecast'!$A$1:$AJ$34,36,0)</f>
        <v>1.3799633786490411</v>
      </c>
    </row>
    <row r="608" spans="1:24">
      <c r="A608" s="14" t="s">
        <v>3884</v>
      </c>
      <c r="B608" s="14" t="s">
        <v>4890</v>
      </c>
      <c r="C608" s="14" t="s">
        <v>2588</v>
      </c>
      <c r="D608" s="14" t="s">
        <v>2362</v>
      </c>
      <c r="E608" s="14" t="s">
        <v>3963</v>
      </c>
      <c r="F608">
        <f>SUMIF(GID_GCED_CO2_Plant_2019_v1.0!$V$1:$V$797,'prov lvl hist forec Mt'!A608,GID_GCED_CO2_Plant_2019_v1.0!$AB$1:$AB$797)</f>
        <v>0</v>
      </c>
      <c r="G608" s="15">
        <f t="shared" si="18"/>
        <v>26891.949999999997</v>
      </c>
      <c r="H608" s="26">
        <f t="shared" si="19"/>
        <v>0</v>
      </c>
      <c r="I608" s="15">
        <f>VLOOKUP($D608,'cement hist forecast'!$A$1:$AJ$34,21,0)</f>
        <v>21.994985336630332</v>
      </c>
      <c r="J608" s="15">
        <f>VLOOKUP($D608,'cement hist forecast'!$A$1:$AJ$34,22,0)</f>
        <v>20.472306267203567</v>
      </c>
      <c r="K608" s="15">
        <f>VLOOKUP($D608,'cement hist forecast'!$A$1:$AJ$34,23,0)</f>
        <v>20.264922925467992</v>
      </c>
      <c r="L608" s="15">
        <f>VLOOKUP($D608,'cement hist forecast'!$A$1:$AJ$34,24,0)</f>
        <v>14.497991619881457</v>
      </c>
      <c r="M608" s="15">
        <f>VLOOKUP($D608,'cement hist forecast'!$A$1:$AJ$34,25,0)</f>
        <v>14.40046728580502</v>
      </c>
      <c r="N608" s="15">
        <f>VLOOKUP($D608,'cement hist forecast'!$A$1:$AJ$34,26,0)</f>
        <v>15.896400140947566</v>
      </c>
      <c r="O608" s="15">
        <f>VLOOKUP($D608,'cement hist forecast'!$A$1:$AJ$34,27,0)</f>
        <v>15.777576315359193</v>
      </c>
      <c r="P608" s="15">
        <f>VLOOKUP($D608,'cement hist forecast'!$A$1:$AJ$34,28,0)</f>
        <v>15.798863522896191</v>
      </c>
      <c r="Q608" s="15">
        <f>VLOOKUP($D608,'cement hist forecast'!$A$1:$AJ$34,29,0)</f>
        <v>16.000616223683764</v>
      </c>
      <c r="R608" s="15">
        <f>VLOOKUP($D608,'cement hist forecast'!$A$1:$AJ$34,30,0)</f>
        <v>16.198333870455588</v>
      </c>
      <c r="S608" s="15">
        <f>VLOOKUP($D608,'cement hist forecast'!$A$1:$AJ$34,31,0)</f>
        <v>16.392097164291975</v>
      </c>
      <c r="T608" s="15">
        <f>VLOOKUP($D608,'cement hist forecast'!$A$1:$AJ$34,32,0)</f>
        <v>16.581985192251636</v>
      </c>
      <c r="U608" s="15">
        <f>VLOOKUP($D608,'cement hist forecast'!$A$1:$AJ$34,33,0)</f>
        <v>16.768075459652103</v>
      </c>
      <c r="V608" s="15">
        <f>VLOOKUP($D608,'cement hist forecast'!$A$1:$AJ$34,34,0)</f>
        <v>16.950443921704558</v>
      </c>
      <c r="W608" s="15">
        <f>VLOOKUP($D608,'cement hist forecast'!$A$1:$AJ$34,35,0)</f>
        <v>17.129165014515966</v>
      </c>
      <c r="X608" s="15">
        <f>VLOOKUP($D608,'cement hist forecast'!$A$1:$AJ$34,36,0)</f>
        <v>17.304311685471145</v>
      </c>
    </row>
    <row r="609" spans="1:24">
      <c r="A609" s="14" t="s">
        <v>3345</v>
      </c>
      <c r="B609" s="14" t="s">
        <v>4891</v>
      </c>
      <c r="C609" s="14" t="s">
        <v>2803</v>
      </c>
      <c r="D609" s="14" t="s">
        <v>2458</v>
      </c>
      <c r="E609" s="14" t="s">
        <v>3957</v>
      </c>
      <c r="F609">
        <f>SUMIF(GID_GCED_CO2_Plant_2019_v1.0!$V$1:$V$797,'prov lvl hist forec Mt'!A609,GID_GCED_CO2_Plant_2019_v1.0!$AB$1:$AB$797)</f>
        <v>3737.7800000000007</v>
      </c>
      <c r="G609" s="15">
        <f t="shared" si="18"/>
        <v>25846</v>
      </c>
      <c r="H609" s="26">
        <f t="shared" si="19"/>
        <v>0.14461734891279118</v>
      </c>
      <c r="I609" s="15">
        <f>VLOOKUP($D609,'cement hist forecast'!$A$1:$AJ$34,21,0)</f>
        <v>20.159933071953358</v>
      </c>
      <c r="J609" s="15">
        <f>VLOOKUP($D609,'cement hist forecast'!$A$1:$AJ$34,22,0)</f>
        <v>21.097028574533081</v>
      </c>
      <c r="K609" s="15">
        <f>VLOOKUP($D609,'cement hist forecast'!$A$1:$AJ$34,23,0)</f>
        <v>20.755026750013791</v>
      </c>
      <c r="L609" s="15">
        <f>VLOOKUP($D609,'cement hist forecast'!$A$1:$AJ$34,24,0)</f>
        <v>16.237054602988707</v>
      </c>
      <c r="M609" s="15">
        <f>VLOOKUP($D609,'cement hist forecast'!$A$1:$AJ$34,25,0)</f>
        <v>19.755116421437421</v>
      </c>
      <c r="N609" s="15">
        <f>VLOOKUP($D609,'cement hist forecast'!$A$1:$AJ$34,26,0)</f>
        <v>21.383571569910259</v>
      </c>
      <c r="O609" s="15">
        <f>VLOOKUP($D609,'cement hist forecast'!$A$1:$AJ$34,27,0)</f>
        <v>21.877745246091671</v>
      </c>
      <c r="P609" s="15">
        <f>VLOOKUP($D609,'cement hist forecast'!$A$1:$AJ$34,28,0)</f>
        <v>21.789214368112393</v>
      </c>
      <c r="Q609" s="15">
        <f>VLOOKUP($D609,'cement hist forecast'!$A$1:$AJ$34,29,0)</f>
        <v>20.950149699608083</v>
      </c>
      <c r="R609" s="15">
        <f>VLOOKUP($D609,'cement hist forecast'!$A$1:$AJ$34,30,0)</f>
        <v>20.127866324473857</v>
      </c>
      <c r="S609" s="15">
        <f>VLOOKUP($D609,'cement hist forecast'!$A$1:$AJ$34,31,0)</f>
        <v>19.322028616842317</v>
      </c>
      <c r="T609" s="15">
        <f>VLOOKUP($D609,'cement hist forecast'!$A$1:$AJ$34,32,0)</f>
        <v>18.532307663363408</v>
      </c>
      <c r="U609" s="15">
        <f>VLOOKUP($D609,'cement hist forecast'!$A$1:$AJ$34,33,0)</f>
        <v>17.758381128954078</v>
      </c>
      <c r="V609" s="15">
        <f>VLOOKUP($D609,'cement hist forecast'!$A$1:$AJ$34,34,0)</f>
        <v>16.999933125232928</v>
      </c>
      <c r="W609" s="15">
        <f>VLOOKUP($D609,'cement hist forecast'!$A$1:$AJ$34,35,0)</f>
        <v>16.256654081586213</v>
      </c>
      <c r="X609" s="15">
        <f>VLOOKUP($D609,'cement hist forecast'!$A$1:$AJ$34,36,0)</f>
        <v>15.528240618812418</v>
      </c>
    </row>
    <row r="610" spans="1:24">
      <c r="A610" s="14" t="s">
        <v>3338</v>
      </c>
      <c r="B610" s="14" t="s">
        <v>4892</v>
      </c>
      <c r="C610" s="14" t="s">
        <v>2778</v>
      </c>
      <c r="D610" s="14" t="s">
        <v>2366</v>
      </c>
      <c r="E610" s="14" t="s">
        <v>3987</v>
      </c>
      <c r="F610">
        <f>SUMIF(GID_GCED_CO2_Plant_2019_v1.0!$V$1:$V$797,'prov lvl hist forec Mt'!A610,GID_GCED_CO2_Plant_2019_v1.0!$AB$1:$AB$797)</f>
        <v>707.3399999999998</v>
      </c>
      <c r="G610" s="15">
        <f t="shared" si="18"/>
        <v>30951.659999999996</v>
      </c>
      <c r="H610" s="26">
        <f t="shared" si="19"/>
        <v>2.285305537732063E-2</v>
      </c>
      <c r="I610" s="15">
        <f>VLOOKUP($D610,'cement hist forecast'!$A$1:$AJ$34,21,0)</f>
        <v>18.673370677696866</v>
      </c>
      <c r="J610" s="15">
        <f>VLOOKUP($D610,'cement hist forecast'!$A$1:$AJ$34,22,0)</f>
        <v>19.134054182558735</v>
      </c>
      <c r="K610" s="15">
        <f>VLOOKUP($D610,'cement hist forecast'!$A$1:$AJ$34,23,0)</f>
        <v>18.733784261782063</v>
      </c>
      <c r="L610" s="15">
        <f>VLOOKUP($D610,'cement hist forecast'!$A$1:$AJ$34,24,0)</f>
        <v>18.178614028547219</v>
      </c>
      <c r="M610" s="15">
        <f>VLOOKUP($D610,'cement hist forecast'!$A$1:$AJ$34,25,0)</f>
        <v>19.500559683797793</v>
      </c>
      <c r="N610" s="15">
        <f>VLOOKUP($D610,'cement hist forecast'!$A$1:$AJ$34,26,0)</f>
        <v>19.658190788078301</v>
      </c>
      <c r="O610" s="15">
        <f>VLOOKUP($D610,'cement hist forecast'!$A$1:$AJ$34,27,0)</f>
        <v>19.758945245019191</v>
      </c>
      <c r="P610" s="15">
        <f>VLOOKUP($D610,'cement hist forecast'!$A$1:$AJ$34,28,0)</f>
        <v>19.74089515258564</v>
      </c>
      <c r="Q610" s="15">
        <f>VLOOKUP($D610,'cement hist forecast'!$A$1:$AJ$34,29,0)</f>
        <v>19.569822695495866</v>
      </c>
      <c r="R610" s="15">
        <f>VLOOKUP($D610,'cement hist forecast'!$A$1:$AJ$34,30,0)</f>
        <v>19.402171687547888</v>
      </c>
      <c r="S610" s="15">
        <f>VLOOKUP($D610,'cement hist forecast'!$A$1:$AJ$34,31,0)</f>
        <v>19.237873699758868</v>
      </c>
      <c r="T610" s="15">
        <f>VLOOKUP($D610,'cement hist forecast'!$A$1:$AJ$34,32,0)</f>
        <v>19.076861671725631</v>
      </c>
      <c r="U610" s="15">
        <f>VLOOKUP($D610,'cement hist forecast'!$A$1:$AJ$34,33,0)</f>
        <v>18.919069884253059</v>
      </c>
      <c r="V610" s="15">
        <f>VLOOKUP($D610,'cement hist forecast'!$A$1:$AJ$34,34,0)</f>
        <v>18.764433932529936</v>
      </c>
      <c r="W610" s="15">
        <f>VLOOKUP($D610,'cement hist forecast'!$A$1:$AJ$34,35,0)</f>
        <v>18.61289069984128</v>
      </c>
      <c r="X610" s="15">
        <f>VLOOKUP($D610,'cement hist forecast'!$A$1:$AJ$34,36,0)</f>
        <v>18.464378331806394</v>
      </c>
    </row>
    <row r="611" spans="1:24">
      <c r="A611" s="14" t="s">
        <v>3307</v>
      </c>
      <c r="B611" s="14" t="s">
        <v>4893</v>
      </c>
      <c r="C611" s="14" t="s">
        <v>2600</v>
      </c>
      <c r="D611" s="14" t="s">
        <v>2446</v>
      </c>
      <c r="E611" s="14" t="s">
        <v>3951</v>
      </c>
      <c r="F611">
        <f>SUMIF(GID_GCED_CO2_Plant_2019_v1.0!$V$1:$V$797,'prov lvl hist forec Mt'!A611,GID_GCED_CO2_Plant_2019_v1.0!$AB$1:$AB$797)</f>
        <v>2048.25</v>
      </c>
      <c r="G611" s="15">
        <f t="shared" si="18"/>
        <v>15742.279999999997</v>
      </c>
      <c r="H611" s="26">
        <f t="shared" si="19"/>
        <v>0.13011139428342022</v>
      </c>
      <c r="I611" s="15">
        <f>VLOOKUP($D611,'cement hist forecast'!$A$1:$AJ$34,21,0)</f>
        <v>14.855393778621981</v>
      </c>
      <c r="J611" s="15">
        <f>VLOOKUP($D611,'cement hist forecast'!$A$1:$AJ$34,22,0)</f>
        <v>15.201388095517611</v>
      </c>
      <c r="K611" s="15">
        <f>VLOOKUP($D611,'cement hist forecast'!$A$1:$AJ$34,23,0)</f>
        <v>15.067019776570652</v>
      </c>
      <c r="L611" s="15">
        <f>VLOOKUP($D611,'cement hist forecast'!$A$1:$AJ$34,24,0)</f>
        <v>14.134727678653508</v>
      </c>
      <c r="M611" s="15">
        <f>VLOOKUP($D611,'cement hist forecast'!$A$1:$AJ$34,25,0)</f>
        <v>15.992822878418323</v>
      </c>
      <c r="N611" s="15">
        <f>VLOOKUP($D611,'cement hist forecast'!$A$1:$AJ$34,26,0)</f>
        <v>13.708727210595866</v>
      </c>
      <c r="O611" s="15">
        <f>VLOOKUP($D611,'cement hist forecast'!$A$1:$AJ$34,27,0)</f>
        <v>13.930634952159352</v>
      </c>
      <c r="P611" s="15">
        <f>VLOOKUP($D611,'cement hist forecast'!$A$1:$AJ$34,28,0)</f>
        <v>13.890880331187187</v>
      </c>
      <c r="Q611" s="15">
        <f>VLOOKUP($D611,'cement hist forecast'!$A$1:$AJ$34,29,0)</f>
        <v>13.514099950952696</v>
      </c>
      <c r="R611" s="15">
        <f>VLOOKUP($D611,'cement hist forecast'!$A$1:$AJ$34,30,0)</f>
        <v>13.144855178322894</v>
      </c>
      <c r="S611" s="15">
        <f>VLOOKUP($D611,'cement hist forecast'!$A$1:$AJ$34,31,0)</f>
        <v>12.782995301145689</v>
      </c>
      <c r="T611" s="15">
        <f>VLOOKUP($D611,'cement hist forecast'!$A$1:$AJ$34,32,0)</f>
        <v>12.428372621512029</v>
      </c>
      <c r="U611" s="15">
        <f>VLOOKUP($D611,'cement hist forecast'!$A$1:$AJ$34,33,0)</f>
        <v>12.080842395471043</v>
      </c>
      <c r="V611" s="15">
        <f>VLOOKUP($D611,'cement hist forecast'!$A$1:$AJ$34,34,0)</f>
        <v>11.740262773950873</v>
      </c>
      <c r="W611" s="15">
        <f>VLOOKUP($D611,'cement hist forecast'!$A$1:$AJ$34,35,0)</f>
        <v>11.406494744861112</v>
      </c>
      <c r="X611" s="15">
        <f>VLOOKUP($D611,'cement hist forecast'!$A$1:$AJ$34,36,0)</f>
        <v>11.079402076353139</v>
      </c>
    </row>
    <row r="612" spans="1:24">
      <c r="A612" s="14" t="s">
        <v>3448</v>
      </c>
      <c r="B612" s="14" t="s">
        <v>4894</v>
      </c>
      <c r="C612" s="14" t="s">
        <v>2450</v>
      </c>
      <c r="D612" s="14" t="s">
        <v>2446</v>
      </c>
      <c r="E612" s="14" t="s">
        <v>3951</v>
      </c>
      <c r="F612">
        <f>SUMIF(GID_GCED_CO2_Plant_2019_v1.0!$V$1:$V$797,'prov lvl hist forec Mt'!A612,GID_GCED_CO2_Plant_2019_v1.0!$AB$1:$AB$797)</f>
        <v>522.95000000000005</v>
      </c>
      <c r="G612" s="15">
        <f t="shared" si="18"/>
        <v>15742.279999999997</v>
      </c>
      <c r="H612" s="26">
        <f t="shared" si="19"/>
        <v>3.3219457410235374E-2</v>
      </c>
      <c r="I612" s="15">
        <f>VLOOKUP($D612,'cement hist forecast'!$A$1:$AJ$34,21,0)</f>
        <v>14.855393778621981</v>
      </c>
      <c r="J612" s="15">
        <f>VLOOKUP($D612,'cement hist forecast'!$A$1:$AJ$34,22,0)</f>
        <v>15.201388095517611</v>
      </c>
      <c r="K612" s="15">
        <f>VLOOKUP($D612,'cement hist forecast'!$A$1:$AJ$34,23,0)</f>
        <v>15.067019776570652</v>
      </c>
      <c r="L612" s="15">
        <f>VLOOKUP($D612,'cement hist forecast'!$A$1:$AJ$34,24,0)</f>
        <v>14.134727678653508</v>
      </c>
      <c r="M612" s="15">
        <f>VLOOKUP($D612,'cement hist forecast'!$A$1:$AJ$34,25,0)</f>
        <v>15.992822878418323</v>
      </c>
      <c r="N612" s="15">
        <f>VLOOKUP($D612,'cement hist forecast'!$A$1:$AJ$34,26,0)</f>
        <v>13.708727210595866</v>
      </c>
      <c r="O612" s="15">
        <f>VLOOKUP($D612,'cement hist forecast'!$A$1:$AJ$34,27,0)</f>
        <v>13.930634952159352</v>
      </c>
      <c r="P612" s="15">
        <f>VLOOKUP($D612,'cement hist forecast'!$A$1:$AJ$34,28,0)</f>
        <v>13.890880331187187</v>
      </c>
      <c r="Q612" s="15">
        <f>VLOOKUP($D612,'cement hist forecast'!$A$1:$AJ$34,29,0)</f>
        <v>13.514099950952696</v>
      </c>
      <c r="R612" s="15">
        <f>VLOOKUP($D612,'cement hist forecast'!$A$1:$AJ$34,30,0)</f>
        <v>13.144855178322894</v>
      </c>
      <c r="S612" s="15">
        <f>VLOOKUP($D612,'cement hist forecast'!$A$1:$AJ$34,31,0)</f>
        <v>12.782995301145689</v>
      </c>
      <c r="T612" s="15">
        <f>VLOOKUP($D612,'cement hist forecast'!$A$1:$AJ$34,32,0)</f>
        <v>12.428372621512029</v>
      </c>
      <c r="U612" s="15">
        <f>VLOOKUP($D612,'cement hist forecast'!$A$1:$AJ$34,33,0)</f>
        <v>12.080842395471043</v>
      </c>
      <c r="V612" s="15">
        <f>VLOOKUP($D612,'cement hist forecast'!$A$1:$AJ$34,34,0)</f>
        <v>11.740262773950873</v>
      </c>
      <c r="W612" s="15">
        <f>VLOOKUP($D612,'cement hist forecast'!$A$1:$AJ$34,35,0)</f>
        <v>11.406494744861112</v>
      </c>
      <c r="X612" s="15">
        <f>VLOOKUP($D612,'cement hist forecast'!$A$1:$AJ$34,36,0)</f>
        <v>11.079402076353139</v>
      </c>
    </row>
    <row r="613" spans="1:24">
      <c r="A613" s="14" t="s">
        <v>3303</v>
      </c>
      <c r="B613" s="14" t="s">
        <v>4895</v>
      </c>
      <c r="C613" s="14" t="s">
        <v>2581</v>
      </c>
      <c r="D613" s="14" t="s">
        <v>3943</v>
      </c>
      <c r="E613" s="14" t="s">
        <v>3944</v>
      </c>
      <c r="F613">
        <f>SUMIF(GID_GCED_CO2_Plant_2019_v1.0!$V$1:$V$797,'prov lvl hist forec Mt'!A613,GID_GCED_CO2_Plant_2019_v1.0!$AB$1:$AB$797)</f>
        <v>677.16000000000008</v>
      </c>
      <c r="G613" s="15">
        <f t="shared" si="18"/>
        <v>4351.25</v>
      </c>
      <c r="H613" s="26">
        <f t="shared" si="19"/>
        <v>0.15562424590634877</v>
      </c>
      <c r="I613" s="15">
        <f>VLOOKUP($D613,'cement hist forecast'!$A$1:$AJ$34,21,0)</f>
        <v>4.0193915554063553</v>
      </c>
      <c r="J613" s="15">
        <f>VLOOKUP($D613,'cement hist forecast'!$A$1:$AJ$34,22,0)</f>
        <v>4.3366620130675004</v>
      </c>
      <c r="K613" s="15">
        <f>VLOOKUP($D613,'cement hist forecast'!$A$1:$AJ$34,23,0)</f>
        <v>3.2033980361307468</v>
      </c>
      <c r="L613" s="15">
        <f>VLOOKUP($D613,'cement hist forecast'!$A$1:$AJ$34,24,0)</f>
        <v>2.4965702429489336</v>
      </c>
      <c r="M613" s="15">
        <f>VLOOKUP($D613,'cement hist forecast'!$A$1:$AJ$34,25,0)</f>
        <v>2.719656665294488</v>
      </c>
      <c r="N613" s="15">
        <f>VLOOKUP($D613,'cement hist forecast'!$A$1:$AJ$34,26,0)</f>
        <v>2.895330206718187</v>
      </c>
      <c r="O613" s="15">
        <f>VLOOKUP($D613,'cement hist forecast'!$A$1:$AJ$34,27,0)</f>
        <v>2.9163500648472214</v>
      </c>
      <c r="P613" s="15">
        <f>VLOOKUP($D613,'cement hist forecast'!$A$1:$AJ$34,28,0)</f>
        <v>2.912584371559908</v>
      </c>
      <c r="Q613" s="15">
        <f>VLOOKUP($D613,'cement hist forecast'!$A$1:$AJ$34,29,0)</f>
        <v>2.8768944488806367</v>
      </c>
      <c r="R613" s="15">
        <f>VLOOKUP($D613,'cement hist forecast'!$A$1:$AJ$34,30,0)</f>
        <v>2.8419183246549511</v>
      </c>
      <c r="S613" s="15">
        <f>VLOOKUP($D613,'cement hist forecast'!$A$1:$AJ$34,31,0)</f>
        <v>2.8076417229137793</v>
      </c>
      <c r="T613" s="15">
        <f>VLOOKUP($D613,'cement hist forecast'!$A$1:$AJ$34,32,0)</f>
        <v>2.7740506532074307</v>
      </c>
      <c r="U613" s="15">
        <f>VLOOKUP($D613,'cement hist forecast'!$A$1:$AJ$34,33,0)</f>
        <v>2.7411314048952091</v>
      </c>
      <c r="V613" s="15">
        <f>VLOOKUP($D613,'cement hist forecast'!$A$1:$AJ$34,34,0)</f>
        <v>2.7088705415492318</v>
      </c>
      <c r="W613" s="15">
        <f>VLOOKUP($D613,'cement hist forecast'!$A$1:$AJ$34,35,0)</f>
        <v>2.6772548954701749</v>
      </c>
      <c r="X613" s="15">
        <f>VLOOKUP($D613,'cement hist forecast'!$A$1:$AJ$34,36,0)</f>
        <v>2.6462715623126982</v>
      </c>
    </row>
    <row r="614" spans="1:24">
      <c r="A614" s="14" t="s">
        <v>3885</v>
      </c>
      <c r="B614" s="14" t="s">
        <v>4896</v>
      </c>
      <c r="C614" s="14" t="s">
        <v>2581</v>
      </c>
      <c r="D614" s="14" t="s">
        <v>2396</v>
      </c>
      <c r="E614" s="14" t="s">
        <v>4093</v>
      </c>
      <c r="F614">
        <f>SUMIF(GID_GCED_CO2_Plant_2019_v1.0!$V$1:$V$797,'prov lvl hist forec Mt'!A614,GID_GCED_CO2_Plant_2019_v1.0!$AB$1:$AB$797)</f>
        <v>0</v>
      </c>
      <c r="G614" s="15">
        <f t="shared" si="18"/>
        <v>18095.59</v>
      </c>
      <c r="H614" s="26">
        <f t="shared" si="19"/>
        <v>0</v>
      </c>
      <c r="I614" s="15">
        <f>VLOOKUP($D614,'cement hist forecast'!$A$1:$AJ$34,21,0)</f>
        <v>12.43549499866061</v>
      </c>
      <c r="J614" s="15">
        <f>VLOOKUP($D614,'cement hist forecast'!$A$1:$AJ$34,22,0)</f>
        <v>12.480840983881629</v>
      </c>
      <c r="K614" s="15">
        <f>VLOOKUP($D614,'cement hist forecast'!$A$1:$AJ$34,23,0)</f>
        <v>12.119492047909882</v>
      </c>
      <c r="L614" s="15">
        <f>VLOOKUP($D614,'cement hist forecast'!$A$1:$AJ$34,24,0)</f>
        <v>11.653362849274208</v>
      </c>
      <c r="M614" s="15">
        <f>VLOOKUP($D614,'cement hist forecast'!$A$1:$AJ$34,25,0)</f>
        <v>13.243899068207106</v>
      </c>
      <c r="N614" s="15">
        <f>VLOOKUP($D614,'cement hist forecast'!$A$1:$AJ$34,26,0)</f>
        <v>13.249065959926245</v>
      </c>
      <c r="O614" s="15">
        <f>VLOOKUP($D614,'cement hist forecast'!$A$1:$AJ$34,27,0)</f>
        <v>13.442156461077605</v>
      </c>
      <c r="P614" s="15">
        <f>VLOOKUP($D614,'cement hist forecast'!$A$1:$AJ$34,28,0)</f>
        <v>13.407564429125436</v>
      </c>
      <c r="Q614" s="15">
        <f>VLOOKUP($D614,'cement hist forecast'!$A$1:$AJ$34,29,0)</f>
        <v>13.079713260297856</v>
      </c>
      <c r="R614" s="15">
        <f>VLOOKUP($D614,'cement hist forecast'!$A$1:$AJ$34,30,0)</f>
        <v>12.758419114846827</v>
      </c>
      <c r="S614" s="15">
        <f>VLOOKUP($D614,'cement hist forecast'!$A$1:$AJ$34,31,0)</f>
        <v>12.443550852304817</v>
      </c>
      <c r="T614" s="15">
        <f>VLOOKUP($D614,'cement hist forecast'!$A$1:$AJ$34,32,0)</f>
        <v>12.13497995501365</v>
      </c>
      <c r="U614" s="15">
        <f>VLOOKUP($D614,'cement hist forecast'!$A$1:$AJ$34,33,0)</f>
        <v>11.832580475668305</v>
      </c>
      <c r="V614" s="15">
        <f>VLOOKUP($D614,'cement hist forecast'!$A$1:$AJ$34,34,0)</f>
        <v>11.536228985909865</v>
      </c>
      <c r="W614" s="15">
        <f>VLOOKUP($D614,'cement hist forecast'!$A$1:$AJ$34,35,0)</f>
        <v>11.245804525946598</v>
      </c>
      <c r="X614" s="15">
        <f>VLOOKUP($D614,'cement hist forecast'!$A$1:$AJ$34,36,0)</f>
        <v>10.961188555182591</v>
      </c>
    </row>
    <row r="615" spans="1:24">
      <c r="A615" s="14" t="s">
        <v>3886</v>
      </c>
      <c r="B615" s="14" t="s">
        <v>4897</v>
      </c>
      <c r="C615" s="14" t="s">
        <v>2599</v>
      </c>
      <c r="D615" s="14" t="s">
        <v>2446</v>
      </c>
      <c r="E615" s="14" t="s">
        <v>3951</v>
      </c>
      <c r="F615">
        <f>SUMIF(GID_GCED_CO2_Plant_2019_v1.0!$V$1:$V$797,'prov lvl hist forec Mt'!A615,GID_GCED_CO2_Plant_2019_v1.0!$AB$1:$AB$797)</f>
        <v>0</v>
      </c>
      <c r="G615" s="15">
        <f t="shared" si="18"/>
        <v>15742.279999999997</v>
      </c>
      <c r="H615" s="26">
        <f t="shared" si="19"/>
        <v>0</v>
      </c>
      <c r="I615" s="15">
        <f>VLOOKUP($D615,'cement hist forecast'!$A$1:$AJ$34,21,0)</f>
        <v>14.855393778621981</v>
      </c>
      <c r="J615" s="15">
        <f>VLOOKUP($D615,'cement hist forecast'!$A$1:$AJ$34,22,0)</f>
        <v>15.201388095517611</v>
      </c>
      <c r="K615" s="15">
        <f>VLOOKUP($D615,'cement hist forecast'!$A$1:$AJ$34,23,0)</f>
        <v>15.067019776570652</v>
      </c>
      <c r="L615" s="15">
        <f>VLOOKUP($D615,'cement hist forecast'!$A$1:$AJ$34,24,0)</f>
        <v>14.134727678653508</v>
      </c>
      <c r="M615" s="15">
        <f>VLOOKUP($D615,'cement hist forecast'!$A$1:$AJ$34,25,0)</f>
        <v>15.992822878418323</v>
      </c>
      <c r="N615" s="15">
        <f>VLOOKUP($D615,'cement hist forecast'!$A$1:$AJ$34,26,0)</f>
        <v>13.708727210595866</v>
      </c>
      <c r="O615" s="15">
        <f>VLOOKUP($D615,'cement hist forecast'!$A$1:$AJ$34,27,0)</f>
        <v>13.930634952159352</v>
      </c>
      <c r="P615" s="15">
        <f>VLOOKUP($D615,'cement hist forecast'!$A$1:$AJ$34,28,0)</f>
        <v>13.890880331187187</v>
      </c>
      <c r="Q615" s="15">
        <f>VLOOKUP($D615,'cement hist forecast'!$A$1:$AJ$34,29,0)</f>
        <v>13.514099950952696</v>
      </c>
      <c r="R615" s="15">
        <f>VLOOKUP($D615,'cement hist forecast'!$A$1:$AJ$34,30,0)</f>
        <v>13.144855178322894</v>
      </c>
      <c r="S615" s="15">
        <f>VLOOKUP($D615,'cement hist forecast'!$A$1:$AJ$34,31,0)</f>
        <v>12.782995301145689</v>
      </c>
      <c r="T615" s="15">
        <f>VLOOKUP($D615,'cement hist forecast'!$A$1:$AJ$34,32,0)</f>
        <v>12.428372621512029</v>
      </c>
      <c r="U615" s="15">
        <f>VLOOKUP($D615,'cement hist forecast'!$A$1:$AJ$34,33,0)</f>
        <v>12.080842395471043</v>
      </c>
      <c r="V615" s="15">
        <f>VLOOKUP($D615,'cement hist forecast'!$A$1:$AJ$34,34,0)</f>
        <v>11.740262773950873</v>
      </c>
      <c r="W615" s="15">
        <f>VLOOKUP($D615,'cement hist forecast'!$A$1:$AJ$34,35,0)</f>
        <v>11.406494744861112</v>
      </c>
      <c r="X615" s="15">
        <f>VLOOKUP($D615,'cement hist forecast'!$A$1:$AJ$34,36,0)</f>
        <v>11.079402076353139</v>
      </c>
    </row>
    <row r="616" spans="1:24">
      <c r="A616" s="14" t="s">
        <v>3887</v>
      </c>
      <c r="B616" s="14" t="s">
        <v>4898</v>
      </c>
      <c r="C616" s="14" t="s">
        <v>4899</v>
      </c>
      <c r="D616" s="14" t="s">
        <v>2362</v>
      </c>
      <c r="E616" s="14" t="s">
        <v>3963</v>
      </c>
      <c r="F616">
        <f>SUMIF(GID_GCED_CO2_Plant_2019_v1.0!$V$1:$V$797,'prov lvl hist forec Mt'!A616,GID_GCED_CO2_Plant_2019_v1.0!$AB$1:$AB$797)</f>
        <v>0</v>
      </c>
      <c r="G616" s="15">
        <f t="shared" si="18"/>
        <v>26891.949999999997</v>
      </c>
      <c r="H616" s="26">
        <f t="shared" si="19"/>
        <v>0</v>
      </c>
      <c r="I616" s="15">
        <f>VLOOKUP($D616,'cement hist forecast'!$A$1:$AJ$34,21,0)</f>
        <v>21.994985336630332</v>
      </c>
      <c r="J616" s="15">
        <f>VLOOKUP($D616,'cement hist forecast'!$A$1:$AJ$34,22,0)</f>
        <v>20.472306267203567</v>
      </c>
      <c r="K616" s="15">
        <f>VLOOKUP($D616,'cement hist forecast'!$A$1:$AJ$34,23,0)</f>
        <v>20.264922925467992</v>
      </c>
      <c r="L616" s="15">
        <f>VLOOKUP($D616,'cement hist forecast'!$A$1:$AJ$34,24,0)</f>
        <v>14.497991619881457</v>
      </c>
      <c r="M616" s="15">
        <f>VLOOKUP($D616,'cement hist forecast'!$A$1:$AJ$34,25,0)</f>
        <v>14.40046728580502</v>
      </c>
      <c r="N616" s="15">
        <f>VLOOKUP($D616,'cement hist forecast'!$A$1:$AJ$34,26,0)</f>
        <v>15.896400140947566</v>
      </c>
      <c r="O616" s="15">
        <f>VLOOKUP($D616,'cement hist forecast'!$A$1:$AJ$34,27,0)</f>
        <v>15.777576315359193</v>
      </c>
      <c r="P616" s="15">
        <f>VLOOKUP($D616,'cement hist forecast'!$A$1:$AJ$34,28,0)</f>
        <v>15.798863522896191</v>
      </c>
      <c r="Q616" s="15">
        <f>VLOOKUP($D616,'cement hist forecast'!$A$1:$AJ$34,29,0)</f>
        <v>16.000616223683764</v>
      </c>
      <c r="R616" s="15">
        <f>VLOOKUP($D616,'cement hist forecast'!$A$1:$AJ$34,30,0)</f>
        <v>16.198333870455588</v>
      </c>
      <c r="S616" s="15">
        <f>VLOOKUP($D616,'cement hist forecast'!$A$1:$AJ$34,31,0)</f>
        <v>16.392097164291975</v>
      </c>
      <c r="T616" s="15">
        <f>VLOOKUP($D616,'cement hist forecast'!$A$1:$AJ$34,32,0)</f>
        <v>16.581985192251636</v>
      </c>
      <c r="U616" s="15">
        <f>VLOOKUP($D616,'cement hist forecast'!$A$1:$AJ$34,33,0)</f>
        <v>16.768075459652103</v>
      </c>
      <c r="V616" s="15">
        <f>VLOOKUP($D616,'cement hist forecast'!$A$1:$AJ$34,34,0)</f>
        <v>16.950443921704558</v>
      </c>
      <c r="W616" s="15">
        <f>VLOOKUP($D616,'cement hist forecast'!$A$1:$AJ$34,35,0)</f>
        <v>17.129165014515966</v>
      </c>
      <c r="X616" s="15">
        <f>VLOOKUP($D616,'cement hist forecast'!$A$1:$AJ$34,36,0)</f>
        <v>17.304311685471145</v>
      </c>
    </row>
    <row r="617" spans="1:24">
      <c r="A617" s="14" t="s">
        <v>3416</v>
      </c>
      <c r="B617" s="14" t="s">
        <v>4900</v>
      </c>
      <c r="C617" s="14" t="s">
        <v>3084</v>
      </c>
      <c r="D617" s="14" t="s">
        <v>2696</v>
      </c>
      <c r="E617" s="14" t="s">
        <v>4205</v>
      </c>
      <c r="F617">
        <f>SUMIF(GID_GCED_CO2_Plant_2019_v1.0!$V$1:$V$797,'prov lvl hist forec Mt'!A617,GID_GCED_CO2_Plant_2019_v1.0!$AB$1:$AB$797)</f>
        <v>2665.05</v>
      </c>
      <c r="G617" s="15">
        <f t="shared" si="18"/>
        <v>5718.9600000000009</v>
      </c>
      <c r="H617" s="26">
        <f t="shared" si="19"/>
        <v>0.46600255990599687</v>
      </c>
      <c r="I617" s="15">
        <f>VLOOKUP($D617,'cement hist forecast'!$A$1:$AJ$34,21,0)</f>
        <v>2.3210514816034449</v>
      </c>
      <c r="J617" s="15">
        <f>VLOOKUP($D617,'cement hist forecast'!$A$1:$AJ$34,22,0)</f>
        <v>2.5529818868378529</v>
      </c>
      <c r="K617" s="15">
        <f>VLOOKUP($D617,'cement hist forecast'!$A$1:$AJ$34,23,0)</f>
        <v>2.9541340715585456</v>
      </c>
      <c r="L617" s="15">
        <f>VLOOKUP($D617,'cement hist forecast'!$A$1:$AJ$34,24,0)</f>
        <v>2.2825970187772842</v>
      </c>
      <c r="M617" s="15">
        <f>VLOOKUP($D617,'cement hist forecast'!$A$1:$AJ$34,25,0)</f>
        <v>2.5986114965909302</v>
      </c>
      <c r="N617" s="15">
        <f>VLOOKUP($D617,'cement hist forecast'!$A$1:$AJ$34,26,0)</f>
        <v>2.6818070796554005</v>
      </c>
      <c r="O617" s="15">
        <f>VLOOKUP($D617,'cement hist forecast'!$A$1:$AJ$34,27,0)</f>
        <v>2.7204013856156597</v>
      </c>
      <c r="P617" s="15">
        <f>VLOOKUP($D617,'cement hist forecast'!$A$1:$AJ$34,28,0)</f>
        <v>2.7134872419525156</v>
      </c>
      <c r="Q617" s="15">
        <f>VLOOKUP($D617,'cement hist forecast'!$A$1:$AJ$34,29,0)</f>
        <v>2.6479574088239466</v>
      </c>
      <c r="R617" s="15">
        <f>VLOOKUP($D617,'cement hist forecast'!$A$1:$AJ$34,30,0)</f>
        <v>2.5837381723579491</v>
      </c>
      <c r="S617" s="15">
        <f>VLOOKUP($D617,'cement hist forecast'!$A$1:$AJ$34,31,0)</f>
        <v>2.5208033206212721</v>
      </c>
      <c r="T617" s="15">
        <f>VLOOKUP($D617,'cement hist forecast'!$A$1:$AJ$34,32,0)</f>
        <v>2.4591271659193281</v>
      </c>
      <c r="U617" s="15">
        <f>VLOOKUP($D617,'cement hist forecast'!$A$1:$AJ$34,33,0)</f>
        <v>2.3986845343114234</v>
      </c>
      <c r="V617" s="15">
        <f>VLOOKUP($D617,'cement hist forecast'!$A$1:$AJ$34,34,0)</f>
        <v>2.3394507553356765</v>
      </c>
      <c r="W617" s="15">
        <f>VLOOKUP($D617,'cement hist forecast'!$A$1:$AJ$34,35,0)</f>
        <v>2.2814016519394449</v>
      </c>
      <c r="X617" s="15">
        <f>VLOOKUP($D617,'cement hist forecast'!$A$1:$AJ$34,36,0)</f>
        <v>2.2245135306111372</v>
      </c>
    </row>
    <row r="618" spans="1:24">
      <c r="A618" s="14" t="s">
        <v>3888</v>
      </c>
      <c r="B618" s="14" t="s">
        <v>4901</v>
      </c>
      <c r="C618" s="14" t="s">
        <v>4902</v>
      </c>
      <c r="D618" s="14" t="s">
        <v>2446</v>
      </c>
      <c r="E618" s="14" t="s">
        <v>3951</v>
      </c>
      <c r="F618">
        <f>SUMIF(GID_GCED_CO2_Plant_2019_v1.0!$V$1:$V$797,'prov lvl hist forec Mt'!A618,GID_GCED_CO2_Plant_2019_v1.0!$AB$1:$AB$797)</f>
        <v>0</v>
      </c>
      <c r="G618" s="15">
        <f t="shared" si="18"/>
        <v>15742.279999999997</v>
      </c>
      <c r="H618" s="26">
        <f t="shared" si="19"/>
        <v>0</v>
      </c>
      <c r="I618" s="15">
        <f>VLOOKUP($D618,'cement hist forecast'!$A$1:$AJ$34,21,0)</f>
        <v>14.855393778621981</v>
      </c>
      <c r="J618" s="15">
        <f>VLOOKUP($D618,'cement hist forecast'!$A$1:$AJ$34,22,0)</f>
        <v>15.201388095517611</v>
      </c>
      <c r="K618" s="15">
        <f>VLOOKUP($D618,'cement hist forecast'!$A$1:$AJ$34,23,0)</f>
        <v>15.067019776570652</v>
      </c>
      <c r="L618" s="15">
        <f>VLOOKUP($D618,'cement hist forecast'!$A$1:$AJ$34,24,0)</f>
        <v>14.134727678653508</v>
      </c>
      <c r="M618" s="15">
        <f>VLOOKUP($D618,'cement hist forecast'!$A$1:$AJ$34,25,0)</f>
        <v>15.992822878418323</v>
      </c>
      <c r="N618" s="15">
        <f>VLOOKUP($D618,'cement hist forecast'!$A$1:$AJ$34,26,0)</f>
        <v>13.708727210595866</v>
      </c>
      <c r="O618" s="15">
        <f>VLOOKUP($D618,'cement hist forecast'!$A$1:$AJ$34,27,0)</f>
        <v>13.930634952159352</v>
      </c>
      <c r="P618" s="15">
        <f>VLOOKUP($D618,'cement hist forecast'!$A$1:$AJ$34,28,0)</f>
        <v>13.890880331187187</v>
      </c>
      <c r="Q618" s="15">
        <f>VLOOKUP($D618,'cement hist forecast'!$A$1:$AJ$34,29,0)</f>
        <v>13.514099950952696</v>
      </c>
      <c r="R618" s="15">
        <f>VLOOKUP($D618,'cement hist forecast'!$A$1:$AJ$34,30,0)</f>
        <v>13.144855178322894</v>
      </c>
      <c r="S618" s="15">
        <f>VLOOKUP($D618,'cement hist forecast'!$A$1:$AJ$34,31,0)</f>
        <v>12.782995301145689</v>
      </c>
      <c r="T618" s="15">
        <f>VLOOKUP($D618,'cement hist forecast'!$A$1:$AJ$34,32,0)</f>
        <v>12.428372621512029</v>
      </c>
      <c r="U618" s="15">
        <f>VLOOKUP($D618,'cement hist forecast'!$A$1:$AJ$34,33,0)</f>
        <v>12.080842395471043</v>
      </c>
      <c r="V618" s="15">
        <f>VLOOKUP($D618,'cement hist forecast'!$A$1:$AJ$34,34,0)</f>
        <v>11.740262773950873</v>
      </c>
      <c r="W618" s="15">
        <f>VLOOKUP($D618,'cement hist forecast'!$A$1:$AJ$34,35,0)</f>
        <v>11.406494744861112</v>
      </c>
      <c r="X618" s="15">
        <f>VLOOKUP($D618,'cement hist forecast'!$A$1:$AJ$34,36,0)</f>
        <v>11.079402076353139</v>
      </c>
    </row>
    <row r="619" spans="1:24">
      <c r="A619" s="14" t="s">
        <v>3889</v>
      </c>
      <c r="B619" s="14" t="s">
        <v>4903</v>
      </c>
      <c r="C619" s="14" t="s">
        <v>2872</v>
      </c>
      <c r="D619" s="14" t="s">
        <v>1517</v>
      </c>
      <c r="E619" s="14" t="s">
        <v>4043</v>
      </c>
      <c r="F619">
        <f>SUMIF(GID_GCED_CO2_Plant_2019_v1.0!$V$1:$V$797,'prov lvl hist forec Mt'!A619,GID_GCED_CO2_Plant_2019_v1.0!$AB$1:$AB$797)</f>
        <v>0</v>
      </c>
      <c r="G619" s="15">
        <f t="shared" si="18"/>
        <v>24846.129999999997</v>
      </c>
      <c r="H619" s="26">
        <f t="shared" si="19"/>
        <v>0</v>
      </c>
      <c r="I619" s="15">
        <f>VLOOKUP($D619,'cement hist forecast'!$A$1:$AJ$34,21,0)</f>
        <v>19.737440587036417</v>
      </c>
      <c r="J619" s="15">
        <f>VLOOKUP($D619,'cement hist forecast'!$A$1:$AJ$34,22,0)</f>
        <v>19.782785600550685</v>
      </c>
      <c r="K619" s="15">
        <f>VLOOKUP($D619,'cement hist forecast'!$A$1:$AJ$34,23,0)</f>
        <v>21.414223108893875</v>
      </c>
      <c r="L619" s="15">
        <f>VLOOKUP($D619,'cement hist forecast'!$A$1:$AJ$34,24,0)</f>
        <v>21.140668258208319</v>
      </c>
      <c r="M619" s="15">
        <f>VLOOKUP($D619,'cement hist forecast'!$A$1:$AJ$34,25,0)</f>
        <v>22.995128337938279</v>
      </c>
      <c r="N619" s="15">
        <f>VLOOKUP($D619,'cement hist forecast'!$A$1:$AJ$34,26,0)</f>
        <v>23.156823843551148</v>
      </c>
      <c r="O619" s="15">
        <f>VLOOKUP($D619,'cement hist forecast'!$A$1:$AJ$34,27,0)</f>
        <v>23.328832621471442</v>
      </c>
      <c r="P619" s="15">
        <f>VLOOKUP($D619,'cement hist forecast'!$A$1:$AJ$34,28,0)</f>
        <v>23.29801736589754</v>
      </c>
      <c r="Q619" s="15">
        <f>VLOOKUP($D619,'cement hist forecast'!$A$1:$AJ$34,29,0)</f>
        <v>23.005961161405295</v>
      </c>
      <c r="R619" s="15">
        <f>VLOOKUP($D619,'cement hist forecast'!$A$1:$AJ$34,30,0)</f>
        <v>22.719746081002896</v>
      </c>
      <c r="S619" s="15">
        <f>VLOOKUP($D619,'cement hist forecast'!$A$1:$AJ$34,31,0)</f>
        <v>22.439255302208544</v>
      </c>
      <c r="T619" s="15">
        <f>VLOOKUP($D619,'cement hist forecast'!$A$1:$AJ$34,32,0)</f>
        <v>22.164374338990076</v>
      </c>
      <c r="U619" s="15">
        <f>VLOOKUP($D619,'cement hist forecast'!$A$1:$AJ$34,33,0)</f>
        <v>21.894990995035982</v>
      </c>
      <c r="V619" s="15">
        <f>VLOOKUP($D619,'cement hist forecast'!$A$1:$AJ$34,34,0)</f>
        <v>21.630995317960966</v>
      </c>
      <c r="W619" s="15">
        <f>VLOOKUP($D619,'cement hist forecast'!$A$1:$AJ$34,35,0)</f>
        <v>21.372279554427454</v>
      </c>
      <c r="X619" s="15">
        <f>VLOOKUP($D619,'cement hist forecast'!$A$1:$AJ$34,36,0)</f>
        <v>21.118738106164606</v>
      </c>
    </row>
    <row r="620" spans="1:24">
      <c r="A620" s="14" t="s">
        <v>3890</v>
      </c>
      <c r="B620" s="14" t="s">
        <v>4904</v>
      </c>
      <c r="C620" s="14" t="s">
        <v>4905</v>
      </c>
      <c r="D620" s="14" t="s">
        <v>2438</v>
      </c>
      <c r="E620" s="14" t="s">
        <v>3959</v>
      </c>
      <c r="F620">
        <f>SUMIF(GID_GCED_CO2_Plant_2019_v1.0!$V$1:$V$797,'prov lvl hist forec Mt'!A620,GID_GCED_CO2_Plant_2019_v1.0!$AB$1:$AB$797)</f>
        <v>0</v>
      </c>
      <c r="G620" s="15">
        <f t="shared" si="18"/>
        <v>15366.849999999997</v>
      </c>
      <c r="H620" s="26">
        <f t="shared" si="19"/>
        <v>0</v>
      </c>
      <c r="I620" s="15">
        <f>VLOOKUP($D620,'cement hist forecast'!$A$1:$AJ$34,21,0)</f>
        <v>5.9878345291577375</v>
      </c>
      <c r="J620" s="15">
        <f>VLOOKUP($D620,'cement hist forecast'!$A$1:$AJ$34,22,0)</f>
        <v>5.1578523161182837</v>
      </c>
      <c r="K620" s="15">
        <f>VLOOKUP($D620,'cement hist forecast'!$A$1:$AJ$34,23,0)</f>
        <v>5.0033483853656673</v>
      </c>
      <c r="L620" s="15">
        <f>VLOOKUP($D620,'cement hist forecast'!$A$1:$AJ$34,24,0)</f>
        <v>5.2750356313801383</v>
      </c>
      <c r="M620" s="15">
        <f>VLOOKUP($D620,'cement hist forecast'!$A$1:$AJ$34,25,0)</f>
        <v>6.3407056184827324</v>
      </c>
      <c r="N620" s="15">
        <f>VLOOKUP($D620,'cement hist forecast'!$A$1:$AJ$34,26,0)</f>
        <v>7.2350911397993114</v>
      </c>
      <c r="O620" s="15">
        <f>VLOOKUP($D620,'cement hist forecast'!$A$1:$AJ$34,27,0)</f>
        <v>7.3822753558155743</v>
      </c>
      <c r="P620" s="15">
        <f>VLOOKUP($D620,'cement hist forecast'!$A$1:$AJ$34,28,0)</f>
        <v>7.3559074036225329</v>
      </c>
      <c r="Q620" s="15">
        <f>VLOOKUP($D620,'cement hist forecast'!$A$1:$AJ$34,29,0)</f>
        <v>7.106001183657435</v>
      </c>
      <c r="R620" s="15">
        <f>VLOOKUP($D620,'cement hist forecast'!$A$1:$AJ$34,30,0)</f>
        <v>6.8610930880916392</v>
      </c>
      <c r="S620" s="15">
        <f>VLOOKUP($D620,'cement hist forecast'!$A$1:$AJ$34,31,0)</f>
        <v>6.6210831544371596</v>
      </c>
      <c r="T620" s="15">
        <f>VLOOKUP($D620,'cement hist forecast'!$A$1:$AJ$34,32,0)</f>
        <v>6.3858734194557698</v>
      </c>
      <c r="U620" s="15">
        <f>VLOOKUP($D620,'cement hist forecast'!$A$1:$AJ$34,33,0)</f>
        <v>6.1553678791740083</v>
      </c>
      <c r="V620" s="15">
        <f>VLOOKUP($D620,'cement hist forecast'!$A$1:$AJ$34,34,0)</f>
        <v>5.9294724496978795</v>
      </c>
      <c r="W620" s="15">
        <f>VLOOKUP($D620,'cement hist forecast'!$A$1:$AJ$34,35,0)</f>
        <v>5.7080949288112768</v>
      </c>
      <c r="X620" s="15">
        <f>VLOOKUP($D620,'cement hist forecast'!$A$1:$AJ$34,36,0)</f>
        <v>5.491144958342403</v>
      </c>
    </row>
    <row r="621" spans="1:24">
      <c r="A621" s="14" t="s">
        <v>3378</v>
      </c>
      <c r="B621" s="14" t="s">
        <v>4906</v>
      </c>
      <c r="C621" s="14" t="s">
        <v>2951</v>
      </c>
      <c r="D621" s="14" t="s">
        <v>2396</v>
      </c>
      <c r="E621" s="14" t="s">
        <v>4093</v>
      </c>
      <c r="F621">
        <f>SUMIF(GID_GCED_CO2_Plant_2019_v1.0!$V$1:$V$797,'prov lvl hist forec Mt'!A621,GID_GCED_CO2_Plant_2019_v1.0!$AB$1:$AB$797)</f>
        <v>365.39</v>
      </c>
      <c r="G621" s="15">
        <f t="shared" si="18"/>
        <v>18095.59</v>
      </c>
      <c r="H621" s="26">
        <f t="shared" si="19"/>
        <v>2.0192212577760656E-2</v>
      </c>
      <c r="I621" s="15">
        <f>VLOOKUP($D621,'cement hist forecast'!$A$1:$AJ$34,21,0)</f>
        <v>12.43549499866061</v>
      </c>
      <c r="J621" s="15">
        <f>VLOOKUP($D621,'cement hist forecast'!$A$1:$AJ$34,22,0)</f>
        <v>12.480840983881629</v>
      </c>
      <c r="K621" s="15">
        <f>VLOOKUP($D621,'cement hist forecast'!$A$1:$AJ$34,23,0)</f>
        <v>12.119492047909882</v>
      </c>
      <c r="L621" s="15">
        <f>VLOOKUP($D621,'cement hist forecast'!$A$1:$AJ$34,24,0)</f>
        <v>11.653362849274208</v>
      </c>
      <c r="M621" s="15">
        <f>VLOOKUP($D621,'cement hist forecast'!$A$1:$AJ$34,25,0)</f>
        <v>13.243899068207106</v>
      </c>
      <c r="N621" s="15">
        <f>VLOOKUP($D621,'cement hist forecast'!$A$1:$AJ$34,26,0)</f>
        <v>13.249065959926245</v>
      </c>
      <c r="O621" s="15">
        <f>VLOOKUP($D621,'cement hist forecast'!$A$1:$AJ$34,27,0)</f>
        <v>13.442156461077605</v>
      </c>
      <c r="P621" s="15">
        <f>VLOOKUP($D621,'cement hist forecast'!$A$1:$AJ$34,28,0)</f>
        <v>13.407564429125436</v>
      </c>
      <c r="Q621" s="15">
        <f>VLOOKUP($D621,'cement hist forecast'!$A$1:$AJ$34,29,0)</f>
        <v>13.079713260297856</v>
      </c>
      <c r="R621" s="15">
        <f>VLOOKUP($D621,'cement hist forecast'!$A$1:$AJ$34,30,0)</f>
        <v>12.758419114846827</v>
      </c>
      <c r="S621" s="15">
        <f>VLOOKUP($D621,'cement hist forecast'!$A$1:$AJ$34,31,0)</f>
        <v>12.443550852304817</v>
      </c>
      <c r="T621" s="15">
        <f>VLOOKUP($D621,'cement hist forecast'!$A$1:$AJ$34,32,0)</f>
        <v>12.13497995501365</v>
      </c>
      <c r="U621" s="15">
        <f>VLOOKUP($D621,'cement hist forecast'!$A$1:$AJ$34,33,0)</f>
        <v>11.832580475668305</v>
      </c>
      <c r="V621" s="15">
        <f>VLOOKUP($D621,'cement hist forecast'!$A$1:$AJ$34,34,0)</f>
        <v>11.536228985909865</v>
      </c>
      <c r="W621" s="15">
        <f>VLOOKUP($D621,'cement hist forecast'!$A$1:$AJ$34,35,0)</f>
        <v>11.245804525946598</v>
      </c>
      <c r="X621" s="15">
        <f>VLOOKUP($D621,'cement hist forecast'!$A$1:$AJ$34,36,0)</f>
        <v>10.961188555182591</v>
      </c>
    </row>
    <row r="622" spans="1:24">
      <c r="A622" s="14" t="s">
        <v>3510</v>
      </c>
      <c r="B622" s="14" t="s">
        <v>4907</v>
      </c>
      <c r="C622" s="14" t="s">
        <v>4908</v>
      </c>
      <c r="D622" s="14" t="s">
        <v>2610</v>
      </c>
      <c r="E622" s="14" t="s">
        <v>3936</v>
      </c>
      <c r="F622">
        <f>SUMIF(GID_GCED_CO2_Plant_2019_v1.0!$V$1:$V$797,'prov lvl hist forec Mt'!A622,GID_GCED_CO2_Plant_2019_v1.0!$AB$1:$AB$797)</f>
        <v>50.28</v>
      </c>
      <c r="G622" s="15">
        <f t="shared" si="18"/>
        <v>3885.2700000000004</v>
      </c>
      <c r="H622" s="26">
        <f t="shared" si="19"/>
        <v>1.2941185554671875E-2</v>
      </c>
      <c r="I622" s="15">
        <f>VLOOKUP($D622,'cement hist forecast'!$A$1:$AJ$34,21,0)</f>
        <v>5.4885493850326226</v>
      </c>
      <c r="J622" s="15">
        <f>VLOOKUP($D622,'cement hist forecast'!$A$1:$AJ$34,22,0)</f>
        <v>5.2019214979298178</v>
      </c>
      <c r="K622" s="15">
        <f>VLOOKUP($D622,'cement hist forecast'!$A$1:$AJ$34,23,0)</f>
        <v>6.0988889447589179</v>
      </c>
      <c r="L622" s="15">
        <f>VLOOKUP($D622,'cement hist forecast'!$A$1:$AJ$34,24,0)</f>
        <v>4.6829764932748335</v>
      </c>
      <c r="M622" s="15">
        <f>VLOOKUP($D622,'cement hist forecast'!$A$1:$AJ$34,25,0)</f>
        <v>5.2793141011147258</v>
      </c>
      <c r="N622" s="15">
        <f>VLOOKUP($D622,'cement hist forecast'!$A$1:$AJ$34,26,0)</f>
        <v>5.3831017892624811</v>
      </c>
      <c r="O622" s="15">
        <f>VLOOKUP($D622,'cement hist forecast'!$A$1:$AJ$34,27,0)</f>
        <v>5.4532901269453253</v>
      </c>
      <c r="P622" s="15">
        <f>VLOOKUP($D622,'cement hist forecast'!$A$1:$AJ$34,28,0)</f>
        <v>5.44071593398753</v>
      </c>
      <c r="Q622" s="15">
        <f>VLOOKUP($D622,'cement hist forecast'!$A$1:$AJ$34,29,0)</f>
        <v>5.3215421351202972</v>
      </c>
      <c r="R622" s="15">
        <f>VLOOKUP($D622,'cement hist forecast'!$A$1:$AJ$34,30,0)</f>
        <v>5.2047518122304091</v>
      </c>
      <c r="S622" s="15">
        <f>VLOOKUP($D622,'cement hist forecast'!$A$1:$AJ$34,31,0)</f>
        <v>5.0902972957983188</v>
      </c>
      <c r="T622" s="15">
        <f>VLOOKUP($D622,'cement hist forecast'!$A$1:$AJ$34,32,0)</f>
        <v>4.9781318696948702</v>
      </c>
      <c r="U622" s="15">
        <f>VLOOKUP($D622,'cement hist forecast'!$A$1:$AJ$34,33,0)</f>
        <v>4.8682097521134908</v>
      </c>
      <c r="V622" s="15">
        <f>VLOOKUP($D622,'cement hist forecast'!$A$1:$AJ$34,34,0)</f>
        <v>4.7604860768837378</v>
      </c>
      <c r="W622" s="15">
        <f>VLOOKUP($D622,'cement hist forecast'!$A$1:$AJ$34,35,0)</f>
        <v>4.6549168751585821</v>
      </c>
      <c r="X622" s="15">
        <f>VLOOKUP($D622,'cement hist forecast'!$A$1:$AJ$34,36,0)</f>
        <v>4.5514590574679268</v>
      </c>
    </row>
    <row r="623" spans="1:24">
      <c r="A623" s="14" t="s">
        <v>3891</v>
      </c>
      <c r="B623" s="14" t="s">
        <v>4909</v>
      </c>
      <c r="C623" s="14" t="s">
        <v>4910</v>
      </c>
      <c r="D623" s="14" t="s">
        <v>2357</v>
      </c>
      <c r="E623" s="14" t="s">
        <v>4062</v>
      </c>
      <c r="F623">
        <f>SUMIF(GID_GCED_CO2_Plant_2019_v1.0!$V$1:$V$797,'prov lvl hist forec Mt'!A623,GID_GCED_CO2_Plant_2019_v1.0!$AB$1:$AB$797)</f>
        <v>0</v>
      </c>
      <c r="G623" s="15">
        <f t="shared" si="18"/>
        <v>32718.120000000006</v>
      </c>
      <c r="H623" s="26">
        <f t="shared" si="19"/>
        <v>0</v>
      </c>
      <c r="I623" s="15">
        <f>VLOOKUP($D623,'cement hist forecast'!$A$1:$AJ$34,21,0)</f>
        <v>15.009377674854287</v>
      </c>
      <c r="J623" s="15">
        <f>VLOOKUP($D623,'cement hist forecast'!$A$1:$AJ$34,22,0)</f>
        <v>14.164771783135061</v>
      </c>
      <c r="K623" s="15">
        <f>VLOOKUP($D623,'cement hist forecast'!$A$1:$AJ$34,23,0)</f>
        <v>15.235528999314372</v>
      </c>
      <c r="L623" s="15">
        <f>VLOOKUP($D623,'cement hist forecast'!$A$1:$AJ$34,24,0)</f>
        <v>16.194770331166367</v>
      </c>
      <c r="M623" s="15">
        <f>VLOOKUP($D623,'cement hist forecast'!$A$1:$AJ$34,25,0)</f>
        <v>18.438081140360943</v>
      </c>
      <c r="N623" s="15">
        <f>VLOOKUP($D623,'cement hist forecast'!$A$1:$AJ$34,26,0)</f>
        <v>17.949965087588634</v>
      </c>
      <c r="O623" s="15">
        <f>VLOOKUP($D623,'cement hist forecast'!$A$1:$AJ$34,27,0)</f>
        <v>18.223998936468487</v>
      </c>
      <c r="P623" s="15">
        <f>VLOOKUP($D623,'cement hist forecast'!$A$1:$AJ$34,28,0)</f>
        <v>18.174905958823786</v>
      </c>
      <c r="Q623" s="15">
        <f>VLOOKUP($D623,'cement hist forecast'!$A$1:$AJ$34,29,0)</f>
        <v>17.709619903228777</v>
      </c>
      <c r="R623" s="15">
        <f>VLOOKUP($D623,'cement hist forecast'!$A$1:$AJ$34,30,0)</f>
        <v>17.253639568745673</v>
      </c>
      <c r="S623" s="15">
        <f>VLOOKUP($D623,'cement hist forecast'!$A$1:$AJ$34,31,0)</f>
        <v>16.80677884095223</v>
      </c>
      <c r="T623" s="15">
        <f>VLOOKUP($D623,'cement hist forecast'!$A$1:$AJ$34,32,0)</f>
        <v>16.368855327714655</v>
      </c>
      <c r="U623" s="15">
        <f>VLOOKUP($D623,'cement hist forecast'!$A$1:$AJ$34,33,0)</f>
        <v>15.939690284741834</v>
      </c>
      <c r="V623" s="15">
        <f>VLOOKUP($D623,'cement hist forecast'!$A$1:$AJ$34,34,0)</f>
        <v>15.519108542628466</v>
      </c>
      <c r="W623" s="15">
        <f>VLOOKUP($D623,'cement hist forecast'!$A$1:$AJ$34,35,0)</f>
        <v>15.106938435357369</v>
      </c>
      <c r="X623" s="15">
        <f>VLOOKUP($D623,'cement hist forecast'!$A$1:$AJ$34,36,0)</f>
        <v>14.70301173023169</v>
      </c>
    </row>
    <row r="624" spans="1:24">
      <c r="A624" s="14" t="s">
        <v>3892</v>
      </c>
      <c r="B624" s="14" t="s">
        <v>4911</v>
      </c>
      <c r="C624" s="14" t="s">
        <v>2451</v>
      </c>
      <c r="D624" s="14" t="s">
        <v>2453</v>
      </c>
      <c r="E624" s="14" t="s">
        <v>4031</v>
      </c>
      <c r="F624">
        <f>SUMIF(GID_GCED_CO2_Plant_2019_v1.0!$V$1:$V$797,'prov lvl hist forec Mt'!A624,GID_GCED_CO2_Plant_2019_v1.0!$AB$1:$AB$797)</f>
        <v>0</v>
      </c>
      <c r="G624" s="15">
        <f t="shared" si="18"/>
        <v>24364.339999999997</v>
      </c>
      <c r="H624" s="26">
        <f t="shared" si="19"/>
        <v>0</v>
      </c>
      <c r="I624" s="15">
        <f>VLOOKUP($D624,'cement hist forecast'!$A$1:$AJ$34,21,0)</f>
        <v>23.889292836613272</v>
      </c>
      <c r="J624" s="15">
        <f>VLOOKUP($D624,'cement hist forecast'!$A$1:$AJ$34,22,0)</f>
        <v>23.602110317639493</v>
      </c>
      <c r="K624" s="15">
        <f>VLOOKUP($D624,'cement hist forecast'!$A$1:$AJ$34,23,0)</f>
        <v>23.509084946009047</v>
      </c>
      <c r="L624" s="15">
        <f>VLOOKUP($D624,'cement hist forecast'!$A$1:$AJ$34,24,0)</f>
        <v>19.425947158911239</v>
      </c>
      <c r="M624" s="15">
        <f>VLOOKUP($D624,'cement hist forecast'!$A$1:$AJ$34,25,0)</f>
        <v>22.081998920465789</v>
      </c>
      <c r="N624" s="15">
        <f>VLOOKUP($D624,'cement hist forecast'!$A$1:$AJ$34,26,0)</f>
        <v>20.766259868170149</v>
      </c>
      <c r="O624" s="15">
        <f>VLOOKUP($D624,'cement hist forecast'!$A$1:$AJ$34,27,0)</f>
        <v>21.088943481517536</v>
      </c>
      <c r="P624" s="15">
        <f>VLOOKUP($D624,'cement hist forecast'!$A$1:$AJ$34,28,0)</f>
        <v>21.03113493165726</v>
      </c>
      <c r="Q624" s="15">
        <f>VLOOKUP($D624,'cement hist forecast'!$A$1:$AJ$34,29,0)</f>
        <v>20.483245733759745</v>
      </c>
      <c r="R624" s="15">
        <f>VLOOKUP($D624,'cement hist forecast'!$A$1:$AJ$34,30,0)</f>
        <v>19.946314319820178</v>
      </c>
      <c r="S624" s="15">
        <f>VLOOKUP($D624,'cement hist forecast'!$A$1:$AJ$34,31,0)</f>
        <v>19.420121534159403</v>
      </c>
      <c r="T624" s="15">
        <f>VLOOKUP($D624,'cement hist forecast'!$A$1:$AJ$34,32,0)</f>
        <v>18.904452604211844</v>
      </c>
      <c r="U624" s="15">
        <f>VLOOKUP($D624,'cement hist forecast'!$A$1:$AJ$34,33,0)</f>
        <v>18.399097052863237</v>
      </c>
      <c r="V624" s="15">
        <f>VLOOKUP($D624,'cement hist forecast'!$A$1:$AJ$34,34,0)</f>
        <v>17.903848612541598</v>
      </c>
      <c r="W624" s="15">
        <f>VLOOKUP($D624,'cement hist forecast'!$A$1:$AJ$34,35,0)</f>
        <v>17.418505141026397</v>
      </c>
      <c r="X624" s="15">
        <f>VLOOKUP($D624,'cement hist forecast'!$A$1:$AJ$34,36,0)</f>
        <v>16.942868538941493</v>
      </c>
    </row>
    <row r="625" spans="1:24">
      <c r="A625" s="14" t="s">
        <v>3402</v>
      </c>
      <c r="B625" s="14" t="s">
        <v>4912</v>
      </c>
      <c r="C625" s="14" t="s">
        <v>2394</v>
      </c>
      <c r="D625" s="14" t="s">
        <v>2400</v>
      </c>
      <c r="E625" s="14" t="s">
        <v>4023</v>
      </c>
      <c r="F625">
        <f>SUMIF(GID_GCED_CO2_Plant_2019_v1.0!$V$1:$V$797,'prov lvl hist forec Mt'!A625,GID_GCED_CO2_Plant_2019_v1.0!$AB$1:$AB$797)</f>
        <v>1340.9099999999999</v>
      </c>
      <c r="G625" s="15">
        <f t="shared" si="18"/>
        <v>18621.920000000002</v>
      </c>
      <c r="H625" s="26">
        <f t="shared" si="19"/>
        <v>7.2007075532490722E-2</v>
      </c>
      <c r="I625" s="15">
        <f>VLOOKUP($D625,'cement hist forecast'!$A$1:$AJ$34,21,0)</f>
        <v>15.467210726119626</v>
      </c>
      <c r="J625" s="15">
        <f>VLOOKUP($D625,'cement hist forecast'!$A$1:$AJ$34,22,0)</f>
        <v>15.976751172588134</v>
      </c>
      <c r="K625" s="15">
        <f>VLOOKUP($D625,'cement hist forecast'!$A$1:$AJ$34,23,0)</f>
        <v>16.1704825212869</v>
      </c>
      <c r="L625" s="15">
        <f>VLOOKUP($D625,'cement hist forecast'!$A$1:$AJ$34,24,0)</f>
        <v>14.439325167700181</v>
      </c>
      <c r="M625" s="15">
        <f>VLOOKUP($D625,'cement hist forecast'!$A$1:$AJ$34,25,0)</f>
        <v>15.403971225051407</v>
      </c>
      <c r="N625" s="15">
        <f>VLOOKUP($D625,'cement hist forecast'!$A$1:$AJ$34,26,0)</f>
        <v>14.96456053282656</v>
      </c>
      <c r="O625" s="15">
        <f>VLOOKUP($D625,'cement hist forecast'!$A$1:$AJ$34,27,0)</f>
        <v>15.02982583604382</v>
      </c>
      <c r="P625" s="15">
        <f>VLOOKUP($D625,'cement hist forecast'!$A$1:$AJ$34,28,0)</f>
        <v>15.018133601362166</v>
      </c>
      <c r="Q625" s="15">
        <f>VLOOKUP($D625,'cement hist forecast'!$A$1:$AJ$34,29,0)</f>
        <v>14.907318694279338</v>
      </c>
      <c r="R625" s="15">
        <f>VLOOKUP($D625,'cement hist forecast'!$A$1:$AJ$34,30,0)</f>
        <v>14.798720085338164</v>
      </c>
      <c r="S625" s="15">
        <f>VLOOKUP($D625,'cement hist forecast'!$A$1:$AJ$34,31,0)</f>
        <v>14.692293448575814</v>
      </c>
      <c r="T625" s="15">
        <f>VLOOKUP($D625,'cement hist forecast'!$A$1:$AJ$34,32,0)</f>
        <v>14.587995344548712</v>
      </c>
      <c r="U625" s="15">
        <f>VLOOKUP($D625,'cement hist forecast'!$A$1:$AJ$34,33,0)</f>
        <v>14.48578320260215</v>
      </c>
      <c r="V625" s="15">
        <f>VLOOKUP($D625,'cement hist forecast'!$A$1:$AJ$34,34,0)</f>
        <v>14.385615303494522</v>
      </c>
      <c r="W625" s="15">
        <f>VLOOKUP($D625,'cement hist forecast'!$A$1:$AJ$34,35,0)</f>
        <v>14.287450762369044</v>
      </c>
      <c r="X625" s="15">
        <f>VLOOKUP($D625,'cement hist forecast'!$A$1:$AJ$34,36,0)</f>
        <v>14.191249512066076</v>
      </c>
    </row>
    <row r="626" spans="1:24">
      <c r="A626" s="14" t="s">
        <v>3893</v>
      </c>
      <c r="B626" s="14" t="s">
        <v>4913</v>
      </c>
      <c r="C626" s="14" t="s">
        <v>4914</v>
      </c>
      <c r="D626" s="14" t="s">
        <v>2453</v>
      </c>
      <c r="E626" s="14" t="s">
        <v>4031</v>
      </c>
      <c r="F626">
        <f>SUMIF(GID_GCED_CO2_Plant_2019_v1.0!$V$1:$V$797,'prov lvl hist forec Mt'!A626,GID_GCED_CO2_Plant_2019_v1.0!$AB$1:$AB$797)</f>
        <v>0</v>
      </c>
      <c r="G626" s="15">
        <f t="shared" si="18"/>
        <v>24364.339999999997</v>
      </c>
      <c r="H626" s="26">
        <f t="shared" si="19"/>
        <v>0</v>
      </c>
      <c r="I626" s="15">
        <f>VLOOKUP($D626,'cement hist forecast'!$A$1:$AJ$34,21,0)</f>
        <v>23.889292836613272</v>
      </c>
      <c r="J626" s="15">
        <f>VLOOKUP($D626,'cement hist forecast'!$A$1:$AJ$34,22,0)</f>
        <v>23.602110317639493</v>
      </c>
      <c r="K626" s="15">
        <f>VLOOKUP($D626,'cement hist forecast'!$A$1:$AJ$34,23,0)</f>
        <v>23.509084946009047</v>
      </c>
      <c r="L626" s="15">
        <f>VLOOKUP($D626,'cement hist forecast'!$A$1:$AJ$34,24,0)</f>
        <v>19.425947158911239</v>
      </c>
      <c r="M626" s="15">
        <f>VLOOKUP($D626,'cement hist forecast'!$A$1:$AJ$34,25,0)</f>
        <v>22.081998920465789</v>
      </c>
      <c r="N626" s="15">
        <f>VLOOKUP($D626,'cement hist forecast'!$A$1:$AJ$34,26,0)</f>
        <v>20.766259868170149</v>
      </c>
      <c r="O626" s="15">
        <f>VLOOKUP($D626,'cement hist forecast'!$A$1:$AJ$34,27,0)</f>
        <v>21.088943481517536</v>
      </c>
      <c r="P626" s="15">
        <f>VLOOKUP($D626,'cement hist forecast'!$A$1:$AJ$34,28,0)</f>
        <v>21.03113493165726</v>
      </c>
      <c r="Q626" s="15">
        <f>VLOOKUP($D626,'cement hist forecast'!$A$1:$AJ$34,29,0)</f>
        <v>20.483245733759745</v>
      </c>
      <c r="R626" s="15">
        <f>VLOOKUP($D626,'cement hist forecast'!$A$1:$AJ$34,30,0)</f>
        <v>19.946314319820178</v>
      </c>
      <c r="S626" s="15">
        <f>VLOOKUP($D626,'cement hist forecast'!$A$1:$AJ$34,31,0)</f>
        <v>19.420121534159403</v>
      </c>
      <c r="T626" s="15">
        <f>VLOOKUP($D626,'cement hist forecast'!$A$1:$AJ$34,32,0)</f>
        <v>18.904452604211844</v>
      </c>
      <c r="U626" s="15">
        <f>VLOOKUP($D626,'cement hist forecast'!$A$1:$AJ$34,33,0)</f>
        <v>18.399097052863237</v>
      </c>
      <c r="V626" s="15">
        <f>VLOOKUP($D626,'cement hist forecast'!$A$1:$AJ$34,34,0)</f>
        <v>17.903848612541598</v>
      </c>
      <c r="W626" s="15">
        <f>VLOOKUP($D626,'cement hist forecast'!$A$1:$AJ$34,35,0)</f>
        <v>17.418505141026397</v>
      </c>
      <c r="X626" s="15">
        <f>VLOOKUP($D626,'cement hist forecast'!$A$1:$AJ$34,36,0)</f>
        <v>16.942868538941493</v>
      </c>
    </row>
    <row r="627" spans="1:24">
      <c r="A627" s="14" t="s">
        <v>3381</v>
      </c>
      <c r="B627" s="14" t="s">
        <v>4915</v>
      </c>
      <c r="C627" s="14" t="s">
        <v>2368</v>
      </c>
      <c r="D627" s="14" t="s">
        <v>2370</v>
      </c>
      <c r="E627" s="14" t="s">
        <v>4145</v>
      </c>
      <c r="F627">
        <f>SUMIF(GID_GCED_CO2_Plant_2019_v1.0!$V$1:$V$797,'prov lvl hist forec Mt'!A627,GID_GCED_CO2_Plant_2019_v1.0!$AB$1:$AB$797)</f>
        <v>469.32000000000005</v>
      </c>
      <c r="G627" s="15">
        <f t="shared" si="18"/>
        <v>9185.25</v>
      </c>
      <c r="H627" s="26">
        <f t="shared" si="19"/>
        <v>5.1094962031517928E-2</v>
      </c>
      <c r="I627" s="15">
        <f>VLOOKUP($D627,'cement hist forecast'!$A$1:$AJ$34,21,0)</f>
        <v>10.296593578950601</v>
      </c>
      <c r="J627" s="15">
        <f>VLOOKUP($D627,'cement hist forecast'!$A$1:$AJ$34,22,0)</f>
        <v>10.615438043271496</v>
      </c>
      <c r="K627" s="15">
        <f>VLOOKUP($D627,'cement hist forecast'!$A$1:$AJ$34,23,0)</f>
        <v>11.454869534698972</v>
      </c>
      <c r="L627" s="15">
        <f>VLOOKUP($D627,'cement hist forecast'!$A$1:$AJ$34,24,0)</f>
        <v>11.613207335351618</v>
      </c>
      <c r="M627" s="15">
        <f>VLOOKUP($D627,'cement hist forecast'!$A$1:$AJ$34,25,0)</f>
        <v>12.993580356253586</v>
      </c>
      <c r="N627" s="15">
        <f>VLOOKUP($D627,'cement hist forecast'!$A$1:$AJ$34,26,0)</f>
        <v>13.159656117009451</v>
      </c>
      <c r="O627" s="15">
        <f>VLOOKUP($D627,'cement hist forecast'!$A$1:$AJ$34,27,0)</f>
        <v>13.316686401956881</v>
      </c>
      <c r="P627" s="15">
        <f>VLOOKUP($D627,'cement hist forecast'!$A$1:$AJ$34,28,0)</f>
        <v>13.288554533211554</v>
      </c>
      <c r="Q627" s="15">
        <f>VLOOKUP($D627,'cement hist forecast'!$A$1:$AJ$34,29,0)</f>
        <v>13.02193052967765</v>
      </c>
      <c r="R627" s="15">
        <f>VLOOKUP($D627,'cement hist forecast'!$A$1:$AJ$34,30,0)</f>
        <v>12.760639006214427</v>
      </c>
      <c r="S627" s="15">
        <f>VLOOKUP($D627,'cement hist forecast'!$A$1:$AJ$34,31,0)</f>
        <v>12.504573313220467</v>
      </c>
      <c r="T627" s="15">
        <f>VLOOKUP($D627,'cement hist forecast'!$A$1:$AJ$34,32,0)</f>
        <v>12.253628934086386</v>
      </c>
      <c r="U627" s="15">
        <f>VLOOKUP($D627,'cement hist forecast'!$A$1:$AJ$34,33,0)</f>
        <v>12.007703442534988</v>
      </c>
      <c r="V627" s="15">
        <f>VLOOKUP($D627,'cement hist forecast'!$A$1:$AJ$34,34,0)</f>
        <v>11.766696460814616</v>
      </c>
      <c r="W627" s="15">
        <f>VLOOKUP($D627,'cement hist forecast'!$A$1:$AJ$34,35,0)</f>
        <v>11.530509618728654</v>
      </c>
      <c r="X627" s="15">
        <f>VLOOKUP($D627,'cement hist forecast'!$A$1:$AJ$34,36,0)</f>
        <v>11.299046513484409</v>
      </c>
    </row>
    <row r="628" spans="1:24">
      <c r="A628" s="14" t="s">
        <v>3894</v>
      </c>
      <c r="B628" s="14" t="s">
        <v>4916</v>
      </c>
      <c r="C628" s="14" t="s">
        <v>2952</v>
      </c>
      <c r="D628" s="14" t="s">
        <v>2362</v>
      </c>
      <c r="E628" s="14" t="s">
        <v>3963</v>
      </c>
      <c r="F628">
        <f>SUMIF(GID_GCED_CO2_Plant_2019_v1.0!$V$1:$V$797,'prov lvl hist forec Mt'!A628,GID_GCED_CO2_Plant_2019_v1.0!$AB$1:$AB$797)</f>
        <v>0</v>
      </c>
      <c r="G628" s="15">
        <f t="shared" si="18"/>
        <v>26891.949999999997</v>
      </c>
      <c r="H628" s="26">
        <f t="shared" si="19"/>
        <v>0</v>
      </c>
      <c r="I628" s="15">
        <f>VLOOKUP($D628,'cement hist forecast'!$A$1:$AJ$34,21,0)</f>
        <v>21.994985336630332</v>
      </c>
      <c r="J628" s="15">
        <f>VLOOKUP($D628,'cement hist forecast'!$A$1:$AJ$34,22,0)</f>
        <v>20.472306267203567</v>
      </c>
      <c r="K628" s="15">
        <f>VLOOKUP($D628,'cement hist forecast'!$A$1:$AJ$34,23,0)</f>
        <v>20.264922925467992</v>
      </c>
      <c r="L628" s="15">
        <f>VLOOKUP($D628,'cement hist forecast'!$A$1:$AJ$34,24,0)</f>
        <v>14.497991619881457</v>
      </c>
      <c r="M628" s="15">
        <f>VLOOKUP($D628,'cement hist forecast'!$A$1:$AJ$34,25,0)</f>
        <v>14.40046728580502</v>
      </c>
      <c r="N628" s="15">
        <f>VLOOKUP($D628,'cement hist forecast'!$A$1:$AJ$34,26,0)</f>
        <v>15.896400140947566</v>
      </c>
      <c r="O628" s="15">
        <f>VLOOKUP($D628,'cement hist forecast'!$A$1:$AJ$34,27,0)</f>
        <v>15.777576315359193</v>
      </c>
      <c r="P628" s="15">
        <f>VLOOKUP($D628,'cement hist forecast'!$A$1:$AJ$34,28,0)</f>
        <v>15.798863522896191</v>
      </c>
      <c r="Q628" s="15">
        <f>VLOOKUP($D628,'cement hist forecast'!$A$1:$AJ$34,29,0)</f>
        <v>16.000616223683764</v>
      </c>
      <c r="R628" s="15">
        <f>VLOOKUP($D628,'cement hist forecast'!$A$1:$AJ$34,30,0)</f>
        <v>16.198333870455588</v>
      </c>
      <c r="S628" s="15">
        <f>VLOOKUP($D628,'cement hist forecast'!$A$1:$AJ$34,31,0)</f>
        <v>16.392097164291975</v>
      </c>
      <c r="T628" s="15">
        <f>VLOOKUP($D628,'cement hist forecast'!$A$1:$AJ$34,32,0)</f>
        <v>16.581985192251636</v>
      </c>
      <c r="U628" s="15">
        <f>VLOOKUP($D628,'cement hist forecast'!$A$1:$AJ$34,33,0)</f>
        <v>16.768075459652103</v>
      </c>
      <c r="V628" s="15">
        <f>VLOOKUP($D628,'cement hist forecast'!$A$1:$AJ$34,34,0)</f>
        <v>16.950443921704558</v>
      </c>
      <c r="W628" s="15">
        <f>VLOOKUP($D628,'cement hist forecast'!$A$1:$AJ$34,35,0)</f>
        <v>17.129165014515966</v>
      </c>
      <c r="X628" s="15">
        <f>VLOOKUP($D628,'cement hist forecast'!$A$1:$AJ$34,36,0)</f>
        <v>17.304311685471145</v>
      </c>
    </row>
    <row r="629" spans="1:24">
      <c r="A629" s="14" t="s">
        <v>3895</v>
      </c>
      <c r="B629" s="14" t="s">
        <v>4917</v>
      </c>
      <c r="C629" s="14" t="s">
        <v>4918</v>
      </c>
      <c r="D629" s="14" t="s">
        <v>2642</v>
      </c>
      <c r="E629" s="14" t="s">
        <v>4037</v>
      </c>
      <c r="F629">
        <f>SUMIF(GID_GCED_CO2_Plant_2019_v1.0!$V$1:$V$797,'prov lvl hist forec Mt'!A629,GID_GCED_CO2_Plant_2019_v1.0!$AB$1:$AB$797)</f>
        <v>0</v>
      </c>
      <c r="G629" s="15">
        <f t="shared" si="18"/>
        <v>4378.0800000000008</v>
      </c>
      <c r="H629" s="26">
        <f t="shared" si="19"/>
        <v>0</v>
      </c>
      <c r="I629" s="15">
        <f>VLOOKUP($D629,'cement hist forecast'!$A$1:$AJ$34,21,0)</f>
        <v>4.7341744386935067</v>
      </c>
      <c r="J629" s="15">
        <f>VLOOKUP($D629,'cement hist forecast'!$A$1:$AJ$34,22,0)</f>
        <v>4.717029300676912</v>
      </c>
      <c r="K629" s="15">
        <f>VLOOKUP($D629,'cement hist forecast'!$A$1:$AJ$34,23,0)</f>
        <v>4.7560378363525624</v>
      </c>
      <c r="L629" s="15">
        <f>VLOOKUP($D629,'cement hist forecast'!$A$1:$AJ$34,24,0)</f>
        <v>5.4571039312530667</v>
      </c>
      <c r="M629" s="15">
        <f>VLOOKUP($D629,'cement hist forecast'!$A$1:$AJ$34,25,0)</f>
        <v>6.8556945384631858</v>
      </c>
      <c r="N629" s="15">
        <f>VLOOKUP($D629,'cement hist forecast'!$A$1:$AJ$34,26,0)</f>
        <v>7.3057456645371399</v>
      </c>
      <c r="O629" s="15">
        <f>VLOOKUP($D629,'cement hist forecast'!$A$1:$AJ$34,27,0)</f>
        <v>7.5092199851219519</v>
      </c>
      <c r="P629" s="15">
        <f>VLOOKUP($D629,'cement hist forecast'!$A$1:$AJ$34,28,0)</f>
        <v>7.4727676989807588</v>
      </c>
      <c r="Q629" s="15">
        <f>VLOOKUP($D629,'cement hist forecast'!$A$1:$AJ$34,29,0)</f>
        <v>7.1272856921893633</v>
      </c>
      <c r="R629" s="15">
        <f>VLOOKUP($D629,'cement hist forecast'!$A$1:$AJ$34,30,0)</f>
        <v>6.7887133255337968</v>
      </c>
      <c r="S629" s="15">
        <f>VLOOKUP($D629,'cement hist forecast'!$A$1:$AJ$34,31,0)</f>
        <v>6.456912406211341</v>
      </c>
      <c r="T629" s="15">
        <f>VLOOKUP($D629,'cement hist forecast'!$A$1:$AJ$34,32,0)</f>
        <v>6.1317475052753343</v>
      </c>
      <c r="U629" s="15">
        <f>VLOOKUP($D629,'cement hist forecast'!$A$1:$AJ$34,33,0)</f>
        <v>5.8130859023580479</v>
      </c>
      <c r="V629" s="15">
        <f>VLOOKUP($D629,'cement hist forecast'!$A$1:$AJ$34,34,0)</f>
        <v>5.5007975314991064</v>
      </c>
      <c r="W629" s="15">
        <f>VLOOKUP($D629,'cement hist forecast'!$A$1:$AJ$34,35,0)</f>
        <v>5.1947549280573462</v>
      </c>
      <c r="X629" s="15">
        <f>VLOOKUP($D629,'cement hist forecast'!$A$1:$AJ$34,36,0)</f>
        <v>4.8948331766844175</v>
      </c>
    </row>
    <row r="630" spans="1:24">
      <c r="A630" s="14" t="s">
        <v>3896</v>
      </c>
      <c r="B630" s="14" t="s">
        <v>4919</v>
      </c>
      <c r="C630" s="14" t="s">
        <v>4920</v>
      </c>
      <c r="D630" s="14" t="s">
        <v>2357</v>
      </c>
      <c r="E630" s="14" t="s">
        <v>4062</v>
      </c>
      <c r="F630">
        <f>SUMIF(GID_GCED_CO2_Plant_2019_v1.0!$V$1:$V$797,'prov lvl hist forec Mt'!A630,GID_GCED_CO2_Plant_2019_v1.0!$AB$1:$AB$797)</f>
        <v>0</v>
      </c>
      <c r="G630" s="15">
        <f t="shared" si="18"/>
        <v>32718.120000000006</v>
      </c>
      <c r="H630" s="26">
        <f t="shared" si="19"/>
        <v>0</v>
      </c>
      <c r="I630" s="15">
        <f>VLOOKUP($D630,'cement hist forecast'!$A$1:$AJ$34,21,0)</f>
        <v>15.009377674854287</v>
      </c>
      <c r="J630" s="15">
        <f>VLOOKUP($D630,'cement hist forecast'!$A$1:$AJ$34,22,0)</f>
        <v>14.164771783135061</v>
      </c>
      <c r="K630" s="15">
        <f>VLOOKUP($D630,'cement hist forecast'!$A$1:$AJ$34,23,0)</f>
        <v>15.235528999314372</v>
      </c>
      <c r="L630" s="15">
        <f>VLOOKUP($D630,'cement hist forecast'!$A$1:$AJ$34,24,0)</f>
        <v>16.194770331166367</v>
      </c>
      <c r="M630" s="15">
        <f>VLOOKUP($D630,'cement hist forecast'!$A$1:$AJ$34,25,0)</f>
        <v>18.438081140360943</v>
      </c>
      <c r="N630" s="15">
        <f>VLOOKUP($D630,'cement hist forecast'!$A$1:$AJ$34,26,0)</f>
        <v>17.949965087588634</v>
      </c>
      <c r="O630" s="15">
        <f>VLOOKUP($D630,'cement hist forecast'!$A$1:$AJ$34,27,0)</f>
        <v>18.223998936468487</v>
      </c>
      <c r="P630" s="15">
        <f>VLOOKUP($D630,'cement hist forecast'!$A$1:$AJ$34,28,0)</f>
        <v>18.174905958823786</v>
      </c>
      <c r="Q630" s="15">
        <f>VLOOKUP($D630,'cement hist forecast'!$A$1:$AJ$34,29,0)</f>
        <v>17.709619903228777</v>
      </c>
      <c r="R630" s="15">
        <f>VLOOKUP($D630,'cement hist forecast'!$A$1:$AJ$34,30,0)</f>
        <v>17.253639568745673</v>
      </c>
      <c r="S630" s="15">
        <f>VLOOKUP($D630,'cement hist forecast'!$A$1:$AJ$34,31,0)</f>
        <v>16.80677884095223</v>
      </c>
      <c r="T630" s="15">
        <f>VLOOKUP($D630,'cement hist forecast'!$A$1:$AJ$34,32,0)</f>
        <v>16.368855327714655</v>
      </c>
      <c r="U630" s="15">
        <f>VLOOKUP($D630,'cement hist forecast'!$A$1:$AJ$34,33,0)</f>
        <v>15.939690284741834</v>
      </c>
      <c r="V630" s="15">
        <f>VLOOKUP($D630,'cement hist forecast'!$A$1:$AJ$34,34,0)</f>
        <v>15.519108542628466</v>
      </c>
      <c r="W630" s="15">
        <f>VLOOKUP($D630,'cement hist forecast'!$A$1:$AJ$34,35,0)</f>
        <v>15.106938435357369</v>
      </c>
      <c r="X630" s="15">
        <f>VLOOKUP($D630,'cement hist forecast'!$A$1:$AJ$34,36,0)</f>
        <v>14.70301173023169</v>
      </c>
    </row>
    <row r="631" spans="1:24">
      <c r="A631" s="14" t="s">
        <v>3256</v>
      </c>
      <c r="B631" s="14" t="s">
        <v>4921</v>
      </c>
      <c r="C631" s="14" t="s">
        <v>2403</v>
      </c>
      <c r="D631" s="14" t="s">
        <v>2400</v>
      </c>
      <c r="E631" s="14" t="s">
        <v>4023</v>
      </c>
      <c r="F631">
        <f>SUMIF(GID_GCED_CO2_Plant_2019_v1.0!$V$1:$V$797,'prov lvl hist forec Mt'!A631,GID_GCED_CO2_Plant_2019_v1.0!$AB$1:$AB$797)</f>
        <v>1277.21</v>
      </c>
      <c r="G631" s="15">
        <f t="shared" si="18"/>
        <v>18621.920000000002</v>
      </c>
      <c r="H631" s="26">
        <f t="shared" si="19"/>
        <v>6.8586375626143808E-2</v>
      </c>
      <c r="I631" s="15">
        <f>VLOOKUP($D631,'cement hist forecast'!$A$1:$AJ$34,21,0)</f>
        <v>15.467210726119626</v>
      </c>
      <c r="J631" s="15">
        <f>VLOOKUP($D631,'cement hist forecast'!$A$1:$AJ$34,22,0)</f>
        <v>15.976751172588134</v>
      </c>
      <c r="K631" s="15">
        <f>VLOOKUP($D631,'cement hist forecast'!$A$1:$AJ$34,23,0)</f>
        <v>16.1704825212869</v>
      </c>
      <c r="L631" s="15">
        <f>VLOOKUP($D631,'cement hist forecast'!$A$1:$AJ$34,24,0)</f>
        <v>14.439325167700181</v>
      </c>
      <c r="M631" s="15">
        <f>VLOOKUP($D631,'cement hist forecast'!$A$1:$AJ$34,25,0)</f>
        <v>15.403971225051407</v>
      </c>
      <c r="N631" s="15">
        <f>VLOOKUP($D631,'cement hist forecast'!$A$1:$AJ$34,26,0)</f>
        <v>14.96456053282656</v>
      </c>
      <c r="O631" s="15">
        <f>VLOOKUP($D631,'cement hist forecast'!$A$1:$AJ$34,27,0)</f>
        <v>15.02982583604382</v>
      </c>
      <c r="P631" s="15">
        <f>VLOOKUP($D631,'cement hist forecast'!$A$1:$AJ$34,28,0)</f>
        <v>15.018133601362166</v>
      </c>
      <c r="Q631" s="15">
        <f>VLOOKUP($D631,'cement hist forecast'!$A$1:$AJ$34,29,0)</f>
        <v>14.907318694279338</v>
      </c>
      <c r="R631" s="15">
        <f>VLOOKUP($D631,'cement hist forecast'!$A$1:$AJ$34,30,0)</f>
        <v>14.798720085338164</v>
      </c>
      <c r="S631" s="15">
        <f>VLOOKUP($D631,'cement hist forecast'!$A$1:$AJ$34,31,0)</f>
        <v>14.692293448575814</v>
      </c>
      <c r="T631" s="15">
        <f>VLOOKUP($D631,'cement hist forecast'!$A$1:$AJ$34,32,0)</f>
        <v>14.587995344548712</v>
      </c>
      <c r="U631" s="15">
        <f>VLOOKUP($D631,'cement hist forecast'!$A$1:$AJ$34,33,0)</f>
        <v>14.48578320260215</v>
      </c>
      <c r="V631" s="15">
        <f>VLOOKUP($D631,'cement hist forecast'!$A$1:$AJ$34,34,0)</f>
        <v>14.385615303494522</v>
      </c>
      <c r="W631" s="15">
        <f>VLOOKUP($D631,'cement hist forecast'!$A$1:$AJ$34,35,0)</f>
        <v>14.287450762369044</v>
      </c>
      <c r="X631" s="15">
        <f>VLOOKUP($D631,'cement hist forecast'!$A$1:$AJ$34,36,0)</f>
        <v>14.191249512066076</v>
      </c>
    </row>
    <row r="632" spans="1:24">
      <c r="A632" s="14" t="s">
        <v>3897</v>
      </c>
      <c r="B632" s="14" t="s">
        <v>4922</v>
      </c>
      <c r="C632" s="14" t="s">
        <v>4923</v>
      </c>
      <c r="D632" s="14" t="s">
        <v>2400</v>
      </c>
      <c r="E632" s="14" t="s">
        <v>4023</v>
      </c>
      <c r="F632">
        <f>SUMIF(GID_GCED_CO2_Plant_2019_v1.0!$V$1:$V$797,'prov lvl hist forec Mt'!A632,GID_GCED_CO2_Plant_2019_v1.0!$AB$1:$AB$797)</f>
        <v>0</v>
      </c>
      <c r="G632" s="15">
        <f t="shared" si="18"/>
        <v>18621.920000000002</v>
      </c>
      <c r="H632" s="26">
        <f t="shared" si="19"/>
        <v>0</v>
      </c>
      <c r="I632" s="15">
        <f>VLOOKUP($D632,'cement hist forecast'!$A$1:$AJ$34,21,0)</f>
        <v>15.467210726119626</v>
      </c>
      <c r="J632" s="15">
        <f>VLOOKUP($D632,'cement hist forecast'!$A$1:$AJ$34,22,0)</f>
        <v>15.976751172588134</v>
      </c>
      <c r="K632" s="15">
        <f>VLOOKUP($D632,'cement hist forecast'!$A$1:$AJ$34,23,0)</f>
        <v>16.1704825212869</v>
      </c>
      <c r="L632" s="15">
        <f>VLOOKUP($D632,'cement hist forecast'!$A$1:$AJ$34,24,0)</f>
        <v>14.439325167700181</v>
      </c>
      <c r="M632" s="15">
        <f>VLOOKUP($D632,'cement hist forecast'!$A$1:$AJ$34,25,0)</f>
        <v>15.403971225051407</v>
      </c>
      <c r="N632" s="15">
        <f>VLOOKUP($D632,'cement hist forecast'!$A$1:$AJ$34,26,0)</f>
        <v>14.96456053282656</v>
      </c>
      <c r="O632" s="15">
        <f>VLOOKUP($D632,'cement hist forecast'!$A$1:$AJ$34,27,0)</f>
        <v>15.02982583604382</v>
      </c>
      <c r="P632" s="15">
        <f>VLOOKUP($D632,'cement hist forecast'!$A$1:$AJ$34,28,0)</f>
        <v>15.018133601362166</v>
      </c>
      <c r="Q632" s="15">
        <f>VLOOKUP($D632,'cement hist forecast'!$A$1:$AJ$34,29,0)</f>
        <v>14.907318694279338</v>
      </c>
      <c r="R632" s="15">
        <f>VLOOKUP($D632,'cement hist forecast'!$A$1:$AJ$34,30,0)</f>
        <v>14.798720085338164</v>
      </c>
      <c r="S632" s="15">
        <f>VLOOKUP($D632,'cement hist forecast'!$A$1:$AJ$34,31,0)</f>
        <v>14.692293448575814</v>
      </c>
      <c r="T632" s="15">
        <f>VLOOKUP($D632,'cement hist forecast'!$A$1:$AJ$34,32,0)</f>
        <v>14.587995344548712</v>
      </c>
      <c r="U632" s="15">
        <f>VLOOKUP($D632,'cement hist forecast'!$A$1:$AJ$34,33,0)</f>
        <v>14.48578320260215</v>
      </c>
      <c r="V632" s="15">
        <f>VLOOKUP($D632,'cement hist forecast'!$A$1:$AJ$34,34,0)</f>
        <v>14.385615303494522</v>
      </c>
      <c r="W632" s="15">
        <f>VLOOKUP($D632,'cement hist forecast'!$A$1:$AJ$34,35,0)</f>
        <v>14.287450762369044</v>
      </c>
      <c r="X632" s="15">
        <f>VLOOKUP($D632,'cement hist forecast'!$A$1:$AJ$34,36,0)</f>
        <v>14.191249512066076</v>
      </c>
    </row>
    <row r="633" spans="1:24">
      <c r="A633" s="14" t="s">
        <v>3898</v>
      </c>
      <c r="B633" s="14" t="s">
        <v>4924</v>
      </c>
      <c r="C633" s="14" t="s">
        <v>4925</v>
      </c>
      <c r="D633" s="14" t="s">
        <v>2642</v>
      </c>
      <c r="E633" s="14" t="s">
        <v>4037</v>
      </c>
      <c r="F633">
        <f>SUMIF(GID_GCED_CO2_Plant_2019_v1.0!$V$1:$V$797,'prov lvl hist forec Mt'!A633,GID_GCED_CO2_Plant_2019_v1.0!$AB$1:$AB$797)</f>
        <v>0</v>
      </c>
      <c r="G633" s="15">
        <f t="shared" si="18"/>
        <v>4378.0800000000008</v>
      </c>
      <c r="H633" s="26">
        <f t="shared" si="19"/>
        <v>0</v>
      </c>
      <c r="I633" s="15">
        <f>VLOOKUP($D633,'cement hist forecast'!$A$1:$AJ$34,21,0)</f>
        <v>4.7341744386935067</v>
      </c>
      <c r="J633" s="15">
        <f>VLOOKUP($D633,'cement hist forecast'!$A$1:$AJ$34,22,0)</f>
        <v>4.717029300676912</v>
      </c>
      <c r="K633" s="15">
        <f>VLOOKUP($D633,'cement hist forecast'!$A$1:$AJ$34,23,0)</f>
        <v>4.7560378363525624</v>
      </c>
      <c r="L633" s="15">
        <f>VLOOKUP($D633,'cement hist forecast'!$A$1:$AJ$34,24,0)</f>
        <v>5.4571039312530667</v>
      </c>
      <c r="M633" s="15">
        <f>VLOOKUP($D633,'cement hist forecast'!$A$1:$AJ$34,25,0)</f>
        <v>6.8556945384631858</v>
      </c>
      <c r="N633" s="15">
        <f>VLOOKUP($D633,'cement hist forecast'!$A$1:$AJ$34,26,0)</f>
        <v>7.3057456645371399</v>
      </c>
      <c r="O633" s="15">
        <f>VLOOKUP($D633,'cement hist forecast'!$A$1:$AJ$34,27,0)</f>
        <v>7.5092199851219519</v>
      </c>
      <c r="P633" s="15">
        <f>VLOOKUP($D633,'cement hist forecast'!$A$1:$AJ$34,28,0)</f>
        <v>7.4727676989807588</v>
      </c>
      <c r="Q633" s="15">
        <f>VLOOKUP($D633,'cement hist forecast'!$A$1:$AJ$34,29,0)</f>
        <v>7.1272856921893633</v>
      </c>
      <c r="R633" s="15">
        <f>VLOOKUP($D633,'cement hist forecast'!$A$1:$AJ$34,30,0)</f>
        <v>6.7887133255337968</v>
      </c>
      <c r="S633" s="15">
        <f>VLOOKUP($D633,'cement hist forecast'!$A$1:$AJ$34,31,0)</f>
        <v>6.456912406211341</v>
      </c>
      <c r="T633" s="15">
        <f>VLOOKUP($D633,'cement hist forecast'!$A$1:$AJ$34,32,0)</f>
        <v>6.1317475052753343</v>
      </c>
      <c r="U633" s="15">
        <f>VLOOKUP($D633,'cement hist forecast'!$A$1:$AJ$34,33,0)</f>
        <v>5.8130859023580479</v>
      </c>
      <c r="V633" s="15">
        <f>VLOOKUP($D633,'cement hist forecast'!$A$1:$AJ$34,34,0)</f>
        <v>5.5007975314991064</v>
      </c>
      <c r="W633" s="15">
        <f>VLOOKUP($D633,'cement hist forecast'!$A$1:$AJ$34,35,0)</f>
        <v>5.1947549280573462</v>
      </c>
      <c r="X633" s="15">
        <f>VLOOKUP($D633,'cement hist forecast'!$A$1:$AJ$34,36,0)</f>
        <v>4.8948331766844175</v>
      </c>
    </row>
    <row r="634" spans="1:24">
      <c r="A634" s="14" t="s">
        <v>3899</v>
      </c>
      <c r="B634" s="14" t="s">
        <v>4926</v>
      </c>
      <c r="C634" s="14" t="s">
        <v>4927</v>
      </c>
      <c r="D634" s="14" t="s">
        <v>2458</v>
      </c>
      <c r="E634" s="14" t="s">
        <v>3957</v>
      </c>
      <c r="F634">
        <f>SUMIF(GID_GCED_CO2_Plant_2019_v1.0!$V$1:$V$797,'prov lvl hist forec Mt'!A634,GID_GCED_CO2_Plant_2019_v1.0!$AB$1:$AB$797)</f>
        <v>0</v>
      </c>
      <c r="G634" s="15">
        <f t="shared" si="18"/>
        <v>25846</v>
      </c>
      <c r="H634" s="26">
        <f t="shared" si="19"/>
        <v>0</v>
      </c>
      <c r="I634" s="15">
        <f>VLOOKUP($D634,'cement hist forecast'!$A$1:$AJ$34,21,0)</f>
        <v>20.159933071953358</v>
      </c>
      <c r="J634" s="15">
        <f>VLOOKUP($D634,'cement hist forecast'!$A$1:$AJ$34,22,0)</f>
        <v>21.097028574533081</v>
      </c>
      <c r="K634" s="15">
        <f>VLOOKUP($D634,'cement hist forecast'!$A$1:$AJ$34,23,0)</f>
        <v>20.755026750013791</v>
      </c>
      <c r="L634" s="15">
        <f>VLOOKUP($D634,'cement hist forecast'!$A$1:$AJ$34,24,0)</f>
        <v>16.237054602988707</v>
      </c>
      <c r="M634" s="15">
        <f>VLOOKUP($D634,'cement hist forecast'!$A$1:$AJ$34,25,0)</f>
        <v>19.755116421437421</v>
      </c>
      <c r="N634" s="15">
        <f>VLOOKUP($D634,'cement hist forecast'!$A$1:$AJ$34,26,0)</f>
        <v>21.383571569910259</v>
      </c>
      <c r="O634" s="15">
        <f>VLOOKUP($D634,'cement hist forecast'!$A$1:$AJ$34,27,0)</f>
        <v>21.877745246091671</v>
      </c>
      <c r="P634" s="15">
        <f>VLOOKUP($D634,'cement hist forecast'!$A$1:$AJ$34,28,0)</f>
        <v>21.789214368112393</v>
      </c>
      <c r="Q634" s="15">
        <f>VLOOKUP($D634,'cement hist forecast'!$A$1:$AJ$34,29,0)</f>
        <v>20.950149699608083</v>
      </c>
      <c r="R634" s="15">
        <f>VLOOKUP($D634,'cement hist forecast'!$A$1:$AJ$34,30,0)</f>
        <v>20.127866324473857</v>
      </c>
      <c r="S634" s="15">
        <f>VLOOKUP($D634,'cement hist forecast'!$A$1:$AJ$34,31,0)</f>
        <v>19.322028616842317</v>
      </c>
      <c r="T634" s="15">
        <f>VLOOKUP($D634,'cement hist forecast'!$A$1:$AJ$34,32,0)</f>
        <v>18.532307663363408</v>
      </c>
      <c r="U634" s="15">
        <f>VLOOKUP($D634,'cement hist forecast'!$A$1:$AJ$34,33,0)</f>
        <v>17.758381128954078</v>
      </c>
      <c r="V634" s="15">
        <f>VLOOKUP($D634,'cement hist forecast'!$A$1:$AJ$34,34,0)</f>
        <v>16.999933125232928</v>
      </c>
      <c r="W634" s="15">
        <f>VLOOKUP($D634,'cement hist forecast'!$A$1:$AJ$34,35,0)</f>
        <v>16.256654081586213</v>
      </c>
      <c r="X634" s="15">
        <f>VLOOKUP($D634,'cement hist forecast'!$A$1:$AJ$34,36,0)</f>
        <v>15.528240618812418</v>
      </c>
    </row>
    <row r="635" spans="1:24">
      <c r="A635" s="14" t="s">
        <v>3900</v>
      </c>
      <c r="B635" s="14" t="s">
        <v>4928</v>
      </c>
      <c r="C635" s="14" t="s">
        <v>4929</v>
      </c>
      <c r="D635" s="14" t="s">
        <v>2357</v>
      </c>
      <c r="E635" s="14" t="s">
        <v>4062</v>
      </c>
      <c r="F635">
        <f>SUMIF(GID_GCED_CO2_Plant_2019_v1.0!$V$1:$V$797,'prov lvl hist forec Mt'!A635,GID_GCED_CO2_Plant_2019_v1.0!$AB$1:$AB$797)</f>
        <v>0</v>
      </c>
      <c r="G635" s="15">
        <f t="shared" si="18"/>
        <v>32718.120000000006</v>
      </c>
      <c r="H635" s="26">
        <f t="shared" si="19"/>
        <v>0</v>
      </c>
      <c r="I635" s="15">
        <f>VLOOKUP($D635,'cement hist forecast'!$A$1:$AJ$34,21,0)</f>
        <v>15.009377674854287</v>
      </c>
      <c r="J635" s="15">
        <f>VLOOKUP($D635,'cement hist forecast'!$A$1:$AJ$34,22,0)</f>
        <v>14.164771783135061</v>
      </c>
      <c r="K635" s="15">
        <f>VLOOKUP($D635,'cement hist forecast'!$A$1:$AJ$34,23,0)</f>
        <v>15.235528999314372</v>
      </c>
      <c r="L635" s="15">
        <f>VLOOKUP($D635,'cement hist forecast'!$A$1:$AJ$34,24,0)</f>
        <v>16.194770331166367</v>
      </c>
      <c r="M635" s="15">
        <f>VLOOKUP($D635,'cement hist forecast'!$A$1:$AJ$34,25,0)</f>
        <v>18.438081140360943</v>
      </c>
      <c r="N635" s="15">
        <f>VLOOKUP($D635,'cement hist forecast'!$A$1:$AJ$34,26,0)</f>
        <v>17.949965087588634</v>
      </c>
      <c r="O635" s="15">
        <f>VLOOKUP($D635,'cement hist forecast'!$A$1:$AJ$34,27,0)</f>
        <v>18.223998936468487</v>
      </c>
      <c r="P635" s="15">
        <f>VLOOKUP($D635,'cement hist forecast'!$A$1:$AJ$34,28,0)</f>
        <v>18.174905958823786</v>
      </c>
      <c r="Q635" s="15">
        <f>VLOOKUP($D635,'cement hist forecast'!$A$1:$AJ$34,29,0)</f>
        <v>17.709619903228777</v>
      </c>
      <c r="R635" s="15">
        <f>VLOOKUP($D635,'cement hist forecast'!$A$1:$AJ$34,30,0)</f>
        <v>17.253639568745673</v>
      </c>
      <c r="S635" s="15">
        <f>VLOOKUP($D635,'cement hist forecast'!$A$1:$AJ$34,31,0)</f>
        <v>16.80677884095223</v>
      </c>
      <c r="T635" s="15">
        <f>VLOOKUP($D635,'cement hist forecast'!$A$1:$AJ$34,32,0)</f>
        <v>16.368855327714655</v>
      </c>
      <c r="U635" s="15">
        <f>VLOOKUP($D635,'cement hist forecast'!$A$1:$AJ$34,33,0)</f>
        <v>15.939690284741834</v>
      </c>
      <c r="V635" s="15">
        <f>VLOOKUP($D635,'cement hist forecast'!$A$1:$AJ$34,34,0)</f>
        <v>15.519108542628466</v>
      </c>
      <c r="W635" s="15">
        <f>VLOOKUP($D635,'cement hist forecast'!$A$1:$AJ$34,35,0)</f>
        <v>15.106938435357369</v>
      </c>
      <c r="X635" s="15">
        <f>VLOOKUP($D635,'cement hist forecast'!$A$1:$AJ$34,36,0)</f>
        <v>14.70301173023169</v>
      </c>
    </row>
    <row r="636" spans="1:24">
      <c r="A636" s="14" t="s">
        <v>3255</v>
      </c>
      <c r="B636" s="14" t="s">
        <v>4930</v>
      </c>
      <c r="C636" s="14" t="s">
        <v>2399</v>
      </c>
      <c r="D636" s="14" t="s">
        <v>2400</v>
      </c>
      <c r="E636" s="14" t="s">
        <v>4023</v>
      </c>
      <c r="F636">
        <f>SUMIF(GID_GCED_CO2_Plant_2019_v1.0!$V$1:$V$797,'prov lvl hist forec Mt'!A636,GID_GCED_CO2_Plant_2019_v1.0!$AB$1:$AB$797)</f>
        <v>469.32000000000005</v>
      </c>
      <c r="G636" s="15">
        <f t="shared" si="18"/>
        <v>18621.920000000002</v>
      </c>
      <c r="H636" s="26">
        <f t="shared" si="19"/>
        <v>2.5202556986605035E-2</v>
      </c>
      <c r="I636" s="15">
        <f>VLOOKUP($D636,'cement hist forecast'!$A$1:$AJ$34,21,0)</f>
        <v>15.467210726119626</v>
      </c>
      <c r="J636" s="15">
        <f>VLOOKUP($D636,'cement hist forecast'!$A$1:$AJ$34,22,0)</f>
        <v>15.976751172588134</v>
      </c>
      <c r="K636" s="15">
        <f>VLOOKUP($D636,'cement hist forecast'!$A$1:$AJ$34,23,0)</f>
        <v>16.1704825212869</v>
      </c>
      <c r="L636" s="15">
        <f>VLOOKUP($D636,'cement hist forecast'!$A$1:$AJ$34,24,0)</f>
        <v>14.439325167700181</v>
      </c>
      <c r="M636" s="15">
        <f>VLOOKUP($D636,'cement hist forecast'!$A$1:$AJ$34,25,0)</f>
        <v>15.403971225051407</v>
      </c>
      <c r="N636" s="15">
        <f>VLOOKUP($D636,'cement hist forecast'!$A$1:$AJ$34,26,0)</f>
        <v>14.96456053282656</v>
      </c>
      <c r="O636" s="15">
        <f>VLOOKUP($D636,'cement hist forecast'!$A$1:$AJ$34,27,0)</f>
        <v>15.02982583604382</v>
      </c>
      <c r="P636" s="15">
        <f>VLOOKUP($D636,'cement hist forecast'!$A$1:$AJ$34,28,0)</f>
        <v>15.018133601362166</v>
      </c>
      <c r="Q636" s="15">
        <f>VLOOKUP($D636,'cement hist forecast'!$A$1:$AJ$34,29,0)</f>
        <v>14.907318694279338</v>
      </c>
      <c r="R636" s="15">
        <f>VLOOKUP($D636,'cement hist forecast'!$A$1:$AJ$34,30,0)</f>
        <v>14.798720085338164</v>
      </c>
      <c r="S636" s="15">
        <f>VLOOKUP($D636,'cement hist forecast'!$A$1:$AJ$34,31,0)</f>
        <v>14.692293448575814</v>
      </c>
      <c r="T636" s="15">
        <f>VLOOKUP($D636,'cement hist forecast'!$A$1:$AJ$34,32,0)</f>
        <v>14.587995344548712</v>
      </c>
      <c r="U636" s="15">
        <f>VLOOKUP($D636,'cement hist forecast'!$A$1:$AJ$34,33,0)</f>
        <v>14.48578320260215</v>
      </c>
      <c r="V636" s="15">
        <f>VLOOKUP($D636,'cement hist forecast'!$A$1:$AJ$34,34,0)</f>
        <v>14.385615303494522</v>
      </c>
      <c r="W636" s="15">
        <f>VLOOKUP($D636,'cement hist forecast'!$A$1:$AJ$34,35,0)</f>
        <v>14.287450762369044</v>
      </c>
      <c r="X636" s="15">
        <f>VLOOKUP($D636,'cement hist forecast'!$A$1:$AJ$34,36,0)</f>
        <v>14.191249512066076</v>
      </c>
    </row>
    <row r="637" spans="1:24">
      <c r="A637" s="14" t="s">
        <v>3901</v>
      </c>
      <c r="B637" s="14" t="s">
        <v>4931</v>
      </c>
      <c r="C637" s="14" t="s">
        <v>4932</v>
      </c>
      <c r="D637" s="14" t="s">
        <v>2357</v>
      </c>
      <c r="E637" s="14" t="s">
        <v>4062</v>
      </c>
      <c r="F637">
        <f>SUMIF(GID_GCED_CO2_Plant_2019_v1.0!$V$1:$V$797,'prov lvl hist forec Mt'!A637,GID_GCED_CO2_Plant_2019_v1.0!$AB$1:$AB$797)</f>
        <v>0</v>
      </c>
      <c r="G637" s="15">
        <f t="shared" si="18"/>
        <v>32718.120000000006</v>
      </c>
      <c r="H637" s="26">
        <f t="shared" si="19"/>
        <v>0</v>
      </c>
      <c r="I637" s="15">
        <f>VLOOKUP($D637,'cement hist forecast'!$A$1:$AJ$34,21,0)</f>
        <v>15.009377674854287</v>
      </c>
      <c r="J637" s="15">
        <f>VLOOKUP($D637,'cement hist forecast'!$A$1:$AJ$34,22,0)</f>
        <v>14.164771783135061</v>
      </c>
      <c r="K637" s="15">
        <f>VLOOKUP($D637,'cement hist forecast'!$A$1:$AJ$34,23,0)</f>
        <v>15.235528999314372</v>
      </c>
      <c r="L637" s="15">
        <f>VLOOKUP($D637,'cement hist forecast'!$A$1:$AJ$34,24,0)</f>
        <v>16.194770331166367</v>
      </c>
      <c r="M637" s="15">
        <f>VLOOKUP($D637,'cement hist forecast'!$A$1:$AJ$34,25,0)</f>
        <v>18.438081140360943</v>
      </c>
      <c r="N637" s="15">
        <f>VLOOKUP($D637,'cement hist forecast'!$A$1:$AJ$34,26,0)</f>
        <v>17.949965087588634</v>
      </c>
      <c r="O637" s="15">
        <f>VLOOKUP($D637,'cement hist forecast'!$A$1:$AJ$34,27,0)</f>
        <v>18.223998936468487</v>
      </c>
      <c r="P637" s="15">
        <f>VLOOKUP($D637,'cement hist forecast'!$A$1:$AJ$34,28,0)</f>
        <v>18.174905958823786</v>
      </c>
      <c r="Q637" s="15">
        <f>VLOOKUP($D637,'cement hist forecast'!$A$1:$AJ$34,29,0)</f>
        <v>17.709619903228777</v>
      </c>
      <c r="R637" s="15">
        <f>VLOOKUP($D637,'cement hist forecast'!$A$1:$AJ$34,30,0)</f>
        <v>17.253639568745673</v>
      </c>
      <c r="S637" s="15">
        <f>VLOOKUP($D637,'cement hist forecast'!$A$1:$AJ$34,31,0)</f>
        <v>16.80677884095223</v>
      </c>
      <c r="T637" s="15">
        <f>VLOOKUP($D637,'cement hist forecast'!$A$1:$AJ$34,32,0)</f>
        <v>16.368855327714655</v>
      </c>
      <c r="U637" s="15">
        <f>VLOOKUP($D637,'cement hist forecast'!$A$1:$AJ$34,33,0)</f>
        <v>15.939690284741834</v>
      </c>
      <c r="V637" s="15">
        <f>VLOOKUP($D637,'cement hist forecast'!$A$1:$AJ$34,34,0)</f>
        <v>15.519108542628466</v>
      </c>
      <c r="W637" s="15">
        <f>VLOOKUP($D637,'cement hist forecast'!$A$1:$AJ$34,35,0)</f>
        <v>15.106938435357369</v>
      </c>
      <c r="X637" s="15">
        <f>VLOOKUP($D637,'cement hist forecast'!$A$1:$AJ$34,36,0)</f>
        <v>14.70301173023169</v>
      </c>
    </row>
    <row r="638" spans="1:24">
      <c r="A638" s="14" t="s">
        <v>3335</v>
      </c>
      <c r="B638" s="14" t="s">
        <v>4933</v>
      </c>
      <c r="C638" s="14" t="s">
        <v>2753</v>
      </c>
      <c r="D638" s="14" t="s">
        <v>2412</v>
      </c>
      <c r="E638" s="14" t="s">
        <v>3949</v>
      </c>
      <c r="F638">
        <f>SUMIF(GID_GCED_CO2_Plant_2019_v1.0!$V$1:$V$797,'prov lvl hist forec Mt'!A638,GID_GCED_CO2_Plant_2019_v1.0!$AB$1:$AB$797)</f>
        <v>2621.4700000000003</v>
      </c>
      <c r="G638" s="15">
        <f t="shared" si="18"/>
        <v>15785.860000000004</v>
      </c>
      <c r="H638" s="26">
        <f t="shared" si="19"/>
        <v>0.16606443994815612</v>
      </c>
      <c r="I638" s="15">
        <f>VLOOKUP($D638,'cement hist forecast'!$A$1:$AJ$34,21,0)</f>
        <v>11.343923220019859</v>
      </c>
      <c r="J638" s="15">
        <f>VLOOKUP($D638,'cement hist forecast'!$A$1:$AJ$34,22,0)</f>
        <v>9.9130862781334503</v>
      </c>
      <c r="K638" s="15">
        <f>VLOOKUP($D638,'cement hist forecast'!$A$1:$AJ$34,23,0)</f>
        <v>10.141604532781432</v>
      </c>
      <c r="L638" s="15">
        <f>VLOOKUP($D638,'cement hist forecast'!$A$1:$AJ$34,24,0)</f>
        <v>8.291353354336696</v>
      </c>
      <c r="M638" s="15">
        <f>VLOOKUP($D638,'cement hist forecast'!$A$1:$AJ$34,25,0)</f>
        <v>9.1106957187115842</v>
      </c>
      <c r="N638" s="15">
        <f>VLOOKUP($D638,'cement hist forecast'!$A$1:$AJ$34,26,0)</f>
        <v>9.2201849356915702</v>
      </c>
      <c r="O638" s="15">
        <f>VLOOKUP($D638,'cement hist forecast'!$A$1:$AJ$34,27,0)</f>
        <v>9.3035600578153357</v>
      </c>
      <c r="P638" s="15">
        <f>VLOOKUP($D638,'cement hist forecast'!$A$1:$AJ$34,28,0)</f>
        <v>9.2886234613938434</v>
      </c>
      <c r="Q638" s="15">
        <f>VLOOKUP($D638,'cement hist forecast'!$A$1:$AJ$34,29,0)</f>
        <v>9.1470596295304016</v>
      </c>
      <c r="R638" s="15">
        <f>VLOOKUP($D638,'cement hist forecast'!$A$1:$AJ$34,30,0)</f>
        <v>9.0083270743042263</v>
      </c>
      <c r="S638" s="15">
        <f>VLOOKUP($D638,'cement hist forecast'!$A$1:$AJ$34,31,0)</f>
        <v>8.8723691701825764</v>
      </c>
      <c r="T638" s="15">
        <f>VLOOKUP($D638,'cement hist forecast'!$A$1:$AJ$34,32,0)</f>
        <v>8.7391304241433581</v>
      </c>
      <c r="U638" s="15">
        <f>VLOOKUP($D638,'cement hist forecast'!$A$1:$AJ$34,33,0)</f>
        <v>8.6085564530249243</v>
      </c>
      <c r="V638" s="15">
        <f>VLOOKUP($D638,'cement hist forecast'!$A$1:$AJ$34,34,0)</f>
        <v>8.480593961328859</v>
      </c>
      <c r="W638" s="15">
        <f>VLOOKUP($D638,'cement hist forecast'!$A$1:$AJ$34,35,0)</f>
        <v>8.3551907194667159</v>
      </c>
      <c r="X638" s="15">
        <f>VLOOKUP($D638,'cement hist forecast'!$A$1:$AJ$34,36,0)</f>
        <v>8.2322955424418147</v>
      </c>
    </row>
    <row r="639" spans="1:24">
      <c r="A639" s="14" t="s">
        <v>3902</v>
      </c>
      <c r="B639" s="14" t="s">
        <v>4934</v>
      </c>
      <c r="C639" s="14" t="s">
        <v>2753</v>
      </c>
      <c r="D639" s="14" t="s">
        <v>2496</v>
      </c>
      <c r="E639" s="14" t="s">
        <v>3976</v>
      </c>
      <c r="F639">
        <f>SUMIF(GID_GCED_CO2_Plant_2019_v1.0!$V$1:$V$797,'prov lvl hist forec Mt'!A639,GID_GCED_CO2_Plant_2019_v1.0!$AB$1:$AB$797)</f>
        <v>0</v>
      </c>
      <c r="G639" s="15">
        <f t="shared" si="18"/>
        <v>33858.01</v>
      </c>
      <c r="H639" s="26">
        <f t="shared" si="19"/>
        <v>0</v>
      </c>
      <c r="I639" s="15">
        <f>VLOOKUP($D639,'cement hist forecast'!$A$1:$AJ$34,21,0)</f>
        <v>14.536797244398452</v>
      </c>
      <c r="J639" s="15">
        <f>VLOOKUP($D639,'cement hist forecast'!$A$1:$AJ$34,22,0)</f>
        <v>15.705172707718006</v>
      </c>
      <c r="K639" s="15">
        <f>VLOOKUP($D639,'cement hist forecast'!$A$1:$AJ$34,23,0)</f>
        <v>16.521798883436066</v>
      </c>
      <c r="L639" s="15">
        <f>VLOOKUP($D639,'cement hist forecast'!$A$1:$AJ$34,24,0)</f>
        <v>15.528204666569852</v>
      </c>
      <c r="M639" s="15">
        <f>VLOOKUP($D639,'cement hist forecast'!$A$1:$AJ$34,25,0)</f>
        <v>16.4013795624181</v>
      </c>
      <c r="N639" s="15">
        <f>VLOOKUP($D639,'cement hist forecast'!$A$1:$AJ$34,26,0)</f>
        <v>16.459466526190305</v>
      </c>
      <c r="O639" s="15">
        <f>VLOOKUP($D639,'cement hist forecast'!$A$1:$AJ$34,27,0)</f>
        <v>16.50125640261324</v>
      </c>
      <c r="P639" s="15">
        <f>VLOOKUP($D639,'cement hist forecast'!$A$1:$AJ$34,28,0)</f>
        <v>16.493769774675151</v>
      </c>
      <c r="Q639" s="15">
        <f>VLOOKUP($D639,'cement hist forecast'!$A$1:$AJ$34,29,0)</f>
        <v>16.422814136004554</v>
      </c>
      <c r="R639" s="15">
        <f>VLOOKUP($D639,'cement hist forecast'!$A$1:$AJ$34,30,0)</f>
        <v>16.353277610107373</v>
      </c>
      <c r="S639" s="15">
        <f>VLOOKUP($D639,'cement hist forecast'!$A$1:$AJ$34,31,0)</f>
        <v>16.285131814728132</v>
      </c>
      <c r="T639" s="15">
        <f>VLOOKUP($D639,'cement hist forecast'!$A$1:$AJ$34,32,0)</f>
        <v>16.218348935256476</v>
      </c>
      <c r="U639" s="15">
        <f>VLOOKUP($D639,'cement hist forecast'!$A$1:$AJ$34,33,0)</f>
        <v>16.152901713374256</v>
      </c>
      <c r="V639" s="15">
        <f>VLOOKUP($D639,'cement hist forecast'!$A$1:$AJ$34,34,0)</f>
        <v>16.088763435929675</v>
      </c>
      <c r="W639" s="15">
        <f>VLOOKUP($D639,'cement hist forecast'!$A$1:$AJ$34,35,0)</f>
        <v>16.025907924033991</v>
      </c>
      <c r="X639" s="15">
        <f>VLOOKUP($D639,'cement hist forecast'!$A$1:$AJ$34,36,0)</f>
        <v>15.964309522376219</v>
      </c>
    </row>
    <row r="640" spans="1:24">
      <c r="A640" s="14" t="s">
        <v>3903</v>
      </c>
      <c r="B640" s="14" t="s">
        <v>4935</v>
      </c>
      <c r="C640" s="14" t="s">
        <v>2969</v>
      </c>
      <c r="D640" s="14" t="s">
        <v>2416</v>
      </c>
      <c r="E640" s="14" t="s">
        <v>3979</v>
      </c>
      <c r="F640">
        <f>SUMIF(GID_GCED_CO2_Plant_2019_v1.0!$V$1:$V$797,'prov lvl hist forec Mt'!A640,GID_GCED_CO2_Plant_2019_v1.0!$AB$1:$AB$797)</f>
        <v>0</v>
      </c>
      <c r="G640" s="15">
        <f t="shared" si="18"/>
        <v>6251.97</v>
      </c>
      <c r="H640" s="26">
        <f t="shared" si="19"/>
        <v>0</v>
      </c>
      <c r="I640" s="15">
        <f>VLOOKUP($D640,'cement hist forecast'!$A$1:$AJ$34,21,0)</f>
        <v>6.2289741078131611</v>
      </c>
      <c r="J640" s="15">
        <f>VLOOKUP($D640,'cement hist forecast'!$A$1:$AJ$34,22,0)</f>
        <v>6.0783721147020016</v>
      </c>
      <c r="K640" s="15">
        <f>VLOOKUP($D640,'cement hist forecast'!$A$1:$AJ$34,23,0)</f>
        <v>5.4388515319575559</v>
      </c>
      <c r="L640" s="15">
        <f>VLOOKUP($D640,'cement hist forecast'!$A$1:$AJ$34,24,0)</f>
        <v>5.0867397229930358</v>
      </c>
      <c r="M640" s="15">
        <f>VLOOKUP($D640,'cement hist forecast'!$A$1:$AJ$34,25,0)</f>
        <v>6.0673667215523954</v>
      </c>
      <c r="N640" s="15">
        <f>VLOOKUP($D640,'cement hist forecast'!$A$1:$AJ$34,26,0)</f>
        <v>6.3075775956689695</v>
      </c>
      <c r="O640" s="15">
        <f>VLOOKUP($D640,'cement hist forecast'!$A$1:$AJ$34,27,0)</f>
        <v>6.4413799142302075</v>
      </c>
      <c r="P640" s="15">
        <f>VLOOKUP($D640,'cement hist forecast'!$A$1:$AJ$34,28,0)</f>
        <v>6.4174093198646327</v>
      </c>
      <c r="Q640" s="15">
        <f>VLOOKUP($D640,'cement hist forecast'!$A$1:$AJ$34,29,0)</f>
        <v>6.1902244181187136</v>
      </c>
      <c r="R640" s="15">
        <f>VLOOKUP($D640,'cement hist forecast'!$A$1:$AJ$34,30,0)</f>
        <v>5.9675832144077123</v>
      </c>
      <c r="S640" s="15">
        <f>VLOOKUP($D640,'cement hist forecast'!$A$1:$AJ$34,31,0)</f>
        <v>5.7493948347709312</v>
      </c>
      <c r="T640" s="15">
        <f>VLOOKUP($D640,'cement hist forecast'!$A$1:$AJ$34,32,0)</f>
        <v>5.5355702227268857</v>
      </c>
      <c r="U640" s="15">
        <f>VLOOKUP($D640,'cement hist forecast'!$A$1:$AJ$34,33,0)</f>
        <v>5.326022102923722</v>
      </c>
      <c r="V640" s="15">
        <f>VLOOKUP($D640,'cement hist forecast'!$A$1:$AJ$34,34,0)</f>
        <v>5.1206649455166202</v>
      </c>
      <c r="W640" s="15">
        <f>VLOOKUP($D640,'cement hist forecast'!$A$1:$AJ$34,35,0)</f>
        <v>4.9194149312576627</v>
      </c>
      <c r="X640" s="15">
        <f>VLOOKUP($D640,'cement hist forecast'!$A$1:$AJ$34,36,0)</f>
        <v>4.7221899172838819</v>
      </c>
    </row>
    <row r="641" spans="1:24">
      <c r="A641" s="14" t="s">
        <v>3422</v>
      </c>
      <c r="B641" s="14" t="s">
        <v>4936</v>
      </c>
      <c r="C641" s="14" t="s">
        <v>1336</v>
      </c>
      <c r="D641" s="14" t="s">
        <v>2642</v>
      </c>
      <c r="E641" s="14" t="s">
        <v>4037</v>
      </c>
      <c r="F641">
        <f>SUMIF(GID_GCED_CO2_Plant_2019_v1.0!$V$1:$V$797,'prov lvl hist forec Mt'!A641,GID_GCED_CO2_Plant_2019_v1.0!$AB$1:$AB$797)</f>
        <v>157.56</v>
      </c>
      <c r="G641" s="15">
        <f t="shared" si="18"/>
        <v>4378.0800000000008</v>
      </c>
      <c r="H641" s="26">
        <f t="shared" si="19"/>
        <v>3.5988378467273319E-2</v>
      </c>
      <c r="I641" s="15">
        <f>VLOOKUP($D641,'cement hist forecast'!$A$1:$AJ$34,21,0)</f>
        <v>4.7341744386935067</v>
      </c>
      <c r="J641" s="15">
        <f>VLOOKUP($D641,'cement hist forecast'!$A$1:$AJ$34,22,0)</f>
        <v>4.717029300676912</v>
      </c>
      <c r="K641" s="15">
        <f>VLOOKUP($D641,'cement hist forecast'!$A$1:$AJ$34,23,0)</f>
        <v>4.7560378363525624</v>
      </c>
      <c r="L641" s="15">
        <f>VLOOKUP($D641,'cement hist forecast'!$A$1:$AJ$34,24,0)</f>
        <v>5.4571039312530667</v>
      </c>
      <c r="M641" s="15">
        <f>VLOOKUP($D641,'cement hist forecast'!$A$1:$AJ$34,25,0)</f>
        <v>6.8556945384631858</v>
      </c>
      <c r="N641" s="15">
        <f>VLOOKUP($D641,'cement hist forecast'!$A$1:$AJ$34,26,0)</f>
        <v>7.3057456645371399</v>
      </c>
      <c r="O641" s="15">
        <f>VLOOKUP($D641,'cement hist forecast'!$A$1:$AJ$34,27,0)</f>
        <v>7.5092199851219519</v>
      </c>
      <c r="P641" s="15">
        <f>VLOOKUP($D641,'cement hist forecast'!$A$1:$AJ$34,28,0)</f>
        <v>7.4727676989807588</v>
      </c>
      <c r="Q641" s="15">
        <f>VLOOKUP($D641,'cement hist forecast'!$A$1:$AJ$34,29,0)</f>
        <v>7.1272856921893633</v>
      </c>
      <c r="R641" s="15">
        <f>VLOOKUP($D641,'cement hist forecast'!$A$1:$AJ$34,30,0)</f>
        <v>6.7887133255337968</v>
      </c>
      <c r="S641" s="15">
        <f>VLOOKUP($D641,'cement hist forecast'!$A$1:$AJ$34,31,0)</f>
        <v>6.456912406211341</v>
      </c>
      <c r="T641" s="15">
        <f>VLOOKUP($D641,'cement hist forecast'!$A$1:$AJ$34,32,0)</f>
        <v>6.1317475052753343</v>
      </c>
      <c r="U641" s="15">
        <f>VLOOKUP($D641,'cement hist forecast'!$A$1:$AJ$34,33,0)</f>
        <v>5.8130859023580479</v>
      </c>
      <c r="V641" s="15">
        <f>VLOOKUP($D641,'cement hist forecast'!$A$1:$AJ$34,34,0)</f>
        <v>5.5007975314991064</v>
      </c>
      <c r="W641" s="15">
        <f>VLOOKUP($D641,'cement hist forecast'!$A$1:$AJ$34,35,0)</f>
        <v>5.1947549280573462</v>
      </c>
      <c r="X641" s="15">
        <f>VLOOKUP($D641,'cement hist forecast'!$A$1:$AJ$34,36,0)</f>
        <v>4.8948331766844175</v>
      </c>
    </row>
    <row r="642" spans="1:24">
      <c r="A642" s="14" t="s">
        <v>3342</v>
      </c>
      <c r="B642" s="14" t="s">
        <v>4937</v>
      </c>
      <c r="C642" s="14" t="s">
        <v>2787</v>
      </c>
      <c r="D642" s="14" t="s">
        <v>1517</v>
      </c>
      <c r="E642" s="14" t="s">
        <v>4043</v>
      </c>
      <c r="F642">
        <f>SUMIF(GID_GCED_CO2_Plant_2019_v1.0!$V$1:$V$797,'prov lvl hist forec Mt'!A642,GID_GCED_CO2_Plant_2019_v1.0!$AB$1:$AB$797)</f>
        <v>1776.7</v>
      </c>
      <c r="G642" s="15">
        <f t="shared" si="18"/>
        <v>24846.129999999997</v>
      </c>
      <c r="H642" s="26">
        <f t="shared" si="19"/>
        <v>7.1508118165686169E-2</v>
      </c>
      <c r="I642" s="15">
        <f>VLOOKUP($D642,'cement hist forecast'!$A$1:$AJ$34,21,0)</f>
        <v>19.737440587036417</v>
      </c>
      <c r="J642" s="15">
        <f>VLOOKUP($D642,'cement hist forecast'!$A$1:$AJ$34,22,0)</f>
        <v>19.782785600550685</v>
      </c>
      <c r="K642" s="15">
        <f>VLOOKUP($D642,'cement hist forecast'!$A$1:$AJ$34,23,0)</f>
        <v>21.414223108893875</v>
      </c>
      <c r="L642" s="15">
        <f>VLOOKUP($D642,'cement hist forecast'!$A$1:$AJ$34,24,0)</f>
        <v>21.140668258208319</v>
      </c>
      <c r="M642" s="15">
        <f>VLOOKUP($D642,'cement hist forecast'!$A$1:$AJ$34,25,0)</f>
        <v>22.995128337938279</v>
      </c>
      <c r="N642" s="15">
        <f>VLOOKUP($D642,'cement hist forecast'!$A$1:$AJ$34,26,0)</f>
        <v>23.156823843551148</v>
      </c>
      <c r="O642" s="15">
        <f>VLOOKUP($D642,'cement hist forecast'!$A$1:$AJ$34,27,0)</f>
        <v>23.328832621471442</v>
      </c>
      <c r="P642" s="15">
        <f>VLOOKUP($D642,'cement hist forecast'!$A$1:$AJ$34,28,0)</f>
        <v>23.29801736589754</v>
      </c>
      <c r="Q642" s="15">
        <f>VLOOKUP($D642,'cement hist forecast'!$A$1:$AJ$34,29,0)</f>
        <v>23.005961161405295</v>
      </c>
      <c r="R642" s="15">
        <f>VLOOKUP($D642,'cement hist forecast'!$A$1:$AJ$34,30,0)</f>
        <v>22.719746081002896</v>
      </c>
      <c r="S642" s="15">
        <f>VLOOKUP($D642,'cement hist forecast'!$A$1:$AJ$34,31,0)</f>
        <v>22.439255302208544</v>
      </c>
      <c r="T642" s="15">
        <f>VLOOKUP($D642,'cement hist forecast'!$A$1:$AJ$34,32,0)</f>
        <v>22.164374338990076</v>
      </c>
      <c r="U642" s="15">
        <f>VLOOKUP($D642,'cement hist forecast'!$A$1:$AJ$34,33,0)</f>
        <v>21.894990995035982</v>
      </c>
      <c r="V642" s="15">
        <f>VLOOKUP($D642,'cement hist forecast'!$A$1:$AJ$34,34,0)</f>
        <v>21.630995317960966</v>
      </c>
      <c r="W642" s="15">
        <f>VLOOKUP($D642,'cement hist forecast'!$A$1:$AJ$34,35,0)</f>
        <v>21.372279554427454</v>
      </c>
      <c r="X642" s="15">
        <f>VLOOKUP($D642,'cement hist forecast'!$A$1:$AJ$34,36,0)</f>
        <v>21.118738106164606</v>
      </c>
    </row>
    <row r="643" spans="1:24">
      <c r="A643" s="14" t="s">
        <v>3904</v>
      </c>
      <c r="B643" s="14" t="s">
        <v>4938</v>
      </c>
      <c r="C643" s="14" t="s">
        <v>4939</v>
      </c>
      <c r="D643" s="14" t="s">
        <v>2634</v>
      </c>
      <c r="E643" s="14" t="s">
        <v>3974</v>
      </c>
      <c r="F643">
        <f>SUMIF(GID_GCED_CO2_Plant_2019_v1.0!$V$1:$V$797,'prov lvl hist forec Mt'!A643,GID_GCED_CO2_Plant_2019_v1.0!$AB$1:$AB$797)</f>
        <v>0</v>
      </c>
      <c r="G643" s="15">
        <f t="shared" ref="G643:G686" si="20">SUMIF($E$1:$E$686,E643,$F$1:$F$686)</f>
        <v>11280.41</v>
      </c>
      <c r="H643" s="26">
        <f t="shared" ref="H643:H686" si="21">F643/G643</f>
        <v>0</v>
      </c>
      <c r="I643" s="15">
        <f>VLOOKUP($D643,'cement hist forecast'!$A$1:$AJ$34,21,0)</f>
        <v>4.7547676258514073</v>
      </c>
      <c r="J643" s="15">
        <f>VLOOKUP($D643,'cement hist forecast'!$A$1:$AJ$34,22,0)</f>
        <v>4.4743011277995075</v>
      </c>
      <c r="K643" s="15">
        <f>VLOOKUP($D643,'cement hist forecast'!$A$1:$AJ$34,23,0)</f>
        <v>4.0588312663850603</v>
      </c>
      <c r="L643" s="15">
        <f>VLOOKUP($D643,'cement hist forecast'!$A$1:$AJ$34,24,0)</f>
        <v>1.7632197575348332</v>
      </c>
      <c r="M643" s="15">
        <f>VLOOKUP($D643,'cement hist forecast'!$A$1:$AJ$34,25,0)</f>
        <v>2.4793000656680531</v>
      </c>
      <c r="N643" s="15">
        <f>VLOOKUP($D643,'cement hist forecast'!$A$1:$AJ$34,26,0)</f>
        <v>2.7002504872645074</v>
      </c>
      <c r="O643" s="15">
        <f>VLOOKUP($D643,'cement hist forecast'!$A$1:$AJ$34,27,0)</f>
        <v>2.8116790537330001</v>
      </c>
      <c r="P643" s="15">
        <f>VLOOKUP($D643,'cement hist forecast'!$A$1:$AJ$34,28,0)</f>
        <v>2.7917167018374971</v>
      </c>
      <c r="Q643" s="15">
        <f>VLOOKUP($D643,'cement hist forecast'!$A$1:$AJ$34,29,0)</f>
        <v>2.6025205190131522</v>
      </c>
      <c r="R643" s="15">
        <f>VLOOKUP($D643,'cement hist forecast'!$A$1:$AJ$34,30,0)</f>
        <v>2.4171082598452944</v>
      </c>
      <c r="S643" s="15">
        <f>VLOOKUP($D643,'cement hist forecast'!$A$1:$AJ$34,31,0)</f>
        <v>2.2354042458607934</v>
      </c>
      <c r="T643" s="15">
        <f>VLOOKUP($D643,'cement hist forecast'!$A$1:$AJ$34,32,0)</f>
        <v>2.0573343121559824</v>
      </c>
      <c r="U643" s="15">
        <f>VLOOKUP($D643,'cement hist forecast'!$A$1:$AJ$34,33,0)</f>
        <v>1.8828257771252686</v>
      </c>
      <c r="V643" s="15">
        <f>VLOOKUP($D643,'cement hist forecast'!$A$1:$AJ$34,34,0)</f>
        <v>1.7118074127951675</v>
      </c>
      <c r="W643" s="15">
        <f>VLOOKUP($D643,'cement hist forecast'!$A$1:$AJ$34,35,0)</f>
        <v>1.5442094157516706</v>
      </c>
      <c r="X643" s="15">
        <f>VLOOKUP($D643,'cement hist forecast'!$A$1:$AJ$34,36,0)</f>
        <v>1.3799633786490411</v>
      </c>
    </row>
    <row r="644" spans="1:24">
      <c r="A644" s="14" t="s">
        <v>3905</v>
      </c>
      <c r="B644" s="14" t="s">
        <v>4940</v>
      </c>
      <c r="C644" s="14" t="s">
        <v>4939</v>
      </c>
      <c r="D644" s="14" t="s">
        <v>2565</v>
      </c>
      <c r="E644" s="14" t="s">
        <v>4086</v>
      </c>
      <c r="F644">
        <f>SUMIF(GID_GCED_CO2_Plant_2019_v1.0!$V$1:$V$797,'prov lvl hist forec Mt'!A644,GID_GCED_CO2_Plant_2019_v1.0!$AB$1:$AB$797)</f>
        <v>0</v>
      </c>
      <c r="G644" s="15">
        <f t="shared" si="20"/>
        <v>2111.92</v>
      </c>
      <c r="H644" s="26">
        <f t="shared" si="21"/>
        <v>0</v>
      </c>
      <c r="I644" s="15">
        <f>VLOOKUP($D644,'cement hist forecast'!$A$1:$AJ$34,21,0)</f>
        <v>2.3177299998037837</v>
      </c>
      <c r="J644" s="15">
        <f>VLOOKUP($D644,'cement hist forecast'!$A$1:$AJ$34,22,0)</f>
        <v>2.4594381933825855</v>
      </c>
      <c r="K644" s="15">
        <f>VLOOKUP($D644,'cement hist forecast'!$A$1:$AJ$34,23,0)</f>
        <v>1.9663569371754486</v>
      </c>
      <c r="L644" s="15">
        <f>VLOOKUP($D644,'cement hist forecast'!$A$1:$AJ$34,24,0)</f>
        <v>1.7821141366574487</v>
      </c>
      <c r="M644" s="15">
        <f>VLOOKUP($D644,'cement hist forecast'!$A$1:$AJ$34,25,0)</f>
        <v>1.8435136538098522</v>
      </c>
      <c r="N644" s="15">
        <f>VLOOKUP($D644,'cement hist forecast'!$A$1:$AJ$34,26,0)</f>
        <v>1.6494509000647606</v>
      </c>
      <c r="O644" s="15">
        <f>VLOOKUP($D644,'cement hist forecast'!$A$1:$AJ$34,27,0)</f>
        <v>1.6475354613287552</v>
      </c>
      <c r="P644" s="15">
        <f>VLOOKUP($D644,'cement hist forecast'!$A$1:$AJ$34,28,0)</f>
        <v>1.647878610875539</v>
      </c>
      <c r="Q644" s="15">
        <f>VLOOKUP($D644,'cement hist forecast'!$A$1:$AJ$34,29,0)</f>
        <v>1.6511308621497989</v>
      </c>
      <c r="R644" s="15">
        <f>VLOOKUP($D644,'cement hist forecast'!$A$1:$AJ$34,30,0)</f>
        <v>1.6543180683985734</v>
      </c>
      <c r="S644" s="15">
        <f>VLOOKUP($D644,'cement hist forecast'!$A$1:$AJ$34,31,0)</f>
        <v>1.6574415305223729</v>
      </c>
      <c r="T644" s="15">
        <f>VLOOKUP($D644,'cement hist forecast'!$A$1:$AJ$34,32,0)</f>
        <v>1.6605025234036961</v>
      </c>
      <c r="U644" s="15">
        <f>VLOOKUP($D644,'cement hist forecast'!$A$1:$AJ$34,33,0)</f>
        <v>1.6635022964273929</v>
      </c>
      <c r="V644" s="15">
        <f>VLOOKUP($D644,'cement hist forecast'!$A$1:$AJ$34,34,0)</f>
        <v>1.6664420739906158</v>
      </c>
      <c r="W644" s="15">
        <f>VLOOKUP($D644,'cement hist forecast'!$A$1:$AJ$34,35,0)</f>
        <v>1.6693230560025742</v>
      </c>
      <c r="X644" s="15">
        <f>VLOOKUP($D644,'cement hist forecast'!$A$1:$AJ$34,36,0)</f>
        <v>1.6721464183742938</v>
      </c>
    </row>
    <row r="645" spans="1:24">
      <c r="A645" s="14" t="s">
        <v>3349</v>
      </c>
      <c r="B645" s="14" t="s">
        <v>4941</v>
      </c>
      <c r="C645" s="14" t="s">
        <v>2832</v>
      </c>
      <c r="D645" s="14" t="s">
        <v>2545</v>
      </c>
      <c r="E645" s="14" t="s">
        <v>3953</v>
      </c>
      <c r="F645">
        <f>SUMIF(GID_GCED_CO2_Plant_2019_v1.0!$V$1:$V$797,'prov lvl hist forec Mt'!A645,GID_GCED_CO2_Plant_2019_v1.0!$AB$1:$AB$797)</f>
        <v>975.51</v>
      </c>
      <c r="G645" s="15">
        <f t="shared" si="20"/>
        <v>9758.44</v>
      </c>
      <c r="H645" s="26">
        <f t="shared" si="21"/>
        <v>9.9965773217850384E-2</v>
      </c>
      <c r="I645" s="15">
        <f>VLOOKUP($D645,'cement hist forecast'!$A$1:$AJ$34,21,0)</f>
        <v>12.249890595695526</v>
      </c>
      <c r="J645" s="15">
        <f>VLOOKUP($D645,'cement hist forecast'!$A$1:$AJ$34,22,0)</f>
        <v>14.383858197862905</v>
      </c>
      <c r="K645" s="15">
        <f>VLOOKUP($D645,'cement hist forecast'!$A$1:$AJ$34,23,0)</f>
        <v>15.31924099525315</v>
      </c>
      <c r="L645" s="15">
        <f>VLOOKUP($D645,'cement hist forecast'!$A$1:$AJ$34,24,0)</f>
        <v>15.599987440717284</v>
      </c>
      <c r="M645" s="15">
        <f>VLOOKUP($D645,'cement hist forecast'!$A$1:$AJ$34,25,0)</f>
        <v>17.674287089029153</v>
      </c>
      <c r="N645" s="15">
        <f>VLOOKUP($D645,'cement hist forecast'!$A$1:$AJ$34,26,0)</f>
        <v>17.608992589415269</v>
      </c>
      <c r="O645" s="15">
        <f>VLOOKUP($D645,'cement hist forecast'!$A$1:$AJ$34,27,0)</f>
        <v>17.857982969106974</v>
      </c>
      <c r="P645" s="15">
        <f>VLOOKUP($D645,'cement hist forecast'!$A$1:$AJ$34,28,0)</f>
        <v>17.813376511934194</v>
      </c>
      <c r="Q645" s="15">
        <f>VLOOKUP($D645,'cement hist forecast'!$A$1:$AJ$34,29,0)</f>
        <v>17.390612126726253</v>
      </c>
      <c r="R645" s="15">
        <f>VLOOKUP($D645,'cement hist forecast'!$A$1:$AJ$34,30,0)</f>
        <v>16.976303029222471</v>
      </c>
      <c r="S645" s="15">
        <f>VLOOKUP($D645,'cement hist forecast'!$A$1:$AJ$34,31,0)</f>
        <v>16.570280113668762</v>
      </c>
      <c r="T645" s="15">
        <f>VLOOKUP($D645,'cement hist forecast'!$A$1:$AJ$34,32,0)</f>
        <v>16.172377656426129</v>
      </c>
      <c r="U645" s="15">
        <f>VLOOKUP($D645,'cement hist forecast'!$A$1:$AJ$34,33,0)</f>
        <v>15.782433248328351</v>
      </c>
      <c r="V645" s="15">
        <f>VLOOKUP($D645,'cement hist forecast'!$A$1:$AJ$34,34,0)</f>
        <v>15.400287728392524</v>
      </c>
      <c r="W645" s="15">
        <f>VLOOKUP($D645,'cement hist forecast'!$A$1:$AJ$34,35,0)</f>
        <v>15.025785118855419</v>
      </c>
      <c r="X645" s="15">
        <f>VLOOKUP($D645,'cement hist forecast'!$A$1:$AJ$34,36,0)</f>
        <v>14.65877256150905</v>
      </c>
    </row>
    <row r="646" spans="1:24">
      <c r="A646" s="14" t="s">
        <v>3476</v>
      </c>
      <c r="B646" s="14" t="s">
        <v>4942</v>
      </c>
      <c r="C646" s="14" t="s">
        <v>3081</v>
      </c>
      <c r="D646" s="14" t="s">
        <v>2357</v>
      </c>
      <c r="E646" s="14" t="s">
        <v>4062</v>
      </c>
      <c r="F646">
        <f>SUMIF(GID_GCED_CO2_Plant_2019_v1.0!$V$1:$V$797,'prov lvl hist forec Mt'!A646,GID_GCED_CO2_Plant_2019_v1.0!$AB$1:$AB$797)</f>
        <v>402.27</v>
      </c>
      <c r="G646" s="15">
        <f t="shared" si="20"/>
        <v>32718.120000000006</v>
      </c>
      <c r="H646" s="26">
        <f t="shared" si="21"/>
        <v>1.2295021841108226E-2</v>
      </c>
      <c r="I646" s="15">
        <f>VLOOKUP($D646,'cement hist forecast'!$A$1:$AJ$34,21,0)</f>
        <v>15.009377674854287</v>
      </c>
      <c r="J646" s="15">
        <f>VLOOKUP($D646,'cement hist forecast'!$A$1:$AJ$34,22,0)</f>
        <v>14.164771783135061</v>
      </c>
      <c r="K646" s="15">
        <f>VLOOKUP($D646,'cement hist forecast'!$A$1:$AJ$34,23,0)</f>
        <v>15.235528999314372</v>
      </c>
      <c r="L646" s="15">
        <f>VLOOKUP($D646,'cement hist forecast'!$A$1:$AJ$34,24,0)</f>
        <v>16.194770331166367</v>
      </c>
      <c r="M646" s="15">
        <f>VLOOKUP($D646,'cement hist forecast'!$A$1:$AJ$34,25,0)</f>
        <v>18.438081140360943</v>
      </c>
      <c r="N646" s="15">
        <f>VLOOKUP($D646,'cement hist forecast'!$A$1:$AJ$34,26,0)</f>
        <v>17.949965087588634</v>
      </c>
      <c r="O646" s="15">
        <f>VLOOKUP($D646,'cement hist forecast'!$A$1:$AJ$34,27,0)</f>
        <v>18.223998936468487</v>
      </c>
      <c r="P646" s="15">
        <f>VLOOKUP($D646,'cement hist forecast'!$A$1:$AJ$34,28,0)</f>
        <v>18.174905958823786</v>
      </c>
      <c r="Q646" s="15">
        <f>VLOOKUP($D646,'cement hist forecast'!$A$1:$AJ$34,29,0)</f>
        <v>17.709619903228777</v>
      </c>
      <c r="R646" s="15">
        <f>VLOOKUP($D646,'cement hist forecast'!$A$1:$AJ$34,30,0)</f>
        <v>17.253639568745673</v>
      </c>
      <c r="S646" s="15">
        <f>VLOOKUP($D646,'cement hist forecast'!$A$1:$AJ$34,31,0)</f>
        <v>16.80677884095223</v>
      </c>
      <c r="T646" s="15">
        <f>VLOOKUP($D646,'cement hist forecast'!$A$1:$AJ$34,32,0)</f>
        <v>16.368855327714655</v>
      </c>
      <c r="U646" s="15">
        <f>VLOOKUP($D646,'cement hist forecast'!$A$1:$AJ$34,33,0)</f>
        <v>15.939690284741834</v>
      </c>
      <c r="V646" s="15">
        <f>VLOOKUP($D646,'cement hist forecast'!$A$1:$AJ$34,34,0)</f>
        <v>15.519108542628466</v>
      </c>
      <c r="W646" s="15">
        <f>VLOOKUP($D646,'cement hist forecast'!$A$1:$AJ$34,35,0)</f>
        <v>15.106938435357369</v>
      </c>
      <c r="X646" s="15">
        <f>VLOOKUP($D646,'cement hist forecast'!$A$1:$AJ$34,36,0)</f>
        <v>14.70301173023169</v>
      </c>
    </row>
    <row r="647" spans="1:24">
      <c r="A647" s="14" t="s">
        <v>3906</v>
      </c>
      <c r="B647" s="14" t="s">
        <v>4943</v>
      </c>
      <c r="C647" s="14" t="s">
        <v>3156</v>
      </c>
      <c r="D647" s="14" t="s">
        <v>2362</v>
      </c>
      <c r="E647" s="14" t="s">
        <v>3963</v>
      </c>
      <c r="F647">
        <f>SUMIF(GID_GCED_CO2_Plant_2019_v1.0!$V$1:$V$797,'prov lvl hist forec Mt'!A647,GID_GCED_CO2_Plant_2019_v1.0!$AB$1:$AB$797)</f>
        <v>0</v>
      </c>
      <c r="G647" s="15">
        <f t="shared" si="20"/>
        <v>26891.949999999997</v>
      </c>
      <c r="H647" s="26">
        <f t="shared" si="21"/>
        <v>0</v>
      </c>
      <c r="I647" s="15">
        <f>VLOOKUP($D647,'cement hist forecast'!$A$1:$AJ$34,21,0)</f>
        <v>21.994985336630332</v>
      </c>
      <c r="J647" s="15">
        <f>VLOOKUP($D647,'cement hist forecast'!$A$1:$AJ$34,22,0)</f>
        <v>20.472306267203567</v>
      </c>
      <c r="K647" s="15">
        <f>VLOOKUP($D647,'cement hist forecast'!$A$1:$AJ$34,23,0)</f>
        <v>20.264922925467992</v>
      </c>
      <c r="L647" s="15">
        <f>VLOOKUP($D647,'cement hist forecast'!$A$1:$AJ$34,24,0)</f>
        <v>14.497991619881457</v>
      </c>
      <c r="M647" s="15">
        <f>VLOOKUP($D647,'cement hist forecast'!$A$1:$AJ$34,25,0)</f>
        <v>14.40046728580502</v>
      </c>
      <c r="N647" s="15">
        <f>VLOOKUP($D647,'cement hist forecast'!$A$1:$AJ$34,26,0)</f>
        <v>15.896400140947566</v>
      </c>
      <c r="O647" s="15">
        <f>VLOOKUP($D647,'cement hist forecast'!$A$1:$AJ$34,27,0)</f>
        <v>15.777576315359193</v>
      </c>
      <c r="P647" s="15">
        <f>VLOOKUP($D647,'cement hist forecast'!$A$1:$AJ$34,28,0)</f>
        <v>15.798863522896191</v>
      </c>
      <c r="Q647" s="15">
        <f>VLOOKUP($D647,'cement hist forecast'!$A$1:$AJ$34,29,0)</f>
        <v>16.000616223683764</v>
      </c>
      <c r="R647" s="15">
        <f>VLOOKUP($D647,'cement hist forecast'!$A$1:$AJ$34,30,0)</f>
        <v>16.198333870455588</v>
      </c>
      <c r="S647" s="15">
        <f>VLOOKUP($D647,'cement hist forecast'!$A$1:$AJ$34,31,0)</f>
        <v>16.392097164291975</v>
      </c>
      <c r="T647" s="15">
        <f>VLOOKUP($D647,'cement hist forecast'!$A$1:$AJ$34,32,0)</f>
        <v>16.581985192251636</v>
      </c>
      <c r="U647" s="15">
        <f>VLOOKUP($D647,'cement hist forecast'!$A$1:$AJ$34,33,0)</f>
        <v>16.768075459652103</v>
      </c>
      <c r="V647" s="15">
        <f>VLOOKUP($D647,'cement hist forecast'!$A$1:$AJ$34,34,0)</f>
        <v>16.950443921704558</v>
      </c>
      <c r="W647" s="15">
        <f>VLOOKUP($D647,'cement hist forecast'!$A$1:$AJ$34,35,0)</f>
        <v>17.129165014515966</v>
      </c>
      <c r="X647" s="15">
        <f>VLOOKUP($D647,'cement hist forecast'!$A$1:$AJ$34,36,0)</f>
        <v>17.304311685471145</v>
      </c>
    </row>
    <row r="648" spans="1:24">
      <c r="A648" s="14" t="s">
        <v>3907</v>
      </c>
      <c r="B648" s="14" t="s">
        <v>4944</v>
      </c>
      <c r="C648" s="14" t="s">
        <v>4945</v>
      </c>
      <c r="D648" s="14" t="s">
        <v>2446</v>
      </c>
      <c r="E648" s="14" t="s">
        <v>3951</v>
      </c>
      <c r="F648">
        <f>SUMIF(GID_GCED_CO2_Plant_2019_v1.0!$V$1:$V$797,'prov lvl hist forec Mt'!A648,GID_GCED_CO2_Plant_2019_v1.0!$AB$1:$AB$797)</f>
        <v>0</v>
      </c>
      <c r="G648" s="15">
        <f t="shared" si="20"/>
        <v>15742.279999999997</v>
      </c>
      <c r="H648" s="26">
        <f t="shared" si="21"/>
        <v>0</v>
      </c>
      <c r="I648" s="15">
        <f>VLOOKUP($D648,'cement hist forecast'!$A$1:$AJ$34,21,0)</f>
        <v>14.855393778621981</v>
      </c>
      <c r="J648" s="15">
        <f>VLOOKUP($D648,'cement hist forecast'!$A$1:$AJ$34,22,0)</f>
        <v>15.201388095517611</v>
      </c>
      <c r="K648" s="15">
        <f>VLOOKUP($D648,'cement hist forecast'!$A$1:$AJ$34,23,0)</f>
        <v>15.067019776570652</v>
      </c>
      <c r="L648" s="15">
        <f>VLOOKUP($D648,'cement hist forecast'!$A$1:$AJ$34,24,0)</f>
        <v>14.134727678653508</v>
      </c>
      <c r="M648" s="15">
        <f>VLOOKUP($D648,'cement hist forecast'!$A$1:$AJ$34,25,0)</f>
        <v>15.992822878418323</v>
      </c>
      <c r="N648" s="15">
        <f>VLOOKUP($D648,'cement hist forecast'!$A$1:$AJ$34,26,0)</f>
        <v>13.708727210595866</v>
      </c>
      <c r="O648" s="15">
        <f>VLOOKUP($D648,'cement hist forecast'!$A$1:$AJ$34,27,0)</f>
        <v>13.930634952159352</v>
      </c>
      <c r="P648" s="15">
        <f>VLOOKUP($D648,'cement hist forecast'!$A$1:$AJ$34,28,0)</f>
        <v>13.890880331187187</v>
      </c>
      <c r="Q648" s="15">
        <f>VLOOKUP($D648,'cement hist forecast'!$A$1:$AJ$34,29,0)</f>
        <v>13.514099950952696</v>
      </c>
      <c r="R648" s="15">
        <f>VLOOKUP($D648,'cement hist forecast'!$A$1:$AJ$34,30,0)</f>
        <v>13.144855178322894</v>
      </c>
      <c r="S648" s="15">
        <f>VLOOKUP($D648,'cement hist forecast'!$A$1:$AJ$34,31,0)</f>
        <v>12.782995301145689</v>
      </c>
      <c r="T648" s="15">
        <f>VLOOKUP($D648,'cement hist forecast'!$A$1:$AJ$34,32,0)</f>
        <v>12.428372621512029</v>
      </c>
      <c r="U648" s="15">
        <f>VLOOKUP($D648,'cement hist forecast'!$A$1:$AJ$34,33,0)</f>
        <v>12.080842395471043</v>
      </c>
      <c r="V648" s="15">
        <f>VLOOKUP($D648,'cement hist forecast'!$A$1:$AJ$34,34,0)</f>
        <v>11.740262773950873</v>
      </c>
      <c r="W648" s="15">
        <f>VLOOKUP($D648,'cement hist forecast'!$A$1:$AJ$34,35,0)</f>
        <v>11.406494744861112</v>
      </c>
      <c r="X648" s="15">
        <f>VLOOKUP($D648,'cement hist forecast'!$A$1:$AJ$34,36,0)</f>
        <v>11.079402076353139</v>
      </c>
    </row>
    <row r="649" spans="1:24">
      <c r="A649" s="14" t="s">
        <v>3273</v>
      </c>
      <c r="B649" s="14" t="s">
        <v>4946</v>
      </c>
      <c r="C649" s="14" t="s">
        <v>2461</v>
      </c>
      <c r="D649" s="14" t="s">
        <v>2458</v>
      </c>
      <c r="E649" s="14" t="s">
        <v>3957</v>
      </c>
      <c r="F649">
        <f>SUMIF(GID_GCED_CO2_Plant_2019_v1.0!$V$1:$V$797,'prov lvl hist forec Mt'!A649,GID_GCED_CO2_Plant_2019_v1.0!$AB$1:$AB$797)</f>
        <v>5601.6399999999994</v>
      </c>
      <c r="G649" s="15">
        <f t="shared" si="20"/>
        <v>25846</v>
      </c>
      <c r="H649" s="26">
        <f t="shared" si="21"/>
        <v>0.21673140911553043</v>
      </c>
      <c r="I649" s="15">
        <f>VLOOKUP($D649,'cement hist forecast'!$A$1:$AJ$34,21,0)</f>
        <v>20.159933071953358</v>
      </c>
      <c r="J649" s="15">
        <f>VLOOKUP($D649,'cement hist forecast'!$A$1:$AJ$34,22,0)</f>
        <v>21.097028574533081</v>
      </c>
      <c r="K649" s="15">
        <f>VLOOKUP($D649,'cement hist forecast'!$A$1:$AJ$34,23,0)</f>
        <v>20.755026750013791</v>
      </c>
      <c r="L649" s="15">
        <f>VLOOKUP($D649,'cement hist forecast'!$A$1:$AJ$34,24,0)</f>
        <v>16.237054602988707</v>
      </c>
      <c r="M649" s="15">
        <f>VLOOKUP($D649,'cement hist forecast'!$A$1:$AJ$34,25,0)</f>
        <v>19.755116421437421</v>
      </c>
      <c r="N649" s="15">
        <f>VLOOKUP($D649,'cement hist forecast'!$A$1:$AJ$34,26,0)</f>
        <v>21.383571569910259</v>
      </c>
      <c r="O649" s="15">
        <f>VLOOKUP($D649,'cement hist forecast'!$A$1:$AJ$34,27,0)</f>
        <v>21.877745246091671</v>
      </c>
      <c r="P649" s="15">
        <f>VLOOKUP($D649,'cement hist forecast'!$A$1:$AJ$34,28,0)</f>
        <v>21.789214368112393</v>
      </c>
      <c r="Q649" s="15">
        <f>VLOOKUP($D649,'cement hist forecast'!$A$1:$AJ$34,29,0)</f>
        <v>20.950149699608083</v>
      </c>
      <c r="R649" s="15">
        <f>VLOOKUP($D649,'cement hist forecast'!$A$1:$AJ$34,30,0)</f>
        <v>20.127866324473857</v>
      </c>
      <c r="S649" s="15">
        <f>VLOOKUP($D649,'cement hist forecast'!$A$1:$AJ$34,31,0)</f>
        <v>19.322028616842317</v>
      </c>
      <c r="T649" s="15">
        <f>VLOOKUP($D649,'cement hist forecast'!$A$1:$AJ$34,32,0)</f>
        <v>18.532307663363408</v>
      </c>
      <c r="U649" s="15">
        <f>VLOOKUP($D649,'cement hist forecast'!$A$1:$AJ$34,33,0)</f>
        <v>17.758381128954078</v>
      </c>
      <c r="V649" s="15">
        <f>VLOOKUP($D649,'cement hist forecast'!$A$1:$AJ$34,34,0)</f>
        <v>16.999933125232928</v>
      </c>
      <c r="W649" s="15">
        <f>VLOOKUP($D649,'cement hist forecast'!$A$1:$AJ$34,35,0)</f>
        <v>16.256654081586213</v>
      </c>
      <c r="X649" s="15">
        <f>VLOOKUP($D649,'cement hist forecast'!$A$1:$AJ$34,36,0)</f>
        <v>15.528240618812418</v>
      </c>
    </row>
    <row r="650" spans="1:24">
      <c r="A650" s="14" t="s">
        <v>3908</v>
      </c>
      <c r="B650" s="14" t="s">
        <v>4947</v>
      </c>
      <c r="C650" s="14" t="s">
        <v>4948</v>
      </c>
      <c r="D650" s="14" t="s">
        <v>3970</v>
      </c>
      <c r="E650" s="14" t="s">
        <v>3971</v>
      </c>
      <c r="F650">
        <f>SUMIF(GID_GCED_CO2_Plant_2019_v1.0!$V$1:$V$797,'prov lvl hist forec Mt'!A650,GID_GCED_CO2_Plant_2019_v1.0!$AB$1:$AB$797)</f>
        <v>0</v>
      </c>
      <c r="G650" s="15">
        <f t="shared" si="20"/>
        <v>6506.7800000000007</v>
      </c>
      <c r="H650" s="26">
        <f t="shared" si="21"/>
        <v>0</v>
      </c>
      <c r="I650" s="15">
        <f>VLOOKUP($D650,'cement hist forecast'!$A$1:$AJ$34,21,0)</f>
        <v>7.7519399425939444</v>
      </c>
      <c r="J650" s="15">
        <f>VLOOKUP($D650,'cement hist forecast'!$A$1:$AJ$34,22,0)</f>
        <v>8.2611807461625233</v>
      </c>
      <c r="K650" s="15">
        <f>VLOOKUP($D650,'cement hist forecast'!$A$1:$AJ$34,23,0)</f>
        <v>4.1310126843708384</v>
      </c>
      <c r="L650" s="15">
        <f>VLOOKUP($D650,'cement hist forecast'!$A$1:$AJ$34,24,0)</f>
        <v>3.8413634632449338</v>
      </c>
      <c r="M650" s="15">
        <f>VLOOKUP($D650,'cement hist forecast'!$A$1:$AJ$34,25,0)</f>
        <v>4.4937795284061428</v>
      </c>
      <c r="N650" s="15">
        <f>VLOOKUP($D650,'cement hist forecast'!$A$1:$AJ$34,26,0)</f>
        <v>4.7903496545665574</v>
      </c>
      <c r="O650" s="15">
        <f>VLOOKUP($D650,'cement hist forecast'!$A$1:$AJ$34,27,0)</f>
        <v>4.876154171658599</v>
      </c>
      <c r="P650" s="15">
        <f>VLOOKUP($D650,'cement hist forecast'!$A$1:$AJ$34,28,0)</f>
        <v>4.8607823507808767</v>
      </c>
      <c r="Q650" s="15">
        <f>VLOOKUP($D650,'cement hist forecast'!$A$1:$AJ$34,29,0)</f>
        <v>4.7150936138851112</v>
      </c>
      <c r="R650" s="15">
        <f>VLOOKUP($D650,'cement hist forecast'!$A$1:$AJ$34,30,0)</f>
        <v>4.5723186517272607</v>
      </c>
      <c r="S650" s="15">
        <f>VLOOKUP($D650,'cement hist forecast'!$A$1:$AJ$34,31,0)</f>
        <v>4.4323991888125676</v>
      </c>
      <c r="T650" s="15">
        <f>VLOOKUP($D650,'cement hist forecast'!$A$1:$AJ$34,32,0)</f>
        <v>4.2952781151561679</v>
      </c>
      <c r="U650" s="15">
        <f>VLOOKUP($D650,'cement hist forecast'!$A$1:$AJ$34,33,0)</f>
        <v>4.1608994629728961</v>
      </c>
      <c r="V650" s="15">
        <f>VLOOKUP($D650,'cement hist forecast'!$A$1:$AJ$34,34,0)</f>
        <v>4.0292083838332902</v>
      </c>
      <c r="W650" s="15">
        <f>VLOOKUP($D650,'cement hist forecast'!$A$1:$AJ$34,35,0)</f>
        <v>3.9001511262764765</v>
      </c>
      <c r="X650" s="15">
        <f>VLOOKUP($D650,'cement hist forecast'!$A$1:$AJ$34,36,0)</f>
        <v>3.7736750138707977</v>
      </c>
    </row>
    <row r="651" spans="1:24">
      <c r="A651" s="14" t="s">
        <v>3909</v>
      </c>
      <c r="B651" s="14" t="s">
        <v>4949</v>
      </c>
      <c r="C651" s="14" t="s">
        <v>4950</v>
      </c>
      <c r="D651" s="14" t="s">
        <v>2453</v>
      </c>
      <c r="E651" s="14" t="s">
        <v>4031</v>
      </c>
      <c r="F651">
        <f>SUMIF(GID_GCED_CO2_Plant_2019_v1.0!$V$1:$V$797,'prov lvl hist forec Mt'!A651,GID_GCED_CO2_Plant_2019_v1.0!$AB$1:$AB$797)</f>
        <v>0</v>
      </c>
      <c r="G651" s="15">
        <f t="shared" si="20"/>
        <v>24364.339999999997</v>
      </c>
      <c r="H651" s="26">
        <f t="shared" si="21"/>
        <v>0</v>
      </c>
      <c r="I651" s="15">
        <f>VLOOKUP($D651,'cement hist forecast'!$A$1:$AJ$34,21,0)</f>
        <v>23.889292836613272</v>
      </c>
      <c r="J651" s="15">
        <f>VLOOKUP($D651,'cement hist forecast'!$A$1:$AJ$34,22,0)</f>
        <v>23.602110317639493</v>
      </c>
      <c r="K651" s="15">
        <f>VLOOKUP($D651,'cement hist forecast'!$A$1:$AJ$34,23,0)</f>
        <v>23.509084946009047</v>
      </c>
      <c r="L651" s="15">
        <f>VLOOKUP($D651,'cement hist forecast'!$A$1:$AJ$34,24,0)</f>
        <v>19.425947158911239</v>
      </c>
      <c r="M651" s="15">
        <f>VLOOKUP($D651,'cement hist forecast'!$A$1:$AJ$34,25,0)</f>
        <v>22.081998920465789</v>
      </c>
      <c r="N651" s="15">
        <f>VLOOKUP($D651,'cement hist forecast'!$A$1:$AJ$34,26,0)</f>
        <v>20.766259868170149</v>
      </c>
      <c r="O651" s="15">
        <f>VLOOKUP($D651,'cement hist forecast'!$A$1:$AJ$34,27,0)</f>
        <v>21.088943481517536</v>
      </c>
      <c r="P651" s="15">
        <f>VLOOKUP($D651,'cement hist forecast'!$A$1:$AJ$34,28,0)</f>
        <v>21.03113493165726</v>
      </c>
      <c r="Q651" s="15">
        <f>VLOOKUP($D651,'cement hist forecast'!$A$1:$AJ$34,29,0)</f>
        <v>20.483245733759745</v>
      </c>
      <c r="R651" s="15">
        <f>VLOOKUP($D651,'cement hist forecast'!$A$1:$AJ$34,30,0)</f>
        <v>19.946314319820178</v>
      </c>
      <c r="S651" s="15">
        <f>VLOOKUP($D651,'cement hist forecast'!$A$1:$AJ$34,31,0)</f>
        <v>19.420121534159403</v>
      </c>
      <c r="T651" s="15">
        <f>VLOOKUP($D651,'cement hist forecast'!$A$1:$AJ$34,32,0)</f>
        <v>18.904452604211844</v>
      </c>
      <c r="U651" s="15">
        <f>VLOOKUP($D651,'cement hist forecast'!$A$1:$AJ$34,33,0)</f>
        <v>18.399097052863237</v>
      </c>
      <c r="V651" s="15">
        <f>VLOOKUP($D651,'cement hist forecast'!$A$1:$AJ$34,34,0)</f>
        <v>17.903848612541598</v>
      </c>
      <c r="W651" s="15">
        <f>VLOOKUP($D651,'cement hist forecast'!$A$1:$AJ$34,35,0)</f>
        <v>17.418505141026397</v>
      </c>
      <c r="X651" s="15">
        <f>VLOOKUP($D651,'cement hist forecast'!$A$1:$AJ$34,36,0)</f>
        <v>16.942868538941493</v>
      </c>
    </row>
    <row r="652" spans="1:24">
      <c r="A652" s="14" t="s">
        <v>3910</v>
      </c>
      <c r="B652" s="14" t="s">
        <v>4951</v>
      </c>
      <c r="C652" s="14" t="s">
        <v>4952</v>
      </c>
      <c r="D652" s="14" t="s">
        <v>2400</v>
      </c>
      <c r="E652" s="14" t="s">
        <v>4023</v>
      </c>
      <c r="F652">
        <f>SUMIF(GID_GCED_CO2_Plant_2019_v1.0!$V$1:$V$797,'prov lvl hist forec Mt'!A652,GID_GCED_CO2_Plant_2019_v1.0!$AB$1:$AB$797)</f>
        <v>0</v>
      </c>
      <c r="G652" s="15">
        <f t="shared" si="20"/>
        <v>18621.920000000002</v>
      </c>
      <c r="H652" s="26">
        <f t="shared" si="21"/>
        <v>0</v>
      </c>
      <c r="I652" s="15">
        <f>VLOOKUP($D652,'cement hist forecast'!$A$1:$AJ$34,21,0)</f>
        <v>15.467210726119626</v>
      </c>
      <c r="J652" s="15">
        <f>VLOOKUP($D652,'cement hist forecast'!$A$1:$AJ$34,22,0)</f>
        <v>15.976751172588134</v>
      </c>
      <c r="K652" s="15">
        <f>VLOOKUP($D652,'cement hist forecast'!$A$1:$AJ$34,23,0)</f>
        <v>16.1704825212869</v>
      </c>
      <c r="L652" s="15">
        <f>VLOOKUP($D652,'cement hist forecast'!$A$1:$AJ$34,24,0)</f>
        <v>14.439325167700181</v>
      </c>
      <c r="M652" s="15">
        <f>VLOOKUP($D652,'cement hist forecast'!$A$1:$AJ$34,25,0)</f>
        <v>15.403971225051407</v>
      </c>
      <c r="N652" s="15">
        <f>VLOOKUP($D652,'cement hist forecast'!$A$1:$AJ$34,26,0)</f>
        <v>14.96456053282656</v>
      </c>
      <c r="O652" s="15">
        <f>VLOOKUP($D652,'cement hist forecast'!$A$1:$AJ$34,27,0)</f>
        <v>15.02982583604382</v>
      </c>
      <c r="P652" s="15">
        <f>VLOOKUP($D652,'cement hist forecast'!$A$1:$AJ$34,28,0)</f>
        <v>15.018133601362166</v>
      </c>
      <c r="Q652" s="15">
        <f>VLOOKUP($D652,'cement hist forecast'!$A$1:$AJ$34,29,0)</f>
        <v>14.907318694279338</v>
      </c>
      <c r="R652" s="15">
        <f>VLOOKUP($D652,'cement hist forecast'!$A$1:$AJ$34,30,0)</f>
        <v>14.798720085338164</v>
      </c>
      <c r="S652" s="15">
        <f>VLOOKUP($D652,'cement hist forecast'!$A$1:$AJ$34,31,0)</f>
        <v>14.692293448575814</v>
      </c>
      <c r="T652" s="15">
        <f>VLOOKUP($D652,'cement hist forecast'!$A$1:$AJ$34,32,0)</f>
        <v>14.587995344548712</v>
      </c>
      <c r="U652" s="15">
        <f>VLOOKUP($D652,'cement hist forecast'!$A$1:$AJ$34,33,0)</f>
        <v>14.48578320260215</v>
      </c>
      <c r="V652" s="15">
        <f>VLOOKUP($D652,'cement hist forecast'!$A$1:$AJ$34,34,0)</f>
        <v>14.385615303494522</v>
      </c>
      <c r="W652" s="15">
        <f>VLOOKUP($D652,'cement hist forecast'!$A$1:$AJ$34,35,0)</f>
        <v>14.287450762369044</v>
      </c>
      <c r="X652" s="15">
        <f>VLOOKUP($D652,'cement hist forecast'!$A$1:$AJ$34,36,0)</f>
        <v>14.191249512066076</v>
      </c>
    </row>
    <row r="653" spans="1:24">
      <c r="A653" s="14" t="s">
        <v>3362</v>
      </c>
      <c r="B653" s="14" t="s">
        <v>4953</v>
      </c>
      <c r="C653" s="14" t="s">
        <v>2887</v>
      </c>
      <c r="D653" s="14" t="s">
        <v>1445</v>
      </c>
      <c r="E653" s="14" t="s">
        <v>3947</v>
      </c>
      <c r="F653">
        <f>SUMIF(GID_GCED_CO2_Plant_2019_v1.0!$V$1:$V$797,'prov lvl hist forec Mt'!A653,GID_GCED_CO2_Plant_2019_v1.0!$AB$1:$AB$797)</f>
        <v>734.15</v>
      </c>
      <c r="G653" s="15">
        <f t="shared" si="20"/>
        <v>19500.18</v>
      </c>
      <c r="H653" s="26">
        <f t="shared" si="21"/>
        <v>3.7648370425298637E-2</v>
      </c>
      <c r="I653" s="15">
        <f>VLOOKUP($D653,'cement hist forecast'!$A$1:$AJ$34,21,0)</f>
        <v>11.887051923900506</v>
      </c>
      <c r="J653" s="15">
        <f>VLOOKUP($D653,'cement hist forecast'!$A$1:$AJ$34,22,0)</f>
        <v>12.937656953365352</v>
      </c>
      <c r="K653" s="15">
        <f>VLOOKUP($D653,'cement hist forecast'!$A$1:$AJ$34,23,0)</f>
        <v>12.159265759154817</v>
      </c>
      <c r="L653" s="15">
        <f>VLOOKUP($D653,'cement hist forecast'!$A$1:$AJ$34,24,0)</f>
        <v>11.815307114840197</v>
      </c>
      <c r="M653" s="15">
        <f>VLOOKUP($D653,'cement hist forecast'!$A$1:$AJ$34,25,0)</f>
        <v>14.078349814013468</v>
      </c>
      <c r="N653" s="15">
        <f>VLOOKUP($D653,'cement hist forecast'!$A$1:$AJ$34,26,0)</f>
        <v>15.890419594803729</v>
      </c>
      <c r="O653" s="15">
        <f>VLOOKUP($D653,'cement hist forecast'!$A$1:$AJ$34,27,0)</f>
        <v>16.19866484510754</v>
      </c>
      <c r="P653" s="15">
        <f>VLOOKUP($D653,'cement hist forecast'!$A$1:$AJ$34,28,0)</f>
        <v>16.143442918166372</v>
      </c>
      <c r="Q653" s="15">
        <f>VLOOKUP($D653,'cement hist forecast'!$A$1:$AJ$34,29,0)</f>
        <v>15.620068826768495</v>
      </c>
      <c r="R653" s="15">
        <f>VLOOKUP($D653,'cement hist forecast'!$A$1:$AJ$34,30,0)</f>
        <v>15.107162217198578</v>
      </c>
      <c r="S653" s="15">
        <f>VLOOKUP($D653,'cement hist forecast'!$A$1:$AJ$34,31,0)</f>
        <v>14.604513739820057</v>
      </c>
      <c r="T653" s="15">
        <f>VLOOKUP($D653,'cement hist forecast'!$A$1:$AJ$34,32,0)</f>
        <v>14.111918231989108</v>
      </c>
      <c r="U653" s="15">
        <f>VLOOKUP($D653,'cement hist forecast'!$A$1:$AJ$34,33,0)</f>
        <v>13.629174634314779</v>
      </c>
      <c r="V653" s="15">
        <f>VLOOKUP($D653,'cement hist forecast'!$A$1:$AJ$34,34,0)</f>
        <v>13.156085908593933</v>
      </c>
      <c r="W653" s="15">
        <f>VLOOKUP($D653,'cement hist forecast'!$A$1:$AJ$34,35,0)</f>
        <v>12.692458957387508</v>
      </c>
      <c r="X653" s="15">
        <f>VLOOKUP($D653,'cement hist forecast'!$A$1:$AJ$34,36,0)</f>
        <v>12.238104545205207</v>
      </c>
    </row>
    <row r="654" spans="1:24">
      <c r="A654" s="14" t="s">
        <v>3911</v>
      </c>
      <c r="B654" s="14" t="s">
        <v>4954</v>
      </c>
      <c r="C654" s="14" t="s">
        <v>2849</v>
      </c>
      <c r="D654" s="14" t="s">
        <v>2370</v>
      </c>
      <c r="E654" s="14" t="s">
        <v>4145</v>
      </c>
      <c r="F654">
        <f>SUMIF(GID_GCED_CO2_Plant_2019_v1.0!$V$1:$V$797,'prov lvl hist forec Mt'!A654,GID_GCED_CO2_Plant_2019_v1.0!$AB$1:$AB$797)</f>
        <v>0</v>
      </c>
      <c r="G654" s="15">
        <f t="shared" si="20"/>
        <v>9185.25</v>
      </c>
      <c r="H654" s="26">
        <f t="shared" si="21"/>
        <v>0</v>
      </c>
      <c r="I654" s="15">
        <f>VLOOKUP($D654,'cement hist forecast'!$A$1:$AJ$34,21,0)</f>
        <v>10.296593578950601</v>
      </c>
      <c r="J654" s="15">
        <f>VLOOKUP($D654,'cement hist forecast'!$A$1:$AJ$34,22,0)</f>
        <v>10.615438043271496</v>
      </c>
      <c r="K654" s="15">
        <f>VLOOKUP($D654,'cement hist forecast'!$A$1:$AJ$34,23,0)</f>
        <v>11.454869534698972</v>
      </c>
      <c r="L654" s="15">
        <f>VLOOKUP($D654,'cement hist forecast'!$A$1:$AJ$34,24,0)</f>
        <v>11.613207335351618</v>
      </c>
      <c r="M654" s="15">
        <f>VLOOKUP($D654,'cement hist forecast'!$A$1:$AJ$34,25,0)</f>
        <v>12.993580356253586</v>
      </c>
      <c r="N654" s="15">
        <f>VLOOKUP($D654,'cement hist forecast'!$A$1:$AJ$34,26,0)</f>
        <v>13.159656117009451</v>
      </c>
      <c r="O654" s="15">
        <f>VLOOKUP($D654,'cement hist forecast'!$A$1:$AJ$34,27,0)</f>
        <v>13.316686401956881</v>
      </c>
      <c r="P654" s="15">
        <f>VLOOKUP($D654,'cement hist forecast'!$A$1:$AJ$34,28,0)</f>
        <v>13.288554533211554</v>
      </c>
      <c r="Q654" s="15">
        <f>VLOOKUP($D654,'cement hist forecast'!$A$1:$AJ$34,29,0)</f>
        <v>13.02193052967765</v>
      </c>
      <c r="R654" s="15">
        <f>VLOOKUP($D654,'cement hist forecast'!$A$1:$AJ$34,30,0)</f>
        <v>12.760639006214427</v>
      </c>
      <c r="S654" s="15">
        <f>VLOOKUP($D654,'cement hist forecast'!$A$1:$AJ$34,31,0)</f>
        <v>12.504573313220467</v>
      </c>
      <c r="T654" s="15">
        <f>VLOOKUP($D654,'cement hist forecast'!$A$1:$AJ$34,32,0)</f>
        <v>12.253628934086386</v>
      </c>
      <c r="U654" s="15">
        <f>VLOOKUP($D654,'cement hist forecast'!$A$1:$AJ$34,33,0)</f>
        <v>12.007703442534988</v>
      </c>
      <c r="V654" s="15">
        <f>VLOOKUP($D654,'cement hist forecast'!$A$1:$AJ$34,34,0)</f>
        <v>11.766696460814616</v>
      </c>
      <c r="W654" s="15">
        <f>VLOOKUP($D654,'cement hist forecast'!$A$1:$AJ$34,35,0)</f>
        <v>11.530509618728654</v>
      </c>
      <c r="X654" s="15">
        <f>VLOOKUP($D654,'cement hist forecast'!$A$1:$AJ$34,36,0)</f>
        <v>11.299046513484409</v>
      </c>
    </row>
    <row r="655" spans="1:24">
      <c r="A655" s="14" t="s">
        <v>3912</v>
      </c>
      <c r="B655" s="14" t="s">
        <v>4955</v>
      </c>
      <c r="C655" s="14" t="s">
        <v>4956</v>
      </c>
      <c r="D655" s="14" t="s">
        <v>2396</v>
      </c>
      <c r="E655" s="14" t="s">
        <v>4093</v>
      </c>
      <c r="F655">
        <f>SUMIF(GID_GCED_CO2_Plant_2019_v1.0!$V$1:$V$797,'prov lvl hist forec Mt'!A655,GID_GCED_CO2_Plant_2019_v1.0!$AB$1:$AB$797)</f>
        <v>0</v>
      </c>
      <c r="G655" s="15">
        <f t="shared" si="20"/>
        <v>18095.59</v>
      </c>
      <c r="H655" s="26">
        <f t="shared" si="21"/>
        <v>0</v>
      </c>
      <c r="I655" s="15">
        <f>VLOOKUP($D655,'cement hist forecast'!$A$1:$AJ$34,21,0)</f>
        <v>12.43549499866061</v>
      </c>
      <c r="J655" s="15">
        <f>VLOOKUP($D655,'cement hist forecast'!$A$1:$AJ$34,22,0)</f>
        <v>12.480840983881629</v>
      </c>
      <c r="K655" s="15">
        <f>VLOOKUP($D655,'cement hist forecast'!$A$1:$AJ$34,23,0)</f>
        <v>12.119492047909882</v>
      </c>
      <c r="L655" s="15">
        <f>VLOOKUP($D655,'cement hist forecast'!$A$1:$AJ$34,24,0)</f>
        <v>11.653362849274208</v>
      </c>
      <c r="M655" s="15">
        <f>VLOOKUP($D655,'cement hist forecast'!$A$1:$AJ$34,25,0)</f>
        <v>13.243899068207106</v>
      </c>
      <c r="N655" s="15">
        <f>VLOOKUP($D655,'cement hist forecast'!$A$1:$AJ$34,26,0)</f>
        <v>13.249065959926245</v>
      </c>
      <c r="O655" s="15">
        <f>VLOOKUP($D655,'cement hist forecast'!$A$1:$AJ$34,27,0)</f>
        <v>13.442156461077605</v>
      </c>
      <c r="P655" s="15">
        <f>VLOOKUP($D655,'cement hist forecast'!$A$1:$AJ$34,28,0)</f>
        <v>13.407564429125436</v>
      </c>
      <c r="Q655" s="15">
        <f>VLOOKUP($D655,'cement hist forecast'!$A$1:$AJ$34,29,0)</f>
        <v>13.079713260297856</v>
      </c>
      <c r="R655" s="15">
        <f>VLOOKUP($D655,'cement hist forecast'!$A$1:$AJ$34,30,0)</f>
        <v>12.758419114846827</v>
      </c>
      <c r="S655" s="15">
        <f>VLOOKUP($D655,'cement hist forecast'!$A$1:$AJ$34,31,0)</f>
        <v>12.443550852304817</v>
      </c>
      <c r="T655" s="15">
        <f>VLOOKUP($D655,'cement hist forecast'!$A$1:$AJ$34,32,0)</f>
        <v>12.13497995501365</v>
      </c>
      <c r="U655" s="15">
        <f>VLOOKUP($D655,'cement hist forecast'!$A$1:$AJ$34,33,0)</f>
        <v>11.832580475668305</v>
      </c>
      <c r="V655" s="15">
        <f>VLOOKUP($D655,'cement hist forecast'!$A$1:$AJ$34,34,0)</f>
        <v>11.536228985909865</v>
      </c>
      <c r="W655" s="15">
        <f>VLOOKUP($D655,'cement hist forecast'!$A$1:$AJ$34,35,0)</f>
        <v>11.245804525946598</v>
      </c>
      <c r="X655" s="15">
        <f>VLOOKUP($D655,'cement hist forecast'!$A$1:$AJ$34,36,0)</f>
        <v>10.961188555182591</v>
      </c>
    </row>
    <row r="656" spans="1:24">
      <c r="A656" s="14" t="s">
        <v>3421</v>
      </c>
      <c r="B656" s="14" t="s">
        <v>4957</v>
      </c>
      <c r="C656" s="14" t="s">
        <v>3105</v>
      </c>
      <c r="D656" s="14" t="s">
        <v>2416</v>
      </c>
      <c r="E656" s="14" t="s">
        <v>3979</v>
      </c>
      <c r="F656">
        <f>SUMIF(GID_GCED_CO2_Plant_2019_v1.0!$V$1:$V$797,'prov lvl hist forec Mt'!A656,GID_GCED_CO2_Plant_2019_v1.0!$AB$1:$AB$797)</f>
        <v>274.88</v>
      </c>
      <c r="G656" s="15">
        <f t="shared" si="20"/>
        <v>6251.97</v>
      </c>
      <c r="H656" s="26">
        <f t="shared" si="21"/>
        <v>4.3966941620001372E-2</v>
      </c>
      <c r="I656" s="15">
        <f>VLOOKUP($D656,'cement hist forecast'!$A$1:$AJ$34,21,0)</f>
        <v>6.2289741078131611</v>
      </c>
      <c r="J656" s="15">
        <f>VLOOKUP($D656,'cement hist forecast'!$A$1:$AJ$34,22,0)</f>
        <v>6.0783721147020016</v>
      </c>
      <c r="K656" s="15">
        <f>VLOOKUP($D656,'cement hist forecast'!$A$1:$AJ$34,23,0)</f>
        <v>5.4388515319575559</v>
      </c>
      <c r="L656" s="15">
        <f>VLOOKUP($D656,'cement hist forecast'!$A$1:$AJ$34,24,0)</f>
        <v>5.0867397229930358</v>
      </c>
      <c r="M656" s="15">
        <f>VLOOKUP($D656,'cement hist forecast'!$A$1:$AJ$34,25,0)</f>
        <v>6.0673667215523954</v>
      </c>
      <c r="N656" s="15">
        <f>VLOOKUP($D656,'cement hist forecast'!$A$1:$AJ$34,26,0)</f>
        <v>6.3075775956689695</v>
      </c>
      <c r="O656" s="15">
        <f>VLOOKUP($D656,'cement hist forecast'!$A$1:$AJ$34,27,0)</f>
        <v>6.4413799142302075</v>
      </c>
      <c r="P656" s="15">
        <f>VLOOKUP($D656,'cement hist forecast'!$A$1:$AJ$34,28,0)</f>
        <v>6.4174093198646327</v>
      </c>
      <c r="Q656" s="15">
        <f>VLOOKUP($D656,'cement hist forecast'!$A$1:$AJ$34,29,0)</f>
        <v>6.1902244181187136</v>
      </c>
      <c r="R656" s="15">
        <f>VLOOKUP($D656,'cement hist forecast'!$A$1:$AJ$34,30,0)</f>
        <v>5.9675832144077123</v>
      </c>
      <c r="S656" s="15">
        <f>VLOOKUP($D656,'cement hist forecast'!$A$1:$AJ$34,31,0)</f>
        <v>5.7493948347709312</v>
      </c>
      <c r="T656" s="15">
        <f>VLOOKUP($D656,'cement hist forecast'!$A$1:$AJ$34,32,0)</f>
        <v>5.5355702227268857</v>
      </c>
      <c r="U656" s="15">
        <f>VLOOKUP($D656,'cement hist forecast'!$A$1:$AJ$34,33,0)</f>
        <v>5.326022102923722</v>
      </c>
      <c r="V656" s="15">
        <f>VLOOKUP($D656,'cement hist forecast'!$A$1:$AJ$34,34,0)</f>
        <v>5.1206649455166202</v>
      </c>
      <c r="W656" s="15">
        <f>VLOOKUP($D656,'cement hist forecast'!$A$1:$AJ$34,35,0)</f>
        <v>4.9194149312576627</v>
      </c>
      <c r="X656" s="15">
        <f>VLOOKUP($D656,'cement hist forecast'!$A$1:$AJ$34,36,0)</f>
        <v>4.7221899172838819</v>
      </c>
    </row>
    <row r="657" spans="1:24">
      <c r="A657" s="14" t="s">
        <v>3913</v>
      </c>
      <c r="B657" s="14" t="s">
        <v>4958</v>
      </c>
      <c r="C657" s="14" t="s">
        <v>4959</v>
      </c>
      <c r="D657" s="14" t="s">
        <v>2370</v>
      </c>
      <c r="E657" s="14" t="s">
        <v>4145</v>
      </c>
      <c r="F657">
        <f>SUMIF(GID_GCED_CO2_Plant_2019_v1.0!$V$1:$V$797,'prov lvl hist forec Mt'!A657,GID_GCED_CO2_Plant_2019_v1.0!$AB$1:$AB$797)</f>
        <v>0</v>
      </c>
      <c r="G657" s="15">
        <f t="shared" si="20"/>
        <v>9185.25</v>
      </c>
      <c r="H657" s="26">
        <f t="shared" si="21"/>
        <v>0</v>
      </c>
      <c r="I657" s="15">
        <f>VLOOKUP($D657,'cement hist forecast'!$A$1:$AJ$34,21,0)</f>
        <v>10.296593578950601</v>
      </c>
      <c r="J657" s="15">
        <f>VLOOKUP($D657,'cement hist forecast'!$A$1:$AJ$34,22,0)</f>
        <v>10.615438043271496</v>
      </c>
      <c r="K657" s="15">
        <f>VLOOKUP($D657,'cement hist forecast'!$A$1:$AJ$34,23,0)</f>
        <v>11.454869534698972</v>
      </c>
      <c r="L657" s="15">
        <f>VLOOKUP($D657,'cement hist forecast'!$A$1:$AJ$34,24,0)</f>
        <v>11.613207335351618</v>
      </c>
      <c r="M657" s="15">
        <f>VLOOKUP($D657,'cement hist forecast'!$A$1:$AJ$34,25,0)</f>
        <v>12.993580356253586</v>
      </c>
      <c r="N657" s="15">
        <f>VLOOKUP($D657,'cement hist forecast'!$A$1:$AJ$34,26,0)</f>
        <v>13.159656117009451</v>
      </c>
      <c r="O657" s="15">
        <f>VLOOKUP($D657,'cement hist forecast'!$A$1:$AJ$34,27,0)</f>
        <v>13.316686401956881</v>
      </c>
      <c r="P657" s="15">
        <f>VLOOKUP($D657,'cement hist forecast'!$A$1:$AJ$34,28,0)</f>
        <v>13.288554533211554</v>
      </c>
      <c r="Q657" s="15">
        <f>VLOOKUP($D657,'cement hist forecast'!$A$1:$AJ$34,29,0)</f>
        <v>13.02193052967765</v>
      </c>
      <c r="R657" s="15">
        <f>VLOOKUP($D657,'cement hist forecast'!$A$1:$AJ$34,30,0)</f>
        <v>12.760639006214427</v>
      </c>
      <c r="S657" s="15">
        <f>VLOOKUP($D657,'cement hist forecast'!$A$1:$AJ$34,31,0)</f>
        <v>12.504573313220467</v>
      </c>
      <c r="T657" s="15">
        <f>VLOOKUP($D657,'cement hist forecast'!$A$1:$AJ$34,32,0)</f>
        <v>12.253628934086386</v>
      </c>
      <c r="U657" s="15">
        <f>VLOOKUP($D657,'cement hist forecast'!$A$1:$AJ$34,33,0)</f>
        <v>12.007703442534988</v>
      </c>
      <c r="V657" s="15">
        <f>VLOOKUP($D657,'cement hist forecast'!$A$1:$AJ$34,34,0)</f>
        <v>11.766696460814616</v>
      </c>
      <c r="W657" s="15">
        <f>VLOOKUP($D657,'cement hist forecast'!$A$1:$AJ$34,35,0)</f>
        <v>11.530509618728654</v>
      </c>
      <c r="X657" s="15">
        <f>VLOOKUP($D657,'cement hist forecast'!$A$1:$AJ$34,36,0)</f>
        <v>11.299046513484409</v>
      </c>
    </row>
    <row r="658" spans="1:24">
      <c r="A658" s="14" t="s">
        <v>3384</v>
      </c>
      <c r="B658" s="14" t="s">
        <v>4960</v>
      </c>
      <c r="C658" s="14" t="s">
        <v>2973</v>
      </c>
      <c r="D658" s="14" t="s">
        <v>1517</v>
      </c>
      <c r="E658" s="14" t="s">
        <v>4043</v>
      </c>
      <c r="F658">
        <f>SUMIF(GID_GCED_CO2_Plant_2019_v1.0!$V$1:$V$797,'prov lvl hist forec Mt'!A658,GID_GCED_CO2_Plant_2019_v1.0!$AB$1:$AB$797)</f>
        <v>103.91999999999999</v>
      </c>
      <c r="G658" s="15">
        <f t="shared" si="20"/>
        <v>24846.129999999997</v>
      </c>
      <c r="H658" s="26">
        <f t="shared" si="21"/>
        <v>4.1825427138954836E-3</v>
      </c>
      <c r="I658" s="15">
        <f>VLOOKUP($D658,'cement hist forecast'!$A$1:$AJ$34,21,0)</f>
        <v>19.737440587036417</v>
      </c>
      <c r="J658" s="15">
        <f>VLOOKUP($D658,'cement hist forecast'!$A$1:$AJ$34,22,0)</f>
        <v>19.782785600550685</v>
      </c>
      <c r="K658" s="15">
        <f>VLOOKUP($D658,'cement hist forecast'!$A$1:$AJ$34,23,0)</f>
        <v>21.414223108893875</v>
      </c>
      <c r="L658" s="15">
        <f>VLOOKUP($D658,'cement hist forecast'!$A$1:$AJ$34,24,0)</f>
        <v>21.140668258208319</v>
      </c>
      <c r="M658" s="15">
        <f>VLOOKUP($D658,'cement hist forecast'!$A$1:$AJ$34,25,0)</f>
        <v>22.995128337938279</v>
      </c>
      <c r="N658" s="15">
        <f>VLOOKUP($D658,'cement hist forecast'!$A$1:$AJ$34,26,0)</f>
        <v>23.156823843551148</v>
      </c>
      <c r="O658" s="15">
        <f>VLOOKUP($D658,'cement hist forecast'!$A$1:$AJ$34,27,0)</f>
        <v>23.328832621471442</v>
      </c>
      <c r="P658" s="15">
        <f>VLOOKUP($D658,'cement hist forecast'!$A$1:$AJ$34,28,0)</f>
        <v>23.29801736589754</v>
      </c>
      <c r="Q658" s="15">
        <f>VLOOKUP($D658,'cement hist forecast'!$A$1:$AJ$34,29,0)</f>
        <v>23.005961161405295</v>
      </c>
      <c r="R658" s="15">
        <f>VLOOKUP($D658,'cement hist forecast'!$A$1:$AJ$34,30,0)</f>
        <v>22.719746081002896</v>
      </c>
      <c r="S658" s="15">
        <f>VLOOKUP($D658,'cement hist forecast'!$A$1:$AJ$34,31,0)</f>
        <v>22.439255302208544</v>
      </c>
      <c r="T658" s="15">
        <f>VLOOKUP($D658,'cement hist forecast'!$A$1:$AJ$34,32,0)</f>
        <v>22.164374338990076</v>
      </c>
      <c r="U658" s="15">
        <f>VLOOKUP($D658,'cement hist forecast'!$A$1:$AJ$34,33,0)</f>
        <v>21.894990995035982</v>
      </c>
      <c r="V658" s="15">
        <f>VLOOKUP($D658,'cement hist forecast'!$A$1:$AJ$34,34,0)</f>
        <v>21.630995317960966</v>
      </c>
      <c r="W658" s="15">
        <f>VLOOKUP($D658,'cement hist forecast'!$A$1:$AJ$34,35,0)</f>
        <v>21.372279554427454</v>
      </c>
      <c r="X658" s="15">
        <f>VLOOKUP($D658,'cement hist forecast'!$A$1:$AJ$34,36,0)</f>
        <v>21.118738106164606</v>
      </c>
    </row>
    <row r="659" spans="1:24">
      <c r="A659" s="14" t="s">
        <v>3914</v>
      </c>
      <c r="B659" s="14" t="s">
        <v>4961</v>
      </c>
      <c r="C659" s="14" t="s">
        <v>4962</v>
      </c>
      <c r="D659" s="14" t="s">
        <v>3943</v>
      </c>
      <c r="E659" s="14" t="s">
        <v>3944</v>
      </c>
      <c r="F659">
        <f>SUMIF(GID_GCED_CO2_Plant_2019_v1.0!$V$1:$V$797,'prov lvl hist forec Mt'!A659,GID_GCED_CO2_Plant_2019_v1.0!$AB$1:$AB$797)</f>
        <v>0</v>
      </c>
      <c r="G659" s="15">
        <f t="shared" si="20"/>
        <v>4351.25</v>
      </c>
      <c r="H659" s="26">
        <f t="shared" si="21"/>
        <v>0</v>
      </c>
      <c r="I659" s="15">
        <f>VLOOKUP($D659,'cement hist forecast'!$A$1:$AJ$34,21,0)</f>
        <v>4.0193915554063553</v>
      </c>
      <c r="J659" s="15">
        <f>VLOOKUP($D659,'cement hist forecast'!$A$1:$AJ$34,22,0)</f>
        <v>4.3366620130675004</v>
      </c>
      <c r="K659" s="15">
        <f>VLOOKUP($D659,'cement hist forecast'!$A$1:$AJ$34,23,0)</f>
        <v>3.2033980361307468</v>
      </c>
      <c r="L659" s="15">
        <f>VLOOKUP($D659,'cement hist forecast'!$A$1:$AJ$34,24,0)</f>
        <v>2.4965702429489336</v>
      </c>
      <c r="M659" s="15">
        <f>VLOOKUP($D659,'cement hist forecast'!$A$1:$AJ$34,25,0)</f>
        <v>2.719656665294488</v>
      </c>
      <c r="N659" s="15">
        <f>VLOOKUP($D659,'cement hist forecast'!$A$1:$AJ$34,26,0)</f>
        <v>2.895330206718187</v>
      </c>
      <c r="O659" s="15">
        <f>VLOOKUP($D659,'cement hist forecast'!$A$1:$AJ$34,27,0)</f>
        <v>2.9163500648472214</v>
      </c>
      <c r="P659" s="15">
        <f>VLOOKUP($D659,'cement hist forecast'!$A$1:$AJ$34,28,0)</f>
        <v>2.912584371559908</v>
      </c>
      <c r="Q659" s="15">
        <f>VLOOKUP($D659,'cement hist forecast'!$A$1:$AJ$34,29,0)</f>
        <v>2.8768944488806367</v>
      </c>
      <c r="R659" s="15">
        <f>VLOOKUP($D659,'cement hist forecast'!$A$1:$AJ$34,30,0)</f>
        <v>2.8419183246549511</v>
      </c>
      <c r="S659" s="15">
        <f>VLOOKUP($D659,'cement hist forecast'!$A$1:$AJ$34,31,0)</f>
        <v>2.8076417229137793</v>
      </c>
      <c r="T659" s="15">
        <f>VLOOKUP($D659,'cement hist forecast'!$A$1:$AJ$34,32,0)</f>
        <v>2.7740506532074307</v>
      </c>
      <c r="U659" s="15">
        <f>VLOOKUP($D659,'cement hist forecast'!$A$1:$AJ$34,33,0)</f>
        <v>2.7411314048952091</v>
      </c>
      <c r="V659" s="15">
        <f>VLOOKUP($D659,'cement hist forecast'!$A$1:$AJ$34,34,0)</f>
        <v>2.7088705415492318</v>
      </c>
      <c r="W659" s="15">
        <f>VLOOKUP($D659,'cement hist forecast'!$A$1:$AJ$34,35,0)</f>
        <v>2.6772548954701749</v>
      </c>
      <c r="X659" s="15">
        <f>VLOOKUP($D659,'cement hist forecast'!$A$1:$AJ$34,36,0)</f>
        <v>2.6462715623126982</v>
      </c>
    </row>
    <row r="660" spans="1:24">
      <c r="A660" s="14" t="s">
        <v>3250</v>
      </c>
      <c r="B660" s="14" t="s">
        <v>4963</v>
      </c>
      <c r="C660" s="14" t="s">
        <v>2382</v>
      </c>
      <c r="D660" s="14" t="s">
        <v>1517</v>
      </c>
      <c r="E660" s="14" t="s">
        <v>4043</v>
      </c>
      <c r="F660">
        <f>SUMIF(GID_GCED_CO2_Plant_2019_v1.0!$V$1:$V$797,'prov lvl hist forec Mt'!A660,GID_GCED_CO2_Plant_2019_v1.0!$AB$1:$AB$797)</f>
        <v>1307.3900000000001</v>
      </c>
      <c r="G660" s="15">
        <f t="shared" si="20"/>
        <v>24846.129999999997</v>
      </c>
      <c r="H660" s="26">
        <f t="shared" si="21"/>
        <v>5.2619462266356984E-2</v>
      </c>
      <c r="I660" s="15">
        <f>VLOOKUP($D660,'cement hist forecast'!$A$1:$AJ$34,21,0)</f>
        <v>19.737440587036417</v>
      </c>
      <c r="J660" s="15">
        <f>VLOOKUP($D660,'cement hist forecast'!$A$1:$AJ$34,22,0)</f>
        <v>19.782785600550685</v>
      </c>
      <c r="K660" s="15">
        <f>VLOOKUP($D660,'cement hist forecast'!$A$1:$AJ$34,23,0)</f>
        <v>21.414223108893875</v>
      </c>
      <c r="L660" s="15">
        <f>VLOOKUP($D660,'cement hist forecast'!$A$1:$AJ$34,24,0)</f>
        <v>21.140668258208319</v>
      </c>
      <c r="M660" s="15">
        <f>VLOOKUP($D660,'cement hist forecast'!$A$1:$AJ$34,25,0)</f>
        <v>22.995128337938279</v>
      </c>
      <c r="N660" s="15">
        <f>VLOOKUP($D660,'cement hist forecast'!$A$1:$AJ$34,26,0)</f>
        <v>23.156823843551148</v>
      </c>
      <c r="O660" s="15">
        <f>VLOOKUP($D660,'cement hist forecast'!$A$1:$AJ$34,27,0)</f>
        <v>23.328832621471442</v>
      </c>
      <c r="P660" s="15">
        <f>VLOOKUP($D660,'cement hist forecast'!$A$1:$AJ$34,28,0)</f>
        <v>23.29801736589754</v>
      </c>
      <c r="Q660" s="15">
        <f>VLOOKUP($D660,'cement hist forecast'!$A$1:$AJ$34,29,0)</f>
        <v>23.005961161405295</v>
      </c>
      <c r="R660" s="15">
        <f>VLOOKUP($D660,'cement hist forecast'!$A$1:$AJ$34,30,0)</f>
        <v>22.719746081002896</v>
      </c>
      <c r="S660" s="15">
        <f>VLOOKUP($D660,'cement hist forecast'!$A$1:$AJ$34,31,0)</f>
        <v>22.439255302208544</v>
      </c>
      <c r="T660" s="15">
        <f>VLOOKUP($D660,'cement hist forecast'!$A$1:$AJ$34,32,0)</f>
        <v>22.164374338990076</v>
      </c>
      <c r="U660" s="15">
        <f>VLOOKUP($D660,'cement hist forecast'!$A$1:$AJ$34,33,0)</f>
        <v>21.894990995035982</v>
      </c>
      <c r="V660" s="15">
        <f>VLOOKUP($D660,'cement hist forecast'!$A$1:$AJ$34,34,0)</f>
        <v>21.630995317960966</v>
      </c>
      <c r="W660" s="15">
        <f>VLOOKUP($D660,'cement hist forecast'!$A$1:$AJ$34,35,0)</f>
        <v>21.372279554427454</v>
      </c>
      <c r="X660" s="15">
        <f>VLOOKUP($D660,'cement hist forecast'!$A$1:$AJ$34,36,0)</f>
        <v>21.118738106164606</v>
      </c>
    </row>
    <row r="661" spans="1:24">
      <c r="A661" s="14" t="s">
        <v>3399</v>
      </c>
      <c r="B661" s="14" t="s">
        <v>4964</v>
      </c>
      <c r="C661" s="14" t="s">
        <v>3017</v>
      </c>
      <c r="D661" s="14" t="s">
        <v>2545</v>
      </c>
      <c r="E661" s="14" t="s">
        <v>3953</v>
      </c>
      <c r="F661">
        <f>SUMIF(GID_GCED_CO2_Plant_2019_v1.0!$V$1:$V$797,'prov lvl hist forec Mt'!A661,GID_GCED_CO2_Plant_2019_v1.0!$AB$1:$AB$797)</f>
        <v>710.68</v>
      </c>
      <c r="G661" s="15">
        <f t="shared" si="20"/>
        <v>9758.44</v>
      </c>
      <c r="H661" s="26">
        <f t="shared" si="21"/>
        <v>7.2827214185873956E-2</v>
      </c>
      <c r="I661" s="15">
        <f>VLOOKUP($D661,'cement hist forecast'!$A$1:$AJ$34,21,0)</f>
        <v>12.249890595695526</v>
      </c>
      <c r="J661" s="15">
        <f>VLOOKUP($D661,'cement hist forecast'!$A$1:$AJ$34,22,0)</f>
        <v>14.383858197862905</v>
      </c>
      <c r="K661" s="15">
        <f>VLOOKUP($D661,'cement hist forecast'!$A$1:$AJ$34,23,0)</f>
        <v>15.31924099525315</v>
      </c>
      <c r="L661" s="15">
        <f>VLOOKUP($D661,'cement hist forecast'!$A$1:$AJ$34,24,0)</f>
        <v>15.599987440717284</v>
      </c>
      <c r="M661" s="15">
        <f>VLOOKUP($D661,'cement hist forecast'!$A$1:$AJ$34,25,0)</f>
        <v>17.674287089029153</v>
      </c>
      <c r="N661" s="15">
        <f>VLOOKUP($D661,'cement hist forecast'!$A$1:$AJ$34,26,0)</f>
        <v>17.608992589415269</v>
      </c>
      <c r="O661" s="15">
        <f>VLOOKUP($D661,'cement hist forecast'!$A$1:$AJ$34,27,0)</f>
        <v>17.857982969106974</v>
      </c>
      <c r="P661" s="15">
        <f>VLOOKUP($D661,'cement hist forecast'!$A$1:$AJ$34,28,0)</f>
        <v>17.813376511934194</v>
      </c>
      <c r="Q661" s="15">
        <f>VLOOKUP($D661,'cement hist forecast'!$A$1:$AJ$34,29,0)</f>
        <v>17.390612126726253</v>
      </c>
      <c r="R661" s="15">
        <f>VLOOKUP($D661,'cement hist forecast'!$A$1:$AJ$34,30,0)</f>
        <v>16.976303029222471</v>
      </c>
      <c r="S661" s="15">
        <f>VLOOKUP($D661,'cement hist forecast'!$A$1:$AJ$34,31,0)</f>
        <v>16.570280113668762</v>
      </c>
      <c r="T661" s="15">
        <f>VLOOKUP($D661,'cement hist forecast'!$A$1:$AJ$34,32,0)</f>
        <v>16.172377656426129</v>
      </c>
      <c r="U661" s="15">
        <f>VLOOKUP($D661,'cement hist forecast'!$A$1:$AJ$34,33,0)</f>
        <v>15.782433248328351</v>
      </c>
      <c r="V661" s="15">
        <f>VLOOKUP($D661,'cement hist forecast'!$A$1:$AJ$34,34,0)</f>
        <v>15.400287728392524</v>
      </c>
      <c r="W661" s="15">
        <f>VLOOKUP($D661,'cement hist forecast'!$A$1:$AJ$34,35,0)</f>
        <v>15.025785118855419</v>
      </c>
      <c r="X661" s="15">
        <f>VLOOKUP($D661,'cement hist forecast'!$A$1:$AJ$34,36,0)</f>
        <v>14.65877256150905</v>
      </c>
    </row>
    <row r="662" spans="1:24">
      <c r="A662" s="14" t="s">
        <v>3915</v>
      </c>
      <c r="B662" s="14" t="s">
        <v>4965</v>
      </c>
      <c r="C662" s="14" t="s">
        <v>4966</v>
      </c>
      <c r="D662" s="14" t="s">
        <v>2458</v>
      </c>
      <c r="E662" s="14" t="s">
        <v>3957</v>
      </c>
      <c r="F662">
        <f>SUMIF(GID_GCED_CO2_Plant_2019_v1.0!$V$1:$V$797,'prov lvl hist forec Mt'!A662,GID_GCED_CO2_Plant_2019_v1.0!$AB$1:$AB$797)</f>
        <v>0</v>
      </c>
      <c r="G662" s="15">
        <f t="shared" si="20"/>
        <v>25846</v>
      </c>
      <c r="H662" s="26">
        <f t="shared" si="21"/>
        <v>0</v>
      </c>
      <c r="I662" s="15">
        <f>VLOOKUP($D662,'cement hist forecast'!$A$1:$AJ$34,21,0)</f>
        <v>20.159933071953358</v>
      </c>
      <c r="J662" s="15">
        <f>VLOOKUP($D662,'cement hist forecast'!$A$1:$AJ$34,22,0)</f>
        <v>21.097028574533081</v>
      </c>
      <c r="K662" s="15">
        <f>VLOOKUP($D662,'cement hist forecast'!$A$1:$AJ$34,23,0)</f>
        <v>20.755026750013791</v>
      </c>
      <c r="L662" s="15">
        <f>VLOOKUP($D662,'cement hist forecast'!$A$1:$AJ$34,24,0)</f>
        <v>16.237054602988707</v>
      </c>
      <c r="M662" s="15">
        <f>VLOOKUP($D662,'cement hist forecast'!$A$1:$AJ$34,25,0)</f>
        <v>19.755116421437421</v>
      </c>
      <c r="N662" s="15">
        <f>VLOOKUP($D662,'cement hist forecast'!$A$1:$AJ$34,26,0)</f>
        <v>21.383571569910259</v>
      </c>
      <c r="O662" s="15">
        <f>VLOOKUP($D662,'cement hist forecast'!$A$1:$AJ$34,27,0)</f>
        <v>21.877745246091671</v>
      </c>
      <c r="P662" s="15">
        <f>VLOOKUP($D662,'cement hist forecast'!$A$1:$AJ$34,28,0)</f>
        <v>21.789214368112393</v>
      </c>
      <c r="Q662" s="15">
        <f>VLOOKUP($D662,'cement hist forecast'!$A$1:$AJ$34,29,0)</f>
        <v>20.950149699608083</v>
      </c>
      <c r="R662" s="15">
        <f>VLOOKUP($D662,'cement hist forecast'!$A$1:$AJ$34,30,0)</f>
        <v>20.127866324473857</v>
      </c>
      <c r="S662" s="15">
        <f>VLOOKUP($D662,'cement hist forecast'!$A$1:$AJ$34,31,0)</f>
        <v>19.322028616842317</v>
      </c>
      <c r="T662" s="15">
        <f>VLOOKUP($D662,'cement hist forecast'!$A$1:$AJ$34,32,0)</f>
        <v>18.532307663363408</v>
      </c>
      <c r="U662" s="15">
        <f>VLOOKUP($D662,'cement hist forecast'!$A$1:$AJ$34,33,0)</f>
        <v>17.758381128954078</v>
      </c>
      <c r="V662" s="15">
        <f>VLOOKUP($D662,'cement hist forecast'!$A$1:$AJ$34,34,0)</f>
        <v>16.999933125232928</v>
      </c>
      <c r="W662" s="15">
        <f>VLOOKUP($D662,'cement hist forecast'!$A$1:$AJ$34,35,0)</f>
        <v>16.256654081586213</v>
      </c>
      <c r="X662" s="15">
        <f>VLOOKUP($D662,'cement hist forecast'!$A$1:$AJ$34,36,0)</f>
        <v>15.528240618812418</v>
      </c>
    </row>
    <row r="663" spans="1:24">
      <c r="A663" s="14" t="s">
        <v>3367</v>
      </c>
      <c r="B663" s="14" t="s">
        <v>4967</v>
      </c>
      <c r="C663" s="14" t="s">
        <v>2912</v>
      </c>
      <c r="D663" s="14" t="s">
        <v>2362</v>
      </c>
      <c r="E663" s="14" t="s">
        <v>3963</v>
      </c>
      <c r="F663">
        <f>SUMIF(GID_GCED_CO2_Plant_2019_v1.0!$V$1:$V$797,'prov lvl hist forec Mt'!A663,GID_GCED_CO2_Plant_2019_v1.0!$AB$1:$AB$797)</f>
        <v>3962.39</v>
      </c>
      <c r="G663" s="15">
        <f t="shared" si="20"/>
        <v>26891.949999999997</v>
      </c>
      <c r="H663" s="26">
        <f t="shared" si="21"/>
        <v>0.14734483739557749</v>
      </c>
      <c r="I663" s="15">
        <f>VLOOKUP($D663,'cement hist forecast'!$A$1:$AJ$34,21,0)</f>
        <v>21.994985336630332</v>
      </c>
      <c r="J663" s="15">
        <f>VLOOKUP($D663,'cement hist forecast'!$A$1:$AJ$34,22,0)</f>
        <v>20.472306267203567</v>
      </c>
      <c r="K663" s="15">
        <f>VLOOKUP($D663,'cement hist forecast'!$A$1:$AJ$34,23,0)</f>
        <v>20.264922925467992</v>
      </c>
      <c r="L663" s="15">
        <f>VLOOKUP($D663,'cement hist forecast'!$A$1:$AJ$34,24,0)</f>
        <v>14.497991619881457</v>
      </c>
      <c r="M663" s="15">
        <f>VLOOKUP($D663,'cement hist forecast'!$A$1:$AJ$34,25,0)</f>
        <v>14.40046728580502</v>
      </c>
      <c r="N663" s="15">
        <f>VLOOKUP($D663,'cement hist forecast'!$A$1:$AJ$34,26,0)</f>
        <v>15.896400140947566</v>
      </c>
      <c r="O663" s="15">
        <f>VLOOKUP($D663,'cement hist forecast'!$A$1:$AJ$34,27,0)</f>
        <v>15.777576315359193</v>
      </c>
      <c r="P663" s="15">
        <f>VLOOKUP($D663,'cement hist forecast'!$A$1:$AJ$34,28,0)</f>
        <v>15.798863522896191</v>
      </c>
      <c r="Q663" s="15">
        <f>VLOOKUP($D663,'cement hist forecast'!$A$1:$AJ$34,29,0)</f>
        <v>16.000616223683764</v>
      </c>
      <c r="R663" s="15">
        <f>VLOOKUP($D663,'cement hist forecast'!$A$1:$AJ$34,30,0)</f>
        <v>16.198333870455588</v>
      </c>
      <c r="S663" s="15">
        <f>VLOOKUP($D663,'cement hist forecast'!$A$1:$AJ$34,31,0)</f>
        <v>16.392097164291975</v>
      </c>
      <c r="T663" s="15">
        <f>VLOOKUP($D663,'cement hist forecast'!$A$1:$AJ$34,32,0)</f>
        <v>16.581985192251636</v>
      </c>
      <c r="U663" s="15">
        <f>VLOOKUP($D663,'cement hist forecast'!$A$1:$AJ$34,33,0)</f>
        <v>16.768075459652103</v>
      </c>
      <c r="V663" s="15">
        <f>VLOOKUP($D663,'cement hist forecast'!$A$1:$AJ$34,34,0)</f>
        <v>16.950443921704558</v>
      </c>
      <c r="W663" s="15">
        <f>VLOOKUP($D663,'cement hist forecast'!$A$1:$AJ$34,35,0)</f>
        <v>17.129165014515966</v>
      </c>
      <c r="X663" s="15">
        <f>VLOOKUP($D663,'cement hist forecast'!$A$1:$AJ$34,36,0)</f>
        <v>17.304311685471145</v>
      </c>
    </row>
    <row r="664" spans="1:24">
      <c r="A664" s="14" t="s">
        <v>3366</v>
      </c>
      <c r="B664" s="14" t="s">
        <v>4968</v>
      </c>
      <c r="C664" s="14" t="s">
        <v>2906</v>
      </c>
      <c r="D664" s="14" t="s">
        <v>2453</v>
      </c>
      <c r="E664" s="14" t="s">
        <v>4031</v>
      </c>
      <c r="F664">
        <f>SUMIF(GID_GCED_CO2_Plant_2019_v1.0!$V$1:$V$797,'prov lvl hist forec Mt'!A664,GID_GCED_CO2_Plant_2019_v1.0!$AB$1:$AB$797)</f>
        <v>4606.03</v>
      </c>
      <c r="G664" s="15">
        <f t="shared" si="20"/>
        <v>24364.339999999997</v>
      </c>
      <c r="H664" s="26">
        <f t="shared" si="21"/>
        <v>0.18904801032985094</v>
      </c>
      <c r="I664" s="15">
        <f>VLOOKUP($D664,'cement hist forecast'!$A$1:$AJ$34,21,0)</f>
        <v>23.889292836613272</v>
      </c>
      <c r="J664" s="15">
        <f>VLOOKUP($D664,'cement hist forecast'!$A$1:$AJ$34,22,0)</f>
        <v>23.602110317639493</v>
      </c>
      <c r="K664" s="15">
        <f>VLOOKUP($D664,'cement hist forecast'!$A$1:$AJ$34,23,0)</f>
        <v>23.509084946009047</v>
      </c>
      <c r="L664" s="15">
        <f>VLOOKUP($D664,'cement hist forecast'!$A$1:$AJ$34,24,0)</f>
        <v>19.425947158911239</v>
      </c>
      <c r="M664" s="15">
        <f>VLOOKUP($D664,'cement hist forecast'!$A$1:$AJ$34,25,0)</f>
        <v>22.081998920465789</v>
      </c>
      <c r="N664" s="15">
        <f>VLOOKUP($D664,'cement hist forecast'!$A$1:$AJ$34,26,0)</f>
        <v>20.766259868170149</v>
      </c>
      <c r="O664" s="15">
        <f>VLOOKUP($D664,'cement hist forecast'!$A$1:$AJ$34,27,0)</f>
        <v>21.088943481517536</v>
      </c>
      <c r="P664" s="15">
        <f>VLOOKUP($D664,'cement hist forecast'!$A$1:$AJ$34,28,0)</f>
        <v>21.03113493165726</v>
      </c>
      <c r="Q664" s="15">
        <f>VLOOKUP($D664,'cement hist forecast'!$A$1:$AJ$34,29,0)</f>
        <v>20.483245733759745</v>
      </c>
      <c r="R664" s="15">
        <f>VLOOKUP($D664,'cement hist forecast'!$A$1:$AJ$34,30,0)</f>
        <v>19.946314319820178</v>
      </c>
      <c r="S664" s="15">
        <f>VLOOKUP($D664,'cement hist forecast'!$A$1:$AJ$34,31,0)</f>
        <v>19.420121534159403</v>
      </c>
      <c r="T664" s="15">
        <f>VLOOKUP($D664,'cement hist forecast'!$A$1:$AJ$34,32,0)</f>
        <v>18.904452604211844</v>
      </c>
      <c r="U664" s="15">
        <f>VLOOKUP($D664,'cement hist forecast'!$A$1:$AJ$34,33,0)</f>
        <v>18.399097052863237</v>
      </c>
      <c r="V664" s="15">
        <f>VLOOKUP($D664,'cement hist forecast'!$A$1:$AJ$34,34,0)</f>
        <v>17.903848612541598</v>
      </c>
      <c r="W664" s="15">
        <f>VLOOKUP($D664,'cement hist forecast'!$A$1:$AJ$34,35,0)</f>
        <v>17.418505141026397</v>
      </c>
      <c r="X664" s="15">
        <f>VLOOKUP($D664,'cement hist forecast'!$A$1:$AJ$34,36,0)</f>
        <v>16.942868538941493</v>
      </c>
    </row>
    <row r="665" spans="1:24">
      <c r="A665" s="14" t="s">
        <v>3916</v>
      </c>
      <c r="B665" s="14" t="s">
        <v>4969</v>
      </c>
      <c r="C665" s="14" t="s">
        <v>4970</v>
      </c>
      <c r="D665" s="14" t="s">
        <v>2446</v>
      </c>
      <c r="E665" s="14" t="s">
        <v>3951</v>
      </c>
      <c r="F665">
        <f>SUMIF(GID_GCED_CO2_Plant_2019_v1.0!$V$1:$V$797,'prov lvl hist forec Mt'!A665,GID_GCED_CO2_Plant_2019_v1.0!$AB$1:$AB$797)</f>
        <v>0</v>
      </c>
      <c r="G665" s="15">
        <f t="shared" si="20"/>
        <v>15742.279999999997</v>
      </c>
      <c r="H665" s="26">
        <f t="shared" si="21"/>
        <v>0</v>
      </c>
      <c r="I665" s="15">
        <f>VLOOKUP($D665,'cement hist forecast'!$A$1:$AJ$34,21,0)</f>
        <v>14.855393778621981</v>
      </c>
      <c r="J665" s="15">
        <f>VLOOKUP($D665,'cement hist forecast'!$A$1:$AJ$34,22,0)</f>
        <v>15.201388095517611</v>
      </c>
      <c r="K665" s="15">
        <f>VLOOKUP($D665,'cement hist forecast'!$A$1:$AJ$34,23,0)</f>
        <v>15.067019776570652</v>
      </c>
      <c r="L665" s="15">
        <f>VLOOKUP($D665,'cement hist forecast'!$A$1:$AJ$34,24,0)</f>
        <v>14.134727678653508</v>
      </c>
      <c r="M665" s="15">
        <f>VLOOKUP($D665,'cement hist forecast'!$A$1:$AJ$34,25,0)</f>
        <v>15.992822878418323</v>
      </c>
      <c r="N665" s="15">
        <f>VLOOKUP($D665,'cement hist forecast'!$A$1:$AJ$34,26,0)</f>
        <v>13.708727210595866</v>
      </c>
      <c r="O665" s="15">
        <f>VLOOKUP($D665,'cement hist forecast'!$A$1:$AJ$34,27,0)</f>
        <v>13.930634952159352</v>
      </c>
      <c r="P665" s="15">
        <f>VLOOKUP($D665,'cement hist forecast'!$A$1:$AJ$34,28,0)</f>
        <v>13.890880331187187</v>
      </c>
      <c r="Q665" s="15">
        <f>VLOOKUP($D665,'cement hist forecast'!$A$1:$AJ$34,29,0)</f>
        <v>13.514099950952696</v>
      </c>
      <c r="R665" s="15">
        <f>VLOOKUP($D665,'cement hist forecast'!$A$1:$AJ$34,30,0)</f>
        <v>13.144855178322894</v>
      </c>
      <c r="S665" s="15">
        <f>VLOOKUP($D665,'cement hist forecast'!$A$1:$AJ$34,31,0)</f>
        <v>12.782995301145689</v>
      </c>
      <c r="T665" s="15">
        <f>VLOOKUP($D665,'cement hist forecast'!$A$1:$AJ$34,32,0)</f>
        <v>12.428372621512029</v>
      </c>
      <c r="U665" s="15">
        <f>VLOOKUP($D665,'cement hist forecast'!$A$1:$AJ$34,33,0)</f>
        <v>12.080842395471043</v>
      </c>
      <c r="V665" s="15">
        <f>VLOOKUP($D665,'cement hist forecast'!$A$1:$AJ$34,34,0)</f>
        <v>11.740262773950873</v>
      </c>
      <c r="W665" s="15">
        <f>VLOOKUP($D665,'cement hist forecast'!$A$1:$AJ$34,35,0)</f>
        <v>11.406494744861112</v>
      </c>
      <c r="X665" s="15">
        <f>VLOOKUP($D665,'cement hist forecast'!$A$1:$AJ$34,36,0)</f>
        <v>11.079402076353139</v>
      </c>
    </row>
    <row r="666" spans="1:24">
      <c r="A666" s="14" t="s">
        <v>3917</v>
      </c>
      <c r="B666" s="14" t="s">
        <v>4971</v>
      </c>
      <c r="C666" s="14" t="s">
        <v>2984</v>
      </c>
      <c r="D666" s="14" t="s">
        <v>1517</v>
      </c>
      <c r="E666" s="14" t="s">
        <v>4043</v>
      </c>
      <c r="F666">
        <f>SUMIF(GID_GCED_CO2_Plant_2019_v1.0!$V$1:$V$797,'prov lvl hist forec Mt'!A666,GID_GCED_CO2_Plant_2019_v1.0!$AB$1:$AB$797)</f>
        <v>0</v>
      </c>
      <c r="G666" s="15">
        <f t="shared" si="20"/>
        <v>24846.129999999997</v>
      </c>
      <c r="H666" s="26">
        <f t="shared" si="21"/>
        <v>0</v>
      </c>
      <c r="I666" s="15">
        <f>VLOOKUP($D666,'cement hist forecast'!$A$1:$AJ$34,21,0)</f>
        <v>19.737440587036417</v>
      </c>
      <c r="J666" s="15">
        <f>VLOOKUP($D666,'cement hist forecast'!$A$1:$AJ$34,22,0)</f>
        <v>19.782785600550685</v>
      </c>
      <c r="K666" s="15">
        <f>VLOOKUP($D666,'cement hist forecast'!$A$1:$AJ$34,23,0)</f>
        <v>21.414223108893875</v>
      </c>
      <c r="L666" s="15">
        <f>VLOOKUP($D666,'cement hist forecast'!$A$1:$AJ$34,24,0)</f>
        <v>21.140668258208319</v>
      </c>
      <c r="M666" s="15">
        <f>VLOOKUP($D666,'cement hist forecast'!$A$1:$AJ$34,25,0)</f>
        <v>22.995128337938279</v>
      </c>
      <c r="N666" s="15">
        <f>VLOOKUP($D666,'cement hist forecast'!$A$1:$AJ$34,26,0)</f>
        <v>23.156823843551148</v>
      </c>
      <c r="O666" s="15">
        <f>VLOOKUP($D666,'cement hist forecast'!$A$1:$AJ$34,27,0)</f>
        <v>23.328832621471442</v>
      </c>
      <c r="P666" s="15">
        <f>VLOOKUP($D666,'cement hist forecast'!$A$1:$AJ$34,28,0)</f>
        <v>23.29801736589754</v>
      </c>
      <c r="Q666" s="15">
        <f>VLOOKUP($D666,'cement hist forecast'!$A$1:$AJ$34,29,0)</f>
        <v>23.005961161405295</v>
      </c>
      <c r="R666" s="15">
        <f>VLOOKUP($D666,'cement hist forecast'!$A$1:$AJ$34,30,0)</f>
        <v>22.719746081002896</v>
      </c>
      <c r="S666" s="15">
        <f>VLOOKUP($D666,'cement hist forecast'!$A$1:$AJ$34,31,0)</f>
        <v>22.439255302208544</v>
      </c>
      <c r="T666" s="15">
        <f>VLOOKUP($D666,'cement hist forecast'!$A$1:$AJ$34,32,0)</f>
        <v>22.164374338990076</v>
      </c>
      <c r="U666" s="15">
        <f>VLOOKUP($D666,'cement hist forecast'!$A$1:$AJ$34,33,0)</f>
        <v>21.894990995035982</v>
      </c>
      <c r="V666" s="15">
        <f>VLOOKUP($D666,'cement hist forecast'!$A$1:$AJ$34,34,0)</f>
        <v>21.630995317960966</v>
      </c>
      <c r="W666" s="15">
        <f>VLOOKUP($D666,'cement hist forecast'!$A$1:$AJ$34,35,0)</f>
        <v>21.372279554427454</v>
      </c>
      <c r="X666" s="15">
        <f>VLOOKUP($D666,'cement hist forecast'!$A$1:$AJ$34,36,0)</f>
        <v>21.118738106164606</v>
      </c>
    </row>
    <row r="667" spans="1:24">
      <c r="A667" s="14" t="s">
        <v>3515</v>
      </c>
      <c r="B667" s="14" t="s">
        <v>4972</v>
      </c>
      <c r="C667" s="14" t="s">
        <v>2695</v>
      </c>
      <c r="D667" s="14" t="s">
        <v>2696</v>
      </c>
      <c r="E667" s="14" t="s">
        <v>4205</v>
      </c>
      <c r="F667">
        <f>SUMIF(GID_GCED_CO2_Plant_2019_v1.0!$V$1:$V$797,'prov lvl hist forec Mt'!A667,GID_GCED_CO2_Plant_2019_v1.0!$AB$1:$AB$797)</f>
        <v>261.48</v>
      </c>
      <c r="G667" s="15">
        <f t="shared" si="20"/>
        <v>5718.9600000000009</v>
      </c>
      <c r="H667" s="26">
        <f t="shared" si="21"/>
        <v>4.5721599731419697E-2</v>
      </c>
      <c r="I667" s="15">
        <f>VLOOKUP($D667,'cement hist forecast'!$A$1:$AJ$34,21,0)</f>
        <v>2.3210514816034449</v>
      </c>
      <c r="J667" s="15">
        <f>VLOOKUP($D667,'cement hist forecast'!$A$1:$AJ$34,22,0)</f>
        <v>2.5529818868378529</v>
      </c>
      <c r="K667" s="15">
        <f>VLOOKUP($D667,'cement hist forecast'!$A$1:$AJ$34,23,0)</f>
        <v>2.9541340715585456</v>
      </c>
      <c r="L667" s="15">
        <f>VLOOKUP($D667,'cement hist forecast'!$A$1:$AJ$34,24,0)</f>
        <v>2.2825970187772842</v>
      </c>
      <c r="M667" s="15">
        <f>VLOOKUP($D667,'cement hist forecast'!$A$1:$AJ$34,25,0)</f>
        <v>2.5986114965909302</v>
      </c>
      <c r="N667" s="15">
        <f>VLOOKUP($D667,'cement hist forecast'!$A$1:$AJ$34,26,0)</f>
        <v>2.6818070796554005</v>
      </c>
      <c r="O667" s="15">
        <f>VLOOKUP($D667,'cement hist forecast'!$A$1:$AJ$34,27,0)</f>
        <v>2.7204013856156597</v>
      </c>
      <c r="P667" s="15">
        <f>VLOOKUP($D667,'cement hist forecast'!$A$1:$AJ$34,28,0)</f>
        <v>2.7134872419525156</v>
      </c>
      <c r="Q667" s="15">
        <f>VLOOKUP($D667,'cement hist forecast'!$A$1:$AJ$34,29,0)</f>
        <v>2.6479574088239466</v>
      </c>
      <c r="R667" s="15">
        <f>VLOOKUP($D667,'cement hist forecast'!$A$1:$AJ$34,30,0)</f>
        <v>2.5837381723579491</v>
      </c>
      <c r="S667" s="15">
        <f>VLOOKUP($D667,'cement hist forecast'!$A$1:$AJ$34,31,0)</f>
        <v>2.5208033206212721</v>
      </c>
      <c r="T667" s="15">
        <f>VLOOKUP($D667,'cement hist forecast'!$A$1:$AJ$34,32,0)</f>
        <v>2.4591271659193281</v>
      </c>
      <c r="U667" s="15">
        <f>VLOOKUP($D667,'cement hist forecast'!$A$1:$AJ$34,33,0)</f>
        <v>2.3986845343114234</v>
      </c>
      <c r="V667" s="15">
        <f>VLOOKUP($D667,'cement hist forecast'!$A$1:$AJ$34,34,0)</f>
        <v>2.3394507553356765</v>
      </c>
      <c r="W667" s="15">
        <f>VLOOKUP($D667,'cement hist forecast'!$A$1:$AJ$34,35,0)</f>
        <v>2.2814016519394449</v>
      </c>
      <c r="X667" s="15">
        <f>VLOOKUP($D667,'cement hist forecast'!$A$1:$AJ$34,36,0)</f>
        <v>2.2245135306111372</v>
      </c>
    </row>
    <row r="668" spans="1:24">
      <c r="A668" s="14" t="s">
        <v>3918</v>
      </c>
      <c r="B668" s="14" t="s">
        <v>4973</v>
      </c>
      <c r="C668" s="14" t="s">
        <v>4974</v>
      </c>
      <c r="D668" s="14" t="s">
        <v>2446</v>
      </c>
      <c r="E668" s="14" t="s">
        <v>3951</v>
      </c>
      <c r="F668">
        <f>SUMIF(GID_GCED_CO2_Plant_2019_v1.0!$V$1:$V$797,'prov lvl hist forec Mt'!A668,GID_GCED_CO2_Plant_2019_v1.0!$AB$1:$AB$797)</f>
        <v>0</v>
      </c>
      <c r="G668" s="15">
        <f t="shared" si="20"/>
        <v>15742.279999999997</v>
      </c>
      <c r="H668" s="26">
        <f t="shared" si="21"/>
        <v>0</v>
      </c>
      <c r="I668" s="15">
        <f>VLOOKUP($D668,'cement hist forecast'!$A$1:$AJ$34,21,0)</f>
        <v>14.855393778621981</v>
      </c>
      <c r="J668" s="15">
        <f>VLOOKUP($D668,'cement hist forecast'!$A$1:$AJ$34,22,0)</f>
        <v>15.201388095517611</v>
      </c>
      <c r="K668" s="15">
        <f>VLOOKUP($D668,'cement hist forecast'!$A$1:$AJ$34,23,0)</f>
        <v>15.067019776570652</v>
      </c>
      <c r="L668" s="15">
        <f>VLOOKUP($D668,'cement hist forecast'!$A$1:$AJ$34,24,0)</f>
        <v>14.134727678653508</v>
      </c>
      <c r="M668" s="15">
        <f>VLOOKUP($D668,'cement hist forecast'!$A$1:$AJ$34,25,0)</f>
        <v>15.992822878418323</v>
      </c>
      <c r="N668" s="15">
        <f>VLOOKUP($D668,'cement hist forecast'!$A$1:$AJ$34,26,0)</f>
        <v>13.708727210595866</v>
      </c>
      <c r="O668" s="15">
        <f>VLOOKUP($D668,'cement hist forecast'!$A$1:$AJ$34,27,0)</f>
        <v>13.930634952159352</v>
      </c>
      <c r="P668" s="15">
        <f>VLOOKUP($D668,'cement hist forecast'!$A$1:$AJ$34,28,0)</f>
        <v>13.890880331187187</v>
      </c>
      <c r="Q668" s="15">
        <f>VLOOKUP($D668,'cement hist forecast'!$A$1:$AJ$34,29,0)</f>
        <v>13.514099950952696</v>
      </c>
      <c r="R668" s="15">
        <f>VLOOKUP($D668,'cement hist forecast'!$A$1:$AJ$34,30,0)</f>
        <v>13.144855178322894</v>
      </c>
      <c r="S668" s="15">
        <f>VLOOKUP($D668,'cement hist forecast'!$A$1:$AJ$34,31,0)</f>
        <v>12.782995301145689</v>
      </c>
      <c r="T668" s="15">
        <f>VLOOKUP($D668,'cement hist forecast'!$A$1:$AJ$34,32,0)</f>
        <v>12.428372621512029</v>
      </c>
      <c r="U668" s="15">
        <f>VLOOKUP($D668,'cement hist forecast'!$A$1:$AJ$34,33,0)</f>
        <v>12.080842395471043</v>
      </c>
      <c r="V668" s="15">
        <f>VLOOKUP($D668,'cement hist forecast'!$A$1:$AJ$34,34,0)</f>
        <v>11.740262773950873</v>
      </c>
      <c r="W668" s="15">
        <f>VLOOKUP($D668,'cement hist forecast'!$A$1:$AJ$34,35,0)</f>
        <v>11.406494744861112</v>
      </c>
      <c r="X668" s="15">
        <f>VLOOKUP($D668,'cement hist forecast'!$A$1:$AJ$34,36,0)</f>
        <v>11.079402076353139</v>
      </c>
    </row>
    <row r="669" spans="1:24">
      <c r="A669" s="14" t="s">
        <v>3919</v>
      </c>
      <c r="B669" s="14" t="s">
        <v>4975</v>
      </c>
      <c r="C669" s="14" t="s">
        <v>4976</v>
      </c>
      <c r="D669" s="14" t="s">
        <v>2362</v>
      </c>
      <c r="E669" s="14" t="s">
        <v>3963</v>
      </c>
      <c r="F669">
        <f>SUMIF(GID_GCED_CO2_Plant_2019_v1.0!$V$1:$V$797,'prov lvl hist forec Mt'!A669,GID_GCED_CO2_Plant_2019_v1.0!$AB$1:$AB$797)</f>
        <v>0</v>
      </c>
      <c r="G669" s="15">
        <f t="shared" si="20"/>
        <v>26891.949999999997</v>
      </c>
      <c r="H669" s="26">
        <f t="shared" si="21"/>
        <v>0</v>
      </c>
      <c r="I669" s="15">
        <f>VLOOKUP($D669,'cement hist forecast'!$A$1:$AJ$34,21,0)</f>
        <v>21.994985336630332</v>
      </c>
      <c r="J669" s="15">
        <f>VLOOKUP($D669,'cement hist forecast'!$A$1:$AJ$34,22,0)</f>
        <v>20.472306267203567</v>
      </c>
      <c r="K669" s="15">
        <f>VLOOKUP($D669,'cement hist forecast'!$A$1:$AJ$34,23,0)</f>
        <v>20.264922925467992</v>
      </c>
      <c r="L669" s="15">
        <f>VLOOKUP($D669,'cement hist forecast'!$A$1:$AJ$34,24,0)</f>
        <v>14.497991619881457</v>
      </c>
      <c r="M669" s="15">
        <f>VLOOKUP($D669,'cement hist forecast'!$A$1:$AJ$34,25,0)</f>
        <v>14.40046728580502</v>
      </c>
      <c r="N669" s="15">
        <f>VLOOKUP($D669,'cement hist forecast'!$A$1:$AJ$34,26,0)</f>
        <v>15.896400140947566</v>
      </c>
      <c r="O669" s="15">
        <f>VLOOKUP($D669,'cement hist forecast'!$A$1:$AJ$34,27,0)</f>
        <v>15.777576315359193</v>
      </c>
      <c r="P669" s="15">
        <f>VLOOKUP($D669,'cement hist forecast'!$A$1:$AJ$34,28,0)</f>
        <v>15.798863522896191</v>
      </c>
      <c r="Q669" s="15">
        <f>VLOOKUP($D669,'cement hist forecast'!$A$1:$AJ$34,29,0)</f>
        <v>16.000616223683764</v>
      </c>
      <c r="R669" s="15">
        <f>VLOOKUP($D669,'cement hist forecast'!$A$1:$AJ$34,30,0)</f>
        <v>16.198333870455588</v>
      </c>
      <c r="S669" s="15">
        <f>VLOOKUP($D669,'cement hist forecast'!$A$1:$AJ$34,31,0)</f>
        <v>16.392097164291975</v>
      </c>
      <c r="T669" s="15">
        <f>VLOOKUP($D669,'cement hist forecast'!$A$1:$AJ$34,32,0)</f>
        <v>16.581985192251636</v>
      </c>
      <c r="U669" s="15">
        <f>VLOOKUP($D669,'cement hist forecast'!$A$1:$AJ$34,33,0)</f>
        <v>16.768075459652103</v>
      </c>
      <c r="V669" s="15">
        <f>VLOOKUP($D669,'cement hist forecast'!$A$1:$AJ$34,34,0)</f>
        <v>16.950443921704558</v>
      </c>
      <c r="W669" s="15">
        <f>VLOOKUP($D669,'cement hist forecast'!$A$1:$AJ$34,35,0)</f>
        <v>17.129165014515966</v>
      </c>
      <c r="X669" s="15">
        <f>VLOOKUP($D669,'cement hist forecast'!$A$1:$AJ$34,36,0)</f>
        <v>17.304311685471145</v>
      </c>
    </row>
    <row r="670" spans="1:24">
      <c r="A670" s="14" t="s">
        <v>3920</v>
      </c>
      <c r="B670" s="14" t="s">
        <v>4977</v>
      </c>
      <c r="C670" s="14" t="s">
        <v>4978</v>
      </c>
      <c r="D670" s="14" t="s">
        <v>2357</v>
      </c>
      <c r="E670" s="14" t="s">
        <v>4062</v>
      </c>
      <c r="F670">
        <f>SUMIF(GID_GCED_CO2_Plant_2019_v1.0!$V$1:$V$797,'prov lvl hist forec Mt'!A670,GID_GCED_CO2_Plant_2019_v1.0!$AB$1:$AB$797)</f>
        <v>0</v>
      </c>
      <c r="G670" s="15">
        <f t="shared" si="20"/>
        <v>32718.120000000006</v>
      </c>
      <c r="H670" s="26">
        <f t="shared" si="21"/>
        <v>0</v>
      </c>
      <c r="I670" s="15">
        <f>VLOOKUP($D670,'cement hist forecast'!$A$1:$AJ$34,21,0)</f>
        <v>15.009377674854287</v>
      </c>
      <c r="J670" s="15">
        <f>VLOOKUP($D670,'cement hist forecast'!$A$1:$AJ$34,22,0)</f>
        <v>14.164771783135061</v>
      </c>
      <c r="K670" s="15">
        <f>VLOOKUP($D670,'cement hist forecast'!$A$1:$AJ$34,23,0)</f>
        <v>15.235528999314372</v>
      </c>
      <c r="L670" s="15">
        <f>VLOOKUP($D670,'cement hist forecast'!$A$1:$AJ$34,24,0)</f>
        <v>16.194770331166367</v>
      </c>
      <c r="M670" s="15">
        <f>VLOOKUP($D670,'cement hist forecast'!$A$1:$AJ$34,25,0)</f>
        <v>18.438081140360943</v>
      </c>
      <c r="N670" s="15">
        <f>VLOOKUP($D670,'cement hist forecast'!$A$1:$AJ$34,26,0)</f>
        <v>17.949965087588634</v>
      </c>
      <c r="O670" s="15">
        <f>VLOOKUP($D670,'cement hist forecast'!$A$1:$AJ$34,27,0)</f>
        <v>18.223998936468487</v>
      </c>
      <c r="P670" s="15">
        <f>VLOOKUP($D670,'cement hist forecast'!$A$1:$AJ$34,28,0)</f>
        <v>18.174905958823786</v>
      </c>
      <c r="Q670" s="15">
        <f>VLOOKUP($D670,'cement hist forecast'!$A$1:$AJ$34,29,0)</f>
        <v>17.709619903228777</v>
      </c>
      <c r="R670" s="15">
        <f>VLOOKUP($D670,'cement hist forecast'!$A$1:$AJ$34,30,0)</f>
        <v>17.253639568745673</v>
      </c>
      <c r="S670" s="15">
        <f>VLOOKUP($D670,'cement hist forecast'!$A$1:$AJ$34,31,0)</f>
        <v>16.80677884095223</v>
      </c>
      <c r="T670" s="15">
        <f>VLOOKUP($D670,'cement hist forecast'!$A$1:$AJ$34,32,0)</f>
        <v>16.368855327714655</v>
      </c>
      <c r="U670" s="15">
        <f>VLOOKUP($D670,'cement hist forecast'!$A$1:$AJ$34,33,0)</f>
        <v>15.939690284741834</v>
      </c>
      <c r="V670" s="15">
        <f>VLOOKUP($D670,'cement hist forecast'!$A$1:$AJ$34,34,0)</f>
        <v>15.519108542628466</v>
      </c>
      <c r="W670" s="15">
        <f>VLOOKUP($D670,'cement hist forecast'!$A$1:$AJ$34,35,0)</f>
        <v>15.106938435357369</v>
      </c>
      <c r="X670" s="15">
        <f>VLOOKUP($D670,'cement hist forecast'!$A$1:$AJ$34,36,0)</f>
        <v>14.70301173023169</v>
      </c>
    </row>
    <row r="671" spans="1:24">
      <c r="A671" s="14" t="s">
        <v>3921</v>
      </c>
      <c r="B671" s="14" t="s">
        <v>4979</v>
      </c>
      <c r="C671" s="14" t="s">
        <v>4980</v>
      </c>
      <c r="D671" s="14" t="s">
        <v>2438</v>
      </c>
      <c r="E671" s="14" t="s">
        <v>3959</v>
      </c>
      <c r="F671">
        <f>SUMIF(GID_GCED_CO2_Plant_2019_v1.0!$V$1:$V$797,'prov lvl hist forec Mt'!A671,GID_GCED_CO2_Plant_2019_v1.0!$AB$1:$AB$797)</f>
        <v>0</v>
      </c>
      <c r="G671" s="15">
        <f t="shared" si="20"/>
        <v>15366.849999999997</v>
      </c>
      <c r="H671" s="26">
        <f t="shared" si="21"/>
        <v>0</v>
      </c>
      <c r="I671" s="15">
        <f>VLOOKUP($D671,'cement hist forecast'!$A$1:$AJ$34,21,0)</f>
        <v>5.9878345291577375</v>
      </c>
      <c r="J671" s="15">
        <f>VLOOKUP($D671,'cement hist forecast'!$A$1:$AJ$34,22,0)</f>
        <v>5.1578523161182837</v>
      </c>
      <c r="K671" s="15">
        <f>VLOOKUP($D671,'cement hist forecast'!$A$1:$AJ$34,23,0)</f>
        <v>5.0033483853656673</v>
      </c>
      <c r="L671" s="15">
        <f>VLOOKUP($D671,'cement hist forecast'!$A$1:$AJ$34,24,0)</f>
        <v>5.2750356313801383</v>
      </c>
      <c r="M671" s="15">
        <f>VLOOKUP($D671,'cement hist forecast'!$A$1:$AJ$34,25,0)</f>
        <v>6.3407056184827324</v>
      </c>
      <c r="N671" s="15">
        <f>VLOOKUP($D671,'cement hist forecast'!$A$1:$AJ$34,26,0)</f>
        <v>7.2350911397993114</v>
      </c>
      <c r="O671" s="15">
        <f>VLOOKUP($D671,'cement hist forecast'!$A$1:$AJ$34,27,0)</f>
        <v>7.3822753558155743</v>
      </c>
      <c r="P671" s="15">
        <f>VLOOKUP($D671,'cement hist forecast'!$A$1:$AJ$34,28,0)</f>
        <v>7.3559074036225329</v>
      </c>
      <c r="Q671" s="15">
        <f>VLOOKUP($D671,'cement hist forecast'!$A$1:$AJ$34,29,0)</f>
        <v>7.106001183657435</v>
      </c>
      <c r="R671" s="15">
        <f>VLOOKUP($D671,'cement hist forecast'!$A$1:$AJ$34,30,0)</f>
        <v>6.8610930880916392</v>
      </c>
      <c r="S671" s="15">
        <f>VLOOKUP($D671,'cement hist forecast'!$A$1:$AJ$34,31,0)</f>
        <v>6.6210831544371596</v>
      </c>
      <c r="T671" s="15">
        <f>VLOOKUP($D671,'cement hist forecast'!$A$1:$AJ$34,32,0)</f>
        <v>6.3858734194557698</v>
      </c>
      <c r="U671" s="15">
        <f>VLOOKUP($D671,'cement hist forecast'!$A$1:$AJ$34,33,0)</f>
        <v>6.1553678791740083</v>
      </c>
      <c r="V671" s="15">
        <f>VLOOKUP($D671,'cement hist forecast'!$A$1:$AJ$34,34,0)</f>
        <v>5.9294724496978795</v>
      </c>
      <c r="W671" s="15">
        <f>VLOOKUP($D671,'cement hist forecast'!$A$1:$AJ$34,35,0)</f>
        <v>5.7080949288112768</v>
      </c>
      <c r="X671" s="15">
        <f>VLOOKUP($D671,'cement hist forecast'!$A$1:$AJ$34,36,0)</f>
        <v>5.491144958342403</v>
      </c>
    </row>
    <row r="672" spans="1:24">
      <c r="A672" s="14" t="s">
        <v>3922</v>
      </c>
      <c r="B672" s="14" t="s">
        <v>4981</v>
      </c>
      <c r="C672" s="14" t="s">
        <v>4982</v>
      </c>
      <c r="D672" s="14" t="s">
        <v>2458</v>
      </c>
      <c r="E672" s="14" t="s">
        <v>3957</v>
      </c>
      <c r="F672">
        <f>SUMIF(GID_GCED_CO2_Plant_2019_v1.0!$V$1:$V$797,'prov lvl hist forec Mt'!A672,GID_GCED_CO2_Plant_2019_v1.0!$AB$1:$AB$797)</f>
        <v>0</v>
      </c>
      <c r="G672" s="15">
        <f t="shared" si="20"/>
        <v>25846</v>
      </c>
      <c r="H672" s="26">
        <f t="shared" si="21"/>
        <v>0</v>
      </c>
      <c r="I672" s="15">
        <f>VLOOKUP($D672,'cement hist forecast'!$A$1:$AJ$34,21,0)</f>
        <v>20.159933071953358</v>
      </c>
      <c r="J672" s="15">
        <f>VLOOKUP($D672,'cement hist forecast'!$A$1:$AJ$34,22,0)</f>
        <v>21.097028574533081</v>
      </c>
      <c r="K672" s="15">
        <f>VLOOKUP($D672,'cement hist forecast'!$A$1:$AJ$34,23,0)</f>
        <v>20.755026750013791</v>
      </c>
      <c r="L672" s="15">
        <f>VLOOKUP($D672,'cement hist forecast'!$A$1:$AJ$34,24,0)</f>
        <v>16.237054602988707</v>
      </c>
      <c r="M672" s="15">
        <f>VLOOKUP($D672,'cement hist forecast'!$A$1:$AJ$34,25,0)</f>
        <v>19.755116421437421</v>
      </c>
      <c r="N672" s="15">
        <f>VLOOKUP($D672,'cement hist forecast'!$A$1:$AJ$34,26,0)</f>
        <v>21.383571569910259</v>
      </c>
      <c r="O672" s="15">
        <f>VLOOKUP($D672,'cement hist forecast'!$A$1:$AJ$34,27,0)</f>
        <v>21.877745246091671</v>
      </c>
      <c r="P672" s="15">
        <f>VLOOKUP($D672,'cement hist forecast'!$A$1:$AJ$34,28,0)</f>
        <v>21.789214368112393</v>
      </c>
      <c r="Q672" s="15">
        <f>VLOOKUP($D672,'cement hist forecast'!$A$1:$AJ$34,29,0)</f>
        <v>20.950149699608083</v>
      </c>
      <c r="R672" s="15">
        <f>VLOOKUP($D672,'cement hist forecast'!$A$1:$AJ$34,30,0)</f>
        <v>20.127866324473857</v>
      </c>
      <c r="S672" s="15">
        <f>VLOOKUP($D672,'cement hist forecast'!$A$1:$AJ$34,31,0)</f>
        <v>19.322028616842317</v>
      </c>
      <c r="T672" s="15">
        <f>VLOOKUP($D672,'cement hist forecast'!$A$1:$AJ$34,32,0)</f>
        <v>18.532307663363408</v>
      </c>
      <c r="U672" s="15">
        <f>VLOOKUP($D672,'cement hist forecast'!$A$1:$AJ$34,33,0)</f>
        <v>17.758381128954078</v>
      </c>
      <c r="V672" s="15">
        <f>VLOOKUP($D672,'cement hist forecast'!$A$1:$AJ$34,34,0)</f>
        <v>16.999933125232928</v>
      </c>
      <c r="W672" s="15">
        <f>VLOOKUP($D672,'cement hist forecast'!$A$1:$AJ$34,35,0)</f>
        <v>16.256654081586213</v>
      </c>
      <c r="X672" s="15">
        <f>VLOOKUP($D672,'cement hist forecast'!$A$1:$AJ$34,36,0)</f>
        <v>15.528240618812418</v>
      </c>
    </row>
    <row r="673" spans="1:24">
      <c r="A673" s="14" t="s">
        <v>3923</v>
      </c>
      <c r="B673" s="14" t="s">
        <v>4983</v>
      </c>
      <c r="C673" s="14" t="s">
        <v>4984</v>
      </c>
      <c r="D673" s="14" t="s">
        <v>1517</v>
      </c>
      <c r="E673" s="14" t="s">
        <v>4043</v>
      </c>
      <c r="F673">
        <f>SUMIF(GID_GCED_CO2_Plant_2019_v1.0!$V$1:$V$797,'prov lvl hist forec Mt'!A673,GID_GCED_CO2_Plant_2019_v1.0!$AB$1:$AB$797)</f>
        <v>0</v>
      </c>
      <c r="G673" s="15">
        <f t="shared" si="20"/>
        <v>24846.129999999997</v>
      </c>
      <c r="H673" s="26">
        <f t="shared" si="21"/>
        <v>0</v>
      </c>
      <c r="I673" s="15">
        <f>VLOOKUP($D673,'cement hist forecast'!$A$1:$AJ$34,21,0)</f>
        <v>19.737440587036417</v>
      </c>
      <c r="J673" s="15">
        <f>VLOOKUP($D673,'cement hist forecast'!$A$1:$AJ$34,22,0)</f>
        <v>19.782785600550685</v>
      </c>
      <c r="K673" s="15">
        <f>VLOOKUP($D673,'cement hist forecast'!$A$1:$AJ$34,23,0)</f>
        <v>21.414223108893875</v>
      </c>
      <c r="L673" s="15">
        <f>VLOOKUP($D673,'cement hist forecast'!$A$1:$AJ$34,24,0)</f>
        <v>21.140668258208319</v>
      </c>
      <c r="M673" s="15">
        <f>VLOOKUP($D673,'cement hist forecast'!$A$1:$AJ$34,25,0)</f>
        <v>22.995128337938279</v>
      </c>
      <c r="N673" s="15">
        <f>VLOOKUP($D673,'cement hist forecast'!$A$1:$AJ$34,26,0)</f>
        <v>23.156823843551148</v>
      </c>
      <c r="O673" s="15">
        <f>VLOOKUP($D673,'cement hist forecast'!$A$1:$AJ$34,27,0)</f>
        <v>23.328832621471442</v>
      </c>
      <c r="P673" s="15">
        <f>VLOOKUP($D673,'cement hist forecast'!$A$1:$AJ$34,28,0)</f>
        <v>23.29801736589754</v>
      </c>
      <c r="Q673" s="15">
        <f>VLOOKUP($D673,'cement hist forecast'!$A$1:$AJ$34,29,0)</f>
        <v>23.005961161405295</v>
      </c>
      <c r="R673" s="15">
        <f>VLOOKUP($D673,'cement hist forecast'!$A$1:$AJ$34,30,0)</f>
        <v>22.719746081002896</v>
      </c>
      <c r="S673" s="15">
        <f>VLOOKUP($D673,'cement hist forecast'!$A$1:$AJ$34,31,0)</f>
        <v>22.439255302208544</v>
      </c>
      <c r="T673" s="15">
        <f>VLOOKUP($D673,'cement hist forecast'!$A$1:$AJ$34,32,0)</f>
        <v>22.164374338990076</v>
      </c>
      <c r="U673" s="15">
        <f>VLOOKUP($D673,'cement hist forecast'!$A$1:$AJ$34,33,0)</f>
        <v>21.894990995035982</v>
      </c>
      <c r="V673" s="15">
        <f>VLOOKUP($D673,'cement hist forecast'!$A$1:$AJ$34,34,0)</f>
        <v>21.630995317960966</v>
      </c>
      <c r="W673" s="15">
        <f>VLOOKUP($D673,'cement hist forecast'!$A$1:$AJ$34,35,0)</f>
        <v>21.372279554427454</v>
      </c>
      <c r="X673" s="15">
        <f>VLOOKUP($D673,'cement hist forecast'!$A$1:$AJ$34,36,0)</f>
        <v>21.118738106164606</v>
      </c>
    </row>
    <row r="674" spans="1:24">
      <c r="A674" s="14" t="s">
        <v>3440</v>
      </c>
      <c r="B674" s="14" t="s">
        <v>4985</v>
      </c>
      <c r="C674" s="14" t="s">
        <v>2840</v>
      </c>
      <c r="D674" s="14" t="s">
        <v>2357</v>
      </c>
      <c r="E674" s="14" t="s">
        <v>4062</v>
      </c>
      <c r="F674">
        <f>SUMIF(GID_GCED_CO2_Plant_2019_v1.0!$V$1:$V$797,'prov lvl hist forec Mt'!A674,GID_GCED_CO2_Plant_2019_v1.0!$AB$1:$AB$797)</f>
        <v>419.03999999999996</v>
      </c>
      <c r="G674" s="15">
        <f t="shared" si="20"/>
        <v>32718.120000000006</v>
      </c>
      <c r="H674" s="26">
        <f t="shared" si="21"/>
        <v>1.2807581853725089E-2</v>
      </c>
      <c r="I674" s="15">
        <f>VLOOKUP($D674,'cement hist forecast'!$A$1:$AJ$34,21,0)</f>
        <v>15.009377674854287</v>
      </c>
      <c r="J674" s="15">
        <f>VLOOKUP($D674,'cement hist forecast'!$A$1:$AJ$34,22,0)</f>
        <v>14.164771783135061</v>
      </c>
      <c r="K674" s="15">
        <f>VLOOKUP($D674,'cement hist forecast'!$A$1:$AJ$34,23,0)</f>
        <v>15.235528999314372</v>
      </c>
      <c r="L674" s="15">
        <f>VLOOKUP($D674,'cement hist forecast'!$A$1:$AJ$34,24,0)</f>
        <v>16.194770331166367</v>
      </c>
      <c r="M674" s="15">
        <f>VLOOKUP($D674,'cement hist forecast'!$A$1:$AJ$34,25,0)</f>
        <v>18.438081140360943</v>
      </c>
      <c r="N674" s="15">
        <f>VLOOKUP($D674,'cement hist forecast'!$A$1:$AJ$34,26,0)</f>
        <v>17.949965087588634</v>
      </c>
      <c r="O674" s="15">
        <f>VLOOKUP($D674,'cement hist forecast'!$A$1:$AJ$34,27,0)</f>
        <v>18.223998936468487</v>
      </c>
      <c r="P674" s="15">
        <f>VLOOKUP($D674,'cement hist forecast'!$A$1:$AJ$34,28,0)</f>
        <v>18.174905958823786</v>
      </c>
      <c r="Q674" s="15">
        <f>VLOOKUP($D674,'cement hist forecast'!$A$1:$AJ$34,29,0)</f>
        <v>17.709619903228777</v>
      </c>
      <c r="R674" s="15">
        <f>VLOOKUP($D674,'cement hist forecast'!$A$1:$AJ$34,30,0)</f>
        <v>17.253639568745673</v>
      </c>
      <c r="S674" s="15">
        <f>VLOOKUP($D674,'cement hist forecast'!$A$1:$AJ$34,31,0)</f>
        <v>16.80677884095223</v>
      </c>
      <c r="T674" s="15">
        <f>VLOOKUP($D674,'cement hist forecast'!$A$1:$AJ$34,32,0)</f>
        <v>16.368855327714655</v>
      </c>
      <c r="U674" s="15">
        <f>VLOOKUP($D674,'cement hist forecast'!$A$1:$AJ$34,33,0)</f>
        <v>15.939690284741834</v>
      </c>
      <c r="V674" s="15">
        <f>VLOOKUP($D674,'cement hist forecast'!$A$1:$AJ$34,34,0)</f>
        <v>15.519108542628466</v>
      </c>
      <c r="W674" s="15">
        <f>VLOOKUP($D674,'cement hist forecast'!$A$1:$AJ$34,35,0)</f>
        <v>15.106938435357369</v>
      </c>
      <c r="X674" s="15">
        <f>VLOOKUP($D674,'cement hist forecast'!$A$1:$AJ$34,36,0)</f>
        <v>14.70301173023169</v>
      </c>
    </row>
    <row r="675" spans="1:24">
      <c r="A675" s="14" t="s">
        <v>3391</v>
      </c>
      <c r="B675" s="14" t="s">
        <v>4986</v>
      </c>
      <c r="C675" s="14" t="s">
        <v>2997</v>
      </c>
      <c r="D675" s="14" t="s">
        <v>2362</v>
      </c>
      <c r="E675" s="14" t="s">
        <v>3963</v>
      </c>
      <c r="F675">
        <f>SUMIF(GID_GCED_CO2_Plant_2019_v1.0!$V$1:$V$797,'prov lvl hist forec Mt'!A675,GID_GCED_CO2_Plant_2019_v1.0!$AB$1:$AB$797)</f>
        <v>784.43000000000006</v>
      </c>
      <c r="G675" s="15">
        <f t="shared" si="20"/>
        <v>26891.949999999997</v>
      </c>
      <c r="H675" s="26">
        <f t="shared" si="21"/>
        <v>2.9169695763973984E-2</v>
      </c>
      <c r="I675" s="15">
        <f>VLOOKUP($D675,'cement hist forecast'!$A$1:$AJ$34,21,0)</f>
        <v>21.994985336630332</v>
      </c>
      <c r="J675" s="15">
        <f>VLOOKUP($D675,'cement hist forecast'!$A$1:$AJ$34,22,0)</f>
        <v>20.472306267203567</v>
      </c>
      <c r="K675" s="15">
        <f>VLOOKUP($D675,'cement hist forecast'!$A$1:$AJ$34,23,0)</f>
        <v>20.264922925467992</v>
      </c>
      <c r="L675" s="15">
        <f>VLOOKUP($D675,'cement hist forecast'!$A$1:$AJ$34,24,0)</f>
        <v>14.497991619881457</v>
      </c>
      <c r="M675" s="15">
        <f>VLOOKUP($D675,'cement hist forecast'!$A$1:$AJ$34,25,0)</f>
        <v>14.40046728580502</v>
      </c>
      <c r="N675" s="15">
        <f>VLOOKUP($D675,'cement hist forecast'!$A$1:$AJ$34,26,0)</f>
        <v>15.896400140947566</v>
      </c>
      <c r="O675" s="15">
        <f>VLOOKUP($D675,'cement hist forecast'!$A$1:$AJ$34,27,0)</f>
        <v>15.777576315359193</v>
      </c>
      <c r="P675" s="15">
        <f>VLOOKUP($D675,'cement hist forecast'!$A$1:$AJ$34,28,0)</f>
        <v>15.798863522896191</v>
      </c>
      <c r="Q675" s="15">
        <f>VLOOKUP($D675,'cement hist forecast'!$A$1:$AJ$34,29,0)</f>
        <v>16.000616223683764</v>
      </c>
      <c r="R675" s="15">
        <f>VLOOKUP($D675,'cement hist forecast'!$A$1:$AJ$34,30,0)</f>
        <v>16.198333870455588</v>
      </c>
      <c r="S675" s="15">
        <f>VLOOKUP($D675,'cement hist forecast'!$A$1:$AJ$34,31,0)</f>
        <v>16.392097164291975</v>
      </c>
      <c r="T675" s="15">
        <f>VLOOKUP($D675,'cement hist forecast'!$A$1:$AJ$34,32,0)</f>
        <v>16.581985192251636</v>
      </c>
      <c r="U675" s="15">
        <f>VLOOKUP($D675,'cement hist forecast'!$A$1:$AJ$34,33,0)</f>
        <v>16.768075459652103</v>
      </c>
      <c r="V675" s="15">
        <f>VLOOKUP($D675,'cement hist forecast'!$A$1:$AJ$34,34,0)</f>
        <v>16.950443921704558</v>
      </c>
      <c r="W675" s="15">
        <f>VLOOKUP($D675,'cement hist forecast'!$A$1:$AJ$34,35,0)</f>
        <v>17.129165014515966</v>
      </c>
      <c r="X675" s="15">
        <f>VLOOKUP($D675,'cement hist forecast'!$A$1:$AJ$34,36,0)</f>
        <v>17.304311685471145</v>
      </c>
    </row>
    <row r="676" spans="1:24">
      <c r="A676" s="14" t="s">
        <v>3924</v>
      </c>
      <c r="B676" s="14" t="s">
        <v>4987</v>
      </c>
      <c r="C676" s="14" t="s">
        <v>4988</v>
      </c>
      <c r="D676" s="14" t="s">
        <v>1445</v>
      </c>
      <c r="E676" s="14" t="s">
        <v>3947</v>
      </c>
      <c r="F676">
        <f>SUMIF(GID_GCED_CO2_Plant_2019_v1.0!$V$1:$V$797,'prov lvl hist forec Mt'!A676,GID_GCED_CO2_Plant_2019_v1.0!$AB$1:$AB$797)</f>
        <v>0</v>
      </c>
      <c r="G676" s="15">
        <f t="shared" si="20"/>
        <v>19500.18</v>
      </c>
      <c r="H676" s="26">
        <f t="shared" si="21"/>
        <v>0</v>
      </c>
      <c r="I676" s="15">
        <f>VLOOKUP($D676,'cement hist forecast'!$A$1:$AJ$34,21,0)</f>
        <v>11.887051923900506</v>
      </c>
      <c r="J676" s="15">
        <f>VLOOKUP($D676,'cement hist forecast'!$A$1:$AJ$34,22,0)</f>
        <v>12.937656953365352</v>
      </c>
      <c r="K676" s="15">
        <f>VLOOKUP($D676,'cement hist forecast'!$A$1:$AJ$34,23,0)</f>
        <v>12.159265759154817</v>
      </c>
      <c r="L676" s="15">
        <f>VLOOKUP($D676,'cement hist forecast'!$A$1:$AJ$34,24,0)</f>
        <v>11.815307114840197</v>
      </c>
      <c r="M676" s="15">
        <f>VLOOKUP($D676,'cement hist forecast'!$A$1:$AJ$34,25,0)</f>
        <v>14.078349814013468</v>
      </c>
      <c r="N676" s="15">
        <f>VLOOKUP($D676,'cement hist forecast'!$A$1:$AJ$34,26,0)</f>
        <v>15.890419594803729</v>
      </c>
      <c r="O676" s="15">
        <f>VLOOKUP($D676,'cement hist forecast'!$A$1:$AJ$34,27,0)</f>
        <v>16.19866484510754</v>
      </c>
      <c r="P676" s="15">
        <f>VLOOKUP($D676,'cement hist forecast'!$A$1:$AJ$34,28,0)</f>
        <v>16.143442918166372</v>
      </c>
      <c r="Q676" s="15">
        <f>VLOOKUP($D676,'cement hist forecast'!$A$1:$AJ$34,29,0)</f>
        <v>15.620068826768495</v>
      </c>
      <c r="R676" s="15">
        <f>VLOOKUP($D676,'cement hist forecast'!$A$1:$AJ$34,30,0)</f>
        <v>15.107162217198578</v>
      </c>
      <c r="S676" s="15">
        <f>VLOOKUP($D676,'cement hist forecast'!$A$1:$AJ$34,31,0)</f>
        <v>14.604513739820057</v>
      </c>
      <c r="T676" s="15">
        <f>VLOOKUP($D676,'cement hist forecast'!$A$1:$AJ$34,32,0)</f>
        <v>14.111918231989108</v>
      </c>
      <c r="U676" s="15">
        <f>VLOOKUP($D676,'cement hist forecast'!$A$1:$AJ$34,33,0)</f>
        <v>13.629174634314779</v>
      </c>
      <c r="V676" s="15">
        <f>VLOOKUP($D676,'cement hist forecast'!$A$1:$AJ$34,34,0)</f>
        <v>13.156085908593933</v>
      </c>
      <c r="W676" s="15">
        <f>VLOOKUP($D676,'cement hist forecast'!$A$1:$AJ$34,35,0)</f>
        <v>12.692458957387508</v>
      </c>
      <c r="X676" s="15">
        <f>VLOOKUP($D676,'cement hist forecast'!$A$1:$AJ$34,36,0)</f>
        <v>12.238104545205207</v>
      </c>
    </row>
    <row r="677" spans="1:24">
      <c r="A677" s="14" t="s">
        <v>3340</v>
      </c>
      <c r="B677" s="14" t="s">
        <v>4989</v>
      </c>
      <c r="C677" s="14" t="s">
        <v>2782</v>
      </c>
      <c r="D677" s="14" t="s">
        <v>2400</v>
      </c>
      <c r="E677" s="14" t="s">
        <v>4023</v>
      </c>
      <c r="F677">
        <f>SUMIF(GID_GCED_CO2_Plant_2019_v1.0!$V$1:$V$797,'prov lvl hist forec Mt'!A677,GID_GCED_CO2_Plant_2019_v1.0!$AB$1:$AB$797)</f>
        <v>522.95000000000005</v>
      </c>
      <c r="G677" s="15">
        <f t="shared" si="20"/>
        <v>18621.920000000002</v>
      </c>
      <c r="H677" s="26">
        <f t="shared" si="21"/>
        <v>2.8082496326909363E-2</v>
      </c>
      <c r="I677" s="15">
        <f>VLOOKUP($D677,'cement hist forecast'!$A$1:$AJ$34,21,0)</f>
        <v>15.467210726119626</v>
      </c>
      <c r="J677" s="15">
        <f>VLOOKUP($D677,'cement hist forecast'!$A$1:$AJ$34,22,0)</f>
        <v>15.976751172588134</v>
      </c>
      <c r="K677" s="15">
        <f>VLOOKUP($D677,'cement hist forecast'!$A$1:$AJ$34,23,0)</f>
        <v>16.1704825212869</v>
      </c>
      <c r="L677" s="15">
        <f>VLOOKUP($D677,'cement hist forecast'!$A$1:$AJ$34,24,0)</f>
        <v>14.439325167700181</v>
      </c>
      <c r="M677" s="15">
        <f>VLOOKUP($D677,'cement hist forecast'!$A$1:$AJ$34,25,0)</f>
        <v>15.403971225051407</v>
      </c>
      <c r="N677" s="15">
        <f>VLOOKUP($D677,'cement hist forecast'!$A$1:$AJ$34,26,0)</f>
        <v>14.96456053282656</v>
      </c>
      <c r="O677" s="15">
        <f>VLOOKUP($D677,'cement hist forecast'!$A$1:$AJ$34,27,0)</f>
        <v>15.02982583604382</v>
      </c>
      <c r="P677" s="15">
        <f>VLOOKUP($D677,'cement hist forecast'!$A$1:$AJ$34,28,0)</f>
        <v>15.018133601362166</v>
      </c>
      <c r="Q677" s="15">
        <f>VLOOKUP($D677,'cement hist forecast'!$A$1:$AJ$34,29,0)</f>
        <v>14.907318694279338</v>
      </c>
      <c r="R677" s="15">
        <f>VLOOKUP($D677,'cement hist forecast'!$A$1:$AJ$34,30,0)</f>
        <v>14.798720085338164</v>
      </c>
      <c r="S677" s="15">
        <f>VLOOKUP($D677,'cement hist forecast'!$A$1:$AJ$34,31,0)</f>
        <v>14.692293448575814</v>
      </c>
      <c r="T677" s="15">
        <f>VLOOKUP($D677,'cement hist forecast'!$A$1:$AJ$34,32,0)</f>
        <v>14.587995344548712</v>
      </c>
      <c r="U677" s="15">
        <f>VLOOKUP($D677,'cement hist forecast'!$A$1:$AJ$34,33,0)</f>
        <v>14.48578320260215</v>
      </c>
      <c r="V677" s="15">
        <f>VLOOKUP($D677,'cement hist forecast'!$A$1:$AJ$34,34,0)</f>
        <v>14.385615303494522</v>
      </c>
      <c r="W677" s="15">
        <f>VLOOKUP($D677,'cement hist forecast'!$A$1:$AJ$34,35,0)</f>
        <v>14.287450762369044</v>
      </c>
      <c r="X677" s="15">
        <f>VLOOKUP($D677,'cement hist forecast'!$A$1:$AJ$34,36,0)</f>
        <v>14.191249512066076</v>
      </c>
    </row>
    <row r="678" spans="1:24">
      <c r="A678" s="14" t="s">
        <v>3331</v>
      </c>
      <c r="B678" s="14" t="s">
        <v>4990</v>
      </c>
      <c r="C678" s="14" t="s">
        <v>2734</v>
      </c>
      <c r="D678" s="14" t="s">
        <v>2458</v>
      </c>
      <c r="E678" s="14" t="s">
        <v>3957</v>
      </c>
      <c r="F678">
        <f>SUMIF(GID_GCED_CO2_Plant_2019_v1.0!$V$1:$V$797,'prov lvl hist forec Mt'!A678,GID_GCED_CO2_Plant_2019_v1.0!$AB$1:$AB$797)</f>
        <v>4153.47</v>
      </c>
      <c r="G678" s="15">
        <f t="shared" si="20"/>
        <v>25846</v>
      </c>
      <c r="H678" s="26">
        <f t="shared" si="21"/>
        <v>0.16070068869457557</v>
      </c>
      <c r="I678" s="15">
        <f>VLOOKUP($D678,'cement hist forecast'!$A$1:$AJ$34,21,0)</f>
        <v>20.159933071953358</v>
      </c>
      <c r="J678" s="15">
        <f>VLOOKUP($D678,'cement hist forecast'!$A$1:$AJ$34,22,0)</f>
        <v>21.097028574533081</v>
      </c>
      <c r="K678" s="15">
        <f>VLOOKUP($D678,'cement hist forecast'!$A$1:$AJ$34,23,0)</f>
        <v>20.755026750013791</v>
      </c>
      <c r="L678" s="15">
        <f>VLOOKUP($D678,'cement hist forecast'!$A$1:$AJ$34,24,0)</f>
        <v>16.237054602988707</v>
      </c>
      <c r="M678" s="15">
        <f>VLOOKUP($D678,'cement hist forecast'!$A$1:$AJ$34,25,0)</f>
        <v>19.755116421437421</v>
      </c>
      <c r="N678" s="15">
        <f>VLOOKUP($D678,'cement hist forecast'!$A$1:$AJ$34,26,0)</f>
        <v>21.383571569910259</v>
      </c>
      <c r="O678" s="15">
        <f>VLOOKUP($D678,'cement hist forecast'!$A$1:$AJ$34,27,0)</f>
        <v>21.877745246091671</v>
      </c>
      <c r="P678" s="15">
        <f>VLOOKUP($D678,'cement hist forecast'!$A$1:$AJ$34,28,0)</f>
        <v>21.789214368112393</v>
      </c>
      <c r="Q678" s="15">
        <f>VLOOKUP($D678,'cement hist forecast'!$A$1:$AJ$34,29,0)</f>
        <v>20.950149699608083</v>
      </c>
      <c r="R678" s="15">
        <f>VLOOKUP($D678,'cement hist forecast'!$A$1:$AJ$34,30,0)</f>
        <v>20.127866324473857</v>
      </c>
      <c r="S678" s="15">
        <f>VLOOKUP($D678,'cement hist forecast'!$A$1:$AJ$34,31,0)</f>
        <v>19.322028616842317</v>
      </c>
      <c r="T678" s="15">
        <f>VLOOKUP($D678,'cement hist forecast'!$A$1:$AJ$34,32,0)</f>
        <v>18.532307663363408</v>
      </c>
      <c r="U678" s="15">
        <f>VLOOKUP($D678,'cement hist forecast'!$A$1:$AJ$34,33,0)</f>
        <v>17.758381128954078</v>
      </c>
      <c r="V678" s="15">
        <f>VLOOKUP($D678,'cement hist forecast'!$A$1:$AJ$34,34,0)</f>
        <v>16.999933125232928</v>
      </c>
      <c r="W678" s="15">
        <f>VLOOKUP($D678,'cement hist forecast'!$A$1:$AJ$34,35,0)</f>
        <v>16.256654081586213</v>
      </c>
      <c r="X678" s="15">
        <f>VLOOKUP($D678,'cement hist forecast'!$A$1:$AJ$34,36,0)</f>
        <v>15.528240618812418</v>
      </c>
    </row>
    <row r="679" spans="1:24">
      <c r="A679" s="14" t="s">
        <v>3925</v>
      </c>
      <c r="B679" s="14" t="s">
        <v>4991</v>
      </c>
      <c r="C679" s="14" t="s">
        <v>4992</v>
      </c>
      <c r="D679" s="14" t="s">
        <v>2412</v>
      </c>
      <c r="E679" s="14" t="s">
        <v>3949</v>
      </c>
      <c r="F679">
        <f>SUMIF(GID_GCED_CO2_Plant_2019_v1.0!$V$1:$V$797,'prov lvl hist forec Mt'!A679,GID_GCED_CO2_Plant_2019_v1.0!$AB$1:$AB$797)</f>
        <v>0</v>
      </c>
      <c r="G679" s="15">
        <f t="shared" si="20"/>
        <v>15785.860000000004</v>
      </c>
      <c r="H679" s="26">
        <f t="shared" si="21"/>
        <v>0</v>
      </c>
      <c r="I679" s="15">
        <f>VLOOKUP($D679,'cement hist forecast'!$A$1:$AJ$34,21,0)</f>
        <v>11.343923220019859</v>
      </c>
      <c r="J679" s="15">
        <f>VLOOKUP($D679,'cement hist forecast'!$A$1:$AJ$34,22,0)</f>
        <v>9.9130862781334503</v>
      </c>
      <c r="K679" s="15">
        <f>VLOOKUP($D679,'cement hist forecast'!$A$1:$AJ$34,23,0)</f>
        <v>10.141604532781432</v>
      </c>
      <c r="L679" s="15">
        <f>VLOOKUP($D679,'cement hist forecast'!$A$1:$AJ$34,24,0)</f>
        <v>8.291353354336696</v>
      </c>
      <c r="M679" s="15">
        <f>VLOOKUP($D679,'cement hist forecast'!$A$1:$AJ$34,25,0)</f>
        <v>9.1106957187115842</v>
      </c>
      <c r="N679" s="15">
        <f>VLOOKUP($D679,'cement hist forecast'!$A$1:$AJ$34,26,0)</f>
        <v>9.2201849356915702</v>
      </c>
      <c r="O679" s="15">
        <f>VLOOKUP($D679,'cement hist forecast'!$A$1:$AJ$34,27,0)</f>
        <v>9.3035600578153357</v>
      </c>
      <c r="P679" s="15">
        <f>VLOOKUP($D679,'cement hist forecast'!$A$1:$AJ$34,28,0)</f>
        <v>9.2886234613938434</v>
      </c>
      <c r="Q679" s="15">
        <f>VLOOKUP($D679,'cement hist forecast'!$A$1:$AJ$34,29,0)</f>
        <v>9.1470596295304016</v>
      </c>
      <c r="R679" s="15">
        <f>VLOOKUP($D679,'cement hist forecast'!$A$1:$AJ$34,30,0)</f>
        <v>9.0083270743042263</v>
      </c>
      <c r="S679" s="15">
        <f>VLOOKUP($D679,'cement hist forecast'!$A$1:$AJ$34,31,0)</f>
        <v>8.8723691701825764</v>
      </c>
      <c r="T679" s="15">
        <f>VLOOKUP($D679,'cement hist forecast'!$A$1:$AJ$34,32,0)</f>
        <v>8.7391304241433581</v>
      </c>
      <c r="U679" s="15">
        <f>VLOOKUP($D679,'cement hist forecast'!$A$1:$AJ$34,33,0)</f>
        <v>8.6085564530249243</v>
      </c>
      <c r="V679" s="15">
        <f>VLOOKUP($D679,'cement hist forecast'!$A$1:$AJ$34,34,0)</f>
        <v>8.480593961328859</v>
      </c>
      <c r="W679" s="15">
        <f>VLOOKUP($D679,'cement hist forecast'!$A$1:$AJ$34,35,0)</f>
        <v>8.3551907194667159</v>
      </c>
      <c r="X679" s="15">
        <f>VLOOKUP($D679,'cement hist forecast'!$A$1:$AJ$34,36,0)</f>
        <v>8.2322955424418147</v>
      </c>
    </row>
    <row r="680" spans="1:24">
      <c r="A680" s="14" t="s">
        <v>3352</v>
      </c>
      <c r="B680" s="14" t="s">
        <v>4993</v>
      </c>
      <c r="C680" s="14" t="s">
        <v>2862</v>
      </c>
      <c r="D680" s="14" t="s">
        <v>2366</v>
      </c>
      <c r="E680" s="14" t="s">
        <v>3987</v>
      </c>
      <c r="F680">
        <f>SUMIF(GID_GCED_CO2_Plant_2019_v1.0!$V$1:$V$797,'prov lvl hist forec Mt'!A680,GID_GCED_CO2_Plant_2019_v1.0!$AB$1:$AB$797)</f>
        <v>442.51000000000005</v>
      </c>
      <c r="G680" s="15">
        <f t="shared" si="20"/>
        <v>30951.659999999996</v>
      </c>
      <c r="H680" s="26">
        <f t="shared" si="21"/>
        <v>1.4296809928772806E-2</v>
      </c>
      <c r="I680" s="15">
        <f>VLOOKUP($D680,'cement hist forecast'!$A$1:$AJ$34,21,0)</f>
        <v>18.673370677696866</v>
      </c>
      <c r="J680" s="15">
        <f>VLOOKUP($D680,'cement hist forecast'!$A$1:$AJ$34,22,0)</f>
        <v>19.134054182558735</v>
      </c>
      <c r="K680" s="15">
        <f>VLOOKUP($D680,'cement hist forecast'!$A$1:$AJ$34,23,0)</f>
        <v>18.733784261782063</v>
      </c>
      <c r="L680" s="15">
        <f>VLOOKUP($D680,'cement hist forecast'!$A$1:$AJ$34,24,0)</f>
        <v>18.178614028547219</v>
      </c>
      <c r="M680" s="15">
        <f>VLOOKUP($D680,'cement hist forecast'!$A$1:$AJ$34,25,0)</f>
        <v>19.500559683797793</v>
      </c>
      <c r="N680" s="15">
        <f>VLOOKUP($D680,'cement hist forecast'!$A$1:$AJ$34,26,0)</f>
        <v>19.658190788078301</v>
      </c>
      <c r="O680" s="15">
        <f>VLOOKUP($D680,'cement hist forecast'!$A$1:$AJ$34,27,0)</f>
        <v>19.758945245019191</v>
      </c>
      <c r="P680" s="15">
        <f>VLOOKUP($D680,'cement hist forecast'!$A$1:$AJ$34,28,0)</f>
        <v>19.74089515258564</v>
      </c>
      <c r="Q680" s="15">
        <f>VLOOKUP($D680,'cement hist forecast'!$A$1:$AJ$34,29,0)</f>
        <v>19.569822695495866</v>
      </c>
      <c r="R680" s="15">
        <f>VLOOKUP($D680,'cement hist forecast'!$A$1:$AJ$34,30,0)</f>
        <v>19.402171687547888</v>
      </c>
      <c r="S680" s="15">
        <f>VLOOKUP($D680,'cement hist forecast'!$A$1:$AJ$34,31,0)</f>
        <v>19.237873699758868</v>
      </c>
      <c r="T680" s="15">
        <f>VLOOKUP($D680,'cement hist forecast'!$A$1:$AJ$34,32,0)</f>
        <v>19.076861671725631</v>
      </c>
      <c r="U680" s="15">
        <f>VLOOKUP($D680,'cement hist forecast'!$A$1:$AJ$34,33,0)</f>
        <v>18.919069884253059</v>
      </c>
      <c r="V680" s="15">
        <f>VLOOKUP($D680,'cement hist forecast'!$A$1:$AJ$34,34,0)</f>
        <v>18.764433932529936</v>
      </c>
      <c r="W680" s="15">
        <f>VLOOKUP($D680,'cement hist forecast'!$A$1:$AJ$34,35,0)</f>
        <v>18.61289069984128</v>
      </c>
      <c r="X680" s="15">
        <f>VLOOKUP($D680,'cement hist forecast'!$A$1:$AJ$34,36,0)</f>
        <v>18.464378331806394</v>
      </c>
    </row>
    <row r="681" spans="1:24">
      <c r="A681" s="14" t="s">
        <v>3926</v>
      </c>
      <c r="B681" s="14" t="s">
        <v>4994</v>
      </c>
      <c r="C681" s="14" t="s">
        <v>2489</v>
      </c>
      <c r="D681" s="14" t="s">
        <v>2400</v>
      </c>
      <c r="E681" s="14" t="s">
        <v>4023</v>
      </c>
      <c r="F681">
        <f>SUMIF(GID_GCED_CO2_Plant_2019_v1.0!$V$1:$V$797,'prov lvl hist forec Mt'!A681,GID_GCED_CO2_Plant_2019_v1.0!$AB$1:$AB$797)</f>
        <v>0</v>
      </c>
      <c r="G681" s="15">
        <f t="shared" si="20"/>
        <v>18621.920000000002</v>
      </c>
      <c r="H681" s="26">
        <f t="shared" si="21"/>
        <v>0</v>
      </c>
      <c r="I681" s="15">
        <f>VLOOKUP($D681,'cement hist forecast'!$A$1:$AJ$34,21,0)</f>
        <v>15.467210726119626</v>
      </c>
      <c r="J681" s="15">
        <f>VLOOKUP($D681,'cement hist forecast'!$A$1:$AJ$34,22,0)</f>
        <v>15.976751172588134</v>
      </c>
      <c r="K681" s="15">
        <f>VLOOKUP($D681,'cement hist forecast'!$A$1:$AJ$34,23,0)</f>
        <v>16.1704825212869</v>
      </c>
      <c r="L681" s="15">
        <f>VLOOKUP($D681,'cement hist forecast'!$A$1:$AJ$34,24,0)</f>
        <v>14.439325167700181</v>
      </c>
      <c r="M681" s="15">
        <f>VLOOKUP($D681,'cement hist forecast'!$A$1:$AJ$34,25,0)</f>
        <v>15.403971225051407</v>
      </c>
      <c r="N681" s="15">
        <f>VLOOKUP($D681,'cement hist forecast'!$A$1:$AJ$34,26,0)</f>
        <v>14.96456053282656</v>
      </c>
      <c r="O681" s="15">
        <f>VLOOKUP($D681,'cement hist forecast'!$A$1:$AJ$34,27,0)</f>
        <v>15.02982583604382</v>
      </c>
      <c r="P681" s="15">
        <f>VLOOKUP($D681,'cement hist forecast'!$A$1:$AJ$34,28,0)</f>
        <v>15.018133601362166</v>
      </c>
      <c r="Q681" s="15">
        <f>VLOOKUP($D681,'cement hist forecast'!$A$1:$AJ$34,29,0)</f>
        <v>14.907318694279338</v>
      </c>
      <c r="R681" s="15">
        <f>VLOOKUP($D681,'cement hist forecast'!$A$1:$AJ$34,30,0)</f>
        <v>14.798720085338164</v>
      </c>
      <c r="S681" s="15">
        <f>VLOOKUP($D681,'cement hist forecast'!$A$1:$AJ$34,31,0)</f>
        <v>14.692293448575814</v>
      </c>
      <c r="T681" s="15">
        <f>VLOOKUP($D681,'cement hist forecast'!$A$1:$AJ$34,32,0)</f>
        <v>14.587995344548712</v>
      </c>
      <c r="U681" s="15">
        <f>VLOOKUP($D681,'cement hist forecast'!$A$1:$AJ$34,33,0)</f>
        <v>14.48578320260215</v>
      </c>
      <c r="V681" s="15">
        <f>VLOOKUP($D681,'cement hist forecast'!$A$1:$AJ$34,34,0)</f>
        <v>14.385615303494522</v>
      </c>
      <c r="W681" s="15">
        <f>VLOOKUP($D681,'cement hist forecast'!$A$1:$AJ$34,35,0)</f>
        <v>14.287450762369044</v>
      </c>
      <c r="X681" s="15">
        <f>VLOOKUP($D681,'cement hist forecast'!$A$1:$AJ$34,36,0)</f>
        <v>14.191249512066076</v>
      </c>
    </row>
    <row r="682" spans="1:24">
      <c r="A682" s="14" t="s">
        <v>3339</v>
      </c>
      <c r="B682" s="14" t="s">
        <v>4995</v>
      </c>
      <c r="C682" s="14" t="s">
        <v>2780</v>
      </c>
      <c r="D682" s="14" t="s">
        <v>2366</v>
      </c>
      <c r="E682" s="14" t="s">
        <v>3987</v>
      </c>
      <c r="F682">
        <f>SUMIF(GID_GCED_CO2_Plant_2019_v1.0!$V$1:$V$797,'prov lvl hist forec Mt'!A682,GID_GCED_CO2_Plant_2019_v1.0!$AB$1:$AB$797)</f>
        <v>305.06</v>
      </c>
      <c r="G682" s="15">
        <f t="shared" si="20"/>
        <v>30951.659999999996</v>
      </c>
      <c r="H682" s="26">
        <f t="shared" si="21"/>
        <v>9.8560141846996269E-3</v>
      </c>
      <c r="I682" s="15">
        <f>VLOOKUP($D682,'cement hist forecast'!$A$1:$AJ$34,21,0)</f>
        <v>18.673370677696866</v>
      </c>
      <c r="J682" s="15">
        <f>VLOOKUP($D682,'cement hist forecast'!$A$1:$AJ$34,22,0)</f>
        <v>19.134054182558735</v>
      </c>
      <c r="K682" s="15">
        <f>VLOOKUP($D682,'cement hist forecast'!$A$1:$AJ$34,23,0)</f>
        <v>18.733784261782063</v>
      </c>
      <c r="L682" s="15">
        <f>VLOOKUP($D682,'cement hist forecast'!$A$1:$AJ$34,24,0)</f>
        <v>18.178614028547219</v>
      </c>
      <c r="M682" s="15">
        <f>VLOOKUP($D682,'cement hist forecast'!$A$1:$AJ$34,25,0)</f>
        <v>19.500559683797793</v>
      </c>
      <c r="N682" s="15">
        <f>VLOOKUP($D682,'cement hist forecast'!$A$1:$AJ$34,26,0)</f>
        <v>19.658190788078301</v>
      </c>
      <c r="O682" s="15">
        <f>VLOOKUP($D682,'cement hist forecast'!$A$1:$AJ$34,27,0)</f>
        <v>19.758945245019191</v>
      </c>
      <c r="P682" s="15">
        <f>VLOOKUP($D682,'cement hist forecast'!$A$1:$AJ$34,28,0)</f>
        <v>19.74089515258564</v>
      </c>
      <c r="Q682" s="15">
        <f>VLOOKUP($D682,'cement hist forecast'!$A$1:$AJ$34,29,0)</f>
        <v>19.569822695495866</v>
      </c>
      <c r="R682" s="15">
        <f>VLOOKUP($D682,'cement hist forecast'!$A$1:$AJ$34,30,0)</f>
        <v>19.402171687547888</v>
      </c>
      <c r="S682" s="15">
        <f>VLOOKUP($D682,'cement hist forecast'!$A$1:$AJ$34,31,0)</f>
        <v>19.237873699758868</v>
      </c>
      <c r="T682" s="15">
        <f>VLOOKUP($D682,'cement hist forecast'!$A$1:$AJ$34,32,0)</f>
        <v>19.076861671725631</v>
      </c>
      <c r="U682" s="15">
        <f>VLOOKUP($D682,'cement hist forecast'!$A$1:$AJ$34,33,0)</f>
        <v>18.919069884253059</v>
      </c>
      <c r="V682" s="15">
        <f>VLOOKUP($D682,'cement hist forecast'!$A$1:$AJ$34,34,0)</f>
        <v>18.764433932529936</v>
      </c>
      <c r="W682" s="15">
        <f>VLOOKUP($D682,'cement hist forecast'!$A$1:$AJ$34,35,0)</f>
        <v>18.61289069984128</v>
      </c>
      <c r="X682" s="15">
        <f>VLOOKUP($D682,'cement hist forecast'!$A$1:$AJ$34,36,0)</f>
        <v>18.464378331806394</v>
      </c>
    </row>
    <row r="683" spans="1:24">
      <c r="A683" s="14" t="s">
        <v>3927</v>
      </c>
      <c r="B683" s="14" t="s">
        <v>4996</v>
      </c>
      <c r="C683" s="14" t="s">
        <v>4997</v>
      </c>
      <c r="D683" s="14" t="s">
        <v>2458</v>
      </c>
      <c r="E683" s="14" t="s">
        <v>3957</v>
      </c>
      <c r="F683">
        <f>SUMIF(GID_GCED_CO2_Plant_2019_v1.0!$V$1:$V$797,'prov lvl hist forec Mt'!A683,GID_GCED_CO2_Plant_2019_v1.0!$AB$1:$AB$797)</f>
        <v>0</v>
      </c>
      <c r="G683" s="15">
        <f t="shared" si="20"/>
        <v>25846</v>
      </c>
      <c r="H683" s="26">
        <f t="shared" si="21"/>
        <v>0</v>
      </c>
      <c r="I683" s="15">
        <f>VLOOKUP($D683,'cement hist forecast'!$A$1:$AJ$34,21,0)</f>
        <v>20.159933071953358</v>
      </c>
      <c r="J683" s="15">
        <f>VLOOKUP($D683,'cement hist forecast'!$A$1:$AJ$34,22,0)</f>
        <v>21.097028574533081</v>
      </c>
      <c r="K683" s="15">
        <f>VLOOKUP($D683,'cement hist forecast'!$A$1:$AJ$34,23,0)</f>
        <v>20.755026750013791</v>
      </c>
      <c r="L683" s="15">
        <f>VLOOKUP($D683,'cement hist forecast'!$A$1:$AJ$34,24,0)</f>
        <v>16.237054602988707</v>
      </c>
      <c r="M683" s="15">
        <f>VLOOKUP($D683,'cement hist forecast'!$A$1:$AJ$34,25,0)</f>
        <v>19.755116421437421</v>
      </c>
      <c r="N683" s="15">
        <f>VLOOKUP($D683,'cement hist forecast'!$A$1:$AJ$34,26,0)</f>
        <v>21.383571569910259</v>
      </c>
      <c r="O683" s="15">
        <f>VLOOKUP($D683,'cement hist forecast'!$A$1:$AJ$34,27,0)</f>
        <v>21.877745246091671</v>
      </c>
      <c r="P683" s="15">
        <f>VLOOKUP($D683,'cement hist forecast'!$A$1:$AJ$34,28,0)</f>
        <v>21.789214368112393</v>
      </c>
      <c r="Q683" s="15">
        <f>VLOOKUP($D683,'cement hist forecast'!$A$1:$AJ$34,29,0)</f>
        <v>20.950149699608083</v>
      </c>
      <c r="R683" s="15">
        <f>VLOOKUP($D683,'cement hist forecast'!$A$1:$AJ$34,30,0)</f>
        <v>20.127866324473857</v>
      </c>
      <c r="S683" s="15">
        <f>VLOOKUP($D683,'cement hist forecast'!$A$1:$AJ$34,31,0)</f>
        <v>19.322028616842317</v>
      </c>
      <c r="T683" s="15">
        <f>VLOOKUP($D683,'cement hist forecast'!$A$1:$AJ$34,32,0)</f>
        <v>18.532307663363408</v>
      </c>
      <c r="U683" s="15">
        <f>VLOOKUP($D683,'cement hist forecast'!$A$1:$AJ$34,33,0)</f>
        <v>17.758381128954078</v>
      </c>
      <c r="V683" s="15">
        <f>VLOOKUP($D683,'cement hist forecast'!$A$1:$AJ$34,34,0)</f>
        <v>16.999933125232928</v>
      </c>
      <c r="W683" s="15">
        <f>VLOOKUP($D683,'cement hist forecast'!$A$1:$AJ$34,35,0)</f>
        <v>16.256654081586213</v>
      </c>
      <c r="X683" s="15">
        <f>VLOOKUP($D683,'cement hist forecast'!$A$1:$AJ$34,36,0)</f>
        <v>15.528240618812418</v>
      </c>
    </row>
    <row r="684" spans="1:24">
      <c r="A684" s="14" t="s">
        <v>3928</v>
      </c>
      <c r="B684" s="14" t="s">
        <v>4998</v>
      </c>
      <c r="C684" s="14" t="s">
        <v>4999</v>
      </c>
      <c r="D684" s="14" t="s">
        <v>2458</v>
      </c>
      <c r="E684" s="14" t="s">
        <v>3957</v>
      </c>
      <c r="F684">
        <f>SUMIF(GID_GCED_CO2_Plant_2019_v1.0!$V$1:$V$797,'prov lvl hist forec Mt'!A684,GID_GCED_CO2_Plant_2019_v1.0!$AB$1:$AB$797)</f>
        <v>0</v>
      </c>
      <c r="G684" s="15">
        <f t="shared" si="20"/>
        <v>25846</v>
      </c>
      <c r="H684" s="26">
        <f t="shared" si="21"/>
        <v>0</v>
      </c>
      <c r="I684" s="15">
        <f>VLOOKUP($D684,'cement hist forecast'!$A$1:$AJ$34,21,0)</f>
        <v>20.159933071953358</v>
      </c>
      <c r="J684" s="15">
        <f>VLOOKUP($D684,'cement hist forecast'!$A$1:$AJ$34,22,0)</f>
        <v>21.097028574533081</v>
      </c>
      <c r="K684" s="15">
        <f>VLOOKUP($D684,'cement hist forecast'!$A$1:$AJ$34,23,0)</f>
        <v>20.755026750013791</v>
      </c>
      <c r="L684" s="15">
        <f>VLOOKUP($D684,'cement hist forecast'!$A$1:$AJ$34,24,0)</f>
        <v>16.237054602988707</v>
      </c>
      <c r="M684" s="15">
        <f>VLOOKUP($D684,'cement hist forecast'!$A$1:$AJ$34,25,0)</f>
        <v>19.755116421437421</v>
      </c>
      <c r="N684" s="15">
        <f>VLOOKUP($D684,'cement hist forecast'!$A$1:$AJ$34,26,0)</f>
        <v>21.383571569910259</v>
      </c>
      <c r="O684" s="15">
        <f>VLOOKUP($D684,'cement hist forecast'!$A$1:$AJ$34,27,0)</f>
        <v>21.877745246091671</v>
      </c>
      <c r="P684" s="15">
        <f>VLOOKUP($D684,'cement hist forecast'!$A$1:$AJ$34,28,0)</f>
        <v>21.789214368112393</v>
      </c>
      <c r="Q684" s="15">
        <f>VLOOKUP($D684,'cement hist forecast'!$A$1:$AJ$34,29,0)</f>
        <v>20.950149699608083</v>
      </c>
      <c r="R684" s="15">
        <f>VLOOKUP($D684,'cement hist forecast'!$A$1:$AJ$34,30,0)</f>
        <v>20.127866324473857</v>
      </c>
      <c r="S684" s="15">
        <f>VLOOKUP($D684,'cement hist forecast'!$A$1:$AJ$34,31,0)</f>
        <v>19.322028616842317</v>
      </c>
      <c r="T684" s="15">
        <f>VLOOKUP($D684,'cement hist forecast'!$A$1:$AJ$34,32,0)</f>
        <v>18.532307663363408</v>
      </c>
      <c r="U684" s="15">
        <f>VLOOKUP($D684,'cement hist forecast'!$A$1:$AJ$34,33,0)</f>
        <v>17.758381128954078</v>
      </c>
      <c r="V684" s="15">
        <f>VLOOKUP($D684,'cement hist forecast'!$A$1:$AJ$34,34,0)</f>
        <v>16.999933125232928</v>
      </c>
      <c r="W684" s="15">
        <f>VLOOKUP($D684,'cement hist forecast'!$A$1:$AJ$34,35,0)</f>
        <v>16.256654081586213</v>
      </c>
      <c r="X684" s="15">
        <f>VLOOKUP($D684,'cement hist forecast'!$A$1:$AJ$34,36,0)</f>
        <v>15.528240618812418</v>
      </c>
    </row>
    <row r="685" spans="1:24">
      <c r="A685" s="14" t="s">
        <v>3929</v>
      </c>
      <c r="B685" s="14" t="s">
        <v>5000</v>
      </c>
      <c r="C685" s="14" t="s">
        <v>5001</v>
      </c>
      <c r="D685" s="14" t="s">
        <v>1445</v>
      </c>
      <c r="E685" s="14" t="s">
        <v>3947</v>
      </c>
      <c r="F685">
        <f>SUMIF(GID_GCED_CO2_Plant_2019_v1.0!$V$1:$V$797,'prov lvl hist forec Mt'!A685,GID_GCED_CO2_Plant_2019_v1.0!$AB$1:$AB$797)</f>
        <v>0</v>
      </c>
      <c r="G685" s="15">
        <f t="shared" si="20"/>
        <v>19500.18</v>
      </c>
      <c r="H685" s="26">
        <f t="shared" si="21"/>
        <v>0</v>
      </c>
      <c r="I685" s="15">
        <f>VLOOKUP($D685,'cement hist forecast'!$A$1:$AJ$34,21,0)</f>
        <v>11.887051923900506</v>
      </c>
      <c r="J685" s="15">
        <f>VLOOKUP($D685,'cement hist forecast'!$A$1:$AJ$34,22,0)</f>
        <v>12.937656953365352</v>
      </c>
      <c r="K685" s="15">
        <f>VLOOKUP($D685,'cement hist forecast'!$A$1:$AJ$34,23,0)</f>
        <v>12.159265759154817</v>
      </c>
      <c r="L685" s="15">
        <f>VLOOKUP($D685,'cement hist forecast'!$A$1:$AJ$34,24,0)</f>
        <v>11.815307114840197</v>
      </c>
      <c r="M685" s="15">
        <f>VLOOKUP($D685,'cement hist forecast'!$A$1:$AJ$34,25,0)</f>
        <v>14.078349814013468</v>
      </c>
      <c r="N685" s="15">
        <f>VLOOKUP($D685,'cement hist forecast'!$A$1:$AJ$34,26,0)</f>
        <v>15.890419594803729</v>
      </c>
      <c r="O685" s="15">
        <f>VLOOKUP($D685,'cement hist forecast'!$A$1:$AJ$34,27,0)</f>
        <v>16.19866484510754</v>
      </c>
      <c r="P685" s="15">
        <f>VLOOKUP($D685,'cement hist forecast'!$A$1:$AJ$34,28,0)</f>
        <v>16.143442918166372</v>
      </c>
      <c r="Q685" s="15">
        <f>VLOOKUP($D685,'cement hist forecast'!$A$1:$AJ$34,29,0)</f>
        <v>15.620068826768495</v>
      </c>
      <c r="R685" s="15">
        <f>VLOOKUP($D685,'cement hist forecast'!$A$1:$AJ$34,30,0)</f>
        <v>15.107162217198578</v>
      </c>
      <c r="S685" s="15">
        <f>VLOOKUP($D685,'cement hist forecast'!$A$1:$AJ$34,31,0)</f>
        <v>14.604513739820057</v>
      </c>
      <c r="T685" s="15">
        <f>VLOOKUP($D685,'cement hist forecast'!$A$1:$AJ$34,32,0)</f>
        <v>14.111918231989108</v>
      </c>
      <c r="U685" s="15">
        <f>VLOOKUP($D685,'cement hist forecast'!$A$1:$AJ$34,33,0)</f>
        <v>13.629174634314779</v>
      </c>
      <c r="V685" s="15">
        <f>VLOOKUP($D685,'cement hist forecast'!$A$1:$AJ$34,34,0)</f>
        <v>13.156085908593933</v>
      </c>
      <c r="W685" s="15">
        <f>VLOOKUP($D685,'cement hist forecast'!$A$1:$AJ$34,35,0)</f>
        <v>12.692458957387508</v>
      </c>
      <c r="X685" s="15">
        <f>VLOOKUP($D685,'cement hist forecast'!$A$1:$AJ$34,36,0)</f>
        <v>12.238104545205207</v>
      </c>
    </row>
    <row r="686" spans="1:24">
      <c r="A686" s="14" t="s">
        <v>3291</v>
      </c>
      <c r="B686" s="14" t="s">
        <v>5002</v>
      </c>
      <c r="C686" s="14" t="s">
        <v>2535</v>
      </c>
      <c r="D686" s="14" t="s">
        <v>2409</v>
      </c>
      <c r="E686" s="14" t="s">
        <v>3961</v>
      </c>
      <c r="F686">
        <f>SUMIF(GID_GCED_CO2_Plant_2019_v1.0!$V$1:$V$797,'prov lvl hist forec Mt'!A686,GID_GCED_CO2_Plant_2019_v1.0!$AB$1:$AB$797)</f>
        <v>1733.13</v>
      </c>
      <c r="G686" s="15">
        <f t="shared" si="20"/>
        <v>6828.59</v>
      </c>
      <c r="H686" s="26">
        <f t="shared" si="21"/>
        <v>0.253804958271034</v>
      </c>
      <c r="I686" s="15">
        <f>VLOOKUP($D686,'cement hist forecast'!$A$1:$AJ$34,21,0)</f>
        <v>13.058604984277105</v>
      </c>
      <c r="J686" s="15">
        <f>VLOOKUP($D686,'cement hist forecast'!$A$1:$AJ$34,22,0)</f>
        <v>14.102085700760693</v>
      </c>
      <c r="K686" s="15">
        <f>VLOOKUP($D686,'cement hist forecast'!$A$1:$AJ$34,23,0)</f>
        <v>15.405543979884897</v>
      </c>
      <c r="L686" s="15">
        <f>VLOOKUP($D686,'cement hist forecast'!$A$1:$AJ$34,24,0)</f>
        <v>14.586288795375388</v>
      </c>
      <c r="M686" s="15">
        <f>VLOOKUP($D686,'cement hist forecast'!$A$1:$AJ$34,25,0)</f>
        <v>15.123518499290816</v>
      </c>
      <c r="N686" s="15">
        <f>VLOOKUP($D686,'cement hist forecast'!$A$1:$AJ$34,26,0)</f>
        <v>14.642655263402022</v>
      </c>
      <c r="O686" s="15">
        <f>VLOOKUP($D686,'cement hist forecast'!$A$1:$AJ$34,27,0)</f>
        <v>14.63297575436094</v>
      </c>
      <c r="P686" s="15">
        <f>VLOOKUP($D686,'cement hist forecast'!$A$1:$AJ$34,28,0)</f>
        <v>14.634709831822201</v>
      </c>
      <c r="Q686" s="15">
        <f>VLOOKUP($D686,'cement hist forecast'!$A$1:$AJ$34,29,0)</f>
        <v>14.651144810932376</v>
      </c>
      <c r="R686" s="15">
        <f>VLOOKUP($D686,'cement hist forecast'!$A$1:$AJ$34,30,0)</f>
        <v>14.667251090460345</v>
      </c>
      <c r="S686" s="15">
        <f>VLOOKUP($D686,'cement hist forecast'!$A$1:$AJ$34,31,0)</f>
        <v>14.683035244397756</v>
      </c>
      <c r="T686" s="15">
        <f>VLOOKUP($D686,'cement hist forecast'!$A$1:$AJ$34,32,0)</f>
        <v>14.698503715256418</v>
      </c>
      <c r="U686" s="15">
        <f>VLOOKUP($D686,'cement hist forecast'!$A$1:$AJ$34,33,0)</f>
        <v>14.713662816697907</v>
      </c>
      <c r="V686" s="15">
        <f>VLOOKUP($D686,'cement hist forecast'!$A$1:$AJ$34,34,0)</f>
        <v>14.728518736110567</v>
      </c>
      <c r="W686" s="15">
        <f>VLOOKUP($D686,'cement hist forecast'!$A$1:$AJ$34,35,0)</f>
        <v>14.743077537134974</v>
      </c>
      <c r="X686" s="15">
        <f>VLOOKUP($D686,'cement hist forecast'!$A$1:$AJ$34,36,0)</f>
        <v>14.757345162138892</v>
      </c>
    </row>
  </sheetData>
  <autoFilter ref="A1:H686" xr:uid="{B9CD9CA7-77AD-4A40-9A25-972D8C4F9317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9"/>
  <sheetViews>
    <sheetView topLeftCell="A16" workbookViewId="0">
      <selection activeCell="E40" sqref="E40:T40"/>
    </sheetView>
  </sheetViews>
  <sheetFormatPr defaultRowHeight="15"/>
  <cols>
    <col min="1" max="1" width="35.28515625" customWidth="1"/>
    <col min="2" max="2" width="11.28515625" customWidth="1"/>
    <col min="3" max="3" width="12.5703125" customWidth="1"/>
    <col min="4" max="4" width="13.28515625" customWidth="1"/>
    <col min="5" max="10" width="11.85546875" style="16" customWidth="1"/>
    <col min="21" max="36" width="13.28515625" customWidth="1"/>
  </cols>
  <sheetData>
    <row r="1" spans="1:36" s="19" customFormat="1" ht="52.5" customHeight="1">
      <c r="A1" s="19" t="s">
        <v>5008</v>
      </c>
      <c r="B1" s="25" t="s">
        <v>5035</v>
      </c>
      <c r="C1" s="25" t="s">
        <v>5036</v>
      </c>
      <c r="D1" s="25" t="s">
        <v>5037</v>
      </c>
      <c r="E1" s="24" t="s">
        <v>5019</v>
      </c>
      <c r="F1" s="24" t="s">
        <v>5020</v>
      </c>
      <c r="G1" s="24" t="s">
        <v>5021</v>
      </c>
      <c r="H1" s="24" t="s">
        <v>5022</v>
      </c>
      <c r="I1" s="24" t="s">
        <v>5023</v>
      </c>
      <c r="J1" s="24" t="s">
        <v>5024</v>
      </c>
      <c r="K1" s="24" t="s">
        <v>5025</v>
      </c>
      <c r="L1" s="24" t="s">
        <v>5026</v>
      </c>
      <c r="M1" s="24" t="s">
        <v>5027</v>
      </c>
      <c r="N1" s="24" t="s">
        <v>5028</v>
      </c>
      <c r="O1" s="24" t="s">
        <v>5029</v>
      </c>
      <c r="P1" s="24" t="s">
        <v>5030</v>
      </c>
      <c r="Q1" s="24" t="s">
        <v>5031</v>
      </c>
      <c r="R1" s="24" t="s">
        <v>5032</v>
      </c>
      <c r="S1" s="24" t="s">
        <v>5033</v>
      </c>
      <c r="T1" s="24" t="s">
        <v>5034</v>
      </c>
      <c r="U1" s="24" t="s">
        <v>5039</v>
      </c>
      <c r="V1" s="24" t="s">
        <v>5040</v>
      </c>
      <c r="W1" s="24" t="s">
        <v>5041</v>
      </c>
      <c r="X1" s="24" t="s">
        <v>5042</v>
      </c>
      <c r="Y1" s="24" t="s">
        <v>5043</v>
      </c>
      <c r="Z1" s="24" t="s">
        <v>5044</v>
      </c>
      <c r="AA1" s="24" t="s">
        <v>5045</v>
      </c>
      <c r="AB1" s="24" t="s">
        <v>5046</v>
      </c>
      <c r="AC1" s="24" t="s">
        <v>5047</v>
      </c>
      <c r="AD1" s="24" t="s">
        <v>5048</v>
      </c>
      <c r="AE1" s="24" t="s">
        <v>5049</v>
      </c>
      <c r="AF1" s="24" t="s">
        <v>5050</v>
      </c>
      <c r="AG1" s="24" t="s">
        <v>5051</v>
      </c>
      <c r="AH1" s="24" t="s">
        <v>5052</v>
      </c>
      <c r="AI1" s="24" t="s">
        <v>5053</v>
      </c>
      <c r="AJ1" s="24" t="s">
        <v>5054</v>
      </c>
    </row>
    <row r="2" spans="1:36">
      <c r="A2" t="s">
        <v>3970</v>
      </c>
      <c r="B2" s="26">
        <f>I2/$I$33</f>
        <v>1.4014462763193054E-2</v>
      </c>
      <c r="C2" s="27">
        <f>I2-H2</f>
        <v>3.606100000000005</v>
      </c>
      <c r="D2" s="28">
        <f>C2/$C$33</f>
        <v>2.3463526484550617E-2</v>
      </c>
      <c r="E2" s="22">
        <v>58.347000000000001</v>
      </c>
      <c r="F2" s="22">
        <v>62.967599999999997</v>
      </c>
      <c r="G2" s="22">
        <v>30.452599999999997</v>
      </c>
      <c r="H2" s="22">
        <v>29.052599999999998</v>
      </c>
      <c r="I2" s="22">
        <v>32.658700000000003</v>
      </c>
      <c r="J2" s="22">
        <v>35.323599999999999</v>
      </c>
      <c r="K2" s="23">
        <f>J2+K$34*$D2</f>
        <v>35.956314657282505</v>
      </c>
      <c r="L2" s="23">
        <f t="shared" ref="L2:T2" si="0">K2+L$34*$D2</f>
        <v>35.842964256766606</v>
      </c>
      <c r="M2" s="23">
        <f t="shared" si="0"/>
        <v>34.768668842504844</v>
      </c>
      <c r="N2" s="23">
        <f t="shared" si="0"/>
        <v>33.715859336528318</v>
      </c>
      <c r="O2" s="23">
        <f t="shared" si="0"/>
        <v>32.684106020671322</v>
      </c>
      <c r="P2" s="23">
        <f t="shared" si="0"/>
        <v>31.672987771131467</v>
      </c>
      <c r="Q2" s="23">
        <f t="shared" si="0"/>
        <v>30.682091886582409</v>
      </c>
      <c r="R2" s="23">
        <f t="shared" si="0"/>
        <v>29.711013919724326</v>
      </c>
      <c r="S2" s="23">
        <f t="shared" si="0"/>
        <v>28.759357512203415</v>
      </c>
      <c r="T2" s="23">
        <f t="shared" si="0"/>
        <v>27.826734232832909</v>
      </c>
      <c r="U2" s="23">
        <f>E2*E$37</f>
        <v>7.7519399425939444</v>
      </c>
      <c r="V2" s="23">
        <f t="shared" ref="V2:AJ2" si="1">F2*F$37</f>
        <v>8.2611807461625233</v>
      </c>
      <c r="W2" s="23">
        <f t="shared" si="1"/>
        <v>4.1310126843708384</v>
      </c>
      <c r="X2" s="23">
        <f t="shared" si="1"/>
        <v>3.8413634632449338</v>
      </c>
      <c r="Y2" s="23">
        <f t="shared" si="1"/>
        <v>4.4937795284061428</v>
      </c>
      <c r="Z2" s="23">
        <f t="shared" si="1"/>
        <v>4.7903496545665574</v>
      </c>
      <c r="AA2" s="23">
        <f t="shared" si="1"/>
        <v>4.876154171658599</v>
      </c>
      <c r="AB2" s="23">
        <f t="shared" si="1"/>
        <v>4.8607823507808767</v>
      </c>
      <c r="AC2" s="23">
        <f t="shared" si="1"/>
        <v>4.7150936138851112</v>
      </c>
      <c r="AD2" s="23">
        <f t="shared" si="1"/>
        <v>4.5723186517272607</v>
      </c>
      <c r="AE2" s="23">
        <f t="shared" si="1"/>
        <v>4.4323991888125676</v>
      </c>
      <c r="AF2" s="23">
        <f t="shared" si="1"/>
        <v>4.2952781151561679</v>
      </c>
      <c r="AG2" s="23">
        <f t="shared" si="1"/>
        <v>4.1608994629728961</v>
      </c>
      <c r="AH2" s="23">
        <f t="shared" si="1"/>
        <v>4.0292083838332902</v>
      </c>
      <c r="AI2" s="23">
        <f t="shared" si="1"/>
        <v>3.9001511262764765</v>
      </c>
      <c r="AJ2" s="23">
        <f t="shared" si="1"/>
        <v>3.7736750138707977</v>
      </c>
    </row>
    <row r="3" spans="1:36">
      <c r="A3" t="s">
        <v>2386</v>
      </c>
      <c r="B3" s="26">
        <f t="shared" ref="B3:B33" si="2">I3/$I$33</f>
        <v>6.0025440738283482E-2</v>
      </c>
      <c r="C3" s="27">
        <f t="shared" ref="C3:C32" si="3">I3-H3</f>
        <v>9.6022000000000105</v>
      </c>
      <c r="D3" s="28">
        <f t="shared" ref="D3:D33" si="4">C3/$C$33</f>
        <v>6.2477877488131744E-2</v>
      </c>
      <c r="E3" s="22">
        <v>130.542</v>
      </c>
      <c r="F3" s="22">
        <v>133.90810000000002</v>
      </c>
      <c r="G3" s="22">
        <v>133.94239999999999</v>
      </c>
      <c r="H3" s="22">
        <v>130.27850000000001</v>
      </c>
      <c r="I3" s="22">
        <v>139.88070000000002</v>
      </c>
      <c r="J3" s="22">
        <v>141.76239999999999</v>
      </c>
      <c r="K3" s="23">
        <f t="shared" ref="K3:T3" si="5">J3+K$34*$D3</f>
        <v>143.44717099419262</v>
      </c>
      <c r="L3" s="23">
        <f t="shared" si="5"/>
        <v>143.14534541646771</v>
      </c>
      <c r="M3" s="23">
        <f t="shared" si="5"/>
        <v>140.28474825420813</v>
      </c>
      <c r="N3" s="23">
        <f t="shared" si="5"/>
        <v>137.48136303519374</v>
      </c>
      <c r="O3" s="23">
        <f t="shared" si="5"/>
        <v>134.73404552055962</v>
      </c>
      <c r="P3" s="23">
        <f t="shared" si="5"/>
        <v>132.04167435621818</v>
      </c>
      <c r="Q3" s="23">
        <f t="shared" si="5"/>
        <v>129.40315061516358</v>
      </c>
      <c r="R3" s="23">
        <f t="shared" si="5"/>
        <v>126.81739734893007</v>
      </c>
      <c r="S3" s="23">
        <f t="shared" si="5"/>
        <v>124.28335914802126</v>
      </c>
      <c r="T3" s="23">
        <f t="shared" si="5"/>
        <v>121.80000171113059</v>
      </c>
      <c r="U3" s="23">
        <f t="shared" ref="U3:U32" si="6">E3*E$37</f>
        <v>17.343715083656377</v>
      </c>
      <c r="V3" s="23">
        <f t="shared" ref="V3:V32" si="7">F3*F$37</f>
        <v>17.568384652983536</v>
      </c>
      <c r="W3" s="23">
        <f t="shared" ref="W3:W32" si="8">G3*G$37</f>
        <v>18.169803346022103</v>
      </c>
      <c r="X3" s="23">
        <f t="shared" ref="X3:X32" si="9">H3*H$37</f>
        <v>17.225551928101279</v>
      </c>
      <c r="Y3" s="23">
        <f t="shared" ref="Y3:Y32" si="10">I3*I$37</f>
        <v>19.247337649052817</v>
      </c>
      <c r="Z3" s="23">
        <f t="shared" ref="Z3:Z32" si="11">J3*J$37</f>
        <v>19.224865638568154</v>
      </c>
      <c r="AA3" s="23">
        <f t="shared" ref="AA3:AA32" si="12">K3*K$37</f>
        <v>19.453342978082087</v>
      </c>
      <c r="AB3" s="23">
        <f t="shared" ref="AB3:AB32" si="13">L3*L$37</f>
        <v>19.412411418105361</v>
      </c>
      <c r="AC3" s="23">
        <f t="shared" ref="AC3:AC32" si="14">M3*M$37</f>
        <v>19.024476422009712</v>
      </c>
      <c r="AD3" s="23">
        <f t="shared" ref="AD3:AD32" si="15">N3*N$37</f>
        <v>18.644300125835979</v>
      </c>
      <c r="AE3" s="23">
        <f t="shared" ref="AE3:AE32" si="16">O3*O$37</f>
        <v>18.271727355585714</v>
      </c>
      <c r="AF3" s="23">
        <f t="shared" ref="AF3:AF32" si="17">P3*P$37</f>
        <v>17.906606040740456</v>
      </c>
      <c r="AG3" s="23">
        <f t="shared" ref="AG3:AG32" si="18">Q3*Q$37</f>
        <v>17.548787152192105</v>
      </c>
      <c r="AH3" s="23">
        <f t="shared" ref="AH3:AH32" si="19">R3*R$37</f>
        <v>17.198124641414719</v>
      </c>
      <c r="AI3" s="23">
        <f t="shared" ref="AI3:AI32" si="20">S3*S$37</f>
        <v>16.854475380852886</v>
      </c>
      <c r="AJ3" s="23">
        <f t="shared" ref="AJ3:AJ32" si="21">T3*T$37</f>
        <v>16.517699105502285</v>
      </c>
    </row>
    <row r="4" spans="1:36">
      <c r="A4" t="s">
        <v>2890</v>
      </c>
      <c r="B4" s="26">
        <f t="shared" si="2"/>
        <v>1.367558763209189E-3</v>
      </c>
      <c r="C4" s="27">
        <f t="shared" si="3"/>
        <v>-0.78290000000000015</v>
      </c>
      <c r="D4" s="28">
        <f t="shared" si="4"/>
        <v>-5.0940336886815835E-3</v>
      </c>
      <c r="E4" s="22">
        <v>5.5369999999999999</v>
      </c>
      <c r="F4" s="22">
        <v>5.1028000000000002</v>
      </c>
      <c r="G4" s="22">
        <v>3.7438000000000002</v>
      </c>
      <c r="H4" s="22">
        <v>3.9698000000000002</v>
      </c>
      <c r="I4" s="22">
        <v>3.1869000000000001</v>
      </c>
      <c r="J4" s="22">
        <v>2.8690000000000002</v>
      </c>
      <c r="K4" s="23">
        <f t="shared" ref="K4:T4" si="22">J4+K$34*$D4</f>
        <v>2.7316348949872511</v>
      </c>
      <c r="L4" s="23">
        <f t="shared" si="22"/>
        <v>2.7562437601224099</v>
      </c>
      <c r="M4" s="23">
        <f t="shared" si="22"/>
        <v>2.9894779687759505</v>
      </c>
      <c r="N4" s="23">
        <f t="shared" si="22"/>
        <v>3.21804749325642</v>
      </c>
      <c r="O4" s="23">
        <f t="shared" si="22"/>
        <v>3.4420456272472806</v>
      </c>
      <c r="P4" s="23">
        <f t="shared" si="22"/>
        <v>3.6615637985583236</v>
      </c>
      <c r="Q4" s="23">
        <f t="shared" si="22"/>
        <v>3.8766916064431451</v>
      </c>
      <c r="R4" s="23">
        <f t="shared" si="22"/>
        <v>4.0875168581702717</v>
      </c>
      <c r="S4" s="23">
        <f t="shared" si="22"/>
        <v>4.2941256048628533</v>
      </c>
      <c r="T4" s="23">
        <f t="shared" si="22"/>
        <v>4.4966021766215869</v>
      </c>
      <c r="U4" s="23">
        <f t="shared" si="6"/>
        <v>0.73564178898902544</v>
      </c>
      <c r="V4" s="23">
        <f t="shared" si="7"/>
        <v>0.66947371523637766</v>
      </c>
      <c r="W4" s="23">
        <f t="shared" si="8"/>
        <v>0.50786091459341887</v>
      </c>
      <c r="X4" s="23">
        <f t="shared" si="9"/>
        <v>0.52489087642378784</v>
      </c>
      <c r="Y4" s="23">
        <f t="shared" si="10"/>
        <v>0.43851182009931616</v>
      </c>
      <c r="Z4" s="23">
        <f t="shared" si="11"/>
        <v>0.38907453257741154</v>
      </c>
      <c r="AA4" s="23">
        <f t="shared" si="12"/>
        <v>0.37044599858463273</v>
      </c>
      <c r="AB4" s="23">
        <f t="shared" si="13"/>
        <v>0.37378328777937736</v>
      </c>
      <c r="AC4" s="23">
        <f t="shared" si="14"/>
        <v>0.40541294644544179</v>
      </c>
      <c r="AD4" s="23">
        <f t="shared" si="15"/>
        <v>0.43641001193818485</v>
      </c>
      <c r="AE4" s="23">
        <f t="shared" si="16"/>
        <v>0.46678713612107314</v>
      </c>
      <c r="AF4" s="23">
        <f t="shared" si="17"/>
        <v>0.49655671782030358</v>
      </c>
      <c r="AG4" s="23">
        <f t="shared" si="18"/>
        <v>0.52573090788554933</v>
      </c>
      <c r="AH4" s="23">
        <f t="shared" si="19"/>
        <v>0.55432161414949044</v>
      </c>
      <c r="AI4" s="23">
        <f t="shared" si="20"/>
        <v>0.58234050628815237</v>
      </c>
      <c r="AJ4" s="23">
        <f t="shared" si="21"/>
        <v>0.60979902058404145</v>
      </c>
    </row>
    <row r="5" spans="1:36">
      <c r="A5" t="s">
        <v>2949</v>
      </c>
      <c r="B5" s="26">
        <f t="shared" si="2"/>
        <v>2.8977878881985844E-2</v>
      </c>
      <c r="C5" s="27">
        <f t="shared" si="3"/>
        <v>1.7534000000000134</v>
      </c>
      <c r="D5" s="28">
        <f t="shared" si="4"/>
        <v>1.1408709502790082E-2</v>
      </c>
      <c r="E5" s="22">
        <v>68.063999999999993</v>
      </c>
      <c r="F5" s="22">
        <v>67.815899999999999</v>
      </c>
      <c r="G5" s="22">
        <v>63.709300000000006</v>
      </c>
      <c r="H5" s="22">
        <v>65.775399999999991</v>
      </c>
      <c r="I5" s="22">
        <v>67.528800000000004</v>
      </c>
      <c r="J5" s="22">
        <v>65.052300000000002</v>
      </c>
      <c r="K5" s="23">
        <f t="shared" ref="K5:T5" si="23">J5+K$34*$D5</f>
        <v>65.359945900024726</v>
      </c>
      <c r="L5" s="23">
        <f t="shared" si="23"/>
        <v>65.304831346278419</v>
      </c>
      <c r="M5" s="23">
        <f t="shared" si="23"/>
        <v>64.782474900432049</v>
      </c>
      <c r="N5" s="23">
        <f t="shared" si="23"/>
        <v>64.270565583502616</v>
      </c>
      <c r="O5" s="23">
        <f t="shared" si="23"/>
        <v>63.768894452911766</v>
      </c>
      <c r="P5" s="23">
        <f t="shared" si="23"/>
        <v>63.277256744932728</v>
      </c>
      <c r="Q5" s="23">
        <f t="shared" si="23"/>
        <v>62.795451791113273</v>
      </c>
      <c r="R5" s="23">
        <f t="shared" si="23"/>
        <v>62.323282936370205</v>
      </c>
      <c r="S5" s="23">
        <f t="shared" si="23"/>
        <v>61.860557458722006</v>
      </c>
      <c r="T5" s="23">
        <f t="shared" si="23"/>
        <v>61.40708649062676</v>
      </c>
      <c r="U5" s="23">
        <f t="shared" si="6"/>
        <v>9.0429334884863692</v>
      </c>
      <c r="V5" s="23">
        <f t="shared" si="7"/>
        <v>8.8972647419257385</v>
      </c>
      <c r="W5" s="23">
        <f t="shared" si="8"/>
        <v>8.6424123527182282</v>
      </c>
      <c r="X5" s="23">
        <f t="shared" si="9"/>
        <v>8.6968883452882295</v>
      </c>
      <c r="Y5" s="23">
        <f t="shared" si="10"/>
        <v>9.2918437971454075</v>
      </c>
      <c r="Z5" s="23">
        <f t="shared" si="11"/>
        <v>8.8219565059552263</v>
      </c>
      <c r="AA5" s="23">
        <f t="shared" si="12"/>
        <v>8.8636773789951278</v>
      </c>
      <c r="AB5" s="23">
        <f t="shared" si="13"/>
        <v>8.8562031129661776</v>
      </c>
      <c r="AC5" s="23">
        <f t="shared" si="14"/>
        <v>8.7853646361427291</v>
      </c>
      <c r="AD5" s="23">
        <f t="shared" si="15"/>
        <v>8.7159429288557515</v>
      </c>
      <c r="AE5" s="23">
        <f t="shared" si="16"/>
        <v>8.6479096557145123</v>
      </c>
      <c r="AF5" s="23">
        <f t="shared" si="17"/>
        <v>8.5812370480360958</v>
      </c>
      <c r="AG5" s="23">
        <f t="shared" si="18"/>
        <v>8.5158978925112496</v>
      </c>
      <c r="AH5" s="23">
        <f t="shared" si="19"/>
        <v>8.4518655200968986</v>
      </c>
      <c r="AI5" s="23">
        <f t="shared" si="20"/>
        <v>8.3891137951308359</v>
      </c>
      <c r="AJ5" s="23">
        <f t="shared" si="21"/>
        <v>8.3276171046640943</v>
      </c>
    </row>
    <row r="6" spans="1:36">
      <c r="A6" t="s">
        <v>2370</v>
      </c>
      <c r="B6" s="26">
        <f t="shared" si="2"/>
        <v>4.052224790116913E-2</v>
      </c>
      <c r="C6" s="27">
        <f t="shared" si="3"/>
        <v>6.5995000000000061</v>
      </c>
      <c r="D6" s="28">
        <f t="shared" si="4"/>
        <v>4.2940446198051006E-2</v>
      </c>
      <c r="E6" s="22">
        <v>77.5</v>
      </c>
      <c r="F6" s="22">
        <v>80.912000000000006</v>
      </c>
      <c r="G6" s="22">
        <v>84.44189999999999</v>
      </c>
      <c r="H6" s="22">
        <v>87.831800000000001</v>
      </c>
      <c r="I6" s="22">
        <v>94.431300000000007</v>
      </c>
      <c r="J6" s="22">
        <v>97.0381</v>
      </c>
      <c r="K6" s="23">
        <f t="shared" ref="K6:T6" si="24">J6+K$34*$D6</f>
        <v>98.196026951758384</v>
      </c>
      <c r="L6" s="23">
        <f t="shared" si="24"/>
        <v>97.988585125906454</v>
      </c>
      <c r="M6" s="23">
        <f t="shared" si="24"/>
        <v>96.022524121935263</v>
      </c>
      <c r="N6" s="23">
        <f t="shared" si="24"/>
        <v>94.095784338043501</v>
      </c>
      <c r="O6" s="23">
        <f t="shared" si="24"/>
        <v>92.207579349829572</v>
      </c>
      <c r="P6" s="23">
        <f t="shared" si="24"/>
        <v>90.357138461379918</v>
      </c>
      <c r="Q6" s="23">
        <f t="shared" si="24"/>
        <v>88.543706390699271</v>
      </c>
      <c r="R6" s="23">
        <f t="shared" si="24"/>
        <v>86.766542961432222</v>
      </c>
      <c r="S6" s="23">
        <f t="shared" si="24"/>
        <v>85.024922800750531</v>
      </c>
      <c r="T6" s="23">
        <f t="shared" si="24"/>
        <v>83.318135043282453</v>
      </c>
      <c r="U6" s="23">
        <f t="shared" si="6"/>
        <v>10.296593578950601</v>
      </c>
      <c r="V6" s="23">
        <f t="shared" si="7"/>
        <v>10.615438043271496</v>
      </c>
      <c r="W6" s="23">
        <f t="shared" si="8"/>
        <v>11.454869534698972</v>
      </c>
      <c r="X6" s="23">
        <f t="shared" si="9"/>
        <v>11.613207335351618</v>
      </c>
      <c r="Y6" s="23">
        <f t="shared" si="10"/>
        <v>12.993580356253586</v>
      </c>
      <c r="Z6" s="23">
        <f t="shared" si="11"/>
        <v>13.159656117009451</v>
      </c>
      <c r="AA6" s="23">
        <f t="shared" si="12"/>
        <v>13.316686401956881</v>
      </c>
      <c r="AB6" s="23">
        <f t="shared" si="13"/>
        <v>13.288554533211554</v>
      </c>
      <c r="AC6" s="23">
        <f t="shared" si="14"/>
        <v>13.02193052967765</v>
      </c>
      <c r="AD6" s="23">
        <f t="shared" si="15"/>
        <v>12.760639006214427</v>
      </c>
      <c r="AE6" s="23">
        <f t="shared" si="16"/>
        <v>12.504573313220467</v>
      </c>
      <c r="AF6" s="23">
        <f t="shared" si="17"/>
        <v>12.253628934086386</v>
      </c>
      <c r="AG6" s="23">
        <f t="shared" si="18"/>
        <v>12.007703442534988</v>
      </c>
      <c r="AH6" s="23">
        <f t="shared" si="19"/>
        <v>11.766696460814616</v>
      </c>
      <c r="AI6" s="23">
        <f t="shared" si="20"/>
        <v>11.530509618728654</v>
      </c>
      <c r="AJ6" s="23">
        <f t="shared" si="21"/>
        <v>11.299046513484409</v>
      </c>
    </row>
    <row r="7" spans="1:36">
      <c r="A7" t="s">
        <v>2416</v>
      </c>
      <c r="B7" s="26">
        <f t="shared" si="2"/>
        <v>1.8921908485348318E-2</v>
      </c>
      <c r="C7" s="27">
        <f t="shared" si="3"/>
        <v>5.6233000000000075</v>
      </c>
      <c r="D7" s="28">
        <f t="shared" si="4"/>
        <v>3.6588682643457889E-2</v>
      </c>
      <c r="E7" s="22">
        <v>46.884</v>
      </c>
      <c r="F7" s="22">
        <v>46.33</v>
      </c>
      <c r="G7" s="22">
        <v>40.093599999999995</v>
      </c>
      <c r="H7" s="22">
        <v>38.471499999999999</v>
      </c>
      <c r="I7" s="22">
        <v>44.094800000000006</v>
      </c>
      <c r="J7" s="22">
        <v>46.511499999999998</v>
      </c>
      <c r="K7" s="23">
        <f t="shared" ref="K7:T7" si="25">J7+K$34*$D7</f>
        <v>47.498146053159012</v>
      </c>
      <c r="L7" s="23">
        <f t="shared" si="25"/>
        <v>47.321389083795694</v>
      </c>
      <c r="M7" s="23">
        <f t="shared" si="25"/>
        <v>45.646148407436698</v>
      </c>
      <c r="N7" s="23">
        <f t="shared" si="25"/>
        <v>44.004412544604882</v>
      </c>
      <c r="O7" s="23">
        <f t="shared" si="25"/>
        <v>42.395511399029701</v>
      </c>
      <c r="P7" s="23">
        <f t="shared" si="25"/>
        <v>40.818788276366028</v>
      </c>
      <c r="Q7" s="23">
        <f t="shared" si="25"/>
        <v>39.273599616155629</v>
      </c>
      <c r="R7" s="23">
        <f t="shared" si="25"/>
        <v>37.75931472914943</v>
      </c>
      <c r="S7" s="23">
        <f t="shared" si="25"/>
        <v>36.275315539883373</v>
      </c>
      <c r="T7" s="23">
        <f t="shared" si="25"/>
        <v>34.820996334402615</v>
      </c>
      <c r="U7" s="23">
        <f t="shared" si="6"/>
        <v>6.2289741078131611</v>
      </c>
      <c r="V7" s="23">
        <f t="shared" si="7"/>
        <v>6.0783721147020016</v>
      </c>
      <c r="W7" s="23">
        <f t="shared" si="8"/>
        <v>5.4388515319575559</v>
      </c>
      <c r="X7" s="23">
        <f t="shared" si="9"/>
        <v>5.0867397229930358</v>
      </c>
      <c r="Y7" s="23">
        <f t="shared" si="10"/>
        <v>6.0673667215523954</v>
      </c>
      <c r="Z7" s="23">
        <f t="shared" si="11"/>
        <v>6.3075775956689695</v>
      </c>
      <c r="AA7" s="23">
        <f t="shared" si="12"/>
        <v>6.4413799142302075</v>
      </c>
      <c r="AB7" s="23">
        <f t="shared" si="13"/>
        <v>6.4174093198646327</v>
      </c>
      <c r="AC7" s="23">
        <f t="shared" si="14"/>
        <v>6.1902244181187136</v>
      </c>
      <c r="AD7" s="23">
        <f t="shared" si="15"/>
        <v>5.9675832144077123</v>
      </c>
      <c r="AE7" s="23">
        <f t="shared" si="16"/>
        <v>5.7493948347709312</v>
      </c>
      <c r="AF7" s="23">
        <f t="shared" si="17"/>
        <v>5.5355702227268857</v>
      </c>
      <c r="AG7" s="23">
        <f t="shared" si="18"/>
        <v>5.326022102923722</v>
      </c>
      <c r="AH7" s="23">
        <f t="shared" si="19"/>
        <v>5.1206649455166202</v>
      </c>
      <c r="AI7" s="23">
        <f t="shared" si="20"/>
        <v>4.9194149312576627</v>
      </c>
      <c r="AJ7" s="23">
        <f t="shared" si="21"/>
        <v>4.7221899172838819</v>
      </c>
    </row>
    <row r="8" spans="1:36">
      <c r="A8" t="s">
        <v>1517</v>
      </c>
      <c r="B8" s="26">
        <f t="shared" si="2"/>
        <v>7.1713435826074534E-2</v>
      </c>
      <c r="C8" s="27">
        <f t="shared" si="3"/>
        <v>7.228999999999985</v>
      </c>
      <c r="D8" s="28">
        <f t="shared" si="4"/>
        <v>4.7036364204213921E-2</v>
      </c>
      <c r="E8" s="22">
        <v>148.559</v>
      </c>
      <c r="F8" s="22">
        <v>150.78649999999999</v>
      </c>
      <c r="G8" s="22">
        <v>157.85929999999999</v>
      </c>
      <c r="H8" s="22">
        <v>159.88890000000001</v>
      </c>
      <c r="I8" s="22">
        <v>167.11789999999999</v>
      </c>
      <c r="J8" s="22">
        <v>170.75629999999998</v>
      </c>
      <c r="K8" s="23">
        <f t="shared" ref="K8:T8" si="26">J8+K$34*$D8</f>
        <v>172.02467698829628</v>
      </c>
      <c r="L8" s="23">
        <f t="shared" si="26"/>
        <v>171.79744811352037</v>
      </c>
      <c r="M8" s="23">
        <f t="shared" si="26"/>
        <v>169.64385238691872</v>
      </c>
      <c r="N8" s="23">
        <f t="shared" si="26"/>
        <v>167.53332857484909</v>
      </c>
      <c r="O8" s="23">
        <f t="shared" si="26"/>
        <v>165.46501523902086</v>
      </c>
      <c r="P8" s="23">
        <f t="shared" si="26"/>
        <v>163.43806816990917</v>
      </c>
      <c r="Q8" s="23">
        <f t="shared" si="26"/>
        <v>161.45166004217975</v>
      </c>
      <c r="R8" s="23">
        <f t="shared" si="26"/>
        <v>159.50498007700489</v>
      </c>
      <c r="S8" s="23">
        <f t="shared" si="26"/>
        <v>157.59723371113355</v>
      </c>
      <c r="T8" s="23">
        <f t="shared" si="26"/>
        <v>155.7276422725796</v>
      </c>
      <c r="U8" s="23">
        <f t="shared" si="6"/>
        <v>19.737440587036417</v>
      </c>
      <c r="V8" s="23">
        <f t="shared" si="7"/>
        <v>19.782785600550685</v>
      </c>
      <c r="W8" s="23">
        <f t="shared" si="8"/>
        <v>21.414223108893875</v>
      </c>
      <c r="X8" s="23">
        <f t="shared" si="9"/>
        <v>21.140668258208319</v>
      </c>
      <c r="Y8" s="23">
        <f t="shared" si="10"/>
        <v>22.995128337938279</v>
      </c>
      <c r="Z8" s="23">
        <f t="shared" si="11"/>
        <v>23.156823843551148</v>
      </c>
      <c r="AA8" s="23">
        <f t="shared" si="12"/>
        <v>23.328832621471442</v>
      </c>
      <c r="AB8" s="23">
        <f t="shared" si="13"/>
        <v>23.29801736589754</v>
      </c>
      <c r="AC8" s="23">
        <f t="shared" si="14"/>
        <v>23.005961161405295</v>
      </c>
      <c r="AD8" s="23">
        <f t="shared" si="15"/>
        <v>22.719746081002896</v>
      </c>
      <c r="AE8" s="23">
        <f t="shared" si="16"/>
        <v>22.439255302208544</v>
      </c>
      <c r="AF8" s="23">
        <f t="shared" si="17"/>
        <v>22.164374338990076</v>
      </c>
      <c r="AG8" s="23">
        <f t="shared" si="18"/>
        <v>21.894990995035982</v>
      </c>
      <c r="AH8" s="23">
        <f t="shared" si="19"/>
        <v>21.630995317960966</v>
      </c>
      <c r="AI8" s="23">
        <f t="shared" si="20"/>
        <v>21.372279554427454</v>
      </c>
      <c r="AJ8" s="23">
        <f t="shared" si="21"/>
        <v>21.118738106164606</v>
      </c>
    </row>
    <row r="9" spans="1:36">
      <c r="A9" t="s">
        <v>2496</v>
      </c>
      <c r="B9" s="26">
        <f t="shared" si="2"/>
        <v>5.114993329991642E-2</v>
      </c>
      <c r="C9" s="27">
        <f t="shared" si="3"/>
        <v>1.7563000000000102</v>
      </c>
      <c r="D9" s="28">
        <f t="shared" si="4"/>
        <v>1.1427578704089301E-2</v>
      </c>
      <c r="E9" s="22">
        <v>109.41500000000001</v>
      </c>
      <c r="F9" s="22">
        <v>119.70650000000001</v>
      </c>
      <c r="G9" s="22">
        <v>121.7938</v>
      </c>
      <c r="H9" s="22">
        <v>117.4413</v>
      </c>
      <c r="I9" s="22">
        <v>119.19760000000001</v>
      </c>
      <c r="J9" s="22">
        <v>121.37060000000001</v>
      </c>
      <c r="K9" s="23">
        <f t="shared" ref="K9:T9" si="27">J9+K$34*$D9</f>
        <v>121.67875472465691</v>
      </c>
      <c r="L9" s="23">
        <f t="shared" si="27"/>
        <v>121.62354901532382</v>
      </c>
      <c r="M9" s="23">
        <f t="shared" si="27"/>
        <v>121.10032862873777</v>
      </c>
      <c r="N9" s="23">
        <f t="shared" si="27"/>
        <v>120.58757264988344</v>
      </c>
      <c r="O9" s="23">
        <f t="shared" si="27"/>
        <v>120.08507179060621</v>
      </c>
      <c r="P9" s="23">
        <f t="shared" si="27"/>
        <v>119.59262094851451</v>
      </c>
      <c r="Q9" s="23">
        <f t="shared" si="27"/>
        <v>119.11001912326465</v>
      </c>
      <c r="R9" s="23">
        <f t="shared" si="27"/>
        <v>118.63706933451978</v>
      </c>
      <c r="S9" s="23">
        <f t="shared" si="27"/>
        <v>118.17357854154982</v>
      </c>
      <c r="T9" s="23">
        <f t="shared" si="27"/>
        <v>117.71935756443925</v>
      </c>
      <c r="U9" s="23">
        <f t="shared" si="6"/>
        <v>14.536797244398452</v>
      </c>
      <c r="V9" s="23">
        <f t="shared" si="7"/>
        <v>15.705172707718006</v>
      </c>
      <c r="W9" s="23">
        <f t="shared" si="8"/>
        <v>16.521798883436066</v>
      </c>
      <c r="X9" s="23">
        <f t="shared" si="9"/>
        <v>15.528204666569852</v>
      </c>
      <c r="Y9" s="23">
        <f t="shared" si="10"/>
        <v>16.4013795624181</v>
      </c>
      <c r="Z9" s="23">
        <f t="shared" si="11"/>
        <v>16.459466526190305</v>
      </c>
      <c r="AA9" s="23">
        <f t="shared" si="12"/>
        <v>16.50125640261324</v>
      </c>
      <c r="AB9" s="23">
        <f t="shared" si="13"/>
        <v>16.493769774675151</v>
      </c>
      <c r="AC9" s="23">
        <f t="shared" si="14"/>
        <v>16.422814136004554</v>
      </c>
      <c r="AD9" s="23">
        <f t="shared" si="15"/>
        <v>16.353277610107373</v>
      </c>
      <c r="AE9" s="23">
        <f t="shared" si="16"/>
        <v>16.285131814728132</v>
      </c>
      <c r="AF9" s="23">
        <f t="shared" si="17"/>
        <v>16.218348935256476</v>
      </c>
      <c r="AG9" s="23">
        <f t="shared" si="18"/>
        <v>16.152901713374256</v>
      </c>
      <c r="AH9" s="23">
        <f t="shared" si="19"/>
        <v>16.088763435929675</v>
      </c>
      <c r="AI9" s="23">
        <f t="shared" si="20"/>
        <v>16.025907924033991</v>
      </c>
      <c r="AJ9" s="23">
        <f t="shared" si="21"/>
        <v>15.964309522376219</v>
      </c>
    </row>
    <row r="10" spans="1:36">
      <c r="A10" t="s">
        <v>2409</v>
      </c>
      <c r="B10" s="26">
        <f t="shared" si="2"/>
        <v>4.7164749742839809E-2</v>
      </c>
      <c r="C10" s="27">
        <f t="shared" si="3"/>
        <v>-0.40680000000000405</v>
      </c>
      <c r="D10" s="28">
        <f t="shared" si="4"/>
        <v>-2.6468934788040467E-3</v>
      </c>
      <c r="E10" s="22">
        <v>98.289000000000001</v>
      </c>
      <c r="F10" s="22">
        <v>107.4876</v>
      </c>
      <c r="G10" s="22">
        <v>113.5651</v>
      </c>
      <c r="H10" s="22">
        <v>110.3175</v>
      </c>
      <c r="I10" s="22">
        <v>109.91069999999999</v>
      </c>
      <c r="J10" s="22">
        <v>107.9736</v>
      </c>
      <c r="K10" s="23">
        <f t="shared" ref="K10:T10" si="28">J10+K$34*$D10</f>
        <v>107.90222418607844</v>
      </c>
      <c r="L10" s="23">
        <f t="shared" si="28"/>
        <v>107.91501111459675</v>
      </c>
      <c r="M10" s="23">
        <f t="shared" si="28"/>
        <v>108.03620114663183</v>
      </c>
      <c r="N10" s="23">
        <f t="shared" si="28"/>
        <v>108.1549673780262</v>
      </c>
      <c r="O10" s="23">
        <f t="shared" si="28"/>
        <v>108.27135828479268</v>
      </c>
      <c r="P10" s="23">
        <f t="shared" si="28"/>
        <v>108.38542137342384</v>
      </c>
      <c r="Q10" s="23">
        <f t="shared" si="28"/>
        <v>108.49720320028237</v>
      </c>
      <c r="R10" s="23">
        <f t="shared" si="28"/>
        <v>108.60674939060374</v>
      </c>
      <c r="S10" s="23">
        <f t="shared" si="28"/>
        <v>108.71410465711867</v>
      </c>
      <c r="T10" s="23">
        <f t="shared" si="28"/>
        <v>108.8193128183033</v>
      </c>
      <c r="U10" s="23">
        <f t="shared" si="6"/>
        <v>13.058604984277105</v>
      </c>
      <c r="V10" s="23">
        <f t="shared" si="7"/>
        <v>14.102085700760693</v>
      </c>
      <c r="W10" s="23">
        <f t="shared" si="8"/>
        <v>15.405543979884897</v>
      </c>
      <c r="X10" s="23">
        <f t="shared" si="9"/>
        <v>14.586288795375388</v>
      </c>
      <c r="Y10" s="23">
        <f t="shared" si="10"/>
        <v>15.123518499290816</v>
      </c>
      <c r="Z10" s="23">
        <f t="shared" si="11"/>
        <v>14.642655263402022</v>
      </c>
      <c r="AA10" s="23">
        <f t="shared" si="12"/>
        <v>14.63297575436094</v>
      </c>
      <c r="AB10" s="23">
        <f t="shared" si="13"/>
        <v>14.634709831822201</v>
      </c>
      <c r="AC10" s="23">
        <f t="shared" si="14"/>
        <v>14.651144810932376</v>
      </c>
      <c r="AD10" s="23">
        <f t="shared" si="15"/>
        <v>14.667251090460345</v>
      </c>
      <c r="AE10" s="23">
        <f t="shared" si="16"/>
        <v>14.683035244397756</v>
      </c>
      <c r="AF10" s="23">
        <f t="shared" si="17"/>
        <v>14.698503715256418</v>
      </c>
      <c r="AG10" s="23">
        <f t="shared" si="18"/>
        <v>14.713662816697907</v>
      </c>
      <c r="AH10" s="23">
        <f t="shared" si="19"/>
        <v>14.728518736110567</v>
      </c>
      <c r="AI10" s="23">
        <f t="shared" si="20"/>
        <v>14.743077537134974</v>
      </c>
      <c r="AJ10" s="23">
        <f t="shared" si="21"/>
        <v>14.757345162138892</v>
      </c>
    </row>
    <row r="11" spans="1:36">
      <c r="A11" t="s">
        <v>2564</v>
      </c>
      <c r="B11" s="26">
        <f t="shared" si="2"/>
        <v>8.6640805964099312E-3</v>
      </c>
      <c r="C11" s="27">
        <f t="shared" si="3"/>
        <v>-0.85109999999999886</v>
      </c>
      <c r="D11" s="28">
        <f t="shared" si="4"/>
        <v>-5.5377852502706462E-3</v>
      </c>
      <c r="E11" s="22">
        <v>22.276</v>
      </c>
      <c r="F11" s="22">
        <v>22.2791</v>
      </c>
      <c r="G11" s="22">
        <v>22.133099999999999</v>
      </c>
      <c r="H11" s="22">
        <v>21.041499999999999</v>
      </c>
      <c r="I11" s="22">
        <v>20.1904</v>
      </c>
      <c r="J11" s="22">
        <v>18.388500000000001</v>
      </c>
      <c r="K11" s="23">
        <f t="shared" ref="K11:T11" si="29">J11+K$34*$D11</f>
        <v>18.239168743292439</v>
      </c>
      <c r="L11" s="23">
        <f t="shared" si="29"/>
        <v>18.265921336365032</v>
      </c>
      <c r="M11" s="23">
        <f t="shared" si="29"/>
        <v>18.51947304793104</v>
      </c>
      <c r="N11" s="23">
        <f t="shared" si="29"/>
        <v>18.767953725265727</v>
      </c>
      <c r="O11" s="23">
        <f t="shared" si="29"/>
        <v>19.011464789053722</v>
      </c>
      <c r="P11" s="23">
        <f t="shared" si="29"/>
        <v>19.250105631565958</v>
      </c>
      <c r="Q11" s="23">
        <f t="shared" si="29"/>
        <v>19.483973657227949</v>
      </c>
      <c r="R11" s="23">
        <f t="shared" si="29"/>
        <v>19.713164322376702</v>
      </c>
      <c r="S11" s="23">
        <f t="shared" si="29"/>
        <v>19.937771174222476</v>
      </c>
      <c r="T11" s="23">
        <f t="shared" si="29"/>
        <v>20.157885889031338</v>
      </c>
      <c r="U11" s="23">
        <f t="shared" si="6"/>
        <v>2.9595731427703686</v>
      </c>
      <c r="V11" s="23">
        <f t="shared" si="7"/>
        <v>2.9229583462261464</v>
      </c>
      <c r="W11" s="23">
        <f t="shared" si="8"/>
        <v>3.0024404104887008</v>
      </c>
      <c r="X11" s="23">
        <f t="shared" si="9"/>
        <v>2.7821279097866722</v>
      </c>
      <c r="Y11" s="23">
        <f t="shared" si="10"/>
        <v>2.7781634354806339</v>
      </c>
      <c r="Z11" s="23">
        <f t="shared" si="11"/>
        <v>2.4937250060298819</v>
      </c>
      <c r="AA11" s="23">
        <f t="shared" si="12"/>
        <v>2.4734737028222513</v>
      </c>
      <c r="AB11" s="23">
        <f t="shared" si="13"/>
        <v>2.4771017100181223</v>
      </c>
      <c r="AC11" s="23">
        <f t="shared" si="14"/>
        <v>2.5114866921239942</v>
      </c>
      <c r="AD11" s="23">
        <f t="shared" si="15"/>
        <v>2.5451839745877489</v>
      </c>
      <c r="AE11" s="23">
        <f t="shared" si="16"/>
        <v>2.5782073114022284</v>
      </c>
      <c r="AF11" s="23">
        <f t="shared" si="17"/>
        <v>2.6105701814804187</v>
      </c>
      <c r="AG11" s="23">
        <f t="shared" si="18"/>
        <v>2.6422857941570452</v>
      </c>
      <c r="AH11" s="23">
        <f t="shared" si="19"/>
        <v>2.6733670945801395</v>
      </c>
      <c r="AI11" s="23">
        <f t="shared" si="20"/>
        <v>2.7038267689947713</v>
      </c>
      <c r="AJ11" s="23">
        <f t="shared" si="21"/>
        <v>2.7336772499211106</v>
      </c>
    </row>
    <row r="12" spans="1:36">
      <c r="A12" t="s">
        <v>1445</v>
      </c>
      <c r="B12" s="26">
        <f t="shared" si="2"/>
        <v>4.3905249020010619E-2</v>
      </c>
      <c r="C12" s="27">
        <f t="shared" si="3"/>
        <v>12.954599999999985</v>
      </c>
      <c r="D12" s="28">
        <f t="shared" si="4"/>
        <v>8.429067419005537E-2</v>
      </c>
      <c r="E12" s="22">
        <v>89.471000000000004</v>
      </c>
      <c r="F12" s="22">
        <v>98.612200000000001</v>
      </c>
      <c r="G12" s="22">
        <v>89.634500000000003</v>
      </c>
      <c r="H12" s="22">
        <v>89.360300000000009</v>
      </c>
      <c r="I12" s="22">
        <v>102.31489999999999</v>
      </c>
      <c r="J12" s="22">
        <v>117.17449999999999</v>
      </c>
      <c r="K12" s="23">
        <f t="shared" ref="K12:T12" si="30">J12+K$34*$D12</f>
        <v>119.44747226899752</v>
      </c>
      <c r="L12" s="23">
        <f t="shared" si="30"/>
        <v>119.04027083295213</v>
      </c>
      <c r="M12" s="23">
        <f t="shared" si="30"/>
        <v>115.18095817562278</v>
      </c>
      <c r="N12" s="23">
        <f t="shared" si="30"/>
        <v>111.39883177144002</v>
      </c>
      <c r="O12" s="23">
        <f t="shared" si="30"/>
        <v>107.6923478953409</v>
      </c>
      <c r="P12" s="23">
        <f t="shared" si="30"/>
        <v>104.05999369676377</v>
      </c>
      <c r="Q12" s="23">
        <f t="shared" si="30"/>
        <v>100.5002865821582</v>
      </c>
      <c r="R12" s="23">
        <f t="shared" si="30"/>
        <v>97.01177360984471</v>
      </c>
      <c r="S12" s="23">
        <f t="shared" si="30"/>
        <v>93.593030896977524</v>
      </c>
      <c r="T12" s="23">
        <f t="shared" si="30"/>
        <v>90.242663038367638</v>
      </c>
      <c r="U12" s="23">
        <f t="shared" si="6"/>
        <v>11.887051923900506</v>
      </c>
      <c r="V12" s="23">
        <f t="shared" si="7"/>
        <v>12.937656953365352</v>
      </c>
      <c r="W12" s="23">
        <f t="shared" si="8"/>
        <v>12.159265759154817</v>
      </c>
      <c r="X12" s="23">
        <f t="shared" si="9"/>
        <v>11.815307114840197</v>
      </c>
      <c r="Y12" s="23">
        <f t="shared" si="10"/>
        <v>14.078349814013468</v>
      </c>
      <c r="Z12" s="23">
        <f t="shared" si="11"/>
        <v>15.890419594803729</v>
      </c>
      <c r="AA12" s="23">
        <f t="shared" si="12"/>
        <v>16.19866484510754</v>
      </c>
      <c r="AB12" s="23">
        <f t="shared" si="13"/>
        <v>16.143442918166372</v>
      </c>
      <c r="AC12" s="23">
        <f t="shared" si="14"/>
        <v>15.620068826768495</v>
      </c>
      <c r="AD12" s="23">
        <f t="shared" si="15"/>
        <v>15.107162217198578</v>
      </c>
      <c r="AE12" s="23">
        <f t="shared" si="16"/>
        <v>14.604513739820057</v>
      </c>
      <c r="AF12" s="23">
        <f t="shared" si="17"/>
        <v>14.111918231989108</v>
      </c>
      <c r="AG12" s="23">
        <f t="shared" si="18"/>
        <v>13.629174634314779</v>
      </c>
      <c r="AH12" s="23">
        <f t="shared" si="19"/>
        <v>13.156085908593933</v>
      </c>
      <c r="AI12" s="23">
        <f t="shared" si="20"/>
        <v>12.692458957387508</v>
      </c>
      <c r="AJ12" s="23">
        <f t="shared" si="21"/>
        <v>12.238104545205207</v>
      </c>
    </row>
    <row r="13" spans="1:36">
      <c r="A13" t="s">
        <v>2362</v>
      </c>
      <c r="B13" s="26">
        <f t="shared" si="2"/>
        <v>4.4909816174509572E-2</v>
      </c>
      <c r="C13" s="27">
        <f t="shared" si="3"/>
        <v>-4.9938000000000073</v>
      </c>
      <c r="D13" s="28">
        <f t="shared" si="4"/>
        <v>-3.2492764637294828E-2</v>
      </c>
      <c r="E13" s="22">
        <v>165.55099999999999</v>
      </c>
      <c r="F13" s="22">
        <v>156.0421</v>
      </c>
      <c r="G13" s="22">
        <v>149.387</v>
      </c>
      <c r="H13" s="22">
        <v>109.6497</v>
      </c>
      <c r="I13" s="22">
        <v>104.65589999999999</v>
      </c>
      <c r="J13" s="22">
        <v>117.21860000000001</v>
      </c>
      <c r="K13" s="23">
        <f t="shared" ref="K13:T13" si="31">J13+K$34*$D13</f>
        <v>116.3424039833789</v>
      </c>
      <c r="L13" s="23">
        <f t="shared" si="31"/>
        <v>116.49937390381824</v>
      </c>
      <c r="M13" s="23">
        <f t="shared" si="31"/>
        <v>117.98707985754675</v>
      </c>
      <c r="N13" s="23">
        <f t="shared" si="31"/>
        <v>119.44503169220069</v>
      </c>
      <c r="O13" s="23">
        <f t="shared" si="31"/>
        <v>120.87382449016155</v>
      </c>
      <c r="P13" s="23">
        <f t="shared" si="31"/>
        <v>122.2740414321632</v>
      </c>
      <c r="Q13" s="23">
        <f t="shared" si="31"/>
        <v>123.64625403532482</v>
      </c>
      <c r="R13" s="23">
        <f t="shared" si="31"/>
        <v>124.9910223864232</v>
      </c>
      <c r="S13" s="23">
        <f t="shared" si="31"/>
        <v>126.3088953704996</v>
      </c>
      <c r="T13" s="23">
        <f t="shared" si="31"/>
        <v>127.60041089489449</v>
      </c>
      <c r="U13" s="23">
        <f t="shared" si="6"/>
        <v>21.994985336630332</v>
      </c>
      <c r="V13" s="23">
        <f t="shared" si="7"/>
        <v>20.472306267203567</v>
      </c>
      <c r="W13" s="23">
        <f t="shared" si="8"/>
        <v>20.264922925467992</v>
      </c>
      <c r="X13" s="23">
        <f t="shared" si="9"/>
        <v>14.497991619881457</v>
      </c>
      <c r="Y13" s="23">
        <f t="shared" si="10"/>
        <v>14.40046728580502</v>
      </c>
      <c r="Z13" s="23">
        <f t="shared" si="11"/>
        <v>15.896400140947566</v>
      </c>
      <c r="AA13" s="23">
        <f t="shared" si="12"/>
        <v>15.777576315359193</v>
      </c>
      <c r="AB13" s="23">
        <f t="shared" si="13"/>
        <v>15.798863522896191</v>
      </c>
      <c r="AC13" s="23">
        <f t="shared" si="14"/>
        <v>16.000616223683764</v>
      </c>
      <c r="AD13" s="23">
        <f t="shared" si="15"/>
        <v>16.198333870455588</v>
      </c>
      <c r="AE13" s="23">
        <f t="shared" si="16"/>
        <v>16.392097164291975</v>
      </c>
      <c r="AF13" s="23">
        <f t="shared" si="17"/>
        <v>16.581985192251636</v>
      </c>
      <c r="AG13" s="23">
        <f t="shared" si="18"/>
        <v>16.768075459652103</v>
      </c>
      <c r="AH13" s="23">
        <f t="shared" si="19"/>
        <v>16.950443921704558</v>
      </c>
      <c r="AI13" s="23">
        <f t="shared" si="20"/>
        <v>17.129165014515966</v>
      </c>
      <c r="AJ13" s="23">
        <f t="shared" si="21"/>
        <v>17.304311685471145</v>
      </c>
    </row>
    <row r="14" spans="1:36">
      <c r="A14" t="s">
        <v>3943</v>
      </c>
      <c r="B14" s="26">
        <f t="shared" si="2"/>
        <v>8.4816192747128125E-3</v>
      </c>
      <c r="C14" s="27">
        <f t="shared" si="3"/>
        <v>0.88340000000000174</v>
      </c>
      <c r="D14" s="28">
        <f t="shared" si="4"/>
        <v>5.7479491130173954E-3</v>
      </c>
      <c r="E14" s="22">
        <v>30.253</v>
      </c>
      <c r="F14" s="22">
        <v>33.054499999999997</v>
      </c>
      <c r="G14" s="22">
        <v>23.6145</v>
      </c>
      <c r="H14" s="22">
        <v>18.881799999999998</v>
      </c>
      <c r="I14" s="22">
        <v>19.7652</v>
      </c>
      <c r="J14" s="22">
        <v>21.349900000000002</v>
      </c>
      <c r="K14" s="23">
        <f t="shared" ref="K14:T14" si="32">J14+K$34*$D14</f>
        <v>21.504898510369479</v>
      </c>
      <c r="L14" s="23">
        <f t="shared" si="32"/>
        <v>21.477130632657893</v>
      </c>
      <c r="M14" s="23">
        <f t="shared" si="32"/>
        <v>21.21395640871545</v>
      </c>
      <c r="N14" s="23">
        <f t="shared" si="32"/>
        <v>20.956045669251857</v>
      </c>
      <c r="O14" s="23">
        <f t="shared" si="32"/>
        <v>20.703293144577536</v>
      </c>
      <c r="P14" s="23">
        <f t="shared" si="32"/>
        <v>20.455595670396701</v>
      </c>
      <c r="Q14" s="23">
        <f t="shared" si="32"/>
        <v>20.212852145699483</v>
      </c>
      <c r="R14" s="23">
        <f t="shared" si="32"/>
        <v>19.974963491496208</v>
      </c>
      <c r="S14" s="23">
        <f t="shared" si="32"/>
        <v>19.741832610377003</v>
      </c>
      <c r="T14" s="23">
        <f t="shared" si="32"/>
        <v>19.513364346880177</v>
      </c>
      <c r="U14" s="23">
        <f t="shared" si="6"/>
        <v>4.0193915554063553</v>
      </c>
      <c r="V14" s="23">
        <f t="shared" si="7"/>
        <v>4.3366620130675004</v>
      </c>
      <c r="W14" s="23">
        <f t="shared" si="8"/>
        <v>3.2033980361307468</v>
      </c>
      <c r="X14" s="23">
        <f t="shared" si="9"/>
        <v>2.4965702429489336</v>
      </c>
      <c r="Y14" s="23">
        <f t="shared" si="10"/>
        <v>2.719656665294488</v>
      </c>
      <c r="Z14" s="23">
        <f t="shared" si="11"/>
        <v>2.895330206718187</v>
      </c>
      <c r="AA14" s="23">
        <f t="shared" si="12"/>
        <v>2.9163500648472214</v>
      </c>
      <c r="AB14" s="23">
        <f t="shared" si="13"/>
        <v>2.912584371559908</v>
      </c>
      <c r="AC14" s="23">
        <f t="shared" si="14"/>
        <v>2.8768944488806367</v>
      </c>
      <c r="AD14" s="23">
        <f t="shared" si="15"/>
        <v>2.8419183246549511</v>
      </c>
      <c r="AE14" s="23">
        <f t="shared" si="16"/>
        <v>2.8076417229137793</v>
      </c>
      <c r="AF14" s="23">
        <f t="shared" si="17"/>
        <v>2.7740506532074307</v>
      </c>
      <c r="AG14" s="23">
        <f t="shared" si="18"/>
        <v>2.7411314048952091</v>
      </c>
      <c r="AH14" s="23">
        <f t="shared" si="19"/>
        <v>2.7088705415492318</v>
      </c>
      <c r="AI14" s="23">
        <f t="shared" si="20"/>
        <v>2.6772548954701749</v>
      </c>
      <c r="AJ14" s="23">
        <f t="shared" si="21"/>
        <v>2.6462715623126982</v>
      </c>
    </row>
    <row r="15" spans="1:36">
      <c r="A15" t="s">
        <v>2446</v>
      </c>
      <c r="B15" s="26">
        <f t="shared" si="2"/>
        <v>4.9875793703530985E-2</v>
      </c>
      <c r="C15" s="27">
        <f t="shared" si="3"/>
        <v>9.3260999999999967</v>
      </c>
      <c r="D15" s="28">
        <f t="shared" si="4"/>
        <v>6.0681399392021058E-2</v>
      </c>
      <c r="E15" s="22">
        <v>111.813</v>
      </c>
      <c r="F15" s="22">
        <v>115.86660000000001</v>
      </c>
      <c r="G15" s="22">
        <v>111.06960000000001</v>
      </c>
      <c r="H15" s="22">
        <v>106.9023</v>
      </c>
      <c r="I15" s="22">
        <v>116.22839999999999</v>
      </c>
      <c r="J15" s="22">
        <v>101.0869</v>
      </c>
      <c r="K15" s="23">
        <f t="shared" ref="K15:T15" si="33">J15+K$34*$D15</f>
        <v>102.72322738007331</v>
      </c>
      <c r="L15" s="23">
        <f t="shared" si="33"/>
        <v>102.43008044286933</v>
      </c>
      <c r="M15" s="23">
        <f t="shared" si="33"/>
        <v>99.651736397239247</v>
      </c>
      <c r="N15" s="23">
        <f t="shared" si="33"/>
        <v>96.928959232521777</v>
      </c>
      <c r="O15" s="23">
        <f t="shared" si="33"/>
        <v>94.260637611098659</v>
      </c>
      <c r="P15" s="23">
        <f t="shared" si="33"/>
        <v>91.645682422104002</v>
      </c>
      <c r="Q15" s="23">
        <f t="shared" si="33"/>
        <v>89.083026336889247</v>
      </c>
      <c r="R15" s="23">
        <f t="shared" si="33"/>
        <v>86.57162337337877</v>
      </c>
      <c r="S15" s="23">
        <f t="shared" si="33"/>
        <v>84.110448469138532</v>
      </c>
      <c r="T15" s="23">
        <f t="shared" si="33"/>
        <v>81.698497062983051</v>
      </c>
      <c r="U15" s="23">
        <f t="shared" si="6"/>
        <v>14.855393778621981</v>
      </c>
      <c r="V15" s="23">
        <f t="shared" si="7"/>
        <v>15.201388095517611</v>
      </c>
      <c r="W15" s="23">
        <f t="shared" si="8"/>
        <v>15.067019776570652</v>
      </c>
      <c r="X15" s="23">
        <f t="shared" si="9"/>
        <v>14.134727678653508</v>
      </c>
      <c r="Y15" s="23">
        <f t="shared" si="10"/>
        <v>15.992822878418323</v>
      </c>
      <c r="Z15" s="23">
        <f t="shared" si="11"/>
        <v>13.708727210595866</v>
      </c>
      <c r="AA15" s="23">
        <f t="shared" si="12"/>
        <v>13.930634952159352</v>
      </c>
      <c r="AB15" s="23">
        <f t="shared" si="13"/>
        <v>13.890880331187187</v>
      </c>
      <c r="AC15" s="23">
        <f t="shared" si="14"/>
        <v>13.514099950952696</v>
      </c>
      <c r="AD15" s="23">
        <f t="shared" si="15"/>
        <v>13.144855178322894</v>
      </c>
      <c r="AE15" s="23">
        <f t="shared" si="16"/>
        <v>12.782995301145689</v>
      </c>
      <c r="AF15" s="23">
        <f t="shared" si="17"/>
        <v>12.428372621512029</v>
      </c>
      <c r="AG15" s="23">
        <f t="shared" si="18"/>
        <v>12.080842395471043</v>
      </c>
      <c r="AH15" s="23">
        <f t="shared" si="19"/>
        <v>11.740262773950873</v>
      </c>
      <c r="AI15" s="23">
        <f t="shared" si="20"/>
        <v>11.406494744861112</v>
      </c>
      <c r="AJ15" s="23">
        <f t="shared" si="21"/>
        <v>11.079402076353139</v>
      </c>
    </row>
    <row r="16" spans="1:36">
      <c r="A16" t="s">
        <v>2400</v>
      </c>
      <c r="B16" s="26">
        <f t="shared" si="2"/>
        <v>4.8039379719046461E-2</v>
      </c>
      <c r="C16" s="27">
        <f t="shared" si="3"/>
        <v>2.7428999999999917</v>
      </c>
      <c r="D16" s="28">
        <f t="shared" si="4"/>
        <v>1.7847011118514076E-2</v>
      </c>
      <c r="E16" s="22">
        <v>116.41800000000001</v>
      </c>
      <c r="F16" s="22">
        <v>121.7765</v>
      </c>
      <c r="G16" s="22">
        <v>119.20399999999999</v>
      </c>
      <c r="H16" s="22">
        <v>109.206</v>
      </c>
      <c r="I16" s="22">
        <v>111.94889999999999</v>
      </c>
      <c r="J16" s="22">
        <v>110.3473</v>
      </c>
      <c r="K16" s="23">
        <f t="shared" ref="K16:T16" si="34">J16+K$34*$D16</f>
        <v>110.82856037366135</v>
      </c>
      <c r="L16" s="23">
        <f t="shared" si="34"/>
        <v>110.74234290504565</v>
      </c>
      <c r="M16" s="23">
        <f t="shared" si="34"/>
        <v>109.92520392060857</v>
      </c>
      <c r="N16" s="23">
        <f t="shared" si="34"/>
        <v>109.12440771586023</v>
      </c>
      <c r="O16" s="23">
        <f t="shared" si="34"/>
        <v>108.33962743520685</v>
      </c>
      <c r="P16" s="23">
        <f t="shared" si="34"/>
        <v>107.57054276016655</v>
      </c>
      <c r="Q16" s="23">
        <f t="shared" si="34"/>
        <v>106.81683977862704</v>
      </c>
      <c r="R16" s="23">
        <f t="shared" si="34"/>
        <v>106.07821085671833</v>
      </c>
      <c r="S16" s="23">
        <f t="shared" si="34"/>
        <v>105.3543545132478</v>
      </c>
      <c r="T16" s="23">
        <f t="shared" si="34"/>
        <v>104.64497529664666</v>
      </c>
      <c r="U16" s="23">
        <f t="shared" si="6"/>
        <v>15.467210726119626</v>
      </c>
      <c r="V16" s="23">
        <f t="shared" si="7"/>
        <v>15.976751172588134</v>
      </c>
      <c r="W16" s="23">
        <f t="shared" si="8"/>
        <v>16.1704825212869</v>
      </c>
      <c r="X16" s="23">
        <f t="shared" si="9"/>
        <v>14.439325167700181</v>
      </c>
      <c r="Y16" s="23">
        <f t="shared" si="10"/>
        <v>15.403971225051407</v>
      </c>
      <c r="Z16" s="23">
        <f t="shared" si="11"/>
        <v>14.96456053282656</v>
      </c>
      <c r="AA16" s="23">
        <f t="shared" si="12"/>
        <v>15.02982583604382</v>
      </c>
      <c r="AB16" s="23">
        <f t="shared" si="13"/>
        <v>15.018133601362166</v>
      </c>
      <c r="AC16" s="23">
        <f t="shared" si="14"/>
        <v>14.907318694279338</v>
      </c>
      <c r="AD16" s="23">
        <f t="shared" si="15"/>
        <v>14.798720085338164</v>
      </c>
      <c r="AE16" s="23">
        <f t="shared" si="16"/>
        <v>14.692293448575814</v>
      </c>
      <c r="AF16" s="23">
        <f t="shared" si="17"/>
        <v>14.587995344548712</v>
      </c>
      <c r="AG16" s="23">
        <f t="shared" si="18"/>
        <v>14.48578320260215</v>
      </c>
      <c r="AH16" s="23">
        <f t="shared" si="19"/>
        <v>14.385615303494522</v>
      </c>
      <c r="AI16" s="23">
        <f t="shared" si="20"/>
        <v>14.287450762369044</v>
      </c>
      <c r="AJ16" s="23">
        <f t="shared" si="21"/>
        <v>14.191249512066076</v>
      </c>
    </row>
    <row r="17" spans="1:36">
      <c r="A17" t="s">
        <v>2453</v>
      </c>
      <c r="B17" s="26">
        <f t="shared" si="2"/>
        <v>6.886571752163799E-2</v>
      </c>
      <c r="C17" s="27">
        <f t="shared" si="3"/>
        <v>13.56140000000002</v>
      </c>
      <c r="D17" s="28">
        <f t="shared" si="4"/>
        <v>8.8238891896393556E-2</v>
      </c>
      <c r="E17" s="22">
        <v>179.809</v>
      </c>
      <c r="F17" s="22">
        <v>179.89779999999999</v>
      </c>
      <c r="G17" s="22">
        <v>173.30199999999999</v>
      </c>
      <c r="H17" s="22">
        <v>146.9203</v>
      </c>
      <c r="I17" s="22">
        <v>160.48170000000002</v>
      </c>
      <c r="J17" s="22">
        <v>153.1285</v>
      </c>
      <c r="K17" s="23">
        <f t="shared" ref="K17:T17" si="35">J17+K$34*$D17</f>
        <v>155.50793943686281</v>
      </c>
      <c r="L17" s="23">
        <f t="shared" si="35"/>
        <v>155.08166448010724</v>
      </c>
      <c r="M17" s="23">
        <f t="shared" si="35"/>
        <v>151.04157967076489</v>
      </c>
      <c r="N17" s="23">
        <f t="shared" si="35"/>
        <v>147.0822965576094</v>
      </c>
      <c r="O17" s="23">
        <f t="shared" si="35"/>
        <v>143.20219910671699</v>
      </c>
      <c r="P17" s="23">
        <f t="shared" si="35"/>
        <v>139.39970360484244</v>
      </c>
      <c r="Q17" s="23">
        <f t="shared" si="35"/>
        <v>135.67325801300541</v>
      </c>
      <c r="R17" s="23">
        <f t="shared" si="35"/>
        <v>132.02134133300507</v>
      </c>
      <c r="S17" s="23">
        <f t="shared" si="35"/>
        <v>128.4424629866048</v>
      </c>
      <c r="T17" s="23">
        <f t="shared" si="35"/>
        <v>124.93516220713246</v>
      </c>
      <c r="U17" s="23">
        <f t="shared" si="6"/>
        <v>23.889292836613272</v>
      </c>
      <c r="V17" s="23">
        <f t="shared" si="7"/>
        <v>23.602110317639493</v>
      </c>
      <c r="W17" s="23">
        <f t="shared" si="8"/>
        <v>23.509084946009047</v>
      </c>
      <c r="X17" s="23">
        <f t="shared" si="9"/>
        <v>19.425947158911239</v>
      </c>
      <c r="Y17" s="23">
        <f t="shared" si="10"/>
        <v>22.081998920465789</v>
      </c>
      <c r="Z17" s="23">
        <f t="shared" si="11"/>
        <v>20.766259868170149</v>
      </c>
      <c r="AA17" s="23">
        <f t="shared" si="12"/>
        <v>21.088943481517536</v>
      </c>
      <c r="AB17" s="23">
        <f t="shared" si="13"/>
        <v>21.03113493165726</v>
      </c>
      <c r="AC17" s="23">
        <f t="shared" si="14"/>
        <v>20.483245733759745</v>
      </c>
      <c r="AD17" s="23">
        <f t="shared" si="15"/>
        <v>19.946314319820178</v>
      </c>
      <c r="AE17" s="23">
        <f t="shared" si="16"/>
        <v>19.420121534159403</v>
      </c>
      <c r="AF17" s="23">
        <f t="shared" si="17"/>
        <v>18.904452604211844</v>
      </c>
      <c r="AG17" s="23">
        <f t="shared" si="18"/>
        <v>18.399097052863237</v>
      </c>
      <c r="AH17" s="23">
        <f t="shared" si="19"/>
        <v>17.903848612541598</v>
      </c>
      <c r="AI17" s="23">
        <f t="shared" si="20"/>
        <v>17.418505141026397</v>
      </c>
      <c r="AJ17" s="23">
        <f t="shared" si="21"/>
        <v>16.942868538941493</v>
      </c>
    </row>
    <row r="18" spans="1:36">
      <c r="A18" t="s">
        <v>2396</v>
      </c>
      <c r="B18" s="26">
        <f t="shared" si="2"/>
        <v>4.1302900856087746E-2</v>
      </c>
      <c r="C18" s="27">
        <f t="shared" si="3"/>
        <v>8.1150000000000091</v>
      </c>
      <c r="D18" s="28">
        <f t="shared" si="4"/>
        <v>5.2801230532189408E-2</v>
      </c>
      <c r="E18" s="22">
        <v>93.599000000000004</v>
      </c>
      <c r="F18" s="22">
        <v>95.130300000000005</v>
      </c>
      <c r="G18" s="22">
        <v>89.341300000000004</v>
      </c>
      <c r="H18" s="22">
        <v>88.135499999999993</v>
      </c>
      <c r="I18" s="22">
        <v>96.250500000000002</v>
      </c>
      <c r="J18" s="22">
        <v>97.697399999999988</v>
      </c>
      <c r="K18" s="23">
        <f t="shared" ref="K18:T18" si="36">J18+K$34*$D18</f>
        <v>99.121231686267024</v>
      </c>
      <c r="L18" s="23">
        <f t="shared" si="36"/>
        <v>98.86615320808103</v>
      </c>
      <c r="M18" s="23">
        <f t="shared" si="36"/>
        <v>96.448608689977206</v>
      </c>
      <c r="N18" s="23">
        <f t="shared" si="36"/>
        <v>94.079415062235455</v>
      </c>
      <c r="O18" s="23">
        <f t="shared" si="36"/>
        <v>91.757605307048536</v>
      </c>
      <c r="P18" s="23">
        <f t="shared" si="36"/>
        <v>89.482231746965368</v>
      </c>
      <c r="Q18" s="23">
        <f t="shared" si="36"/>
        <v>87.25236565808386</v>
      </c>
      <c r="R18" s="23">
        <f t="shared" si="36"/>
        <v>85.067096890979968</v>
      </c>
      <c r="S18" s="23">
        <f t="shared" si="36"/>
        <v>82.925533499218176</v>
      </c>
      <c r="T18" s="23">
        <f t="shared" si="36"/>
        <v>80.826801375291595</v>
      </c>
      <c r="U18" s="23">
        <f t="shared" si="6"/>
        <v>12.43549499866061</v>
      </c>
      <c r="V18" s="23">
        <f t="shared" si="7"/>
        <v>12.480840983881629</v>
      </c>
      <c r="W18" s="23">
        <f t="shared" si="8"/>
        <v>12.119492047909882</v>
      </c>
      <c r="X18" s="23">
        <f t="shared" si="9"/>
        <v>11.653362849274208</v>
      </c>
      <c r="Y18" s="23">
        <f t="shared" si="10"/>
        <v>13.243899068207106</v>
      </c>
      <c r="Z18" s="23">
        <f t="shared" si="11"/>
        <v>13.249065959926245</v>
      </c>
      <c r="AA18" s="23">
        <f t="shared" si="12"/>
        <v>13.442156461077605</v>
      </c>
      <c r="AB18" s="23">
        <f t="shared" si="13"/>
        <v>13.407564429125436</v>
      </c>
      <c r="AC18" s="23">
        <f t="shared" si="14"/>
        <v>13.079713260297856</v>
      </c>
      <c r="AD18" s="23">
        <f t="shared" si="15"/>
        <v>12.758419114846827</v>
      </c>
      <c r="AE18" s="23">
        <f t="shared" si="16"/>
        <v>12.443550852304817</v>
      </c>
      <c r="AF18" s="23">
        <f t="shared" si="17"/>
        <v>12.13497995501365</v>
      </c>
      <c r="AG18" s="23">
        <f t="shared" si="18"/>
        <v>11.832580475668305</v>
      </c>
      <c r="AH18" s="23">
        <f t="shared" si="19"/>
        <v>11.536228985909865</v>
      </c>
      <c r="AI18" s="23">
        <f t="shared" si="20"/>
        <v>11.245804525946598</v>
      </c>
      <c r="AJ18" s="23">
        <f t="shared" si="21"/>
        <v>10.961188555182591</v>
      </c>
    </row>
    <row r="19" spans="1:36">
      <c r="A19" t="s">
        <v>2634</v>
      </c>
      <c r="B19" s="26">
        <f t="shared" si="2"/>
        <v>7.7320345222656661E-3</v>
      </c>
      <c r="C19" s="27">
        <f t="shared" si="3"/>
        <v>4.6829999999999998</v>
      </c>
      <c r="D19" s="28">
        <f t="shared" si="4"/>
        <v>3.047050678770705E-2</v>
      </c>
      <c r="E19" s="22">
        <v>35.787999999999997</v>
      </c>
      <c r="F19" s="22">
        <v>34.1036</v>
      </c>
      <c r="G19" s="22">
        <v>29.920500000000001</v>
      </c>
      <c r="H19" s="22">
        <v>13.3354</v>
      </c>
      <c r="I19" s="22">
        <v>18.0184</v>
      </c>
      <c r="J19" s="22">
        <v>19.9114</v>
      </c>
      <c r="K19" s="23">
        <f t="shared" ref="K19:T19" si="37">J19+K$34*$D19</f>
        <v>20.733064052592546</v>
      </c>
      <c r="L19" s="23">
        <f t="shared" si="37"/>
        <v>20.58586349641941</v>
      </c>
      <c r="M19" s="23">
        <f t="shared" si="37"/>
        <v>19.190748157136575</v>
      </c>
      <c r="N19" s="23">
        <f t="shared" si="37"/>
        <v>17.823535124639399</v>
      </c>
      <c r="O19" s="23">
        <f t="shared" si="37"/>
        <v>16.483666352792163</v>
      </c>
      <c r="P19" s="23">
        <f t="shared" si="37"/>
        <v>15.170594956381874</v>
      </c>
      <c r="Q19" s="23">
        <f t="shared" si="37"/>
        <v>13.883784987899796</v>
      </c>
      <c r="R19" s="23">
        <f t="shared" si="37"/>
        <v>12.622711218787348</v>
      </c>
      <c r="S19" s="23">
        <f t="shared" si="37"/>
        <v>11.386858925057165</v>
      </c>
      <c r="T19" s="23">
        <f t="shared" si="37"/>
        <v>10.175723677201567</v>
      </c>
      <c r="U19" s="23">
        <f t="shared" si="6"/>
        <v>4.7547676258514073</v>
      </c>
      <c r="V19" s="23">
        <f t="shared" si="7"/>
        <v>4.4743011277995075</v>
      </c>
      <c r="W19" s="23">
        <f t="shared" si="8"/>
        <v>4.0588312663850603</v>
      </c>
      <c r="X19" s="23">
        <f t="shared" si="9"/>
        <v>1.7632197575348332</v>
      </c>
      <c r="Y19" s="23">
        <f t="shared" si="10"/>
        <v>2.4793000656680531</v>
      </c>
      <c r="Z19" s="23">
        <f t="shared" si="11"/>
        <v>2.7002504872645074</v>
      </c>
      <c r="AA19" s="23">
        <f t="shared" si="12"/>
        <v>2.8116790537330001</v>
      </c>
      <c r="AB19" s="23">
        <f t="shared" si="13"/>
        <v>2.7917167018374971</v>
      </c>
      <c r="AC19" s="23">
        <f t="shared" si="14"/>
        <v>2.6025205190131522</v>
      </c>
      <c r="AD19" s="23">
        <f t="shared" si="15"/>
        <v>2.4171082598452944</v>
      </c>
      <c r="AE19" s="23">
        <f t="shared" si="16"/>
        <v>2.2354042458607934</v>
      </c>
      <c r="AF19" s="23">
        <f t="shared" si="17"/>
        <v>2.0573343121559824</v>
      </c>
      <c r="AG19" s="23">
        <f t="shared" si="18"/>
        <v>1.8828257771252686</v>
      </c>
      <c r="AH19" s="23">
        <f t="shared" si="19"/>
        <v>1.7118074127951675</v>
      </c>
      <c r="AI19" s="23">
        <f t="shared" si="20"/>
        <v>1.5442094157516706</v>
      </c>
      <c r="AJ19" s="23">
        <f t="shared" si="21"/>
        <v>1.3799633786490411</v>
      </c>
    </row>
    <row r="20" spans="1:36">
      <c r="A20" t="s">
        <v>2438</v>
      </c>
      <c r="B20" s="26">
        <f t="shared" si="2"/>
        <v>1.9774353018629894E-2</v>
      </c>
      <c r="C20" s="27">
        <f t="shared" si="3"/>
        <v>6.1857000000000042</v>
      </c>
      <c r="D20" s="28">
        <f t="shared" si="4"/>
        <v>4.0248006371283285E-2</v>
      </c>
      <c r="E20" s="22">
        <v>45.069000000000003</v>
      </c>
      <c r="F20" s="22">
        <v>39.313699999999997</v>
      </c>
      <c r="G20" s="22">
        <v>36.883199999999995</v>
      </c>
      <c r="H20" s="22">
        <v>39.895600000000002</v>
      </c>
      <c r="I20" s="22">
        <v>46.081300000000006</v>
      </c>
      <c r="J20" s="22">
        <v>53.350900000000003</v>
      </c>
      <c r="K20" s="23">
        <f t="shared" ref="K20:T20" si="38">J20+K$34*$D20</f>
        <v>54.436222940448801</v>
      </c>
      <c r="L20" s="23">
        <f t="shared" si="38"/>
        <v>54.241788073841889</v>
      </c>
      <c r="M20" s="23">
        <f t="shared" si="38"/>
        <v>52.399002476105004</v>
      </c>
      <c r="N20" s="23">
        <f t="shared" si="38"/>
        <v>50.593072590322855</v>
      </c>
      <c r="O20" s="23">
        <f t="shared" si="38"/>
        <v>48.823261302256348</v>
      </c>
      <c r="P20" s="23">
        <f t="shared" si="38"/>
        <v>47.088846239951174</v>
      </c>
      <c r="Q20" s="23">
        <f t="shared" si="38"/>
        <v>45.389119478892106</v>
      </c>
      <c r="R20" s="23">
        <f t="shared" si="38"/>
        <v>43.723387253054206</v>
      </c>
      <c r="S20" s="23">
        <f t="shared" si="38"/>
        <v>42.090969671733085</v>
      </c>
      <c r="T20" s="23">
        <f t="shared" si="38"/>
        <v>40.491200442038362</v>
      </c>
      <c r="U20" s="23">
        <f t="shared" si="6"/>
        <v>5.9878345291577375</v>
      </c>
      <c r="V20" s="23">
        <f t="shared" si="7"/>
        <v>5.1578523161182837</v>
      </c>
      <c r="W20" s="23">
        <f t="shared" si="8"/>
        <v>5.0033483853656673</v>
      </c>
      <c r="X20" s="23">
        <f t="shared" si="9"/>
        <v>5.2750356313801383</v>
      </c>
      <c r="Y20" s="23">
        <f t="shared" si="10"/>
        <v>6.3407056184827324</v>
      </c>
      <c r="Z20" s="23">
        <f t="shared" si="11"/>
        <v>7.2350911397993114</v>
      </c>
      <c r="AA20" s="23">
        <f t="shared" si="12"/>
        <v>7.3822753558155743</v>
      </c>
      <c r="AB20" s="23">
        <f t="shared" si="13"/>
        <v>7.3559074036225329</v>
      </c>
      <c r="AC20" s="23">
        <f t="shared" si="14"/>
        <v>7.106001183657435</v>
      </c>
      <c r="AD20" s="23">
        <f t="shared" si="15"/>
        <v>6.8610930880916392</v>
      </c>
      <c r="AE20" s="23">
        <f t="shared" si="16"/>
        <v>6.6210831544371596</v>
      </c>
      <c r="AF20" s="23">
        <f t="shared" si="17"/>
        <v>6.3858734194557698</v>
      </c>
      <c r="AG20" s="23">
        <f t="shared" si="18"/>
        <v>6.1553678791740083</v>
      </c>
      <c r="AH20" s="23">
        <f t="shared" si="19"/>
        <v>5.9294724496978795</v>
      </c>
      <c r="AI20" s="23">
        <f t="shared" si="20"/>
        <v>5.7080949288112768</v>
      </c>
      <c r="AJ20" s="23">
        <f t="shared" si="21"/>
        <v>5.491144958342403</v>
      </c>
    </row>
    <row r="21" spans="1:36">
      <c r="A21" t="s">
        <v>2696</v>
      </c>
      <c r="B21" s="26">
        <f t="shared" si="2"/>
        <v>8.1041234499316384E-3</v>
      </c>
      <c r="C21" s="27">
        <f t="shared" si="3"/>
        <v>1.6219999999999999</v>
      </c>
      <c r="D21" s="28">
        <f t="shared" si="4"/>
        <v>1.0553739485300199E-2</v>
      </c>
      <c r="E21" s="22">
        <v>17.47</v>
      </c>
      <c r="F21" s="22">
        <v>19.459099999999999</v>
      </c>
      <c r="G21" s="22">
        <v>21.777000000000001</v>
      </c>
      <c r="H21" s="22">
        <v>17.263500000000001</v>
      </c>
      <c r="I21" s="22">
        <v>18.8855</v>
      </c>
      <c r="J21" s="22">
        <v>19.775400000000001</v>
      </c>
      <c r="K21" s="23">
        <f t="shared" ref="K21:T21" si="39">J21+K$34*$D21</f>
        <v>20.059990880483689</v>
      </c>
      <c r="L21" s="23">
        <f t="shared" si="39"/>
        <v>20.009006617807451</v>
      </c>
      <c r="M21" s="23">
        <f t="shared" si="39"/>
        <v>19.525795624786575</v>
      </c>
      <c r="N21" s="23">
        <f t="shared" si="39"/>
        <v>19.052248851626118</v>
      </c>
      <c r="O21" s="23">
        <f t="shared" si="39"/>
        <v>18.58817301392887</v>
      </c>
      <c r="P21" s="23">
        <f t="shared" si="39"/>
        <v>18.133378692985566</v>
      </c>
      <c r="Q21" s="23">
        <f t="shared" si="39"/>
        <v>17.687680258461132</v>
      </c>
      <c r="R21" s="23">
        <f t="shared" si="39"/>
        <v>17.250895792627183</v>
      </c>
      <c r="S21" s="23">
        <f t="shared" si="39"/>
        <v>16.822847016109918</v>
      </c>
      <c r="T21" s="23">
        <f t="shared" si="39"/>
        <v>16.40335921512299</v>
      </c>
      <c r="U21" s="23">
        <f t="shared" si="6"/>
        <v>2.3210514816034449</v>
      </c>
      <c r="V21" s="23">
        <f t="shared" si="7"/>
        <v>2.5529818868378529</v>
      </c>
      <c r="W21" s="23">
        <f t="shared" si="8"/>
        <v>2.9541340715585456</v>
      </c>
      <c r="X21" s="23">
        <f t="shared" si="9"/>
        <v>2.2825970187772842</v>
      </c>
      <c r="Y21" s="23">
        <f t="shared" si="10"/>
        <v>2.5986114965909302</v>
      </c>
      <c r="Z21" s="23">
        <f t="shared" si="11"/>
        <v>2.6818070796554005</v>
      </c>
      <c r="AA21" s="23">
        <f t="shared" si="12"/>
        <v>2.7204013856156597</v>
      </c>
      <c r="AB21" s="23">
        <f t="shared" si="13"/>
        <v>2.7134872419525156</v>
      </c>
      <c r="AC21" s="23">
        <f t="shared" si="14"/>
        <v>2.6479574088239466</v>
      </c>
      <c r="AD21" s="23">
        <f t="shared" si="15"/>
        <v>2.5837381723579491</v>
      </c>
      <c r="AE21" s="23">
        <f t="shared" si="16"/>
        <v>2.5208033206212721</v>
      </c>
      <c r="AF21" s="23">
        <f t="shared" si="17"/>
        <v>2.4591271659193281</v>
      </c>
      <c r="AG21" s="23">
        <f t="shared" si="18"/>
        <v>2.3986845343114234</v>
      </c>
      <c r="AH21" s="23">
        <f t="shared" si="19"/>
        <v>2.3394507553356765</v>
      </c>
      <c r="AI21" s="23">
        <f t="shared" si="20"/>
        <v>2.2814016519394449</v>
      </c>
      <c r="AJ21" s="23">
        <f t="shared" si="21"/>
        <v>2.2245135306111372</v>
      </c>
    </row>
    <row r="22" spans="1:36">
      <c r="A22" t="s">
        <v>2565</v>
      </c>
      <c r="B22" s="26">
        <f t="shared" si="2"/>
        <v>5.7492481087339023E-3</v>
      </c>
      <c r="C22" s="27">
        <f t="shared" si="3"/>
        <v>-8.0499999999998906E-2</v>
      </c>
      <c r="D22" s="28">
        <f t="shared" si="4"/>
        <v>-5.2378300158240109E-4</v>
      </c>
      <c r="E22" s="22">
        <v>17.445</v>
      </c>
      <c r="F22" s="22">
        <v>18.746099999999998</v>
      </c>
      <c r="G22" s="22">
        <v>14.4954</v>
      </c>
      <c r="H22" s="22">
        <v>13.478299999999999</v>
      </c>
      <c r="I22" s="22">
        <v>13.3978</v>
      </c>
      <c r="J22" s="22">
        <v>12.1629</v>
      </c>
      <c r="K22" s="23">
        <f t="shared" ref="K22:T22" si="40">J22+K$34*$D22</f>
        <v>12.148775730037647</v>
      </c>
      <c r="L22" s="23">
        <f t="shared" si="40"/>
        <v>12.151306083394884</v>
      </c>
      <c r="M22" s="23">
        <f t="shared" si="40"/>
        <v>12.175287886685993</v>
      </c>
      <c r="N22" s="23">
        <f t="shared" si="40"/>
        <v>12.19879005391128</v>
      </c>
      <c r="O22" s="23">
        <f t="shared" si="40"/>
        <v>12.221822177792061</v>
      </c>
      <c r="P22" s="23">
        <f t="shared" si="40"/>
        <v>12.244393659195227</v>
      </c>
      <c r="Q22" s="23">
        <f t="shared" si="40"/>
        <v>12.266513710970329</v>
      </c>
      <c r="R22" s="23">
        <f t="shared" si="40"/>
        <v>12.288191361709931</v>
      </c>
      <c r="S22" s="23">
        <f t="shared" si="40"/>
        <v>12.30943545943474</v>
      </c>
      <c r="T22" s="23">
        <f t="shared" si="40"/>
        <v>12.330254675205053</v>
      </c>
      <c r="U22" s="23">
        <f t="shared" si="6"/>
        <v>2.3177299998037837</v>
      </c>
      <c r="V22" s="23">
        <f t="shared" si="7"/>
        <v>2.4594381933825855</v>
      </c>
      <c r="W22" s="23">
        <f t="shared" si="8"/>
        <v>1.9663569371754486</v>
      </c>
      <c r="X22" s="23">
        <f t="shared" si="9"/>
        <v>1.7821141366574487</v>
      </c>
      <c r="Y22" s="23">
        <f t="shared" si="10"/>
        <v>1.8435136538098522</v>
      </c>
      <c r="Z22" s="23">
        <f t="shared" si="11"/>
        <v>1.6494509000647606</v>
      </c>
      <c r="AA22" s="23">
        <f t="shared" si="12"/>
        <v>1.6475354613287552</v>
      </c>
      <c r="AB22" s="23">
        <f t="shared" si="13"/>
        <v>1.647878610875539</v>
      </c>
      <c r="AC22" s="23">
        <f t="shared" si="14"/>
        <v>1.6511308621497989</v>
      </c>
      <c r="AD22" s="23">
        <f t="shared" si="15"/>
        <v>1.6543180683985734</v>
      </c>
      <c r="AE22" s="23">
        <f t="shared" si="16"/>
        <v>1.6574415305223729</v>
      </c>
      <c r="AF22" s="23">
        <f t="shared" si="17"/>
        <v>1.6605025234036961</v>
      </c>
      <c r="AG22" s="23">
        <f t="shared" si="18"/>
        <v>1.6635022964273929</v>
      </c>
      <c r="AH22" s="23">
        <f t="shared" si="19"/>
        <v>1.6664420739906158</v>
      </c>
      <c r="AI22" s="23">
        <f t="shared" si="20"/>
        <v>1.6693230560025742</v>
      </c>
      <c r="AJ22" s="23">
        <f t="shared" si="21"/>
        <v>1.6721464183742938</v>
      </c>
    </row>
    <row r="23" spans="1:36">
      <c r="A23" t="s">
        <v>2412</v>
      </c>
      <c r="B23" s="26">
        <f t="shared" si="2"/>
        <v>2.8412943957211015E-2</v>
      </c>
      <c r="C23" s="27">
        <f t="shared" si="3"/>
        <v>3.5039999999999978</v>
      </c>
      <c r="D23" s="28">
        <f t="shared" si="4"/>
        <v>2.2799200466394498E-2</v>
      </c>
      <c r="E23" s="22">
        <v>85.382999999999996</v>
      </c>
      <c r="F23" s="22">
        <v>75.558600000000013</v>
      </c>
      <c r="G23" s="22">
        <v>74.760899999999992</v>
      </c>
      <c r="H23" s="22">
        <v>62.708300000000001</v>
      </c>
      <c r="I23" s="22">
        <v>66.212299999999999</v>
      </c>
      <c r="J23" s="22">
        <v>67.988799999999998</v>
      </c>
      <c r="K23" s="23">
        <f t="shared" ref="K23:T23" si="41">J23+K$34*$D23</f>
        <v>68.603600521094222</v>
      </c>
      <c r="L23" s="23">
        <f t="shared" si="41"/>
        <v>68.493459425892283</v>
      </c>
      <c r="M23" s="23">
        <f t="shared" si="41"/>
        <v>67.449580683879248</v>
      </c>
      <c r="N23" s="23">
        <f t="shared" si="41"/>
        <v>66.426579516706468</v>
      </c>
      <c r="O23" s="23">
        <f t="shared" si="41"/>
        <v>65.424038372877149</v>
      </c>
      <c r="P23" s="23">
        <f t="shared" si="41"/>
        <v>64.441548051924414</v>
      </c>
      <c r="Q23" s="23">
        <f t="shared" si="41"/>
        <v>63.47870753739074</v>
      </c>
      <c r="R23" s="23">
        <f t="shared" si="41"/>
        <v>62.535123833147729</v>
      </c>
      <c r="S23" s="23">
        <f t="shared" si="41"/>
        <v>61.610411802989589</v>
      </c>
      <c r="T23" s="23">
        <f t="shared" si="41"/>
        <v>60.704194013434602</v>
      </c>
      <c r="U23" s="23">
        <f t="shared" si="6"/>
        <v>11.343923220019859</v>
      </c>
      <c r="V23" s="23">
        <f t="shared" si="7"/>
        <v>9.9130862781334503</v>
      </c>
      <c r="W23" s="23">
        <f t="shared" si="8"/>
        <v>10.141604532781432</v>
      </c>
      <c r="X23" s="23">
        <f t="shared" si="9"/>
        <v>8.291353354336696</v>
      </c>
      <c r="Y23" s="23">
        <f t="shared" si="10"/>
        <v>9.1106957187115842</v>
      </c>
      <c r="Z23" s="23">
        <f t="shared" si="11"/>
        <v>9.2201849356915702</v>
      </c>
      <c r="AA23" s="23">
        <f t="shared" si="12"/>
        <v>9.3035600578153357</v>
      </c>
      <c r="AB23" s="23">
        <f t="shared" si="13"/>
        <v>9.2886234613938434</v>
      </c>
      <c r="AC23" s="23">
        <f t="shared" si="14"/>
        <v>9.1470596295304016</v>
      </c>
      <c r="AD23" s="23">
        <f t="shared" si="15"/>
        <v>9.0083270743042263</v>
      </c>
      <c r="AE23" s="23">
        <f t="shared" si="16"/>
        <v>8.8723691701825764</v>
      </c>
      <c r="AF23" s="23">
        <f t="shared" si="17"/>
        <v>8.7391304241433581</v>
      </c>
      <c r="AG23" s="23">
        <f t="shared" si="18"/>
        <v>8.6085564530249243</v>
      </c>
      <c r="AH23" s="23">
        <f t="shared" si="19"/>
        <v>8.480593961328859</v>
      </c>
      <c r="AI23" s="23">
        <f t="shared" si="20"/>
        <v>8.3551907194667159</v>
      </c>
      <c r="AJ23" s="23">
        <f t="shared" si="21"/>
        <v>8.2322955424418147</v>
      </c>
    </row>
    <row r="24" spans="1:36">
      <c r="A24" t="s">
        <v>2458</v>
      </c>
      <c r="B24" s="26">
        <f t="shared" si="2"/>
        <v>6.1609017914809522E-2</v>
      </c>
      <c r="C24" s="27">
        <f t="shared" si="3"/>
        <v>20.768600000000006</v>
      </c>
      <c r="D24" s="28">
        <f t="shared" si="4"/>
        <v>0.13513341175980628</v>
      </c>
      <c r="E24" s="22">
        <v>151.739</v>
      </c>
      <c r="F24" s="22">
        <v>160.8038</v>
      </c>
      <c r="G24" s="22">
        <v>152.9999</v>
      </c>
      <c r="H24" s="22">
        <v>122.80239999999999</v>
      </c>
      <c r="I24" s="22">
        <v>143.571</v>
      </c>
      <c r="J24" s="22">
        <v>157.68049999999999</v>
      </c>
      <c r="K24" s="23">
        <f t="shared" ref="K24:T24" si="42">J24+K$34*$D24</f>
        <v>161.32449146757924</v>
      </c>
      <c r="L24" s="23">
        <f t="shared" si="42"/>
        <v>160.67167287459665</v>
      </c>
      <c r="M24" s="23">
        <f t="shared" si="42"/>
        <v>154.48448678973023</v>
      </c>
      <c r="N24" s="23">
        <f t="shared" si="42"/>
        <v>148.42104442656114</v>
      </c>
      <c r="O24" s="23">
        <f t="shared" si="42"/>
        <v>142.47887091065542</v>
      </c>
      <c r="P24" s="23">
        <f t="shared" si="42"/>
        <v>136.65554086506782</v>
      </c>
      <c r="Q24" s="23">
        <f t="shared" si="42"/>
        <v>130.94867742039199</v>
      </c>
      <c r="R24" s="23">
        <f t="shared" si="42"/>
        <v>125.35595124460963</v>
      </c>
      <c r="S24" s="23">
        <f t="shared" si="42"/>
        <v>119.87507959234298</v>
      </c>
      <c r="T24" s="23">
        <f t="shared" si="42"/>
        <v>114.50382537312159</v>
      </c>
      <c r="U24" s="23">
        <f t="shared" si="6"/>
        <v>20.159933071953358</v>
      </c>
      <c r="V24" s="23">
        <f t="shared" si="7"/>
        <v>21.097028574533081</v>
      </c>
      <c r="W24" s="23">
        <f t="shared" si="8"/>
        <v>20.755026750013791</v>
      </c>
      <c r="X24" s="23">
        <f t="shared" si="9"/>
        <v>16.237054602988707</v>
      </c>
      <c r="Y24" s="23">
        <f t="shared" si="10"/>
        <v>19.755116421437421</v>
      </c>
      <c r="Z24" s="23">
        <f t="shared" si="11"/>
        <v>21.383571569910259</v>
      </c>
      <c r="AA24" s="23">
        <f t="shared" si="12"/>
        <v>21.877745246091671</v>
      </c>
      <c r="AB24" s="23">
        <f t="shared" si="13"/>
        <v>21.789214368112393</v>
      </c>
      <c r="AC24" s="23">
        <f t="shared" si="14"/>
        <v>20.950149699608083</v>
      </c>
      <c r="AD24" s="23">
        <f t="shared" si="15"/>
        <v>20.127866324473857</v>
      </c>
      <c r="AE24" s="23">
        <f t="shared" si="16"/>
        <v>19.322028616842317</v>
      </c>
      <c r="AF24" s="23">
        <f t="shared" si="17"/>
        <v>18.532307663363408</v>
      </c>
      <c r="AG24" s="23">
        <f t="shared" si="18"/>
        <v>17.758381128954078</v>
      </c>
      <c r="AH24" s="23">
        <f t="shared" si="19"/>
        <v>16.999933125232928</v>
      </c>
      <c r="AI24" s="23">
        <f t="shared" si="20"/>
        <v>16.256654081586213</v>
      </c>
      <c r="AJ24" s="23">
        <f t="shared" si="21"/>
        <v>15.528240618812418</v>
      </c>
    </row>
    <row r="25" spans="1:36">
      <c r="A25" t="s">
        <v>3110</v>
      </c>
      <c r="B25" s="26">
        <f t="shared" si="2"/>
        <v>1.8451680083853249E-3</v>
      </c>
      <c r="C25" s="27">
        <f t="shared" si="3"/>
        <v>0.20910000000000029</v>
      </c>
      <c r="D25" s="28">
        <f t="shared" si="4"/>
        <v>1.3605344798867291E-3</v>
      </c>
      <c r="E25" s="22">
        <v>4.359</v>
      </c>
      <c r="F25" s="22">
        <v>4.1841999999999997</v>
      </c>
      <c r="G25" s="22">
        <v>4.1573000000000002</v>
      </c>
      <c r="H25" s="22">
        <v>4.0907999999999998</v>
      </c>
      <c r="I25" s="22">
        <v>4.2999000000000001</v>
      </c>
      <c r="J25" s="22">
        <v>3.8954</v>
      </c>
      <c r="K25" s="23">
        <f t="shared" ref="K25:T25" si="43">J25+K$34*$D25</f>
        <v>3.9320880105481746</v>
      </c>
      <c r="L25" s="23">
        <f t="shared" si="43"/>
        <v>3.9255153784115522</v>
      </c>
      <c r="M25" s="23">
        <f t="shared" si="43"/>
        <v>3.8632222719746441</v>
      </c>
      <c r="N25" s="23">
        <f t="shared" si="43"/>
        <v>3.8021750276664741</v>
      </c>
      <c r="O25" s="23">
        <f t="shared" si="43"/>
        <v>3.7423487282444676</v>
      </c>
      <c r="P25" s="23">
        <f t="shared" si="43"/>
        <v>3.6837189548109013</v>
      </c>
      <c r="Q25" s="23">
        <f t="shared" si="43"/>
        <v>3.6262617768460061</v>
      </c>
      <c r="R25" s="23">
        <f t="shared" si="43"/>
        <v>3.5699537424404086</v>
      </c>
      <c r="S25" s="23">
        <f t="shared" si="43"/>
        <v>3.5147718687229239</v>
      </c>
      <c r="T25" s="23">
        <f t="shared" si="43"/>
        <v>3.4606936324797877</v>
      </c>
      <c r="U25" s="23">
        <f t="shared" si="6"/>
        <v>0.5791335665889763</v>
      </c>
      <c r="V25" s="23">
        <f t="shared" si="7"/>
        <v>0.54895585155053128</v>
      </c>
      <c r="W25" s="23">
        <f t="shared" si="8"/>
        <v>0.56395378498830606</v>
      </c>
      <c r="X25" s="23">
        <f t="shared" si="9"/>
        <v>0.5408896159187947</v>
      </c>
      <c r="Y25" s="23">
        <f t="shared" si="10"/>
        <v>0.59165865739277967</v>
      </c>
      <c r="Z25" s="23">
        <f t="shared" si="11"/>
        <v>0.52826801470967188</v>
      </c>
      <c r="AA25" s="23">
        <f t="shared" si="12"/>
        <v>0.53324339656928366</v>
      </c>
      <c r="AB25" s="23">
        <f t="shared" si="13"/>
        <v>0.532352060293104</v>
      </c>
      <c r="AC25" s="23">
        <f t="shared" si="14"/>
        <v>0.52390428710741732</v>
      </c>
      <c r="AD25" s="23">
        <f t="shared" si="15"/>
        <v>0.5156254693854444</v>
      </c>
      <c r="AE25" s="23">
        <f t="shared" si="16"/>
        <v>0.50751222801791096</v>
      </c>
      <c r="AF25" s="23">
        <f t="shared" si="17"/>
        <v>0.49956125147772817</v>
      </c>
      <c r="AG25" s="23">
        <f t="shared" si="18"/>
        <v>0.49176929446834905</v>
      </c>
      <c r="AH25" s="23">
        <f t="shared" si="19"/>
        <v>0.4841331765991575</v>
      </c>
      <c r="AI25" s="23">
        <f t="shared" si="20"/>
        <v>0.47664978108734984</v>
      </c>
      <c r="AJ25" s="23">
        <f t="shared" si="21"/>
        <v>0.46931605348577821</v>
      </c>
    </row>
    <row r="26" spans="1:36">
      <c r="A26" t="s">
        <v>2642</v>
      </c>
      <c r="B26" s="26">
        <f t="shared" si="2"/>
        <v>2.1380416021254081E-2</v>
      </c>
      <c r="C26" s="27">
        <f t="shared" si="3"/>
        <v>8.551400000000001</v>
      </c>
      <c r="D26" s="28">
        <f t="shared" si="4"/>
        <v>5.5640719996668399E-2</v>
      </c>
      <c r="E26" s="22">
        <v>35.633000000000003</v>
      </c>
      <c r="F26" s="22">
        <v>35.953699999999998</v>
      </c>
      <c r="G26" s="22">
        <v>35.060099999999998</v>
      </c>
      <c r="H26" s="22">
        <v>41.272599999999997</v>
      </c>
      <c r="I26" s="22">
        <v>49.823999999999998</v>
      </c>
      <c r="J26" s="22">
        <v>53.871900000000004</v>
      </c>
      <c r="K26" s="23">
        <f t="shared" ref="K26:T26" si="44">J26+K$34*$D26</f>
        <v>55.372301020572266</v>
      </c>
      <c r="L26" s="23">
        <f t="shared" si="44"/>
        <v>55.103505198223566</v>
      </c>
      <c r="M26" s="23">
        <f t="shared" si="44"/>
        <v>52.555952494327933</v>
      </c>
      <c r="N26" s="23">
        <f t="shared" si="44"/>
        <v>50.05935084451022</v>
      </c>
      <c r="O26" s="23">
        <f t="shared" si="44"/>
        <v>47.61268122768886</v>
      </c>
      <c r="P26" s="23">
        <f t="shared" si="44"/>
        <v>45.214945003203923</v>
      </c>
      <c r="Q26" s="23">
        <f t="shared" si="44"/>
        <v>42.865163503208692</v>
      </c>
      <c r="R26" s="23">
        <f t="shared" si="44"/>
        <v>40.562377633213352</v>
      </c>
      <c r="S26" s="23">
        <f t="shared" si="44"/>
        <v>38.305647480617942</v>
      </c>
      <c r="T26" s="23">
        <f t="shared" si="44"/>
        <v>36.094051931074411</v>
      </c>
      <c r="U26" s="23">
        <f t="shared" si="6"/>
        <v>4.7341744386935067</v>
      </c>
      <c r="V26" s="23">
        <f t="shared" si="7"/>
        <v>4.717029300676912</v>
      </c>
      <c r="W26" s="23">
        <f t="shared" si="8"/>
        <v>4.7560378363525624</v>
      </c>
      <c r="X26" s="23">
        <f t="shared" si="9"/>
        <v>5.4571039312530667</v>
      </c>
      <c r="Y26" s="23">
        <f t="shared" si="10"/>
        <v>6.8556945384631858</v>
      </c>
      <c r="Z26" s="23">
        <f t="shared" si="11"/>
        <v>7.3057456645371399</v>
      </c>
      <c r="AA26" s="23">
        <f t="shared" si="12"/>
        <v>7.5092199851219519</v>
      </c>
      <c r="AB26" s="23">
        <f t="shared" si="13"/>
        <v>7.4727676989807588</v>
      </c>
      <c r="AC26" s="23">
        <f t="shared" si="14"/>
        <v>7.1272856921893633</v>
      </c>
      <c r="AD26" s="23">
        <f t="shared" si="15"/>
        <v>6.7887133255337968</v>
      </c>
      <c r="AE26" s="23">
        <f t="shared" si="16"/>
        <v>6.456912406211341</v>
      </c>
      <c r="AF26" s="23">
        <f t="shared" si="17"/>
        <v>6.1317475052753343</v>
      </c>
      <c r="AG26" s="23">
        <f t="shared" si="18"/>
        <v>5.8130859023580479</v>
      </c>
      <c r="AH26" s="23">
        <f t="shared" si="19"/>
        <v>5.5007975314991064</v>
      </c>
      <c r="AI26" s="23">
        <f t="shared" si="20"/>
        <v>5.1947549280573462</v>
      </c>
      <c r="AJ26" s="23">
        <f t="shared" si="21"/>
        <v>4.8948331766844175</v>
      </c>
    </row>
    <row r="27" spans="1:36">
      <c r="A27" t="s">
        <v>2366</v>
      </c>
      <c r="B27" s="26">
        <f t="shared" si="2"/>
        <v>6.0815148100275968E-2</v>
      </c>
      <c r="C27" s="27">
        <f t="shared" si="3"/>
        <v>4.2343999999999937</v>
      </c>
      <c r="D27" s="28">
        <f t="shared" si="4"/>
        <v>2.7551636545348396E-2</v>
      </c>
      <c r="E27" s="22">
        <v>140.55000000000001</v>
      </c>
      <c r="F27" s="22">
        <v>145.84179999999998</v>
      </c>
      <c r="G27" s="22">
        <v>138.09989999999999</v>
      </c>
      <c r="H27" s="22">
        <v>137.48660000000001</v>
      </c>
      <c r="I27" s="22">
        <v>141.721</v>
      </c>
      <c r="J27" s="22">
        <v>144.95770000000002</v>
      </c>
      <c r="K27" s="23">
        <f t="shared" ref="K27:T27" si="45">J27+K$34*$D27</f>
        <v>145.70065414569677</v>
      </c>
      <c r="L27" s="23">
        <f t="shared" si="45"/>
        <v>145.56755441581004</v>
      </c>
      <c r="M27" s="23">
        <f t="shared" si="45"/>
        <v>144.30608177163765</v>
      </c>
      <c r="N27" s="23">
        <f t="shared" si="45"/>
        <v>143.06983858034872</v>
      </c>
      <c r="O27" s="23">
        <f t="shared" si="45"/>
        <v>141.85832025288556</v>
      </c>
      <c r="P27" s="23">
        <f t="shared" si="45"/>
        <v>140.67103229197167</v>
      </c>
      <c r="Q27" s="23">
        <f t="shared" si="45"/>
        <v>139.50749009027606</v>
      </c>
      <c r="R27" s="23">
        <f t="shared" si="45"/>
        <v>138.36721873261436</v>
      </c>
      <c r="S27" s="23">
        <f t="shared" si="45"/>
        <v>137.24975280210592</v>
      </c>
      <c r="T27" s="23">
        <f t="shared" si="45"/>
        <v>136.15463619020761</v>
      </c>
      <c r="U27" s="23">
        <f t="shared" si="6"/>
        <v>18.673370677696866</v>
      </c>
      <c r="V27" s="23">
        <f t="shared" si="7"/>
        <v>19.134054182558735</v>
      </c>
      <c r="W27" s="23">
        <f t="shared" si="8"/>
        <v>18.733784261782063</v>
      </c>
      <c r="X27" s="23">
        <f t="shared" si="9"/>
        <v>18.178614028547219</v>
      </c>
      <c r="Y27" s="23">
        <f t="shared" si="10"/>
        <v>19.500559683797793</v>
      </c>
      <c r="Z27" s="23">
        <f t="shared" si="11"/>
        <v>19.658190788078301</v>
      </c>
      <c r="AA27" s="23">
        <f t="shared" si="12"/>
        <v>19.758945245019191</v>
      </c>
      <c r="AB27" s="23">
        <f t="shared" si="13"/>
        <v>19.74089515258564</v>
      </c>
      <c r="AC27" s="23">
        <f t="shared" si="14"/>
        <v>19.569822695495866</v>
      </c>
      <c r="AD27" s="23">
        <f t="shared" si="15"/>
        <v>19.402171687547888</v>
      </c>
      <c r="AE27" s="23">
        <f t="shared" si="16"/>
        <v>19.237873699758868</v>
      </c>
      <c r="AF27" s="23">
        <f t="shared" si="17"/>
        <v>19.076861671725631</v>
      </c>
      <c r="AG27" s="23">
        <f t="shared" si="18"/>
        <v>18.919069884253059</v>
      </c>
      <c r="AH27" s="23">
        <f t="shared" si="19"/>
        <v>18.764433932529936</v>
      </c>
      <c r="AI27" s="23">
        <f t="shared" si="20"/>
        <v>18.61289069984128</v>
      </c>
      <c r="AJ27" s="23">
        <f t="shared" si="21"/>
        <v>18.464378331806394</v>
      </c>
    </row>
    <row r="28" spans="1:36">
      <c r="A28" t="s">
        <v>3198</v>
      </c>
      <c r="B28" s="26">
        <f t="shared" si="2"/>
        <v>2.9512217634989728E-3</v>
      </c>
      <c r="C28" s="27">
        <f t="shared" si="3"/>
        <v>0.68320000000000025</v>
      </c>
      <c r="D28" s="28">
        <f t="shared" si="4"/>
        <v>4.4453235612559178E-3</v>
      </c>
      <c r="E28" s="22">
        <v>7.6680000000000001</v>
      </c>
      <c r="F28" s="22">
        <v>7.8861000000000008</v>
      </c>
      <c r="G28" s="22">
        <v>4.1856</v>
      </c>
      <c r="H28" s="22">
        <v>6.1941999999999995</v>
      </c>
      <c r="I28" s="22">
        <v>6.8773999999999997</v>
      </c>
      <c r="J28" s="22">
        <v>5.5149999999999997</v>
      </c>
      <c r="K28" s="23">
        <f t="shared" ref="K28:T28" si="46">J28+K$34*$D28</f>
        <v>5.6348720650717974</v>
      </c>
      <c r="L28" s="23">
        <f t="shared" si="46"/>
        <v>5.6133970661442962</v>
      </c>
      <c r="M28" s="23">
        <f t="shared" si="46"/>
        <v>5.4098645442997455</v>
      </c>
      <c r="N28" s="23">
        <f t="shared" si="46"/>
        <v>5.2104026728920854</v>
      </c>
      <c r="O28" s="23">
        <f t="shared" si="46"/>
        <v>5.0149300389125786</v>
      </c>
      <c r="P28" s="23">
        <f t="shared" si="46"/>
        <v>4.8233668576126618</v>
      </c>
      <c r="Q28" s="23">
        <f t="shared" si="46"/>
        <v>4.6356349399387442</v>
      </c>
      <c r="R28" s="23">
        <f t="shared" si="46"/>
        <v>4.4516576606183031</v>
      </c>
      <c r="S28" s="23">
        <f t="shared" si="46"/>
        <v>4.2713599268842737</v>
      </c>
      <c r="T28" s="23">
        <f t="shared" si="46"/>
        <v>4.0946681478249216</v>
      </c>
      <c r="U28" s="23">
        <f t="shared" si="6"/>
        <v>1.0187648975921704</v>
      </c>
      <c r="V28" s="23">
        <f t="shared" si="7"/>
        <v>1.0346352327595825</v>
      </c>
      <c r="W28" s="23">
        <f t="shared" si="8"/>
        <v>0.56779278917736364</v>
      </c>
      <c r="X28" s="23">
        <f t="shared" si="9"/>
        <v>0.81900324115679035</v>
      </c>
      <c r="Y28" s="23">
        <f t="shared" si="10"/>
        <v>0.94631811213123618</v>
      </c>
      <c r="Z28" s="23">
        <f t="shared" si="11"/>
        <v>0.74790730120753723</v>
      </c>
      <c r="AA28" s="23">
        <f t="shared" si="12"/>
        <v>0.76416354648007079</v>
      </c>
      <c r="AB28" s="23">
        <f t="shared" si="13"/>
        <v>0.76125125119606307</v>
      </c>
      <c r="AC28" s="23">
        <f t="shared" si="14"/>
        <v>0.73364953603364746</v>
      </c>
      <c r="AD28" s="23">
        <f t="shared" si="15"/>
        <v>0.7065998551744801</v>
      </c>
      <c r="AE28" s="23">
        <f t="shared" si="16"/>
        <v>0.68009116793249613</v>
      </c>
      <c r="AF28" s="23">
        <f t="shared" si="17"/>
        <v>0.65411265443535183</v>
      </c>
      <c r="AG28" s="23">
        <f t="shared" si="18"/>
        <v>0.6286537112081505</v>
      </c>
      <c r="AH28" s="23">
        <f t="shared" si="19"/>
        <v>0.603703946845493</v>
      </c>
      <c r="AI28" s="23">
        <f t="shared" si="20"/>
        <v>0.579253177770089</v>
      </c>
      <c r="AJ28" s="23">
        <f t="shared" si="21"/>
        <v>0.55529142407619259</v>
      </c>
    </row>
    <row r="29" spans="1:36">
      <c r="A29" t="s">
        <v>2610</v>
      </c>
      <c r="B29" s="26">
        <f t="shared" si="2"/>
        <v>1.6464259187079881E-2</v>
      </c>
      <c r="C29" s="27">
        <f t="shared" si="3"/>
        <v>2.9497999999999962</v>
      </c>
      <c r="D29" s="28">
        <f t="shared" si="4"/>
        <v>1.9193231031897958E-2</v>
      </c>
      <c r="E29" s="22">
        <v>41.311</v>
      </c>
      <c r="F29" s="22">
        <v>39.6496</v>
      </c>
      <c r="G29" s="22">
        <v>44.959199999999996</v>
      </c>
      <c r="H29" s="22">
        <v>35.4178</v>
      </c>
      <c r="I29" s="22">
        <v>38.367599999999996</v>
      </c>
      <c r="J29" s="22">
        <v>39.694499999999998</v>
      </c>
      <c r="K29" s="23">
        <f t="shared" ref="K29:T29" si="47">J29+K$34*$D29</f>
        <v>40.212062379316137</v>
      </c>
      <c r="L29" s="23">
        <f t="shared" si="47"/>
        <v>40.119341431077927</v>
      </c>
      <c r="M29" s="23">
        <f t="shared" si="47"/>
        <v>39.240564743523692</v>
      </c>
      <c r="N29" s="23">
        <f t="shared" si="47"/>
        <v>38.379363589720541</v>
      </c>
      <c r="O29" s="23">
        <f t="shared" si="47"/>
        <v>37.53538645899345</v>
      </c>
      <c r="P29" s="23">
        <f t="shared" si="47"/>
        <v>36.708288870880899</v>
      </c>
      <c r="Q29" s="23">
        <f t="shared" si="47"/>
        <v>35.897733234530605</v>
      </c>
      <c r="R29" s="23">
        <f t="shared" si="47"/>
        <v>35.103388710907311</v>
      </c>
      <c r="S29" s="23">
        <f t="shared" si="47"/>
        <v>34.324931077756489</v>
      </c>
      <c r="T29" s="23">
        <f t="shared" si="47"/>
        <v>33.562042597268672</v>
      </c>
      <c r="U29" s="23">
        <f t="shared" si="6"/>
        <v>5.4885493850326226</v>
      </c>
      <c r="V29" s="23">
        <f t="shared" si="7"/>
        <v>5.2019214979298178</v>
      </c>
      <c r="W29" s="23">
        <f t="shared" si="8"/>
        <v>6.0988889447589179</v>
      </c>
      <c r="X29" s="23">
        <f t="shared" si="9"/>
        <v>4.6829764932748335</v>
      </c>
      <c r="Y29" s="23">
        <f t="shared" si="10"/>
        <v>5.2793141011147258</v>
      </c>
      <c r="Z29" s="23">
        <f t="shared" si="11"/>
        <v>5.3831017892624811</v>
      </c>
      <c r="AA29" s="23">
        <f t="shared" si="12"/>
        <v>5.4532901269453253</v>
      </c>
      <c r="AB29" s="23">
        <f t="shared" si="13"/>
        <v>5.44071593398753</v>
      </c>
      <c r="AC29" s="23">
        <f t="shared" si="14"/>
        <v>5.3215421351202972</v>
      </c>
      <c r="AD29" s="23">
        <f t="shared" si="15"/>
        <v>5.2047518122304091</v>
      </c>
      <c r="AE29" s="23">
        <f t="shared" si="16"/>
        <v>5.0902972957983188</v>
      </c>
      <c r="AF29" s="23">
        <f t="shared" si="17"/>
        <v>4.9781318696948702</v>
      </c>
      <c r="AG29" s="23">
        <f t="shared" si="18"/>
        <v>4.8682097521134908</v>
      </c>
      <c r="AH29" s="23">
        <f t="shared" si="19"/>
        <v>4.7604860768837378</v>
      </c>
      <c r="AI29" s="23">
        <f t="shared" si="20"/>
        <v>4.6549168751585821</v>
      </c>
      <c r="AJ29" s="23">
        <f t="shared" si="21"/>
        <v>4.5514590574679268</v>
      </c>
    </row>
    <row r="30" spans="1:36">
      <c r="A30" t="s">
        <v>2744</v>
      </c>
      <c r="B30" s="26">
        <f t="shared" si="2"/>
        <v>4.6385598703786524E-3</v>
      </c>
      <c r="C30" s="27">
        <f t="shared" si="3"/>
        <v>1.6791999999999998</v>
      </c>
      <c r="D30" s="28">
        <f t="shared" si="4"/>
        <v>1.0925918214374903E-2</v>
      </c>
      <c r="E30" s="22">
        <v>4.4359999999999999</v>
      </c>
      <c r="F30" s="22">
        <v>6.1766000000000005</v>
      </c>
      <c r="G30" s="22">
        <v>6.4213999999999993</v>
      </c>
      <c r="H30" s="22">
        <v>9.1303000000000001</v>
      </c>
      <c r="I30" s="22">
        <v>10.8095</v>
      </c>
      <c r="J30" s="22">
        <v>10.8504</v>
      </c>
      <c r="K30" s="23">
        <f t="shared" ref="K30:T30" si="48">J30+K$34*$D30</f>
        <v>11.145027007711596</v>
      </c>
      <c r="L30" s="23">
        <f t="shared" si="48"/>
        <v>11.092244779668475</v>
      </c>
      <c r="M30" s="23">
        <f t="shared" si="48"/>
        <v>10.591993300333916</v>
      </c>
      <c r="N30" s="23">
        <f t="shared" si="48"/>
        <v>10.10174685058605</v>
      </c>
      <c r="O30" s="23">
        <f t="shared" si="48"/>
        <v>9.6213053298331399</v>
      </c>
      <c r="P30" s="23">
        <f t="shared" si="48"/>
        <v>9.1504726394952893</v>
      </c>
      <c r="Q30" s="23">
        <f t="shared" si="48"/>
        <v>8.6890566029641967</v>
      </c>
      <c r="R30" s="23">
        <f t="shared" si="48"/>
        <v>8.2368688871637232</v>
      </c>
      <c r="S30" s="23">
        <f t="shared" si="48"/>
        <v>7.793724925679264</v>
      </c>
      <c r="T30" s="23">
        <f t="shared" si="48"/>
        <v>7.3594438434244873</v>
      </c>
      <c r="U30" s="23">
        <f t="shared" si="6"/>
        <v>0.58936373053193369</v>
      </c>
      <c r="V30" s="23">
        <f t="shared" si="7"/>
        <v>0.81035340392118249</v>
      </c>
      <c r="W30" s="23">
        <f t="shared" si="8"/>
        <v>0.87108768549873916</v>
      </c>
      <c r="X30" s="23">
        <f t="shared" si="9"/>
        <v>1.2072172827376972</v>
      </c>
      <c r="Y30" s="23">
        <f t="shared" si="10"/>
        <v>1.4873681381165262</v>
      </c>
      <c r="Z30" s="23">
        <f t="shared" si="11"/>
        <v>1.4714584553077539</v>
      </c>
      <c r="AA30" s="23">
        <f t="shared" si="12"/>
        <v>1.5114137935127279</v>
      </c>
      <c r="AB30" s="23">
        <f t="shared" si="13"/>
        <v>1.5042558218486386</v>
      </c>
      <c r="AC30" s="23">
        <f t="shared" si="14"/>
        <v>1.4364150722866826</v>
      </c>
      <c r="AD30" s="23">
        <f t="shared" si="15"/>
        <v>1.3699311377159658</v>
      </c>
      <c r="AE30" s="23">
        <f t="shared" si="16"/>
        <v>1.3047768818366632</v>
      </c>
      <c r="AF30" s="23">
        <f t="shared" si="17"/>
        <v>1.2409257110749468</v>
      </c>
      <c r="AG30" s="23">
        <f t="shared" si="18"/>
        <v>1.1783515637284649</v>
      </c>
      <c r="AH30" s="23">
        <f t="shared" si="19"/>
        <v>1.1170288993289121</v>
      </c>
      <c r="AI30" s="23">
        <f t="shared" si="20"/>
        <v>1.0569326882173513</v>
      </c>
      <c r="AJ30" s="23">
        <f t="shared" si="21"/>
        <v>0.99803840132802057</v>
      </c>
    </row>
    <row r="31" spans="1:36">
      <c r="A31" t="s">
        <v>2545</v>
      </c>
      <c r="B31" s="26">
        <f t="shared" si="2"/>
        <v>5.5119668579521011E-2</v>
      </c>
      <c r="C31" s="27">
        <f t="shared" si="3"/>
        <v>10.464299999999994</v>
      </c>
      <c r="D31" s="28">
        <f t="shared" si="4"/>
        <v>6.8087235570916657E-2</v>
      </c>
      <c r="E31" s="22">
        <v>92.201999999999998</v>
      </c>
      <c r="F31" s="22">
        <v>109.6353</v>
      </c>
      <c r="G31" s="22">
        <v>112.9289</v>
      </c>
      <c r="H31" s="22">
        <v>117.9842</v>
      </c>
      <c r="I31" s="22">
        <v>128.4485</v>
      </c>
      <c r="J31" s="22">
        <v>129.84710000000001</v>
      </c>
      <c r="K31" s="23">
        <f t="shared" ref="K31:T31" si="49">J31+K$34*$D31</f>
        <v>131.68313227536711</v>
      </c>
      <c r="L31" s="23">
        <f t="shared" si="49"/>
        <v>131.35420834199905</v>
      </c>
      <c r="M31" s="23">
        <f t="shared" si="49"/>
        <v>128.23678245157467</v>
      </c>
      <c r="N31" s="23">
        <f t="shared" si="49"/>
        <v>125.18170507895879</v>
      </c>
      <c r="O31" s="23">
        <f t="shared" si="49"/>
        <v>122.18772925379521</v>
      </c>
      <c r="P31" s="23">
        <f t="shared" si="49"/>
        <v>119.25363294513491</v>
      </c>
      <c r="Q31" s="23">
        <f t="shared" si="49"/>
        <v>116.37821856264783</v>
      </c>
      <c r="R31" s="23">
        <f t="shared" si="49"/>
        <v>113.56031246781046</v>
      </c>
      <c r="S31" s="23">
        <f t="shared" si="49"/>
        <v>110.79876449486989</v>
      </c>
      <c r="T31" s="23">
        <f t="shared" si="49"/>
        <v>108.09244748138808</v>
      </c>
      <c r="U31" s="23">
        <f t="shared" si="6"/>
        <v>12.249890595695526</v>
      </c>
      <c r="V31" s="23">
        <f t="shared" si="7"/>
        <v>14.383858197862905</v>
      </c>
      <c r="W31" s="23">
        <f t="shared" si="8"/>
        <v>15.31924099525315</v>
      </c>
      <c r="X31" s="23">
        <f t="shared" si="9"/>
        <v>15.599987440717284</v>
      </c>
      <c r="Y31" s="23">
        <f t="shared" si="10"/>
        <v>17.674287089029153</v>
      </c>
      <c r="Z31" s="23">
        <f t="shared" si="11"/>
        <v>17.608992589415269</v>
      </c>
      <c r="AA31" s="23">
        <f t="shared" si="12"/>
        <v>17.857982969106974</v>
      </c>
      <c r="AB31" s="23">
        <f t="shared" si="13"/>
        <v>17.813376511934194</v>
      </c>
      <c r="AC31" s="23">
        <f t="shared" si="14"/>
        <v>17.390612126726253</v>
      </c>
      <c r="AD31" s="23">
        <f t="shared" si="15"/>
        <v>16.976303029222471</v>
      </c>
      <c r="AE31" s="23">
        <f t="shared" si="16"/>
        <v>16.570280113668762</v>
      </c>
      <c r="AF31" s="23">
        <f t="shared" si="17"/>
        <v>16.172377656426129</v>
      </c>
      <c r="AG31" s="23">
        <f t="shared" si="18"/>
        <v>15.782433248328351</v>
      </c>
      <c r="AH31" s="23">
        <f t="shared" si="19"/>
        <v>15.400287728392524</v>
      </c>
      <c r="AI31" s="23">
        <f t="shared" si="20"/>
        <v>15.025785118855419</v>
      </c>
      <c r="AJ31" s="23">
        <f t="shared" si="21"/>
        <v>14.65877256150905</v>
      </c>
    </row>
    <row r="32" spans="1:36">
      <c r="A32" t="s">
        <v>2357</v>
      </c>
      <c r="B32" s="26">
        <f t="shared" si="2"/>
        <v>5.750166423005848E-2</v>
      </c>
      <c r="C32" s="27">
        <f t="shared" si="3"/>
        <v>11.516799999999975</v>
      </c>
      <c r="D32" s="28">
        <f t="shared" si="4"/>
        <v>7.493545431831386E-2</v>
      </c>
      <c r="E32" s="22">
        <v>112.97199999999999</v>
      </c>
      <c r="F32" s="22">
        <v>107.96539999999999</v>
      </c>
      <c r="G32" s="22">
        <v>112.31180000000001</v>
      </c>
      <c r="H32" s="22">
        <v>122.48260000000001</v>
      </c>
      <c r="I32" s="22">
        <v>133.99939999999998</v>
      </c>
      <c r="J32" s="22">
        <v>132.3614</v>
      </c>
      <c r="K32" s="23">
        <f t="shared" ref="K32:T32" si="50">J32+K$34*$D32</f>
        <v>134.38210052549601</v>
      </c>
      <c r="L32" s="23">
        <f t="shared" si="50"/>
        <v>134.02009340071814</v>
      </c>
      <c r="M32" s="23">
        <f t="shared" si="50"/>
        <v>130.58911660390999</v>
      </c>
      <c r="N32" s="23">
        <f t="shared" si="50"/>
        <v>127.22675934303801</v>
      </c>
      <c r="O32" s="23">
        <f t="shared" si="50"/>
        <v>123.93164922738347</v>
      </c>
      <c r="P32" s="23">
        <f t="shared" si="50"/>
        <v>120.70244131404203</v>
      </c>
      <c r="Q32" s="23">
        <f t="shared" si="50"/>
        <v>117.53781755896743</v>
      </c>
      <c r="R32" s="23">
        <f t="shared" si="50"/>
        <v>114.43648627899429</v>
      </c>
      <c r="S32" s="23">
        <f t="shared" si="50"/>
        <v>111.39718162462066</v>
      </c>
      <c r="T32" s="23">
        <f t="shared" si="50"/>
        <v>108.41866306333445</v>
      </c>
      <c r="U32" s="23">
        <f t="shared" si="6"/>
        <v>15.009377674854287</v>
      </c>
      <c r="V32" s="23">
        <f t="shared" si="7"/>
        <v>14.164771783135061</v>
      </c>
      <c r="W32" s="23">
        <f t="shared" si="8"/>
        <v>15.235528999314372</v>
      </c>
      <c r="X32" s="23">
        <f t="shared" si="9"/>
        <v>16.194770331166367</v>
      </c>
      <c r="Y32" s="23">
        <f t="shared" si="10"/>
        <v>18.438081140360943</v>
      </c>
      <c r="Z32" s="23">
        <f t="shared" si="11"/>
        <v>17.949965087588634</v>
      </c>
      <c r="AA32" s="23">
        <f t="shared" si="12"/>
        <v>18.223998936468487</v>
      </c>
      <c r="AB32" s="23">
        <f t="shared" si="13"/>
        <v>18.174905958823786</v>
      </c>
      <c r="AC32" s="23">
        <f t="shared" si="14"/>
        <v>17.709619903228777</v>
      </c>
      <c r="AD32" s="23">
        <f t="shared" si="15"/>
        <v>17.253639568745673</v>
      </c>
      <c r="AE32" s="23">
        <f t="shared" si="16"/>
        <v>16.80677884095223</v>
      </c>
      <c r="AF32" s="23">
        <f t="shared" si="17"/>
        <v>16.368855327714655</v>
      </c>
      <c r="AG32" s="23">
        <f t="shared" si="18"/>
        <v>15.939690284741834</v>
      </c>
      <c r="AH32" s="23">
        <f t="shared" si="19"/>
        <v>15.519108542628466</v>
      </c>
      <c r="AI32" s="23">
        <f t="shared" si="20"/>
        <v>15.106938435357369</v>
      </c>
      <c r="AJ32" s="23">
        <f t="shared" si="21"/>
        <v>14.70301173023169</v>
      </c>
    </row>
    <row r="33" spans="1:36">
      <c r="A33" t="s">
        <v>5009</v>
      </c>
      <c r="B33" s="26">
        <f t="shared" si="2"/>
        <v>1</v>
      </c>
      <c r="C33" s="27">
        <f>I33-H33</f>
        <v>153.68960000000061</v>
      </c>
      <c r="D33" s="28">
        <f t="shared" si="4"/>
        <v>1</v>
      </c>
      <c r="E33" s="20">
        <f>SUM(E2:E32)</f>
        <v>2344.3520000000003</v>
      </c>
      <c r="F33" s="20">
        <f t="shared" ref="F33:J33" si="51">SUM(F2:F32)</f>
        <v>2402.9537</v>
      </c>
      <c r="G33" s="20">
        <f t="shared" si="51"/>
        <v>2316.2488999999996</v>
      </c>
      <c r="H33" s="20">
        <f t="shared" si="51"/>
        <v>2176.6672999999996</v>
      </c>
      <c r="I33" s="20">
        <f t="shared" si="51"/>
        <v>2330.3569000000002</v>
      </c>
      <c r="J33" s="20">
        <f t="shared" si="51"/>
        <v>2376.9123</v>
      </c>
      <c r="K33" s="20">
        <f>J33*(K39/J39)</f>
        <v>2403.8781807553551</v>
      </c>
      <c r="L33" s="20">
        <f t="shared" ref="L33:T33" si="52">K33*(L39/K39)</f>
        <v>2399.0472615586805</v>
      </c>
      <c r="M33" s="20">
        <f t="shared" si="52"/>
        <v>2353.2615006258929</v>
      </c>
      <c r="N33" s="20">
        <f t="shared" si="52"/>
        <v>2308.3914549117612</v>
      </c>
      <c r="O33" s="20">
        <f t="shared" si="52"/>
        <v>2264.4188101119121</v>
      </c>
      <c r="P33" s="20">
        <f t="shared" si="52"/>
        <v>2221.32561820806</v>
      </c>
      <c r="Q33" s="20">
        <f t="shared" si="52"/>
        <v>2179.094290142285</v>
      </c>
      <c r="R33" s="20">
        <f t="shared" si="52"/>
        <v>2137.7075886378252</v>
      </c>
      <c r="S33" s="20">
        <f t="shared" si="52"/>
        <v>2097.1486211634551</v>
      </c>
      <c r="T33" s="20">
        <f t="shared" si="52"/>
        <v>2057.4008330385718</v>
      </c>
      <c r="U33" s="23">
        <f>SUM(U2:U32)</f>
        <v>311.46890000000002</v>
      </c>
      <c r="V33" s="23">
        <f t="shared" ref="V33:AJ33" si="53">SUM(V2:V32)</f>
        <v>315.2611</v>
      </c>
      <c r="W33" s="23">
        <f t="shared" si="53"/>
        <v>314.20810000000023</v>
      </c>
      <c r="X33" s="23">
        <f t="shared" si="53"/>
        <v>287.80109999999996</v>
      </c>
      <c r="Y33" s="23">
        <f t="shared" si="53"/>
        <v>320.65300000000002</v>
      </c>
      <c r="Z33" s="23">
        <f t="shared" si="53"/>
        <v>322.34089999999998</v>
      </c>
      <c r="AA33" s="23">
        <f t="shared" si="53"/>
        <v>325.99783184051159</v>
      </c>
      <c r="AB33" s="23">
        <f t="shared" si="53"/>
        <v>325.34269498851955</v>
      </c>
      <c r="AC33" s="23">
        <f t="shared" si="53"/>
        <v>319.13353725633925</v>
      </c>
      <c r="AD33" s="23">
        <f t="shared" si="53"/>
        <v>313.04856267880257</v>
      </c>
      <c r="AE33" s="23">
        <f t="shared" si="53"/>
        <v>307.0852875928166</v>
      </c>
      <c r="AF33" s="23">
        <f t="shared" si="53"/>
        <v>301.24127800855041</v>
      </c>
      <c r="AG33" s="23">
        <f t="shared" si="53"/>
        <v>295.51414861596942</v>
      </c>
      <c r="AH33" s="23">
        <f t="shared" si="53"/>
        <v>289.90156181124001</v>
      </c>
      <c r="AI33" s="23">
        <f t="shared" si="53"/>
        <v>284.40122674260539</v>
      </c>
      <c r="AJ33" s="23">
        <f t="shared" si="53"/>
        <v>279.01089837534329</v>
      </c>
    </row>
    <row r="34" spans="1:36">
      <c r="A34" t="s">
        <v>5038</v>
      </c>
      <c r="B34" s="26"/>
      <c r="C34" s="27"/>
      <c r="D34" s="28"/>
      <c r="E34" s="20"/>
      <c r="F34" s="20">
        <f>F33-E33</f>
        <v>58.60169999999971</v>
      </c>
      <c r="G34" s="20">
        <f t="shared" ref="G34:T34" si="54">G33-F33</f>
        <v>-86.704800000000432</v>
      </c>
      <c r="H34" s="20">
        <f t="shared" si="54"/>
        <v>-139.58159999999998</v>
      </c>
      <c r="I34" s="20">
        <f t="shared" si="54"/>
        <v>153.68960000000061</v>
      </c>
      <c r="J34" s="20">
        <f t="shared" si="54"/>
        <v>46.555399999999736</v>
      </c>
      <c r="K34" s="20">
        <f t="shared" si="54"/>
        <v>26.965880755355101</v>
      </c>
      <c r="L34" s="20">
        <f t="shared" si="54"/>
        <v>-4.8309191966745857</v>
      </c>
      <c r="M34" s="20">
        <f t="shared" si="54"/>
        <v>-45.785760932787525</v>
      </c>
      <c r="N34" s="20">
        <f t="shared" si="54"/>
        <v>-44.87004571413172</v>
      </c>
      <c r="O34" s="20">
        <f t="shared" si="54"/>
        <v>-43.972644799849149</v>
      </c>
      <c r="P34" s="20">
        <f t="shared" si="54"/>
        <v>-43.09319190385213</v>
      </c>
      <c r="Q34" s="20">
        <f t="shared" si="54"/>
        <v>-42.23132806577496</v>
      </c>
      <c r="R34" s="20">
        <f t="shared" si="54"/>
        <v>-41.386701504459779</v>
      </c>
      <c r="S34" s="20">
        <f t="shared" si="54"/>
        <v>-40.558967474370093</v>
      </c>
      <c r="T34" s="20">
        <f t="shared" si="54"/>
        <v>-39.7477881248833</v>
      </c>
    </row>
    <row r="35" spans="1:36">
      <c r="E35" s="20"/>
      <c r="F35" s="20"/>
      <c r="G35" s="20"/>
      <c r="H35" s="20"/>
      <c r="I35" s="20"/>
      <c r="J35" s="20"/>
    </row>
    <row r="36" spans="1:36">
      <c r="A36" t="s">
        <v>5016</v>
      </c>
      <c r="E36" s="20">
        <v>311.46890000000002</v>
      </c>
      <c r="F36" s="20">
        <v>315.2611</v>
      </c>
      <c r="G36" s="20">
        <v>314.20810000000006</v>
      </c>
      <c r="H36" s="20">
        <v>287.80109999999996</v>
      </c>
      <c r="I36" s="20">
        <v>320.65300000000002</v>
      </c>
      <c r="J36" s="20">
        <v>322.34090000000003</v>
      </c>
      <c r="K36" s="23">
        <f>K33*K37</f>
        <v>325.99783184051171</v>
      </c>
      <c r="L36" s="23">
        <f t="shared" ref="L36:T36" si="55">L33*L37</f>
        <v>325.34269498851955</v>
      </c>
      <c r="M36" s="23">
        <f t="shared" si="55"/>
        <v>319.1335372563392</v>
      </c>
      <c r="N36" s="23">
        <f t="shared" si="55"/>
        <v>313.04856267880251</v>
      </c>
      <c r="O36" s="23">
        <f t="shared" si="55"/>
        <v>307.08528759281648</v>
      </c>
      <c r="P36" s="23">
        <f t="shared" si="55"/>
        <v>301.24127800855018</v>
      </c>
      <c r="Q36" s="23">
        <f t="shared" si="55"/>
        <v>295.51414861596925</v>
      </c>
      <c r="R36" s="23">
        <f t="shared" si="55"/>
        <v>289.9015618112399</v>
      </c>
      <c r="S36" s="23">
        <f t="shared" si="55"/>
        <v>284.40122674260522</v>
      </c>
      <c r="T36" s="23">
        <f t="shared" si="55"/>
        <v>279.01089837534312</v>
      </c>
    </row>
    <row r="37" spans="1:36">
      <c r="A37" t="s">
        <v>5017</v>
      </c>
      <c r="E37" s="21">
        <f t="shared" ref="E37:J37" si="56">E36/E33</f>
        <v>0.13285927198645936</v>
      </c>
      <c r="F37" s="21">
        <f t="shared" si="56"/>
        <v>0.1311973260242176</v>
      </c>
      <c r="G37" s="21">
        <f t="shared" si="56"/>
        <v>0.13565385827058574</v>
      </c>
      <c r="H37" s="21">
        <f t="shared" si="56"/>
        <v>0.13222098756204037</v>
      </c>
      <c r="I37" s="21">
        <f t="shared" si="56"/>
        <v>0.13759823656196182</v>
      </c>
      <c r="J37" s="21">
        <f t="shared" si="56"/>
        <v>0.13561329124343377</v>
      </c>
      <c r="K37" s="21">
        <f>J37</f>
        <v>0.13561329124343377</v>
      </c>
      <c r="L37" s="21">
        <f t="shared" ref="L37:T37" si="57">K37</f>
        <v>0.13561329124343377</v>
      </c>
      <c r="M37" s="21">
        <f t="shared" si="57"/>
        <v>0.13561329124343377</v>
      </c>
      <c r="N37" s="21">
        <f t="shared" si="57"/>
        <v>0.13561329124343377</v>
      </c>
      <c r="O37" s="21">
        <f t="shared" si="57"/>
        <v>0.13561329124343377</v>
      </c>
      <c r="P37" s="21">
        <f t="shared" si="57"/>
        <v>0.13561329124343377</v>
      </c>
      <c r="Q37" s="21">
        <f t="shared" si="57"/>
        <v>0.13561329124343377</v>
      </c>
      <c r="R37" s="21">
        <f t="shared" si="57"/>
        <v>0.13561329124343377</v>
      </c>
      <c r="S37" s="21">
        <f t="shared" si="57"/>
        <v>0.13561329124343377</v>
      </c>
      <c r="T37" s="21">
        <f t="shared" si="57"/>
        <v>0.13561329124343377</v>
      </c>
    </row>
    <row r="39" spans="1:36">
      <c r="A39" t="s">
        <v>5018</v>
      </c>
      <c r="E39" s="22">
        <v>800.52700000000027</v>
      </c>
      <c r="F39" s="22">
        <v>808.36570000000006</v>
      </c>
      <c r="G39" s="22">
        <v>831.72799999999984</v>
      </c>
      <c r="H39" s="22">
        <v>928.26439999999991</v>
      </c>
      <c r="I39" s="22">
        <v>996.34180000000015</v>
      </c>
      <c r="J39" s="22">
        <v>1065</v>
      </c>
      <c r="K39" s="23">
        <v>1077.0823401875</v>
      </c>
      <c r="L39" s="23">
        <v>1074.917797160625</v>
      </c>
      <c r="M39" s="23">
        <v>1054.4030161174126</v>
      </c>
      <c r="N39" s="23">
        <v>1034.2985306950643</v>
      </c>
      <c r="O39" s="23">
        <v>1014.596134981163</v>
      </c>
      <c r="P39" s="23">
        <v>995.28778718153967</v>
      </c>
      <c r="Q39" s="23">
        <v>976.36560633790896</v>
      </c>
      <c r="R39" s="23">
        <v>957.82186911115059</v>
      </c>
      <c r="S39" s="23">
        <v>939.64900662892774</v>
      </c>
      <c r="T39" s="23">
        <v>921.83960139634905</v>
      </c>
    </row>
  </sheetData>
  <autoFilter ref="A1:I32" xr:uid="{00000000-0009-0000-0000-000002000000}">
    <sortState xmlns:xlrd2="http://schemas.microsoft.com/office/spreadsheetml/2017/richdata2" ref="A2:E33">
      <sortCondition ref="A1:A33"/>
    </sortState>
  </autoFilter>
  <sortState xmlns:xlrd2="http://schemas.microsoft.com/office/spreadsheetml/2017/richdata2" ref="L1:M33">
    <sortCondition ref="L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97"/>
  <sheetViews>
    <sheetView topLeftCell="L1" zoomScale="85" zoomScaleNormal="85" workbookViewId="0">
      <selection activeCell="V5" sqref="V5"/>
    </sheetView>
  </sheetViews>
  <sheetFormatPr defaultColWidth="8.85546875" defaultRowHeight="14.25"/>
  <cols>
    <col min="1" max="1" width="10.85546875" style="2" customWidth="1"/>
    <col min="2" max="2" width="8.85546875" style="4" customWidth="1"/>
    <col min="3" max="3" width="9.42578125" style="4" customWidth="1"/>
    <col min="4" max="4" width="28.7109375" style="4" customWidth="1"/>
    <col min="5" max="5" width="12.140625" style="4" customWidth="1"/>
    <col min="6" max="6" width="16.28515625" style="4" customWidth="1"/>
    <col min="7" max="7" width="10.28515625" style="4" customWidth="1"/>
    <col min="8" max="8" width="23.85546875" style="7" customWidth="1"/>
    <col min="9" max="9" width="24" style="7" customWidth="1"/>
    <col min="10" max="10" width="61.7109375" style="1" customWidth="1"/>
    <col min="11" max="11" width="48.140625" style="1" customWidth="1"/>
    <col min="12" max="21" width="20.28515625" style="1" customWidth="1"/>
    <col min="22" max="22" width="24.42578125" style="1" customWidth="1"/>
    <col min="23" max="24" width="20.28515625" style="1" customWidth="1"/>
    <col min="25" max="25" width="12.42578125" style="1" customWidth="1"/>
    <col min="26" max="26" width="20.28515625" style="6" customWidth="1"/>
    <col min="27" max="27" width="18.28515625" style="6" customWidth="1"/>
    <col min="28" max="28" width="27.5703125" style="6" customWidth="1"/>
    <col min="29" max="29" width="8.85546875" style="1" customWidth="1"/>
    <col min="30" max="16384" width="8.85546875" style="1"/>
  </cols>
  <sheetData>
    <row r="1" spans="1:29">
      <c r="A1" s="2" t="s">
        <v>1101</v>
      </c>
      <c r="B1" s="4" t="s">
        <v>1102</v>
      </c>
      <c r="C1" s="4" t="s">
        <v>1103</v>
      </c>
      <c r="D1" s="4" t="s">
        <v>3</v>
      </c>
      <c r="E1" s="4" t="s">
        <v>1104</v>
      </c>
      <c r="F1" s="4" t="s">
        <v>2</v>
      </c>
      <c r="G1" s="4" t="s">
        <v>1105</v>
      </c>
      <c r="H1" s="7" t="s">
        <v>1106</v>
      </c>
      <c r="I1" s="7" t="s">
        <v>1107</v>
      </c>
      <c r="J1" s="1" t="s">
        <v>1108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1826</v>
      </c>
      <c r="P1" s="1" t="s">
        <v>1840</v>
      </c>
      <c r="Q1" s="1" t="s">
        <v>1839</v>
      </c>
      <c r="R1" s="1" t="s">
        <v>2352</v>
      </c>
      <c r="S1" s="1" t="s">
        <v>2353</v>
      </c>
      <c r="T1" s="1" t="s">
        <v>3241</v>
      </c>
      <c r="U1" s="1" t="s">
        <v>3242</v>
      </c>
      <c r="V1" s="1" t="s">
        <v>3243</v>
      </c>
      <c r="Y1" s="1" t="s">
        <v>1109</v>
      </c>
      <c r="Z1" s="6" t="s">
        <v>1110</v>
      </c>
      <c r="AA1" s="6" t="s">
        <v>1111</v>
      </c>
      <c r="AB1" s="6" t="s">
        <v>1112</v>
      </c>
      <c r="AC1" s="1" t="s">
        <v>5004</v>
      </c>
    </row>
    <row r="2" spans="1:29">
      <c r="A2" s="11">
        <v>2019</v>
      </c>
      <c r="B2" s="4" t="s">
        <v>6</v>
      </c>
      <c r="C2" s="4">
        <v>5</v>
      </c>
      <c r="D2" s="4" t="s">
        <v>0</v>
      </c>
      <c r="E2" s="4">
        <v>41</v>
      </c>
      <c r="F2" s="4" t="s">
        <v>0</v>
      </c>
      <c r="G2" s="8">
        <v>313</v>
      </c>
      <c r="H2" s="7" t="s">
        <v>180</v>
      </c>
      <c r="I2" s="7" t="s">
        <v>231</v>
      </c>
      <c r="J2" s="1" t="s">
        <v>232</v>
      </c>
      <c r="K2" s="1" t="s">
        <v>1226</v>
      </c>
      <c r="L2" s="1" t="s">
        <v>2354</v>
      </c>
      <c r="M2" s="1" t="s">
        <v>2355</v>
      </c>
      <c r="N2" s="1" t="s">
        <v>2356</v>
      </c>
      <c r="O2" s="1" t="s">
        <v>2356</v>
      </c>
      <c r="P2" s="1" t="s">
        <v>2357</v>
      </c>
      <c r="Q2" s="1">
        <v>0</v>
      </c>
      <c r="R2" s="1" t="str">
        <f t="shared" ref="R2:R8" si="0">P2</f>
        <v>Zhejiang</v>
      </c>
      <c r="S2" s="1" t="str">
        <f>O2</f>
        <v>Shaoxing</v>
      </c>
      <c r="T2" s="1" t="s">
        <v>2357</v>
      </c>
      <c r="U2" s="1" t="s">
        <v>2356</v>
      </c>
      <c r="V2" s="1" t="s">
        <v>3244</v>
      </c>
      <c r="Y2" s="4" t="s">
        <v>5</v>
      </c>
      <c r="Z2" s="6">
        <v>166.68</v>
      </c>
      <c r="AA2" s="6">
        <v>94.8</v>
      </c>
      <c r="AB2" s="10">
        <v>261.48</v>
      </c>
      <c r="AC2" s="1" t="str">
        <f>VLOOKUP(V2,'loc sxcoal vs GID worksheet'!$A$1:$B$686,2,0)</f>
        <v>绍兴市</v>
      </c>
    </row>
    <row r="3" spans="1:29">
      <c r="A3" s="11">
        <v>2019</v>
      </c>
      <c r="B3" s="4" t="s">
        <v>6</v>
      </c>
      <c r="C3" s="4">
        <v>5</v>
      </c>
      <c r="D3" s="4" t="s">
        <v>0</v>
      </c>
      <c r="E3" s="4">
        <v>41</v>
      </c>
      <c r="F3" s="4" t="s">
        <v>0</v>
      </c>
      <c r="G3" s="8">
        <v>346</v>
      </c>
      <c r="H3" s="7" t="s">
        <v>180</v>
      </c>
      <c r="I3" s="7" t="s">
        <v>295</v>
      </c>
      <c r="J3" s="1" t="s">
        <v>296</v>
      </c>
      <c r="K3" s="1" t="s">
        <v>1255</v>
      </c>
      <c r="L3" s="1" t="s">
        <v>2358</v>
      </c>
      <c r="M3" s="1" t="s">
        <v>2359</v>
      </c>
      <c r="N3" s="1" t="s">
        <v>2360</v>
      </c>
      <c r="O3" s="1" t="s">
        <v>2361</v>
      </c>
      <c r="P3" s="1" t="s">
        <v>2362</v>
      </c>
      <c r="Q3" s="1">
        <v>0</v>
      </c>
      <c r="R3" s="1" t="str">
        <f t="shared" si="0"/>
        <v>Henan</v>
      </c>
      <c r="S3" s="1" t="str">
        <f t="shared" ref="S3:S8" si="1">O3</f>
        <v>Luoyang</v>
      </c>
      <c r="T3" s="1" t="s">
        <v>2362</v>
      </c>
      <c r="U3" s="1" t="s">
        <v>2361</v>
      </c>
      <c r="V3" s="1" t="s">
        <v>3245</v>
      </c>
      <c r="Y3" s="4" t="s">
        <v>5</v>
      </c>
      <c r="Z3" s="6">
        <v>299.17</v>
      </c>
      <c r="AA3" s="6">
        <v>170.15</v>
      </c>
      <c r="AB3" s="10">
        <v>469.32000000000005</v>
      </c>
      <c r="AC3" s="1" t="str">
        <f>VLOOKUP(V3,'loc sxcoal vs GID worksheet'!$A$1:$B$686,2,0)</f>
        <v>洛阳市</v>
      </c>
    </row>
    <row r="4" spans="1:29">
      <c r="A4" s="11">
        <v>2019</v>
      </c>
      <c r="B4" s="4" t="s">
        <v>6</v>
      </c>
      <c r="C4" s="4">
        <v>5</v>
      </c>
      <c r="D4" s="4" t="s">
        <v>0</v>
      </c>
      <c r="E4" s="4">
        <v>41</v>
      </c>
      <c r="F4" s="4" t="s">
        <v>0</v>
      </c>
      <c r="G4" s="8">
        <v>352</v>
      </c>
      <c r="H4" s="7" t="s">
        <v>180</v>
      </c>
      <c r="I4" s="7" t="s">
        <v>305</v>
      </c>
      <c r="J4" s="1" t="s">
        <v>306</v>
      </c>
      <c r="K4" s="1" t="s">
        <v>1261</v>
      </c>
      <c r="L4" s="1" t="s">
        <v>1634</v>
      </c>
      <c r="M4" s="1" t="s">
        <v>2363</v>
      </c>
      <c r="N4" s="1" t="s">
        <v>2364</v>
      </c>
      <c r="O4" s="1" t="s">
        <v>2365</v>
      </c>
      <c r="P4" s="1" t="s">
        <v>2366</v>
      </c>
      <c r="Q4" s="1">
        <v>0</v>
      </c>
      <c r="R4" s="1" t="str">
        <f t="shared" si="0"/>
        <v>Sichuan</v>
      </c>
      <c r="S4" s="1" t="str">
        <f t="shared" si="1"/>
        <v>Mianyang</v>
      </c>
      <c r="T4" s="1" t="s">
        <v>2366</v>
      </c>
      <c r="U4" s="1" t="s">
        <v>2365</v>
      </c>
      <c r="V4" s="1" t="s">
        <v>3246</v>
      </c>
      <c r="Y4" s="4" t="s">
        <v>5</v>
      </c>
      <c r="Z4" s="6">
        <v>299.17</v>
      </c>
      <c r="AA4" s="6">
        <v>170.15</v>
      </c>
      <c r="AB4" s="10">
        <v>469.32000000000005</v>
      </c>
      <c r="AC4" s="1" t="str">
        <f>VLOOKUP(V4,'loc sxcoal vs GID worksheet'!$A$1:$B$686,2,0)</f>
        <v>绵阳市</v>
      </c>
    </row>
    <row r="5" spans="1:29">
      <c r="A5" s="11">
        <v>2019</v>
      </c>
      <c r="B5" s="4" t="s">
        <v>6</v>
      </c>
      <c r="C5" s="4">
        <v>5</v>
      </c>
      <c r="D5" s="4" t="s">
        <v>0</v>
      </c>
      <c r="E5" s="4">
        <v>41</v>
      </c>
      <c r="F5" s="4" t="s">
        <v>0</v>
      </c>
      <c r="G5" s="8">
        <v>405</v>
      </c>
      <c r="H5" s="7" t="s">
        <v>402</v>
      </c>
      <c r="I5" s="7" t="s">
        <v>403</v>
      </c>
      <c r="J5" s="1" t="s">
        <v>404</v>
      </c>
      <c r="K5" s="1" t="s">
        <v>1313</v>
      </c>
      <c r="L5" s="1" t="s">
        <v>2367</v>
      </c>
      <c r="M5" s="1" t="s">
        <v>2367</v>
      </c>
      <c r="N5" s="1" t="s">
        <v>2368</v>
      </c>
      <c r="O5" s="1" t="s">
        <v>2369</v>
      </c>
      <c r="P5" s="1" t="s">
        <v>2370</v>
      </c>
      <c r="Q5" s="1">
        <v>0</v>
      </c>
      <c r="R5" s="1" t="str">
        <f t="shared" si="0"/>
        <v>Fujian</v>
      </c>
      <c r="S5" s="1" t="str">
        <f t="shared" si="1"/>
        <v>Sanming</v>
      </c>
      <c r="T5" s="1" t="s">
        <v>2370</v>
      </c>
      <c r="U5" s="1" t="s">
        <v>2369</v>
      </c>
      <c r="V5" s="1" t="s">
        <v>3247</v>
      </c>
      <c r="Y5" s="4" t="s">
        <v>5</v>
      </c>
      <c r="Z5" s="6">
        <v>166.68</v>
      </c>
      <c r="AA5" s="6">
        <v>94.8</v>
      </c>
      <c r="AB5" s="10">
        <v>261.48</v>
      </c>
      <c r="AC5" s="1" t="str">
        <f>VLOOKUP(V5,'loc sxcoal vs GID worksheet'!$A$1:$B$686,2,0)</f>
        <v>三明市</v>
      </c>
    </row>
    <row r="6" spans="1:29">
      <c r="A6" s="11">
        <v>2019</v>
      </c>
      <c r="B6" s="4" t="s">
        <v>6</v>
      </c>
      <c r="C6" s="4">
        <v>5</v>
      </c>
      <c r="D6" s="4" t="s">
        <v>0</v>
      </c>
      <c r="E6" s="4">
        <v>41</v>
      </c>
      <c r="F6" s="4" t="s">
        <v>0</v>
      </c>
      <c r="G6" s="8">
        <v>409</v>
      </c>
      <c r="H6" s="7" t="s">
        <v>409</v>
      </c>
      <c r="I6" s="7" t="s">
        <v>409</v>
      </c>
      <c r="J6" s="1" t="s">
        <v>410</v>
      </c>
      <c r="K6" s="1" t="s">
        <v>1317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2370</v>
      </c>
      <c r="Q6" s="1">
        <v>0</v>
      </c>
      <c r="R6" s="1" t="str">
        <f t="shared" si="0"/>
        <v>Fujian</v>
      </c>
      <c r="S6" s="1" t="str">
        <f t="shared" si="1"/>
        <v>Longyan</v>
      </c>
      <c r="T6" s="1" t="s">
        <v>2370</v>
      </c>
      <c r="U6" s="1" t="s">
        <v>2374</v>
      </c>
      <c r="V6" s="1" t="s">
        <v>3248</v>
      </c>
      <c r="Y6" s="4" t="s">
        <v>5</v>
      </c>
      <c r="Z6" s="6">
        <v>433.8</v>
      </c>
      <c r="AA6" s="6">
        <v>246.72</v>
      </c>
      <c r="AB6" s="10">
        <v>680.52</v>
      </c>
      <c r="AC6" s="1" t="str">
        <f>VLOOKUP(V6,'loc sxcoal vs GID worksheet'!$A$1:$B$686,2,0)</f>
        <v>龙岩市</v>
      </c>
    </row>
    <row r="7" spans="1:29">
      <c r="A7" s="11">
        <v>2019</v>
      </c>
      <c r="B7" s="4" t="s">
        <v>6</v>
      </c>
      <c r="C7" s="4">
        <v>5</v>
      </c>
      <c r="D7" s="4" t="s">
        <v>0</v>
      </c>
      <c r="E7" s="4">
        <v>41</v>
      </c>
      <c r="F7" s="4" t="s">
        <v>0</v>
      </c>
      <c r="G7" s="8">
        <v>650</v>
      </c>
      <c r="H7" s="7" t="s">
        <v>739</v>
      </c>
      <c r="I7" s="7" t="s">
        <v>10</v>
      </c>
      <c r="J7" s="1" t="s">
        <v>1986</v>
      </c>
      <c r="K7" s="1" t="s">
        <v>1521</v>
      </c>
      <c r="L7" s="1" t="s">
        <v>2375</v>
      </c>
      <c r="M7" s="1" t="s">
        <v>2376</v>
      </c>
      <c r="N7" s="1" t="s">
        <v>2377</v>
      </c>
      <c r="O7" s="1" t="s">
        <v>2378</v>
      </c>
      <c r="P7" s="1" t="s">
        <v>2366</v>
      </c>
      <c r="Q7" s="1">
        <v>0</v>
      </c>
      <c r="R7" s="1" t="str">
        <f t="shared" si="0"/>
        <v>Sichuan</v>
      </c>
      <c r="S7" s="1" t="str">
        <f t="shared" si="1"/>
        <v>Deyang</v>
      </c>
      <c r="T7" s="1" t="s">
        <v>2366</v>
      </c>
      <c r="U7" s="1" t="s">
        <v>2378</v>
      </c>
      <c r="V7" s="1" t="s">
        <v>3249</v>
      </c>
      <c r="Y7" s="4" t="s">
        <v>5</v>
      </c>
      <c r="Z7" s="6">
        <v>166.68</v>
      </c>
      <c r="AA7" s="6">
        <v>94.8</v>
      </c>
      <c r="AB7" s="10">
        <v>261.48</v>
      </c>
      <c r="AC7" s="1" t="str">
        <f>VLOOKUP(V7,'loc sxcoal vs GID worksheet'!$A$1:$B$686,2,0)</f>
        <v>德阳市</v>
      </c>
    </row>
    <row r="8" spans="1:29">
      <c r="A8" s="11">
        <v>2019</v>
      </c>
      <c r="B8" s="4" t="s">
        <v>6</v>
      </c>
      <c r="C8" s="4">
        <v>5</v>
      </c>
      <c r="D8" s="4" t="s">
        <v>0</v>
      </c>
      <c r="E8" s="4">
        <v>41</v>
      </c>
      <c r="F8" s="4" t="s">
        <v>0</v>
      </c>
      <c r="G8" s="8">
        <v>819</v>
      </c>
      <c r="H8" s="7" t="s">
        <v>922</v>
      </c>
      <c r="I8" s="7" t="s">
        <v>10</v>
      </c>
      <c r="J8" s="1" t="s">
        <v>2151</v>
      </c>
      <c r="K8" s="1" t="s">
        <v>1673</v>
      </c>
      <c r="L8" s="1" t="s">
        <v>2379</v>
      </c>
      <c r="M8" s="1" t="s">
        <v>2380</v>
      </c>
      <c r="N8" s="1" t="s">
        <v>2381</v>
      </c>
      <c r="O8" s="1" t="s">
        <v>2382</v>
      </c>
      <c r="P8" s="1" t="s">
        <v>1517</v>
      </c>
      <c r="Q8" s="1">
        <v>0</v>
      </c>
      <c r="R8" s="1" t="str">
        <f t="shared" si="0"/>
        <v>Guangdong</v>
      </c>
      <c r="S8" s="1" t="str">
        <f t="shared" si="1"/>
        <v>Zhaoqing</v>
      </c>
      <c r="T8" s="1" t="s">
        <v>1517</v>
      </c>
      <c r="U8" s="1" t="s">
        <v>2382</v>
      </c>
      <c r="V8" s="1" t="s">
        <v>3250</v>
      </c>
      <c r="Y8" s="4" t="s">
        <v>5</v>
      </c>
      <c r="Z8" s="6">
        <v>166.68</v>
      </c>
      <c r="AA8" s="6">
        <v>94.8</v>
      </c>
      <c r="AB8" s="10">
        <v>261.48</v>
      </c>
      <c r="AC8" s="1" t="str">
        <f>VLOOKUP(V8,'loc sxcoal vs GID worksheet'!$A$1:$B$686,2,0)</f>
        <v>肇庆市</v>
      </c>
    </row>
    <row r="9" spans="1:29">
      <c r="A9" s="11">
        <v>2019</v>
      </c>
      <c r="B9" s="4" t="s">
        <v>6</v>
      </c>
      <c r="C9" s="4">
        <v>5</v>
      </c>
      <c r="D9" s="4" t="s">
        <v>0</v>
      </c>
      <c r="E9" s="4">
        <v>41</v>
      </c>
      <c r="F9" s="4" t="s">
        <v>0</v>
      </c>
      <c r="G9" s="8">
        <v>200</v>
      </c>
      <c r="H9" s="7" t="s">
        <v>12</v>
      </c>
      <c r="I9" s="7" t="s">
        <v>13</v>
      </c>
      <c r="J9" s="1" t="s">
        <v>14</v>
      </c>
      <c r="K9" s="1" t="s">
        <v>1114</v>
      </c>
      <c r="L9" s="1" t="s">
        <v>2383</v>
      </c>
      <c r="M9" s="1" t="s">
        <v>2384</v>
      </c>
      <c r="N9" s="1" t="s">
        <v>2385</v>
      </c>
      <c r="O9" s="1" t="s">
        <v>2386</v>
      </c>
      <c r="Q9" s="1">
        <v>1</v>
      </c>
      <c r="R9" s="1" t="str">
        <f t="shared" ref="R9:R47" si="2">O9</f>
        <v>Anhui</v>
      </c>
      <c r="S9" s="1" t="str">
        <f>N9</f>
        <v>Chuzhou</v>
      </c>
      <c r="T9" s="1" t="s">
        <v>2386</v>
      </c>
      <c r="U9" s="1" t="s">
        <v>2385</v>
      </c>
      <c r="V9" s="1" t="s">
        <v>3251</v>
      </c>
      <c r="Y9" s="4" t="s">
        <v>5</v>
      </c>
      <c r="Z9" s="6">
        <v>333.36</v>
      </c>
      <c r="AA9" s="6">
        <v>189.59</v>
      </c>
      <c r="AB9" s="10">
        <v>522.95000000000005</v>
      </c>
      <c r="AC9" s="1" t="str">
        <f>VLOOKUP(V9,'loc sxcoal vs GID worksheet'!$A$1:$B$686,2,0)</f>
        <v>滁州市</v>
      </c>
    </row>
    <row r="10" spans="1:29">
      <c r="A10" s="11">
        <v>2019</v>
      </c>
      <c r="B10" s="4" t="s">
        <v>6</v>
      </c>
      <c r="C10" s="4">
        <v>5</v>
      </c>
      <c r="D10" s="4" t="s">
        <v>0</v>
      </c>
      <c r="E10" s="4">
        <v>41</v>
      </c>
      <c r="F10" s="4" t="s">
        <v>0</v>
      </c>
      <c r="G10" s="8">
        <v>201</v>
      </c>
      <c r="H10" s="7" t="s">
        <v>12</v>
      </c>
      <c r="I10" s="7" t="s">
        <v>15</v>
      </c>
      <c r="J10" s="1" t="s">
        <v>16</v>
      </c>
      <c r="K10" s="1" t="s">
        <v>1115</v>
      </c>
      <c r="L10" s="1" t="s">
        <v>2387</v>
      </c>
      <c r="M10" s="1" t="s">
        <v>2388</v>
      </c>
      <c r="N10" s="1" t="s">
        <v>2388</v>
      </c>
      <c r="O10" s="1" t="s">
        <v>2386</v>
      </c>
      <c r="Q10" s="1">
        <v>1</v>
      </c>
      <c r="R10" s="1" t="str">
        <f t="shared" si="2"/>
        <v>Anhui</v>
      </c>
      <c r="S10" s="1" t="str">
        <f t="shared" ref="S10:S47" si="3">N10</f>
        <v>Wuhu</v>
      </c>
      <c r="T10" s="1" t="s">
        <v>2386</v>
      </c>
      <c r="U10" s="1" t="s">
        <v>2388</v>
      </c>
      <c r="V10" s="1" t="s">
        <v>3252</v>
      </c>
      <c r="Y10" s="4" t="s">
        <v>5</v>
      </c>
      <c r="Z10" s="6">
        <v>500.04</v>
      </c>
      <c r="AA10" s="6">
        <v>284.39</v>
      </c>
      <c r="AB10" s="10">
        <v>784.43000000000006</v>
      </c>
      <c r="AC10" s="1" t="str">
        <f>VLOOKUP(V10,'loc sxcoal vs GID worksheet'!$A$1:$B$686,2,0)</f>
        <v>芜湖市</v>
      </c>
    </row>
    <row r="11" spans="1:29">
      <c r="A11" s="11">
        <v>2019</v>
      </c>
      <c r="B11" s="4" t="s">
        <v>6</v>
      </c>
      <c r="C11" s="4">
        <v>5</v>
      </c>
      <c r="D11" s="4" t="s">
        <v>0</v>
      </c>
      <c r="E11" s="4">
        <v>41</v>
      </c>
      <c r="F11" s="4" t="s">
        <v>0</v>
      </c>
      <c r="G11" s="8">
        <v>202</v>
      </c>
      <c r="H11" s="7" t="s">
        <v>12</v>
      </c>
      <c r="I11" s="7" t="s">
        <v>17</v>
      </c>
      <c r="J11" s="1" t="s">
        <v>18</v>
      </c>
      <c r="K11" s="1" t="s">
        <v>1116</v>
      </c>
      <c r="L11" s="1" t="s">
        <v>1506</v>
      </c>
      <c r="M11" s="1" t="s">
        <v>2389</v>
      </c>
      <c r="N11" s="1" t="s">
        <v>2388</v>
      </c>
      <c r="O11" s="1" t="s">
        <v>2386</v>
      </c>
      <c r="Q11" s="1">
        <v>1</v>
      </c>
      <c r="R11" s="1" t="str">
        <f t="shared" si="2"/>
        <v>Anhui</v>
      </c>
      <c r="S11" s="1" t="str">
        <f t="shared" si="3"/>
        <v>Wuhu</v>
      </c>
      <c r="T11" s="1" t="s">
        <v>2386</v>
      </c>
      <c r="U11" s="1" t="s">
        <v>2388</v>
      </c>
      <c r="V11" s="1" t="s">
        <v>3252</v>
      </c>
      <c r="Y11" s="4" t="s">
        <v>5</v>
      </c>
      <c r="Z11" s="6">
        <v>1333.44</v>
      </c>
      <c r="AA11" s="6">
        <v>758.38</v>
      </c>
      <c r="AB11" s="10">
        <v>2091.8200000000002</v>
      </c>
      <c r="AC11" s="1" t="str">
        <f>VLOOKUP(V11,'loc sxcoal vs GID worksheet'!$A$1:$B$686,2,0)</f>
        <v>芜湖市</v>
      </c>
    </row>
    <row r="12" spans="1:29">
      <c r="A12" s="11">
        <v>2019</v>
      </c>
      <c r="B12" s="4" t="s">
        <v>6</v>
      </c>
      <c r="C12" s="4">
        <v>5</v>
      </c>
      <c r="D12" s="4" t="s">
        <v>0</v>
      </c>
      <c r="E12" s="4">
        <v>41</v>
      </c>
      <c r="F12" s="4" t="s">
        <v>0</v>
      </c>
      <c r="G12" s="8">
        <v>207</v>
      </c>
      <c r="H12" s="7" t="s">
        <v>12</v>
      </c>
      <c r="I12" s="7" t="s">
        <v>25</v>
      </c>
      <c r="J12" s="1" t="s">
        <v>26</v>
      </c>
      <c r="K12" s="1" t="s">
        <v>1121</v>
      </c>
      <c r="L12" s="1" t="s">
        <v>2390</v>
      </c>
      <c r="M12" s="1" t="s">
        <v>2391</v>
      </c>
      <c r="N12" s="1" t="s">
        <v>2392</v>
      </c>
      <c r="O12" s="1" t="s">
        <v>2386</v>
      </c>
      <c r="Q12" s="1">
        <v>1</v>
      </c>
      <c r="R12" s="1" t="str">
        <f t="shared" si="2"/>
        <v>Anhui</v>
      </c>
      <c r="S12" s="1" t="str">
        <f t="shared" si="3"/>
        <v>Anqing</v>
      </c>
      <c r="T12" s="1" t="s">
        <v>2386</v>
      </c>
      <c r="U12" s="1" t="s">
        <v>2392</v>
      </c>
      <c r="V12" s="1" t="s">
        <v>3253</v>
      </c>
      <c r="Y12" s="4" t="s">
        <v>5</v>
      </c>
      <c r="Z12" s="6">
        <v>666.72</v>
      </c>
      <c r="AA12" s="6">
        <v>379.19</v>
      </c>
      <c r="AB12" s="10">
        <v>1045.9100000000001</v>
      </c>
      <c r="AC12" s="1" t="str">
        <f>VLOOKUP(V12,'loc sxcoal vs GID worksheet'!$A$1:$B$686,2,0)</f>
        <v>安庆市</v>
      </c>
    </row>
    <row r="13" spans="1:29">
      <c r="A13" s="11">
        <v>2019</v>
      </c>
      <c r="B13" s="4" t="s">
        <v>6</v>
      </c>
      <c r="C13" s="4">
        <v>5</v>
      </c>
      <c r="D13" s="4" t="s">
        <v>0</v>
      </c>
      <c r="E13" s="4">
        <v>41</v>
      </c>
      <c r="F13" s="4" t="s">
        <v>0</v>
      </c>
      <c r="G13" s="8">
        <v>212</v>
      </c>
      <c r="H13" s="7" t="s">
        <v>12</v>
      </c>
      <c r="I13" s="7" t="s">
        <v>34</v>
      </c>
      <c r="J13" s="1" t="s">
        <v>35</v>
      </c>
      <c r="K13" s="1" t="s">
        <v>1126</v>
      </c>
      <c r="L13" s="1" t="s">
        <v>2393</v>
      </c>
      <c r="M13" s="1" t="s">
        <v>2394</v>
      </c>
      <c r="N13" s="1" t="s">
        <v>2395</v>
      </c>
      <c r="O13" s="1" t="s">
        <v>2396</v>
      </c>
      <c r="Q13" s="1">
        <v>1</v>
      </c>
      <c r="R13" s="1" t="str">
        <f t="shared" si="2"/>
        <v>Jiangxi</v>
      </c>
      <c r="S13" s="1" t="str">
        <f t="shared" si="3"/>
        <v>Shangrao</v>
      </c>
      <c r="T13" s="1" t="s">
        <v>2396</v>
      </c>
      <c r="U13" s="1" t="s">
        <v>2395</v>
      </c>
      <c r="V13" s="1" t="s">
        <v>3254</v>
      </c>
      <c r="Y13" s="4" t="s">
        <v>5</v>
      </c>
      <c r="Z13" s="6">
        <v>333.36</v>
      </c>
      <c r="AA13" s="6">
        <v>189.59</v>
      </c>
      <c r="AB13" s="10">
        <v>522.95000000000005</v>
      </c>
      <c r="AC13" s="1" t="str">
        <f>VLOOKUP(V13,'loc sxcoal vs GID worksheet'!$A$1:$B$686,2,0)</f>
        <v>上饶市</v>
      </c>
    </row>
    <row r="14" spans="1:29">
      <c r="A14" s="11">
        <v>2019</v>
      </c>
      <c r="B14" s="4" t="s">
        <v>6</v>
      </c>
      <c r="C14" s="4">
        <v>5</v>
      </c>
      <c r="D14" s="4" t="s">
        <v>0</v>
      </c>
      <c r="E14" s="4">
        <v>41</v>
      </c>
      <c r="F14" s="4" t="s">
        <v>0</v>
      </c>
      <c r="G14" s="8">
        <v>214</v>
      </c>
      <c r="H14" s="7" t="s">
        <v>12</v>
      </c>
      <c r="I14" s="7" t="s">
        <v>38</v>
      </c>
      <c r="J14" s="1" t="s">
        <v>39</v>
      </c>
      <c r="K14" s="1" t="s">
        <v>1129</v>
      </c>
      <c r="L14" s="1" t="s">
        <v>2397</v>
      </c>
      <c r="M14" s="1" t="s">
        <v>2398</v>
      </c>
      <c r="N14" s="1" t="s">
        <v>2399</v>
      </c>
      <c r="O14" s="1" t="s">
        <v>2400</v>
      </c>
      <c r="Q14" s="1">
        <v>1</v>
      </c>
      <c r="R14" s="1" t="str">
        <f t="shared" si="2"/>
        <v>Hunan</v>
      </c>
      <c r="S14" s="1" t="str">
        <f t="shared" si="3"/>
        <v>Yueyang</v>
      </c>
      <c r="T14" s="1" t="s">
        <v>2400</v>
      </c>
      <c r="U14" s="1" t="s">
        <v>2399</v>
      </c>
      <c r="V14" s="1" t="s">
        <v>3255</v>
      </c>
      <c r="Y14" s="4" t="s">
        <v>5</v>
      </c>
      <c r="Z14" s="6">
        <v>299.17</v>
      </c>
      <c r="AA14" s="6">
        <v>170.15</v>
      </c>
      <c r="AB14" s="10">
        <v>469.32000000000005</v>
      </c>
      <c r="AC14" s="1" t="str">
        <f>VLOOKUP(V14,'loc sxcoal vs GID worksheet'!$A$1:$B$686,2,0)</f>
        <v>岳阳市</v>
      </c>
    </row>
    <row r="15" spans="1:29">
      <c r="A15" s="11">
        <v>2019</v>
      </c>
      <c r="B15" s="4" t="s">
        <v>6</v>
      </c>
      <c r="C15" s="4">
        <v>5</v>
      </c>
      <c r="D15" s="4" t="s">
        <v>0</v>
      </c>
      <c r="E15" s="4">
        <v>41</v>
      </c>
      <c r="F15" s="4" t="s">
        <v>0</v>
      </c>
      <c r="G15" s="8">
        <v>218</v>
      </c>
      <c r="H15" s="7" t="s">
        <v>12</v>
      </c>
      <c r="I15" s="7" t="s">
        <v>10</v>
      </c>
      <c r="J15" s="1" t="s">
        <v>46</v>
      </c>
      <c r="K15" s="1" t="s">
        <v>1133</v>
      </c>
      <c r="L15" s="1" t="s">
        <v>2401</v>
      </c>
      <c r="M15" s="1" t="s">
        <v>2402</v>
      </c>
      <c r="N15" s="1" t="s">
        <v>2403</v>
      </c>
      <c r="O15" s="1" t="s">
        <v>2400</v>
      </c>
      <c r="Q15" s="1">
        <v>1</v>
      </c>
      <c r="R15" s="1" t="str">
        <f t="shared" si="2"/>
        <v>Hunan</v>
      </c>
      <c r="S15" s="1" t="str">
        <f t="shared" si="3"/>
        <v>Yongzhou</v>
      </c>
      <c r="T15" s="1" t="s">
        <v>2400</v>
      </c>
      <c r="U15" s="1" t="s">
        <v>2403</v>
      </c>
      <c r="V15" s="1" t="s">
        <v>3256</v>
      </c>
      <c r="Y15" s="4" t="s">
        <v>5</v>
      </c>
      <c r="Z15" s="6">
        <v>333.36</v>
      </c>
      <c r="AA15" s="6">
        <v>189.59</v>
      </c>
      <c r="AB15" s="10">
        <v>522.95000000000005</v>
      </c>
      <c r="AC15" s="1" t="str">
        <f>VLOOKUP(V15,'loc sxcoal vs GID worksheet'!$A$1:$B$686,2,0)</f>
        <v>永州市</v>
      </c>
    </row>
    <row r="16" spans="1:29">
      <c r="A16" s="11">
        <v>2019</v>
      </c>
      <c r="B16" s="4" t="s">
        <v>6</v>
      </c>
      <c r="C16" s="4">
        <v>5</v>
      </c>
      <c r="D16" s="4" t="s">
        <v>0</v>
      </c>
      <c r="E16" s="4">
        <v>41</v>
      </c>
      <c r="F16" s="4" t="s">
        <v>0</v>
      </c>
      <c r="G16" s="8">
        <v>219</v>
      </c>
      <c r="H16" s="7" t="s">
        <v>12</v>
      </c>
      <c r="I16" s="7" t="s">
        <v>10</v>
      </c>
      <c r="J16" s="1" t="s">
        <v>47</v>
      </c>
      <c r="K16" s="1" t="s">
        <v>1134</v>
      </c>
      <c r="L16" s="1" t="s">
        <v>2404</v>
      </c>
      <c r="M16" s="1" t="s">
        <v>2405</v>
      </c>
      <c r="N16" s="1" t="s">
        <v>2406</v>
      </c>
      <c r="O16" s="1" t="s">
        <v>1517</v>
      </c>
      <c r="Q16" s="1">
        <v>1</v>
      </c>
      <c r="R16" s="1" t="str">
        <f t="shared" si="2"/>
        <v>Guangdong</v>
      </c>
      <c r="S16" s="1" t="str">
        <f t="shared" si="3"/>
        <v>Qingyuan</v>
      </c>
      <c r="T16" s="1" t="s">
        <v>1517</v>
      </c>
      <c r="U16" s="1" t="s">
        <v>2406</v>
      </c>
      <c r="V16" s="1" t="s">
        <v>3257</v>
      </c>
      <c r="Y16" s="4" t="s">
        <v>5</v>
      </c>
      <c r="Z16" s="6">
        <v>666.72</v>
      </c>
      <c r="AA16" s="6">
        <v>379.19</v>
      </c>
      <c r="AB16" s="10">
        <v>1045.9100000000001</v>
      </c>
      <c r="AC16" s="1" t="str">
        <f>VLOOKUP(V16,'loc sxcoal vs GID worksheet'!$A$1:$B$686,2,0)</f>
        <v>清远市</v>
      </c>
    </row>
    <row r="17" spans="1:29">
      <c r="A17" s="11">
        <v>2019</v>
      </c>
      <c r="B17" s="4" t="s">
        <v>6</v>
      </c>
      <c r="C17" s="4">
        <v>5</v>
      </c>
      <c r="D17" s="4" t="s">
        <v>0</v>
      </c>
      <c r="E17" s="4">
        <v>41</v>
      </c>
      <c r="F17" s="4" t="s">
        <v>0</v>
      </c>
      <c r="G17" s="8">
        <v>227</v>
      </c>
      <c r="H17" s="7" t="s">
        <v>12</v>
      </c>
      <c r="I17" s="7" t="s">
        <v>60</v>
      </c>
      <c r="J17" s="1" t="s">
        <v>61</v>
      </c>
      <c r="K17" s="1" t="s">
        <v>1142</v>
      </c>
      <c r="L17" s="1" t="s">
        <v>1347</v>
      </c>
      <c r="M17" s="1" t="s">
        <v>2407</v>
      </c>
      <c r="N17" s="1" t="s">
        <v>2408</v>
      </c>
      <c r="O17" s="1" t="s">
        <v>2409</v>
      </c>
      <c r="Q17" s="1">
        <v>1</v>
      </c>
      <c r="R17" s="1" t="str">
        <f t="shared" si="2"/>
        <v>Guizhou</v>
      </c>
      <c r="S17" s="1" t="str">
        <f t="shared" si="3"/>
        <v>Guiyang</v>
      </c>
      <c r="T17" s="1" t="s">
        <v>2409</v>
      </c>
      <c r="U17" s="1" t="s">
        <v>2408</v>
      </c>
      <c r="V17" s="1" t="s">
        <v>3258</v>
      </c>
      <c r="Y17" s="4" t="s">
        <v>5</v>
      </c>
      <c r="Z17" s="6">
        <v>299.17</v>
      </c>
      <c r="AA17" s="6">
        <v>170.15</v>
      </c>
      <c r="AB17" s="10">
        <v>469.32000000000005</v>
      </c>
      <c r="AC17" s="1" t="str">
        <f>VLOOKUP(V17,'loc sxcoal vs GID worksheet'!$A$1:$B$686,2,0)</f>
        <v>贵阳市</v>
      </c>
    </row>
    <row r="18" spans="1:29">
      <c r="A18" s="11">
        <v>2019</v>
      </c>
      <c r="B18" s="4" t="s">
        <v>6</v>
      </c>
      <c r="C18" s="4">
        <v>5</v>
      </c>
      <c r="D18" s="4" t="s">
        <v>0</v>
      </c>
      <c r="E18" s="4">
        <v>41</v>
      </c>
      <c r="F18" s="4" t="s">
        <v>0</v>
      </c>
      <c r="G18" s="8">
        <v>229</v>
      </c>
      <c r="H18" s="7" t="s">
        <v>12</v>
      </c>
      <c r="I18" s="7" t="s">
        <v>64</v>
      </c>
      <c r="J18" s="1" t="s">
        <v>65</v>
      </c>
      <c r="K18" s="1" t="s">
        <v>1144</v>
      </c>
      <c r="L18" s="1" t="s">
        <v>2410</v>
      </c>
      <c r="M18" s="1" t="s">
        <v>1400</v>
      </c>
      <c r="N18" s="1" t="s">
        <v>2411</v>
      </c>
      <c r="O18" s="1" t="s">
        <v>2412</v>
      </c>
      <c r="Q18" s="1">
        <v>1</v>
      </c>
      <c r="R18" s="1" t="str">
        <f t="shared" si="2"/>
        <v>Shaanxi</v>
      </c>
      <c r="S18" s="1" t="str">
        <f t="shared" si="3"/>
        <v>Baoji</v>
      </c>
      <c r="T18" s="1" t="s">
        <v>2412</v>
      </c>
      <c r="U18" s="1" t="s">
        <v>2411</v>
      </c>
      <c r="V18" s="1" t="s">
        <v>3259</v>
      </c>
      <c r="Y18" s="4" t="s">
        <v>5</v>
      </c>
      <c r="Z18" s="6">
        <v>299.17</v>
      </c>
      <c r="AA18" s="6">
        <v>170.15</v>
      </c>
      <c r="AB18" s="10">
        <v>469.32000000000005</v>
      </c>
      <c r="AC18" s="1" t="str">
        <f>VLOOKUP(V18,'loc sxcoal vs GID worksheet'!$A$1:$B$686,2,0)</f>
        <v>宝鸡市</v>
      </c>
    </row>
    <row r="19" spans="1:29">
      <c r="A19" s="11">
        <v>2019</v>
      </c>
      <c r="B19" s="4" t="s">
        <v>6</v>
      </c>
      <c r="C19" s="4">
        <v>5</v>
      </c>
      <c r="D19" s="4" t="s">
        <v>0</v>
      </c>
      <c r="E19" s="4">
        <v>41</v>
      </c>
      <c r="F19" s="4" t="s">
        <v>0</v>
      </c>
      <c r="G19" s="8">
        <v>230</v>
      </c>
      <c r="H19" s="7" t="s">
        <v>12</v>
      </c>
      <c r="I19" s="7" t="s">
        <v>10</v>
      </c>
      <c r="J19" s="1" t="s">
        <v>66</v>
      </c>
      <c r="K19" s="1" t="s">
        <v>1145</v>
      </c>
      <c r="L19" s="1" t="s">
        <v>2413</v>
      </c>
      <c r="M19" s="1" t="s">
        <v>2414</v>
      </c>
      <c r="N19" s="1" t="s">
        <v>2415</v>
      </c>
      <c r="O19" s="1" t="s">
        <v>2416</v>
      </c>
      <c r="Q19" s="1">
        <v>1</v>
      </c>
      <c r="R19" s="1" t="str">
        <f t="shared" si="2"/>
        <v>Gansu</v>
      </c>
      <c r="S19" s="1" t="str">
        <f t="shared" si="3"/>
        <v>Pingliang</v>
      </c>
      <c r="T19" s="1" t="s">
        <v>2416</v>
      </c>
      <c r="U19" s="1" t="s">
        <v>2415</v>
      </c>
      <c r="V19" s="1" t="s">
        <v>3260</v>
      </c>
      <c r="Y19" s="4" t="s">
        <v>5</v>
      </c>
      <c r="Z19" s="6">
        <v>600.48</v>
      </c>
      <c r="AA19" s="6">
        <v>341.51</v>
      </c>
      <c r="AB19" s="10">
        <v>941.99</v>
      </c>
      <c r="AC19" s="1" t="str">
        <f>VLOOKUP(V19,'loc sxcoal vs GID worksheet'!$A$1:$B$686,2,0)</f>
        <v>平凉市</v>
      </c>
    </row>
    <row r="20" spans="1:29">
      <c r="A20" s="11">
        <v>2019</v>
      </c>
      <c r="B20" s="4" t="s">
        <v>6</v>
      </c>
      <c r="C20" s="4">
        <v>5</v>
      </c>
      <c r="D20" s="4" t="s">
        <v>0</v>
      </c>
      <c r="E20" s="4">
        <v>41</v>
      </c>
      <c r="F20" s="4" t="s">
        <v>0</v>
      </c>
      <c r="G20" s="8">
        <v>232</v>
      </c>
      <c r="H20" s="7" t="s">
        <v>68</v>
      </c>
      <c r="I20" s="7" t="s">
        <v>10</v>
      </c>
      <c r="J20" s="1" t="s">
        <v>69</v>
      </c>
      <c r="K20" s="1" t="s">
        <v>1123</v>
      </c>
      <c r="L20" s="1" t="s">
        <v>2417</v>
      </c>
      <c r="M20" s="1" t="s">
        <v>2418</v>
      </c>
      <c r="N20" s="1" t="s">
        <v>2419</v>
      </c>
      <c r="O20" s="1" t="s">
        <v>2386</v>
      </c>
      <c r="Q20" s="1">
        <v>1</v>
      </c>
      <c r="R20" s="1" t="str">
        <f t="shared" si="2"/>
        <v>Anhui</v>
      </c>
      <c r="S20" s="1" t="str">
        <f t="shared" si="3"/>
        <v>Xuancheng</v>
      </c>
      <c r="T20" s="1" t="s">
        <v>2386</v>
      </c>
      <c r="U20" s="1" t="s">
        <v>2419</v>
      </c>
      <c r="V20" s="1" t="s">
        <v>3261</v>
      </c>
      <c r="Y20" s="4" t="s">
        <v>5</v>
      </c>
      <c r="Z20" s="6">
        <v>333.36</v>
      </c>
      <c r="AA20" s="6">
        <v>189.59</v>
      </c>
      <c r="AB20" s="10">
        <v>522.95000000000005</v>
      </c>
      <c r="AC20" s="1" t="str">
        <f>VLOOKUP(V20,'loc sxcoal vs GID worksheet'!$A$1:$B$686,2,0)</f>
        <v>宣城市</v>
      </c>
    </row>
    <row r="21" spans="1:29">
      <c r="A21" s="11">
        <v>2019</v>
      </c>
      <c r="B21" s="4" t="s">
        <v>6</v>
      </c>
      <c r="C21" s="4">
        <v>5</v>
      </c>
      <c r="D21" s="4" t="s">
        <v>0</v>
      </c>
      <c r="E21" s="4">
        <v>41</v>
      </c>
      <c r="F21" s="4" t="s">
        <v>0</v>
      </c>
      <c r="G21" s="8">
        <v>234</v>
      </c>
      <c r="H21" s="7" t="s">
        <v>72</v>
      </c>
      <c r="I21" s="7" t="s">
        <v>10</v>
      </c>
      <c r="J21" s="1" t="s">
        <v>73</v>
      </c>
      <c r="K21" s="1" t="s">
        <v>1148</v>
      </c>
      <c r="L21" s="1" t="s">
        <v>1211</v>
      </c>
      <c r="M21" s="1" t="s">
        <v>2418</v>
      </c>
      <c r="N21" s="1" t="s">
        <v>2419</v>
      </c>
      <c r="O21" s="1" t="s">
        <v>2386</v>
      </c>
      <c r="Q21" s="1">
        <v>1</v>
      </c>
      <c r="R21" s="1" t="str">
        <f t="shared" si="2"/>
        <v>Anhui</v>
      </c>
      <c r="S21" s="1" t="str">
        <f t="shared" si="3"/>
        <v>Xuancheng</v>
      </c>
      <c r="T21" s="1" t="s">
        <v>2386</v>
      </c>
      <c r="U21" s="1" t="s">
        <v>2419</v>
      </c>
      <c r="V21" s="1" t="s">
        <v>3261</v>
      </c>
      <c r="Y21" s="4" t="s">
        <v>5</v>
      </c>
      <c r="Z21" s="6">
        <v>666.72</v>
      </c>
      <c r="AA21" s="6">
        <v>379.19</v>
      </c>
      <c r="AB21" s="10">
        <v>1045.9100000000001</v>
      </c>
      <c r="AC21" s="1" t="str">
        <f>VLOOKUP(V21,'loc sxcoal vs GID worksheet'!$A$1:$B$686,2,0)</f>
        <v>宣城市</v>
      </c>
    </row>
    <row r="22" spans="1:29">
      <c r="A22" s="11">
        <v>2019</v>
      </c>
      <c r="B22" s="4" t="s">
        <v>6</v>
      </c>
      <c r="C22" s="4">
        <v>5</v>
      </c>
      <c r="D22" s="4" t="s">
        <v>0</v>
      </c>
      <c r="E22" s="4">
        <v>41</v>
      </c>
      <c r="F22" s="4" t="s">
        <v>0</v>
      </c>
      <c r="G22" s="8">
        <v>239</v>
      </c>
      <c r="H22" s="7" t="s">
        <v>82</v>
      </c>
      <c r="I22" s="7" t="s">
        <v>10</v>
      </c>
      <c r="J22" s="1" t="s">
        <v>83</v>
      </c>
      <c r="K22" s="1" t="s">
        <v>1153</v>
      </c>
      <c r="L22" s="1" t="s">
        <v>2420</v>
      </c>
      <c r="M22" s="1" t="s">
        <v>2421</v>
      </c>
      <c r="N22" s="1" t="s">
        <v>2421</v>
      </c>
      <c r="O22" s="1" t="s">
        <v>2362</v>
      </c>
      <c r="Q22" s="1">
        <v>1</v>
      </c>
      <c r="R22" s="1" t="str">
        <f t="shared" si="2"/>
        <v>Henan</v>
      </c>
      <c r="S22" s="1" t="str">
        <f t="shared" si="3"/>
        <v>Anyang</v>
      </c>
      <c r="T22" s="1" t="s">
        <v>2362</v>
      </c>
      <c r="U22" s="1" t="s">
        <v>2421</v>
      </c>
      <c r="V22" s="1" t="s">
        <v>3262</v>
      </c>
      <c r="Y22" s="4" t="s">
        <v>5</v>
      </c>
      <c r="Z22" s="6">
        <v>232.92</v>
      </c>
      <c r="AA22" s="6">
        <v>132.47</v>
      </c>
      <c r="AB22" s="10">
        <v>365.39</v>
      </c>
      <c r="AC22" s="1" t="str">
        <f>VLOOKUP(V22,'loc sxcoal vs GID worksheet'!$A$1:$B$686,2,0)</f>
        <v>安阳市</v>
      </c>
    </row>
    <row r="23" spans="1:29">
      <c r="A23" s="11">
        <v>2019</v>
      </c>
      <c r="B23" s="4" t="s">
        <v>6</v>
      </c>
      <c r="C23" s="4">
        <v>5</v>
      </c>
      <c r="D23" s="4" t="s">
        <v>0</v>
      </c>
      <c r="E23" s="4">
        <v>41</v>
      </c>
      <c r="F23" s="4" t="s">
        <v>0</v>
      </c>
      <c r="G23" s="8">
        <v>245</v>
      </c>
      <c r="H23" s="7" t="s">
        <v>96</v>
      </c>
      <c r="I23" s="7" t="s">
        <v>97</v>
      </c>
      <c r="J23" s="1" t="s">
        <v>97</v>
      </c>
      <c r="K23" s="1" t="s">
        <v>1159</v>
      </c>
      <c r="L23" s="1" t="s">
        <v>2422</v>
      </c>
      <c r="M23" s="1" t="s">
        <v>2423</v>
      </c>
      <c r="N23" s="1" t="s">
        <v>2424</v>
      </c>
      <c r="O23" s="1" t="s">
        <v>2366</v>
      </c>
      <c r="Q23" s="1">
        <v>1</v>
      </c>
      <c r="R23" s="1" t="str">
        <f t="shared" si="2"/>
        <v>Sichuan</v>
      </c>
      <c r="S23" s="1" t="str">
        <f t="shared" si="3"/>
        <v>Ganzi</v>
      </c>
      <c r="T23" s="1" t="s">
        <v>2366</v>
      </c>
      <c r="U23" s="1" t="s">
        <v>2424</v>
      </c>
      <c r="V23" s="1" t="s">
        <v>3479</v>
      </c>
      <c r="Y23" s="4" t="s">
        <v>5</v>
      </c>
      <c r="Z23" s="6">
        <v>47.01</v>
      </c>
      <c r="AA23" s="6">
        <v>26.74</v>
      </c>
      <c r="AB23" s="10">
        <v>73.75</v>
      </c>
      <c r="AC23" s="1" t="str">
        <f>VLOOKUP(V23,'loc sxcoal vs GID worksheet'!$A$1:$B$686,2,0)</f>
        <v>康定市</v>
      </c>
    </row>
    <row r="24" spans="1:29">
      <c r="A24" s="11">
        <v>2019</v>
      </c>
      <c r="B24" s="4" t="s">
        <v>6</v>
      </c>
      <c r="C24" s="4">
        <v>5</v>
      </c>
      <c r="D24" s="4" t="s">
        <v>0</v>
      </c>
      <c r="E24" s="4">
        <v>41</v>
      </c>
      <c r="F24" s="4" t="s">
        <v>0</v>
      </c>
      <c r="G24" s="8">
        <v>250</v>
      </c>
      <c r="H24" s="7" t="s">
        <v>105</v>
      </c>
      <c r="I24" s="7" t="s">
        <v>108</v>
      </c>
      <c r="J24" s="1" t="s">
        <v>109</v>
      </c>
      <c r="K24" s="1" t="s">
        <v>1164</v>
      </c>
      <c r="L24" s="1" t="s">
        <v>2425</v>
      </c>
      <c r="M24" s="1" t="s">
        <v>2426</v>
      </c>
      <c r="N24" s="1" t="s">
        <v>2427</v>
      </c>
      <c r="O24" s="1" t="s">
        <v>1445</v>
      </c>
      <c r="Q24" s="1">
        <v>1</v>
      </c>
      <c r="R24" s="1" t="str">
        <f t="shared" si="2"/>
        <v>Hebei</v>
      </c>
      <c r="S24" s="1" t="str">
        <f t="shared" si="3"/>
        <v>Baoding</v>
      </c>
      <c r="T24" s="1" t="s">
        <v>1445</v>
      </c>
      <c r="U24" s="1" t="s">
        <v>2427</v>
      </c>
      <c r="V24" s="1" t="s">
        <v>3263</v>
      </c>
      <c r="Y24" s="4" t="s">
        <v>5</v>
      </c>
      <c r="Z24" s="6">
        <v>267.12</v>
      </c>
      <c r="AA24" s="6">
        <v>151.91999999999999</v>
      </c>
      <c r="AB24" s="10">
        <v>419.03999999999996</v>
      </c>
      <c r="AC24" s="1" t="str">
        <f>VLOOKUP(V24,'loc sxcoal vs GID worksheet'!$A$1:$B$686,2,0)</f>
        <v>保定市</v>
      </c>
    </row>
    <row r="25" spans="1:29">
      <c r="A25" s="11">
        <v>2019</v>
      </c>
      <c r="B25" s="4" t="s">
        <v>6</v>
      </c>
      <c r="C25" s="4">
        <v>5</v>
      </c>
      <c r="D25" s="4" t="s">
        <v>0</v>
      </c>
      <c r="E25" s="4">
        <v>41</v>
      </c>
      <c r="F25" s="4" t="s">
        <v>0</v>
      </c>
      <c r="G25" s="8">
        <v>251</v>
      </c>
      <c r="H25" s="7" t="s">
        <v>98</v>
      </c>
      <c r="I25" s="7" t="s">
        <v>110</v>
      </c>
      <c r="J25" s="1" t="s">
        <v>111</v>
      </c>
      <c r="K25" s="1" t="s">
        <v>1165</v>
      </c>
      <c r="L25" s="1" t="s">
        <v>2428</v>
      </c>
      <c r="M25" s="1" t="s">
        <v>2429</v>
      </c>
      <c r="N25" s="1" t="s">
        <v>2427</v>
      </c>
      <c r="O25" s="1" t="s">
        <v>1445</v>
      </c>
      <c r="Q25" s="1">
        <v>1</v>
      </c>
      <c r="R25" s="1" t="str">
        <f t="shared" si="2"/>
        <v>Hebei</v>
      </c>
      <c r="S25" s="1" t="str">
        <f t="shared" si="3"/>
        <v>Baoding</v>
      </c>
      <c r="T25" s="1" t="s">
        <v>1445</v>
      </c>
      <c r="U25" s="1" t="s">
        <v>2427</v>
      </c>
      <c r="V25" s="1" t="s">
        <v>3263</v>
      </c>
      <c r="Y25" s="4" t="s">
        <v>5</v>
      </c>
      <c r="Z25" s="6">
        <v>200.87</v>
      </c>
      <c r="AA25" s="6">
        <v>114.24</v>
      </c>
      <c r="AB25" s="10">
        <v>315.11</v>
      </c>
      <c r="AC25" s="1" t="str">
        <f>VLOOKUP(V25,'loc sxcoal vs GID worksheet'!$A$1:$B$686,2,0)</f>
        <v>保定市</v>
      </c>
    </row>
    <row r="26" spans="1:29">
      <c r="A26" s="11">
        <v>2019</v>
      </c>
      <c r="B26" s="4" t="s">
        <v>6</v>
      </c>
      <c r="C26" s="4">
        <v>5</v>
      </c>
      <c r="D26" s="4" t="s">
        <v>0</v>
      </c>
      <c r="E26" s="4">
        <v>41</v>
      </c>
      <c r="F26" s="4" t="s">
        <v>0</v>
      </c>
      <c r="G26" s="8">
        <v>259</v>
      </c>
      <c r="H26" s="7" t="s">
        <v>98</v>
      </c>
      <c r="I26" s="7" t="s">
        <v>126</v>
      </c>
      <c r="J26" s="1" t="s">
        <v>127</v>
      </c>
      <c r="K26" s="1" t="s">
        <v>1173</v>
      </c>
      <c r="L26" s="1" t="s">
        <v>1657</v>
      </c>
      <c r="M26" s="1" t="s">
        <v>2430</v>
      </c>
      <c r="N26" s="1" t="s">
        <v>2431</v>
      </c>
      <c r="O26" s="1" t="s">
        <v>2432</v>
      </c>
      <c r="Q26" s="1">
        <v>1</v>
      </c>
      <c r="R26" s="1" t="str">
        <f t="shared" si="2"/>
        <v>Heilungkiang</v>
      </c>
      <c r="S26" s="1" t="str">
        <f t="shared" si="3"/>
        <v>Harbin</v>
      </c>
      <c r="T26" s="1" t="s">
        <v>2432</v>
      </c>
      <c r="U26" s="1" t="s">
        <v>2431</v>
      </c>
      <c r="V26" s="1" t="s">
        <v>3264</v>
      </c>
      <c r="Y26" s="4" t="s">
        <v>5</v>
      </c>
      <c r="Z26" s="6">
        <v>66.239999999999995</v>
      </c>
      <c r="AA26" s="6">
        <v>37.68</v>
      </c>
      <c r="AB26" s="10">
        <v>103.91999999999999</v>
      </c>
      <c r="AC26" s="1" t="str">
        <f>VLOOKUP(V26,'loc sxcoal vs GID worksheet'!$A$1:$B$686,2,0)</f>
        <v>哈尔滨市</v>
      </c>
    </row>
    <row r="27" spans="1:29">
      <c r="A27" s="11">
        <v>2019</v>
      </c>
      <c r="B27" s="4" t="s">
        <v>6</v>
      </c>
      <c r="C27" s="4">
        <v>5</v>
      </c>
      <c r="D27" s="4" t="s">
        <v>0</v>
      </c>
      <c r="E27" s="4">
        <v>41</v>
      </c>
      <c r="F27" s="4" t="s">
        <v>0</v>
      </c>
      <c r="G27" s="8">
        <v>264</v>
      </c>
      <c r="H27" s="7" t="s">
        <v>136</v>
      </c>
      <c r="I27" s="7" t="s">
        <v>137</v>
      </c>
      <c r="J27" s="1" t="s">
        <v>138</v>
      </c>
      <c r="K27" s="1" t="s">
        <v>1178</v>
      </c>
      <c r="L27" s="1" t="s">
        <v>2433</v>
      </c>
      <c r="M27" s="1" t="s">
        <v>2434</v>
      </c>
      <c r="N27" s="1" t="s">
        <v>2435</v>
      </c>
      <c r="O27" s="1" t="s">
        <v>2357</v>
      </c>
      <c r="Q27" s="1">
        <v>1</v>
      </c>
      <c r="R27" s="1" t="str">
        <f t="shared" si="2"/>
        <v>Zhejiang</v>
      </c>
      <c r="S27" s="1" t="str">
        <f t="shared" si="3"/>
        <v>Jiaxing</v>
      </c>
      <c r="T27" s="1" t="s">
        <v>2357</v>
      </c>
      <c r="U27" s="1" t="s">
        <v>2435</v>
      </c>
      <c r="V27" s="1" t="s">
        <v>3265</v>
      </c>
      <c r="Y27" s="4" t="s">
        <v>5</v>
      </c>
      <c r="Z27" s="6">
        <v>213.69</v>
      </c>
      <c r="AA27" s="6">
        <v>121.53</v>
      </c>
      <c r="AB27" s="10">
        <v>335.22</v>
      </c>
      <c r="AC27" s="1" t="str">
        <f>VLOOKUP(V27,'loc sxcoal vs GID worksheet'!$A$1:$B$686,2,0)</f>
        <v>嘉兴市</v>
      </c>
    </row>
    <row r="28" spans="1:29">
      <c r="A28" s="11">
        <v>2019</v>
      </c>
      <c r="B28" s="4" t="s">
        <v>6</v>
      </c>
      <c r="C28" s="4">
        <v>5</v>
      </c>
      <c r="D28" s="4" t="s">
        <v>0</v>
      </c>
      <c r="E28" s="4">
        <v>41</v>
      </c>
      <c r="F28" s="4" t="s">
        <v>0</v>
      </c>
      <c r="G28" s="8">
        <v>266</v>
      </c>
      <c r="H28" s="7" t="s">
        <v>141</v>
      </c>
      <c r="I28" s="7" t="s">
        <v>142</v>
      </c>
      <c r="J28" s="1" t="s">
        <v>142</v>
      </c>
      <c r="K28" s="1" t="s">
        <v>1180</v>
      </c>
      <c r="L28" s="1" t="s">
        <v>2436</v>
      </c>
      <c r="M28" s="1" t="s">
        <v>1786</v>
      </c>
      <c r="N28" s="1" t="s">
        <v>2437</v>
      </c>
      <c r="O28" s="1" t="s">
        <v>2357</v>
      </c>
      <c r="Q28" s="1">
        <v>1</v>
      </c>
      <c r="R28" s="1" t="str">
        <f t="shared" si="2"/>
        <v>Zhejiang</v>
      </c>
      <c r="S28" s="1" t="str">
        <f t="shared" si="3"/>
        <v>Huzhou</v>
      </c>
      <c r="T28" s="1" t="s">
        <v>2357</v>
      </c>
      <c r="U28" s="1" t="s">
        <v>2437</v>
      </c>
      <c r="V28" s="1" t="s">
        <v>3266</v>
      </c>
      <c r="Y28" s="4" t="s">
        <v>5</v>
      </c>
      <c r="Z28" s="6">
        <v>166.68</v>
      </c>
      <c r="AA28" s="6">
        <v>94.8</v>
      </c>
      <c r="AB28" s="10">
        <v>261.48</v>
      </c>
      <c r="AC28" s="1" t="str">
        <f>VLOOKUP(V28,'loc sxcoal vs GID worksheet'!$A$1:$B$686,2,0)</f>
        <v>湖州市</v>
      </c>
    </row>
    <row r="29" spans="1:29">
      <c r="A29" s="11">
        <v>2019</v>
      </c>
      <c r="B29" s="4" t="s">
        <v>6</v>
      </c>
      <c r="C29" s="4">
        <v>5</v>
      </c>
      <c r="D29" s="4" t="s">
        <v>0</v>
      </c>
      <c r="E29" s="4">
        <v>41</v>
      </c>
      <c r="F29" s="4" t="s">
        <v>0</v>
      </c>
      <c r="G29" s="8">
        <v>269</v>
      </c>
      <c r="H29" s="7" t="s">
        <v>147</v>
      </c>
      <c r="I29" s="7" t="s">
        <v>148</v>
      </c>
      <c r="J29" s="1" t="s">
        <v>148</v>
      </c>
      <c r="K29" s="1" t="s">
        <v>1183</v>
      </c>
      <c r="L29" s="1" t="s">
        <v>1183</v>
      </c>
      <c r="M29" s="1" t="s">
        <v>1461</v>
      </c>
      <c r="N29" s="1" t="s">
        <v>1461</v>
      </c>
      <c r="O29" s="1" t="s">
        <v>2438</v>
      </c>
      <c r="Q29" s="1">
        <v>1</v>
      </c>
      <c r="R29" s="1" t="str">
        <f t="shared" si="2"/>
        <v>Liaoning</v>
      </c>
      <c r="S29" s="1" t="str">
        <f t="shared" si="3"/>
        <v>Chaoyang</v>
      </c>
      <c r="T29" s="1" t="s">
        <v>2438</v>
      </c>
      <c r="U29" s="1" t="s">
        <v>1461</v>
      </c>
      <c r="V29" s="1" t="s">
        <v>3267</v>
      </c>
      <c r="Y29" s="4" t="s">
        <v>5</v>
      </c>
      <c r="Z29" s="6">
        <v>267.12</v>
      </c>
      <c r="AA29" s="6">
        <v>151.91999999999999</v>
      </c>
      <c r="AB29" s="10">
        <v>419.03999999999996</v>
      </c>
      <c r="AC29" s="1" t="str">
        <f>VLOOKUP(V29,'loc sxcoal vs GID worksheet'!$A$1:$B$686,2,0)</f>
        <v>朝阳市</v>
      </c>
    </row>
    <row r="30" spans="1:29">
      <c r="A30" s="11">
        <v>2019</v>
      </c>
      <c r="B30" s="4" t="s">
        <v>6</v>
      </c>
      <c r="C30" s="4">
        <v>5</v>
      </c>
      <c r="D30" s="4" t="s">
        <v>0</v>
      </c>
      <c r="E30" s="4">
        <v>41</v>
      </c>
      <c r="F30" s="4" t="s">
        <v>0</v>
      </c>
      <c r="G30" s="8">
        <v>270</v>
      </c>
      <c r="H30" s="7" t="s">
        <v>149</v>
      </c>
      <c r="I30" s="7" t="s">
        <v>150</v>
      </c>
      <c r="J30" s="1" t="s">
        <v>150</v>
      </c>
      <c r="K30" s="1" t="s">
        <v>1184</v>
      </c>
      <c r="L30" s="1" t="s">
        <v>1184</v>
      </c>
      <c r="M30" s="1" t="s">
        <v>2439</v>
      </c>
      <c r="N30" s="1" t="s">
        <v>1461</v>
      </c>
      <c r="O30" s="1" t="s">
        <v>2438</v>
      </c>
      <c r="Q30" s="1">
        <v>1</v>
      </c>
      <c r="R30" s="1" t="str">
        <f t="shared" si="2"/>
        <v>Liaoning</v>
      </c>
      <c r="S30" s="1" t="str">
        <f t="shared" si="3"/>
        <v>Chaoyang</v>
      </c>
      <c r="T30" s="1" t="s">
        <v>2438</v>
      </c>
      <c r="U30" s="1" t="s">
        <v>1461</v>
      </c>
      <c r="V30" s="1" t="s">
        <v>3267</v>
      </c>
      <c r="Y30" s="4" t="s">
        <v>5</v>
      </c>
      <c r="Z30" s="6">
        <v>100.44</v>
      </c>
      <c r="AA30" s="6">
        <v>57.12</v>
      </c>
      <c r="AB30" s="10">
        <v>157.56</v>
      </c>
      <c r="AC30" s="1" t="str">
        <f>VLOOKUP(V30,'loc sxcoal vs GID worksheet'!$A$1:$B$686,2,0)</f>
        <v>朝阳市</v>
      </c>
    </row>
    <row r="31" spans="1:29">
      <c r="A31" s="11">
        <v>2019</v>
      </c>
      <c r="B31" s="4" t="s">
        <v>6</v>
      </c>
      <c r="C31" s="4">
        <v>5</v>
      </c>
      <c r="D31" s="4" t="s">
        <v>0</v>
      </c>
      <c r="E31" s="4">
        <v>41</v>
      </c>
      <c r="F31" s="4" t="s">
        <v>0</v>
      </c>
      <c r="G31" s="8">
        <v>274</v>
      </c>
      <c r="H31" s="7" t="s">
        <v>157</v>
      </c>
      <c r="I31" s="7" t="s">
        <v>158</v>
      </c>
      <c r="J31" s="1" t="s">
        <v>158</v>
      </c>
      <c r="K31" s="1" t="s">
        <v>1188</v>
      </c>
      <c r="L31" s="1" t="s">
        <v>2440</v>
      </c>
      <c r="M31" s="1" t="s">
        <v>2441</v>
      </c>
      <c r="N31" s="1" t="s">
        <v>2442</v>
      </c>
      <c r="O31" s="1" t="s">
        <v>2412</v>
      </c>
      <c r="Q31" s="1">
        <v>1</v>
      </c>
      <c r="R31" s="1" t="str">
        <f t="shared" si="2"/>
        <v>Shaanxi</v>
      </c>
      <c r="S31" s="1" t="str">
        <f t="shared" si="3"/>
        <v>Hanzhong</v>
      </c>
      <c r="T31" s="1" t="s">
        <v>2412</v>
      </c>
      <c r="U31" s="1" t="s">
        <v>2442</v>
      </c>
      <c r="V31" s="1" t="s">
        <v>3268</v>
      </c>
      <c r="Y31" s="4" t="s">
        <v>5</v>
      </c>
      <c r="Z31" s="6">
        <v>21.37</v>
      </c>
      <c r="AA31" s="6">
        <v>12.15</v>
      </c>
      <c r="AB31" s="10">
        <v>33.520000000000003</v>
      </c>
      <c r="AC31" s="1" t="str">
        <f>VLOOKUP(V31,'loc sxcoal vs GID worksheet'!$A$1:$B$686,2,0)</f>
        <v>汉中市</v>
      </c>
    </row>
    <row r="32" spans="1:29">
      <c r="A32" s="11">
        <v>2019</v>
      </c>
      <c r="B32" s="4" t="s">
        <v>6</v>
      </c>
      <c r="C32" s="4">
        <v>5</v>
      </c>
      <c r="D32" s="4" t="s">
        <v>0</v>
      </c>
      <c r="E32" s="4">
        <v>41</v>
      </c>
      <c r="F32" s="4" t="s">
        <v>0</v>
      </c>
      <c r="G32" s="8">
        <v>279</v>
      </c>
      <c r="H32" s="7" t="s">
        <v>168</v>
      </c>
      <c r="I32" s="7" t="s">
        <v>169</v>
      </c>
      <c r="J32" s="1" t="s">
        <v>170</v>
      </c>
      <c r="K32" s="1" t="s">
        <v>1193</v>
      </c>
      <c r="L32" s="1" t="s">
        <v>2443</v>
      </c>
      <c r="M32" s="1" t="s">
        <v>2444</v>
      </c>
      <c r="N32" s="1" t="s">
        <v>2445</v>
      </c>
      <c r="O32" s="1" t="s">
        <v>2446</v>
      </c>
      <c r="Q32" s="1">
        <v>1</v>
      </c>
      <c r="R32" s="1" t="str">
        <f t="shared" si="2"/>
        <v>Hubei</v>
      </c>
      <c r="S32" s="1" t="str">
        <f t="shared" si="3"/>
        <v>Xianning</v>
      </c>
      <c r="T32" s="1" t="s">
        <v>2446</v>
      </c>
      <c r="U32" s="1" t="s">
        <v>2445</v>
      </c>
      <c r="V32" s="1" t="s">
        <v>3269</v>
      </c>
      <c r="Y32" s="4" t="s">
        <v>5</v>
      </c>
      <c r="Z32" s="6">
        <v>320.54000000000002</v>
      </c>
      <c r="AA32" s="6">
        <v>182.3</v>
      </c>
      <c r="AB32" s="10">
        <v>502.84000000000003</v>
      </c>
      <c r="AC32" s="1" t="str">
        <f>VLOOKUP(V32,'loc sxcoal vs GID worksheet'!$A$1:$B$686,2,0)</f>
        <v>咸宁市</v>
      </c>
    </row>
    <row r="33" spans="1:29">
      <c r="A33" s="11">
        <v>2019</v>
      </c>
      <c r="B33" s="4" t="s">
        <v>6</v>
      </c>
      <c r="C33" s="4">
        <v>5</v>
      </c>
      <c r="D33" s="4" t="s">
        <v>0</v>
      </c>
      <c r="E33" s="4">
        <v>41</v>
      </c>
      <c r="F33" s="4" t="s">
        <v>0</v>
      </c>
      <c r="G33" s="8">
        <v>284</v>
      </c>
      <c r="H33" s="7" t="s">
        <v>168</v>
      </c>
      <c r="I33" s="7" t="s">
        <v>176</v>
      </c>
      <c r="J33" s="1" t="s">
        <v>177</v>
      </c>
      <c r="K33" s="1" t="s">
        <v>1198</v>
      </c>
      <c r="L33" s="1" t="s">
        <v>2447</v>
      </c>
      <c r="M33" s="1" t="s">
        <v>2448</v>
      </c>
      <c r="N33" s="1" t="s">
        <v>2449</v>
      </c>
      <c r="O33" s="1" t="s">
        <v>2446</v>
      </c>
      <c r="Q33" s="1">
        <v>1</v>
      </c>
      <c r="R33" s="1" t="str">
        <f t="shared" si="2"/>
        <v>Hubei</v>
      </c>
      <c r="S33" s="1" t="str">
        <f t="shared" si="3"/>
        <v>Jingmen</v>
      </c>
      <c r="T33" s="1" t="s">
        <v>2446</v>
      </c>
      <c r="U33" s="1" t="s">
        <v>2449</v>
      </c>
      <c r="V33" s="1" t="s">
        <v>3270</v>
      </c>
      <c r="Y33" s="4" t="s">
        <v>5</v>
      </c>
      <c r="Z33" s="6">
        <v>346.18</v>
      </c>
      <c r="AA33" s="6">
        <v>196.89</v>
      </c>
      <c r="AB33" s="10">
        <v>543.06999999999994</v>
      </c>
      <c r="AC33" s="1" t="str">
        <f>VLOOKUP(V33,'loc sxcoal vs GID worksheet'!$A$1:$B$686,2,0)</f>
        <v>荆门市</v>
      </c>
    </row>
    <row r="34" spans="1:29">
      <c r="A34" s="11">
        <v>2019</v>
      </c>
      <c r="B34" s="4" t="s">
        <v>6</v>
      </c>
      <c r="C34" s="4">
        <v>5</v>
      </c>
      <c r="D34" s="4" t="s">
        <v>0</v>
      </c>
      <c r="E34" s="4">
        <v>41</v>
      </c>
      <c r="F34" s="4" t="s">
        <v>0</v>
      </c>
      <c r="G34" s="8">
        <v>291</v>
      </c>
      <c r="H34" s="7" t="s">
        <v>180</v>
      </c>
      <c r="I34" s="7" t="s">
        <v>190</v>
      </c>
      <c r="J34" s="1" t="s">
        <v>191</v>
      </c>
      <c r="K34" s="1" t="s">
        <v>1205</v>
      </c>
      <c r="L34" s="1" t="s">
        <v>2450</v>
      </c>
      <c r="M34" s="1" t="s">
        <v>2451</v>
      </c>
      <c r="N34" s="1" t="s">
        <v>2452</v>
      </c>
      <c r="O34" s="1" t="s">
        <v>2453</v>
      </c>
      <c r="Q34" s="1">
        <v>1</v>
      </c>
      <c r="R34" s="1" t="str">
        <f t="shared" si="2"/>
        <v>Jiangsu</v>
      </c>
      <c r="S34" s="1" t="str">
        <f t="shared" si="3"/>
        <v>Wuxi</v>
      </c>
      <c r="T34" s="1" t="s">
        <v>2453</v>
      </c>
      <c r="U34" s="1" t="s">
        <v>2452</v>
      </c>
      <c r="V34" s="1" t="s">
        <v>3271</v>
      </c>
      <c r="Y34" s="4" t="s">
        <v>5</v>
      </c>
      <c r="Z34" s="6">
        <v>166.68</v>
      </c>
      <c r="AA34" s="6">
        <v>94.8</v>
      </c>
      <c r="AB34" s="10">
        <v>261.48</v>
      </c>
      <c r="AC34" s="1" t="str">
        <f>VLOOKUP(V34,'loc sxcoal vs GID worksheet'!$A$1:$B$686,2,0)</f>
        <v>无锡市</v>
      </c>
    </row>
    <row r="35" spans="1:29">
      <c r="A35" s="11">
        <v>2019</v>
      </c>
      <c r="B35" s="4" t="s">
        <v>6</v>
      </c>
      <c r="C35" s="4">
        <v>5</v>
      </c>
      <c r="D35" s="4" t="s">
        <v>0</v>
      </c>
      <c r="E35" s="4">
        <v>41</v>
      </c>
      <c r="F35" s="4" t="s">
        <v>0</v>
      </c>
      <c r="G35" s="8">
        <v>292</v>
      </c>
      <c r="H35" s="7" t="s">
        <v>180</v>
      </c>
      <c r="I35" s="7" t="s">
        <v>192</v>
      </c>
      <c r="J35" s="1" t="s">
        <v>193</v>
      </c>
      <c r="K35" s="1" t="s">
        <v>1206</v>
      </c>
      <c r="L35" s="1" t="s">
        <v>1761</v>
      </c>
      <c r="M35" s="1" t="s">
        <v>2451</v>
      </c>
      <c r="N35" s="1" t="s">
        <v>2452</v>
      </c>
      <c r="O35" s="1" t="s">
        <v>2453</v>
      </c>
      <c r="Q35" s="1">
        <v>1</v>
      </c>
      <c r="R35" s="1" t="str">
        <f t="shared" si="2"/>
        <v>Jiangsu</v>
      </c>
      <c r="S35" s="1" t="str">
        <f t="shared" si="3"/>
        <v>Wuxi</v>
      </c>
      <c r="T35" s="1" t="s">
        <v>2453</v>
      </c>
      <c r="U35" s="1" t="s">
        <v>2452</v>
      </c>
      <c r="V35" s="1" t="s">
        <v>3271</v>
      </c>
      <c r="Y35" s="4" t="s">
        <v>5</v>
      </c>
      <c r="Z35" s="6">
        <v>333.36</v>
      </c>
      <c r="AA35" s="6">
        <v>189.59</v>
      </c>
      <c r="AB35" s="10">
        <v>522.95000000000005</v>
      </c>
      <c r="AC35" s="1" t="str">
        <f>VLOOKUP(V35,'loc sxcoal vs GID worksheet'!$A$1:$B$686,2,0)</f>
        <v>无锡市</v>
      </c>
    </row>
    <row r="36" spans="1:29">
      <c r="A36" s="11">
        <v>2019</v>
      </c>
      <c r="B36" s="4" t="s">
        <v>6</v>
      </c>
      <c r="C36" s="4">
        <v>5</v>
      </c>
      <c r="D36" s="4" t="s">
        <v>0</v>
      </c>
      <c r="E36" s="4">
        <v>41</v>
      </c>
      <c r="F36" s="4" t="s">
        <v>0</v>
      </c>
      <c r="G36" s="8">
        <v>296</v>
      </c>
      <c r="H36" s="7" t="s">
        <v>180</v>
      </c>
      <c r="I36" s="7" t="s">
        <v>199</v>
      </c>
      <c r="J36" s="1" t="s">
        <v>199</v>
      </c>
      <c r="K36" s="1" t="s">
        <v>1210</v>
      </c>
      <c r="L36" s="1" t="s">
        <v>2454</v>
      </c>
      <c r="M36" s="1" t="s">
        <v>2455</v>
      </c>
      <c r="N36" s="1" t="s">
        <v>2385</v>
      </c>
      <c r="O36" s="1" t="s">
        <v>2386</v>
      </c>
      <c r="Q36" s="1">
        <v>1</v>
      </c>
      <c r="R36" s="1" t="str">
        <f t="shared" si="2"/>
        <v>Anhui</v>
      </c>
      <c r="S36" s="1" t="str">
        <f t="shared" si="3"/>
        <v>Chuzhou</v>
      </c>
      <c r="T36" s="1" t="s">
        <v>2386</v>
      </c>
      <c r="U36" s="1" t="s">
        <v>2385</v>
      </c>
      <c r="V36" s="1" t="s">
        <v>3251</v>
      </c>
      <c r="Y36" s="4" t="s">
        <v>5</v>
      </c>
      <c r="Z36" s="6">
        <v>333.36</v>
      </c>
      <c r="AA36" s="6">
        <v>189.59</v>
      </c>
      <c r="AB36" s="10">
        <v>522.95000000000005</v>
      </c>
      <c r="AC36" s="1" t="str">
        <f>VLOOKUP(V36,'loc sxcoal vs GID worksheet'!$A$1:$B$686,2,0)</f>
        <v>滁州市</v>
      </c>
    </row>
    <row r="37" spans="1:29">
      <c r="A37" s="11">
        <v>2019</v>
      </c>
      <c r="B37" s="4" t="s">
        <v>6</v>
      </c>
      <c r="C37" s="4">
        <v>5</v>
      </c>
      <c r="D37" s="4" t="s">
        <v>0</v>
      </c>
      <c r="E37" s="4">
        <v>41</v>
      </c>
      <c r="F37" s="4" t="s">
        <v>0</v>
      </c>
      <c r="G37" s="8">
        <v>298</v>
      </c>
      <c r="H37" s="7" t="s">
        <v>180</v>
      </c>
      <c r="I37" s="7" t="s">
        <v>202</v>
      </c>
      <c r="J37" s="1" t="s">
        <v>203</v>
      </c>
      <c r="K37" s="1" t="s">
        <v>1212</v>
      </c>
      <c r="L37" s="1" t="s">
        <v>1211</v>
      </c>
      <c r="M37" s="1" t="s">
        <v>2418</v>
      </c>
      <c r="N37" s="1" t="s">
        <v>2419</v>
      </c>
      <c r="O37" s="1" t="s">
        <v>2386</v>
      </c>
      <c r="Q37" s="1">
        <v>1</v>
      </c>
      <c r="R37" s="1" t="str">
        <f t="shared" si="2"/>
        <v>Anhui</v>
      </c>
      <c r="S37" s="1" t="str">
        <f t="shared" si="3"/>
        <v>Xuancheng</v>
      </c>
      <c r="T37" s="1" t="s">
        <v>2386</v>
      </c>
      <c r="U37" s="1" t="s">
        <v>2419</v>
      </c>
      <c r="V37" s="1" t="s">
        <v>3261</v>
      </c>
      <c r="Y37" s="4" t="s">
        <v>5</v>
      </c>
      <c r="Z37" s="6">
        <v>166.68</v>
      </c>
      <c r="AA37" s="6">
        <v>94.8</v>
      </c>
      <c r="AB37" s="10">
        <v>261.48</v>
      </c>
      <c r="AC37" s="1" t="str">
        <f>VLOOKUP(V37,'loc sxcoal vs GID worksheet'!$A$1:$B$686,2,0)</f>
        <v>宣城市</v>
      </c>
    </row>
    <row r="38" spans="1:29">
      <c r="A38" s="11">
        <v>2019</v>
      </c>
      <c r="B38" s="4" t="s">
        <v>6</v>
      </c>
      <c r="C38" s="4">
        <v>5</v>
      </c>
      <c r="D38" s="4" t="s">
        <v>0</v>
      </c>
      <c r="E38" s="4">
        <v>41</v>
      </c>
      <c r="F38" s="4" t="s">
        <v>0</v>
      </c>
      <c r="G38" s="8">
        <v>299</v>
      </c>
      <c r="H38" s="7" t="s">
        <v>180</v>
      </c>
      <c r="I38" s="7" t="s">
        <v>204</v>
      </c>
      <c r="J38" s="1" t="s">
        <v>73</v>
      </c>
      <c r="K38" s="1" t="s">
        <v>1148</v>
      </c>
      <c r="L38" s="1" t="s">
        <v>1211</v>
      </c>
      <c r="M38" s="1" t="s">
        <v>2418</v>
      </c>
      <c r="N38" s="1" t="s">
        <v>2419</v>
      </c>
      <c r="O38" s="1" t="s">
        <v>2386</v>
      </c>
      <c r="Q38" s="1">
        <v>1</v>
      </c>
      <c r="R38" s="1" t="str">
        <f t="shared" si="2"/>
        <v>Anhui</v>
      </c>
      <c r="S38" s="1" t="str">
        <f t="shared" si="3"/>
        <v>Xuancheng</v>
      </c>
      <c r="T38" s="1" t="s">
        <v>2386</v>
      </c>
      <c r="U38" s="1" t="s">
        <v>2419</v>
      </c>
      <c r="V38" s="1" t="s">
        <v>3261</v>
      </c>
      <c r="Y38" s="4" t="s">
        <v>5</v>
      </c>
      <c r="Z38" s="6">
        <v>333.36</v>
      </c>
      <c r="AA38" s="6">
        <v>189.59</v>
      </c>
      <c r="AB38" s="10">
        <v>522.95000000000005</v>
      </c>
      <c r="AC38" s="1" t="str">
        <f>VLOOKUP(V38,'loc sxcoal vs GID worksheet'!$A$1:$B$686,2,0)</f>
        <v>宣城市</v>
      </c>
    </row>
    <row r="39" spans="1:29">
      <c r="A39" s="11">
        <v>2019</v>
      </c>
      <c r="B39" s="4" t="s">
        <v>6</v>
      </c>
      <c r="C39" s="4">
        <v>5</v>
      </c>
      <c r="D39" s="4" t="s">
        <v>0</v>
      </c>
      <c r="E39" s="4">
        <v>41</v>
      </c>
      <c r="F39" s="4" t="s">
        <v>0</v>
      </c>
      <c r="G39" s="8">
        <v>305</v>
      </c>
      <c r="H39" s="7" t="s">
        <v>180</v>
      </c>
      <c r="I39" s="7" t="s">
        <v>215</v>
      </c>
      <c r="J39" s="1" t="s">
        <v>216</v>
      </c>
      <c r="K39" s="1" t="s">
        <v>1218</v>
      </c>
      <c r="L39" s="1" t="s">
        <v>2456</v>
      </c>
      <c r="M39" s="1" t="s">
        <v>2456</v>
      </c>
      <c r="N39" s="1" t="s">
        <v>2457</v>
      </c>
      <c r="O39" s="1" t="s">
        <v>2458</v>
      </c>
      <c r="Q39" s="1">
        <v>1</v>
      </c>
      <c r="R39" s="1" t="str">
        <f t="shared" si="2"/>
        <v>Shandong</v>
      </c>
      <c r="S39" s="1" t="str">
        <f t="shared" si="3"/>
        <v>Linyi</v>
      </c>
      <c r="T39" s="1" t="s">
        <v>2458</v>
      </c>
      <c r="U39" s="1" t="s">
        <v>2457</v>
      </c>
      <c r="V39" s="1" t="s">
        <v>3272</v>
      </c>
      <c r="Y39" s="4" t="s">
        <v>5</v>
      </c>
      <c r="Z39" s="6">
        <v>333.36</v>
      </c>
      <c r="AA39" s="6">
        <v>189.59</v>
      </c>
      <c r="AB39" s="10">
        <v>522.95000000000005</v>
      </c>
      <c r="AC39" s="1" t="str">
        <f>VLOOKUP(V39,'loc sxcoal vs GID worksheet'!$A$1:$B$686,2,0)</f>
        <v>临沂市</v>
      </c>
    </row>
    <row r="40" spans="1:29">
      <c r="A40" s="11">
        <v>2019</v>
      </c>
      <c r="B40" s="4" t="s">
        <v>6</v>
      </c>
      <c r="C40" s="4">
        <v>5</v>
      </c>
      <c r="D40" s="4" t="s">
        <v>0</v>
      </c>
      <c r="E40" s="4">
        <v>41</v>
      </c>
      <c r="F40" s="4" t="s">
        <v>0</v>
      </c>
      <c r="G40" s="8">
        <v>308</v>
      </c>
      <c r="H40" s="7" t="s">
        <v>180</v>
      </c>
      <c r="I40" s="7" t="s">
        <v>221</v>
      </c>
      <c r="J40" s="1" t="s">
        <v>222</v>
      </c>
      <c r="K40" s="1" t="s">
        <v>1221</v>
      </c>
      <c r="L40" s="1" t="s">
        <v>2459</v>
      </c>
      <c r="M40" s="1" t="s">
        <v>2460</v>
      </c>
      <c r="N40" s="1" t="s">
        <v>2461</v>
      </c>
      <c r="O40" s="1" t="s">
        <v>2458</v>
      </c>
      <c r="Q40" s="1">
        <v>1</v>
      </c>
      <c r="R40" s="1" t="str">
        <f t="shared" si="2"/>
        <v>Shandong</v>
      </c>
      <c r="S40" s="1" t="str">
        <f t="shared" si="3"/>
        <v>Zaozhuang</v>
      </c>
      <c r="T40" s="1" t="s">
        <v>2458</v>
      </c>
      <c r="U40" s="1" t="s">
        <v>2461</v>
      </c>
      <c r="V40" s="1" t="s">
        <v>3273</v>
      </c>
      <c r="Y40" s="4" t="s">
        <v>5</v>
      </c>
      <c r="Z40" s="6">
        <v>333.36</v>
      </c>
      <c r="AA40" s="6">
        <v>189.59</v>
      </c>
      <c r="AB40" s="10">
        <v>522.95000000000005</v>
      </c>
      <c r="AC40" s="1" t="str">
        <f>VLOOKUP(V40,'loc sxcoal vs GID worksheet'!$A$1:$B$686,2,0)</f>
        <v>枣庄市</v>
      </c>
    </row>
    <row r="41" spans="1:29">
      <c r="A41" s="11">
        <v>2019</v>
      </c>
      <c r="B41" s="4" t="s">
        <v>6</v>
      </c>
      <c r="C41" s="4">
        <v>5</v>
      </c>
      <c r="D41" s="4" t="s">
        <v>0</v>
      </c>
      <c r="E41" s="4">
        <v>41</v>
      </c>
      <c r="F41" s="4" t="s">
        <v>0</v>
      </c>
      <c r="G41" s="8">
        <v>310</v>
      </c>
      <c r="H41" s="7" t="s">
        <v>180</v>
      </c>
      <c r="I41" s="7" t="s">
        <v>225</v>
      </c>
      <c r="J41" s="1" t="s">
        <v>226</v>
      </c>
      <c r="K41" s="1" t="s">
        <v>1223</v>
      </c>
      <c r="L41" s="1" t="s">
        <v>2462</v>
      </c>
      <c r="M41" s="1" t="s">
        <v>2463</v>
      </c>
      <c r="N41" s="1" t="s">
        <v>2464</v>
      </c>
      <c r="O41" s="1" t="s">
        <v>2357</v>
      </c>
      <c r="Q41" s="1">
        <v>1</v>
      </c>
      <c r="R41" s="1" t="str">
        <f t="shared" si="2"/>
        <v>Zhejiang</v>
      </c>
      <c r="S41" s="1" t="str">
        <f t="shared" si="3"/>
        <v>Hangzhou</v>
      </c>
      <c r="T41" s="1" t="s">
        <v>2357</v>
      </c>
      <c r="U41" s="1" t="s">
        <v>2464</v>
      </c>
      <c r="V41" s="1" t="s">
        <v>3274</v>
      </c>
      <c r="Y41" s="4" t="s">
        <v>5</v>
      </c>
      <c r="Z41" s="6">
        <v>333.36</v>
      </c>
      <c r="AA41" s="6">
        <v>189.59</v>
      </c>
      <c r="AB41" s="10">
        <v>522.95000000000005</v>
      </c>
      <c r="AC41" s="1" t="str">
        <f>VLOOKUP(V41,'loc sxcoal vs GID worksheet'!$A$1:$B$686,2,0)</f>
        <v>杭州市</v>
      </c>
    </row>
    <row r="42" spans="1:29">
      <c r="A42" s="11">
        <v>2019</v>
      </c>
      <c r="B42" s="4" t="s">
        <v>6</v>
      </c>
      <c r="C42" s="4">
        <v>5</v>
      </c>
      <c r="D42" s="4" t="s">
        <v>0</v>
      </c>
      <c r="E42" s="4">
        <v>41</v>
      </c>
      <c r="F42" s="4" t="s">
        <v>0</v>
      </c>
      <c r="G42" s="8">
        <v>315</v>
      </c>
      <c r="H42" s="7" t="s">
        <v>180</v>
      </c>
      <c r="I42" s="7" t="s">
        <v>235</v>
      </c>
      <c r="J42" s="1" t="s">
        <v>236</v>
      </c>
      <c r="K42" s="1" t="s">
        <v>1193</v>
      </c>
      <c r="L42" s="1" t="s">
        <v>1809</v>
      </c>
      <c r="M42" s="1" t="s">
        <v>1786</v>
      </c>
      <c r="N42" s="1" t="s">
        <v>2437</v>
      </c>
      <c r="O42" s="1" t="s">
        <v>2357</v>
      </c>
      <c r="Q42" s="1">
        <v>1</v>
      </c>
      <c r="R42" s="1" t="str">
        <f t="shared" si="2"/>
        <v>Zhejiang</v>
      </c>
      <c r="S42" s="1" t="str">
        <f t="shared" si="3"/>
        <v>Huzhou</v>
      </c>
      <c r="T42" s="1" t="s">
        <v>2357</v>
      </c>
      <c r="U42" s="1" t="s">
        <v>2437</v>
      </c>
      <c r="V42" s="1" t="s">
        <v>3266</v>
      </c>
      <c r="Y42" s="4" t="s">
        <v>5</v>
      </c>
      <c r="Z42" s="6">
        <v>333.36</v>
      </c>
      <c r="AA42" s="6">
        <v>189.59</v>
      </c>
      <c r="AB42" s="10">
        <v>522.95000000000005</v>
      </c>
      <c r="AC42" s="1" t="str">
        <f>VLOOKUP(V42,'loc sxcoal vs GID worksheet'!$A$1:$B$686,2,0)</f>
        <v>湖州市</v>
      </c>
    </row>
    <row r="43" spans="1:29">
      <c r="A43" s="11">
        <v>2019</v>
      </c>
      <c r="B43" s="4" t="s">
        <v>6</v>
      </c>
      <c r="C43" s="4">
        <v>5</v>
      </c>
      <c r="D43" s="4" t="s">
        <v>0</v>
      </c>
      <c r="E43" s="4">
        <v>41</v>
      </c>
      <c r="F43" s="4" t="s">
        <v>0</v>
      </c>
      <c r="G43" s="8">
        <v>316</v>
      </c>
      <c r="H43" s="7" t="s">
        <v>180</v>
      </c>
      <c r="I43" s="7" t="s">
        <v>237</v>
      </c>
      <c r="J43" s="1" t="s">
        <v>238</v>
      </c>
      <c r="K43" s="1" t="s">
        <v>1228</v>
      </c>
      <c r="L43" s="1" t="s">
        <v>2465</v>
      </c>
      <c r="M43" s="1" t="s">
        <v>1786</v>
      </c>
      <c r="N43" s="1" t="s">
        <v>2437</v>
      </c>
      <c r="O43" s="1" t="s">
        <v>2357</v>
      </c>
      <c r="Q43" s="1">
        <v>1</v>
      </c>
      <c r="R43" s="1" t="str">
        <f t="shared" si="2"/>
        <v>Zhejiang</v>
      </c>
      <c r="S43" s="1" t="str">
        <f t="shared" si="3"/>
        <v>Huzhou</v>
      </c>
      <c r="T43" s="1" t="s">
        <v>2357</v>
      </c>
      <c r="U43" s="1" t="s">
        <v>2437</v>
      </c>
      <c r="V43" s="1" t="s">
        <v>3266</v>
      </c>
      <c r="Y43" s="4" t="s">
        <v>5</v>
      </c>
      <c r="Z43" s="6">
        <v>232.92</v>
      </c>
      <c r="AA43" s="6">
        <v>132.47</v>
      </c>
      <c r="AB43" s="10">
        <v>365.39</v>
      </c>
      <c r="AC43" s="1" t="str">
        <f>VLOOKUP(V43,'loc sxcoal vs GID worksheet'!$A$1:$B$686,2,0)</f>
        <v>湖州市</v>
      </c>
    </row>
    <row r="44" spans="1:29">
      <c r="A44" s="11">
        <v>2019</v>
      </c>
      <c r="B44" s="4" t="s">
        <v>6</v>
      </c>
      <c r="C44" s="4">
        <v>5</v>
      </c>
      <c r="D44" s="4" t="s">
        <v>0</v>
      </c>
      <c r="E44" s="4">
        <v>41</v>
      </c>
      <c r="F44" s="4" t="s">
        <v>0</v>
      </c>
      <c r="G44" s="8">
        <v>317</v>
      </c>
      <c r="H44" s="7" t="s">
        <v>180</v>
      </c>
      <c r="I44" s="7" t="s">
        <v>239</v>
      </c>
      <c r="J44" s="1" t="s">
        <v>240</v>
      </c>
      <c r="K44" s="1" t="s">
        <v>1229</v>
      </c>
      <c r="L44" s="1" t="s">
        <v>2465</v>
      </c>
      <c r="M44" s="1" t="s">
        <v>1786</v>
      </c>
      <c r="N44" s="1" t="s">
        <v>2437</v>
      </c>
      <c r="O44" s="1" t="s">
        <v>2357</v>
      </c>
      <c r="Q44" s="1">
        <v>1</v>
      </c>
      <c r="R44" s="1" t="str">
        <f t="shared" si="2"/>
        <v>Zhejiang</v>
      </c>
      <c r="S44" s="1" t="str">
        <f t="shared" si="3"/>
        <v>Huzhou</v>
      </c>
      <c r="T44" s="1" t="s">
        <v>2357</v>
      </c>
      <c r="U44" s="1" t="s">
        <v>2437</v>
      </c>
      <c r="V44" s="1" t="s">
        <v>3266</v>
      </c>
      <c r="Y44" s="4" t="s">
        <v>5</v>
      </c>
      <c r="Z44" s="6">
        <v>333.36</v>
      </c>
      <c r="AA44" s="6">
        <v>189.59</v>
      </c>
      <c r="AB44" s="10">
        <v>522.95000000000005</v>
      </c>
      <c r="AC44" s="1" t="str">
        <f>VLOOKUP(V44,'loc sxcoal vs GID worksheet'!$A$1:$B$686,2,0)</f>
        <v>湖州市</v>
      </c>
    </row>
    <row r="45" spans="1:29">
      <c r="A45" s="11">
        <v>2019</v>
      </c>
      <c r="B45" s="4" t="s">
        <v>6</v>
      </c>
      <c r="C45" s="4">
        <v>5</v>
      </c>
      <c r="D45" s="4" t="s">
        <v>0</v>
      </c>
      <c r="E45" s="4">
        <v>41</v>
      </c>
      <c r="F45" s="4" t="s">
        <v>0</v>
      </c>
      <c r="G45" s="8">
        <v>318</v>
      </c>
      <c r="H45" s="7" t="s">
        <v>180</v>
      </c>
      <c r="I45" s="7" t="s">
        <v>241</v>
      </c>
      <c r="J45" s="1" t="s">
        <v>242</v>
      </c>
      <c r="K45" s="1" t="s">
        <v>1230</v>
      </c>
      <c r="L45" s="1" t="s">
        <v>2466</v>
      </c>
      <c r="M45" s="1" t="s">
        <v>1786</v>
      </c>
      <c r="N45" s="1" t="s">
        <v>2437</v>
      </c>
      <c r="O45" s="1" t="s">
        <v>2357</v>
      </c>
      <c r="Q45" s="1">
        <v>1</v>
      </c>
      <c r="R45" s="1" t="str">
        <f t="shared" si="2"/>
        <v>Zhejiang</v>
      </c>
      <c r="S45" s="1" t="str">
        <f t="shared" si="3"/>
        <v>Huzhou</v>
      </c>
      <c r="T45" s="1" t="s">
        <v>2357</v>
      </c>
      <c r="U45" s="1" t="s">
        <v>2437</v>
      </c>
      <c r="V45" s="1" t="s">
        <v>3266</v>
      </c>
      <c r="Y45" s="4" t="s">
        <v>5</v>
      </c>
      <c r="Z45" s="6">
        <v>666.72</v>
      </c>
      <c r="AA45" s="6">
        <v>379.19</v>
      </c>
      <c r="AB45" s="10">
        <v>1045.9100000000001</v>
      </c>
      <c r="AC45" s="1" t="str">
        <f>VLOOKUP(V45,'loc sxcoal vs GID worksheet'!$A$1:$B$686,2,0)</f>
        <v>湖州市</v>
      </c>
    </row>
    <row r="46" spans="1:29">
      <c r="A46" s="11">
        <v>2019</v>
      </c>
      <c r="B46" s="4" t="s">
        <v>6</v>
      </c>
      <c r="C46" s="4">
        <v>5</v>
      </c>
      <c r="D46" s="4" t="s">
        <v>0</v>
      </c>
      <c r="E46" s="4">
        <v>41</v>
      </c>
      <c r="F46" s="4" t="s">
        <v>0</v>
      </c>
      <c r="G46" s="8">
        <v>319</v>
      </c>
      <c r="H46" s="7" t="s">
        <v>180</v>
      </c>
      <c r="I46" s="7" t="s">
        <v>243</v>
      </c>
      <c r="J46" s="1" t="s">
        <v>244</v>
      </c>
      <c r="K46" s="1" t="s">
        <v>1231</v>
      </c>
      <c r="L46" s="1" t="s">
        <v>2467</v>
      </c>
      <c r="M46" s="1" t="s">
        <v>1787</v>
      </c>
      <c r="N46" s="1" t="s">
        <v>2437</v>
      </c>
      <c r="O46" s="1" t="s">
        <v>2357</v>
      </c>
      <c r="Q46" s="1">
        <v>1</v>
      </c>
      <c r="R46" s="1" t="str">
        <f t="shared" si="2"/>
        <v>Zhejiang</v>
      </c>
      <c r="S46" s="1" t="str">
        <f t="shared" si="3"/>
        <v>Huzhou</v>
      </c>
      <c r="T46" s="1" t="s">
        <v>2357</v>
      </c>
      <c r="U46" s="1" t="s">
        <v>2437</v>
      </c>
      <c r="V46" s="1" t="s">
        <v>3266</v>
      </c>
      <c r="Y46" s="4" t="s">
        <v>5</v>
      </c>
      <c r="Z46" s="6">
        <v>100.44</v>
      </c>
      <c r="AA46" s="6">
        <v>57.12</v>
      </c>
      <c r="AB46" s="10">
        <v>157.56</v>
      </c>
      <c r="AC46" s="1" t="str">
        <f>VLOOKUP(V46,'loc sxcoal vs GID worksheet'!$A$1:$B$686,2,0)</f>
        <v>湖州市</v>
      </c>
    </row>
    <row r="47" spans="1:29">
      <c r="A47" s="11">
        <v>2019</v>
      </c>
      <c r="B47" s="4" t="s">
        <v>6</v>
      </c>
      <c r="C47" s="4">
        <v>5</v>
      </c>
      <c r="D47" s="4" t="s">
        <v>0</v>
      </c>
      <c r="E47" s="4">
        <v>41</v>
      </c>
      <c r="F47" s="4" t="s">
        <v>0</v>
      </c>
      <c r="G47" s="8">
        <v>320</v>
      </c>
      <c r="H47" s="7" t="s">
        <v>180</v>
      </c>
      <c r="I47" s="7" t="s">
        <v>245</v>
      </c>
      <c r="J47" s="1" t="s">
        <v>246</v>
      </c>
      <c r="K47" s="1" t="s">
        <v>1232</v>
      </c>
      <c r="L47" s="1" t="s">
        <v>2468</v>
      </c>
      <c r="M47" s="1" t="s">
        <v>2469</v>
      </c>
      <c r="N47" s="1" t="s">
        <v>2435</v>
      </c>
      <c r="O47" s="1" t="s">
        <v>2357</v>
      </c>
      <c r="Q47" s="1">
        <v>1</v>
      </c>
      <c r="R47" s="1" t="str">
        <f t="shared" si="2"/>
        <v>Zhejiang</v>
      </c>
      <c r="S47" s="1" t="str">
        <f t="shared" si="3"/>
        <v>Jiaxing</v>
      </c>
      <c r="T47" s="1" t="s">
        <v>2357</v>
      </c>
      <c r="U47" s="1" t="s">
        <v>2435</v>
      </c>
      <c r="V47" s="1" t="s">
        <v>3265</v>
      </c>
      <c r="Y47" s="4" t="s">
        <v>5</v>
      </c>
      <c r="Z47" s="6">
        <v>333.36</v>
      </c>
      <c r="AA47" s="6">
        <v>189.59</v>
      </c>
      <c r="AB47" s="10">
        <v>522.95000000000005</v>
      </c>
      <c r="AC47" s="1" t="str">
        <f>VLOOKUP(V47,'loc sxcoal vs GID worksheet'!$A$1:$B$686,2,0)</f>
        <v>嘉兴市</v>
      </c>
    </row>
    <row r="48" spans="1:29">
      <c r="A48" s="11">
        <v>2019</v>
      </c>
      <c r="B48" s="4" t="s">
        <v>6</v>
      </c>
      <c r="C48" s="4">
        <v>5</v>
      </c>
      <c r="D48" s="4" t="s">
        <v>0</v>
      </c>
      <c r="E48" s="4">
        <v>41</v>
      </c>
      <c r="F48" s="4" t="s">
        <v>0</v>
      </c>
      <c r="G48" s="8">
        <v>571</v>
      </c>
      <c r="H48" s="7" t="s">
        <v>641</v>
      </c>
      <c r="I48" s="7" t="s">
        <v>644</v>
      </c>
      <c r="J48" s="1" t="s">
        <v>1921</v>
      </c>
      <c r="K48" s="1" t="s">
        <v>2330</v>
      </c>
      <c r="Q48" s="1">
        <v>5</v>
      </c>
      <c r="R48" s="1">
        <f>L48</f>
        <v>0</v>
      </c>
      <c r="S48" s="1" t="str">
        <f>K48</f>
        <v>Jilin Yatai Mingcheng Cement Kuangshan Street</v>
      </c>
      <c r="T48" s="1">
        <v>0</v>
      </c>
      <c r="U48" s="1" t="s">
        <v>2330</v>
      </c>
      <c r="V48" s="1" t="s">
        <v>3485</v>
      </c>
      <c r="Y48" s="4" t="s">
        <v>5</v>
      </c>
      <c r="Z48" s="6">
        <v>666.72</v>
      </c>
      <c r="AA48" s="6">
        <v>379.19</v>
      </c>
      <c r="AB48" s="10">
        <v>1045.9100000000001</v>
      </c>
      <c r="AC48" s="1" t="str">
        <f>VLOOKUP(V48,'loc sxcoal vs GID worksheet'!$A$1:$B$686,2,0)</f>
        <v>吉林市</v>
      </c>
    </row>
    <row r="49" spans="1:29">
      <c r="A49" s="11">
        <v>2019</v>
      </c>
      <c r="B49" s="4" t="s">
        <v>6</v>
      </c>
      <c r="C49" s="4">
        <v>5</v>
      </c>
      <c r="D49" s="4" t="s">
        <v>0</v>
      </c>
      <c r="E49" s="4">
        <v>41</v>
      </c>
      <c r="F49" s="4" t="s">
        <v>0</v>
      </c>
      <c r="G49" s="8">
        <v>329</v>
      </c>
      <c r="H49" s="7" t="s">
        <v>180</v>
      </c>
      <c r="I49" s="7" t="s">
        <v>261</v>
      </c>
      <c r="J49" s="1" t="s">
        <v>262</v>
      </c>
      <c r="K49" s="1" t="s">
        <v>1239</v>
      </c>
      <c r="L49" s="1" t="s">
        <v>1432</v>
      </c>
      <c r="M49" s="1" t="s">
        <v>1349</v>
      </c>
      <c r="N49" s="1" t="s">
        <v>2395</v>
      </c>
      <c r="O49" s="1" t="s">
        <v>2396</v>
      </c>
      <c r="Q49" s="1">
        <v>1</v>
      </c>
      <c r="R49" s="1" t="str">
        <f t="shared" ref="R49:R87" si="4">O49</f>
        <v>Jiangxi</v>
      </c>
      <c r="S49" s="1" t="str">
        <f t="shared" ref="S49:S87" si="5">N49</f>
        <v>Shangrao</v>
      </c>
      <c r="T49" s="1" t="s">
        <v>2396</v>
      </c>
      <c r="U49" s="1" t="s">
        <v>2395</v>
      </c>
      <c r="V49" s="1" t="s">
        <v>3254</v>
      </c>
      <c r="Y49" s="4" t="s">
        <v>5</v>
      </c>
      <c r="Z49" s="6">
        <v>500.04</v>
      </c>
      <c r="AA49" s="6">
        <v>284.39</v>
      </c>
      <c r="AB49" s="10">
        <v>784.43000000000006</v>
      </c>
      <c r="AC49" s="1" t="str">
        <f>VLOOKUP(V49,'loc sxcoal vs GID worksheet'!$A$1:$B$686,2,0)</f>
        <v>上饶市</v>
      </c>
    </row>
    <row r="50" spans="1:29">
      <c r="A50" s="11">
        <v>2019</v>
      </c>
      <c r="B50" s="4" t="s">
        <v>6</v>
      </c>
      <c r="C50" s="4">
        <v>5</v>
      </c>
      <c r="D50" s="4" t="s">
        <v>0</v>
      </c>
      <c r="E50" s="4">
        <v>41</v>
      </c>
      <c r="F50" s="4" t="s">
        <v>0</v>
      </c>
      <c r="G50" s="8">
        <v>332</v>
      </c>
      <c r="H50" s="7" t="s">
        <v>180</v>
      </c>
      <c r="I50" s="7" t="s">
        <v>267</v>
      </c>
      <c r="J50" s="1" t="s">
        <v>268</v>
      </c>
      <c r="K50" s="1" t="s">
        <v>1242</v>
      </c>
      <c r="L50" s="1" t="s">
        <v>2473</v>
      </c>
      <c r="M50" s="1" t="s">
        <v>2474</v>
      </c>
      <c r="N50" s="1" t="s">
        <v>2475</v>
      </c>
      <c r="O50" s="1" t="s">
        <v>2396</v>
      </c>
      <c r="Q50" s="1">
        <v>1</v>
      </c>
      <c r="R50" s="1" t="str">
        <f t="shared" si="4"/>
        <v>Jiangxi</v>
      </c>
      <c r="S50" s="1" t="str">
        <f t="shared" si="5"/>
        <v>Ganzhou</v>
      </c>
      <c r="T50" s="1" t="s">
        <v>2396</v>
      </c>
      <c r="U50" s="1" t="s">
        <v>2475</v>
      </c>
      <c r="V50" s="1" t="s">
        <v>3275</v>
      </c>
      <c r="Y50" s="4" t="s">
        <v>5</v>
      </c>
      <c r="Z50" s="6">
        <v>245.75</v>
      </c>
      <c r="AA50" s="6">
        <v>139.77000000000001</v>
      </c>
      <c r="AB50" s="10">
        <v>385.52</v>
      </c>
      <c r="AC50" s="1" t="str">
        <f>VLOOKUP(V50,'loc sxcoal vs GID worksheet'!$A$1:$B$686,2,0)</f>
        <v>赣州市</v>
      </c>
    </row>
    <row r="51" spans="1:29">
      <c r="A51" s="11">
        <v>2019</v>
      </c>
      <c r="B51" s="4" t="s">
        <v>6</v>
      </c>
      <c r="C51" s="4">
        <v>5</v>
      </c>
      <c r="D51" s="4" t="s">
        <v>0</v>
      </c>
      <c r="E51" s="4">
        <v>41</v>
      </c>
      <c r="F51" s="4" t="s">
        <v>0</v>
      </c>
      <c r="G51" s="8">
        <v>333</v>
      </c>
      <c r="H51" s="7" t="s">
        <v>180</v>
      </c>
      <c r="I51" s="7" t="s">
        <v>269</v>
      </c>
      <c r="J51" s="1" t="s">
        <v>270</v>
      </c>
      <c r="K51" s="1" t="s">
        <v>1243</v>
      </c>
      <c r="L51" s="1" t="s">
        <v>2476</v>
      </c>
      <c r="M51" s="1" t="s">
        <v>2474</v>
      </c>
      <c r="N51" s="1" t="s">
        <v>2475</v>
      </c>
      <c r="O51" s="1" t="s">
        <v>2396</v>
      </c>
      <c r="Q51" s="1">
        <v>1</v>
      </c>
      <c r="R51" s="1" t="str">
        <f t="shared" si="4"/>
        <v>Jiangxi</v>
      </c>
      <c r="S51" s="1" t="str">
        <f t="shared" si="5"/>
        <v>Ganzhou</v>
      </c>
      <c r="T51" s="1" t="s">
        <v>2396</v>
      </c>
      <c r="U51" s="1" t="s">
        <v>2475</v>
      </c>
      <c r="V51" s="1" t="s">
        <v>3275</v>
      </c>
      <c r="Y51" s="4" t="s">
        <v>5</v>
      </c>
      <c r="Z51" s="6">
        <v>320.54000000000002</v>
      </c>
      <c r="AA51" s="6">
        <v>182.3</v>
      </c>
      <c r="AB51" s="10">
        <v>502.84000000000003</v>
      </c>
      <c r="AC51" s="1" t="str">
        <f>VLOOKUP(V51,'loc sxcoal vs GID worksheet'!$A$1:$B$686,2,0)</f>
        <v>赣州市</v>
      </c>
    </row>
    <row r="52" spans="1:29">
      <c r="A52" s="11">
        <v>2019</v>
      </c>
      <c r="B52" s="4" t="s">
        <v>6</v>
      </c>
      <c r="C52" s="4">
        <v>5</v>
      </c>
      <c r="D52" s="4" t="s">
        <v>0</v>
      </c>
      <c r="E52" s="4">
        <v>41</v>
      </c>
      <c r="F52" s="4" t="s">
        <v>0</v>
      </c>
      <c r="G52" s="8">
        <v>335</v>
      </c>
      <c r="H52" s="7" t="s">
        <v>180</v>
      </c>
      <c r="I52" s="7" t="s">
        <v>273</v>
      </c>
      <c r="J52" s="1" t="s">
        <v>274</v>
      </c>
      <c r="K52" s="1" t="s">
        <v>1245</v>
      </c>
      <c r="L52" s="1" t="s">
        <v>2477</v>
      </c>
      <c r="M52" s="1" t="s">
        <v>2478</v>
      </c>
      <c r="N52" s="1" t="s">
        <v>2479</v>
      </c>
      <c r="O52" s="1" t="s">
        <v>2400</v>
      </c>
      <c r="Q52" s="1">
        <v>1</v>
      </c>
      <c r="R52" s="1" t="str">
        <f t="shared" si="4"/>
        <v>Hunan</v>
      </c>
      <c r="S52" s="1" t="str">
        <f t="shared" si="5"/>
        <v>Changsha</v>
      </c>
      <c r="T52" s="1" t="s">
        <v>2400</v>
      </c>
      <c r="U52" s="1" t="s">
        <v>2479</v>
      </c>
      <c r="V52" s="1" t="s">
        <v>3276</v>
      </c>
      <c r="Y52" s="4" t="s">
        <v>5</v>
      </c>
      <c r="Z52" s="6">
        <v>333.36</v>
      </c>
      <c r="AA52" s="6">
        <v>189.59</v>
      </c>
      <c r="AB52" s="10">
        <v>522.95000000000005</v>
      </c>
      <c r="AC52" s="1" t="str">
        <f>VLOOKUP(V52,'loc sxcoal vs GID worksheet'!$A$1:$B$686,2,0)</f>
        <v>长沙市</v>
      </c>
    </row>
    <row r="53" spans="1:29">
      <c r="A53" s="11">
        <v>2019</v>
      </c>
      <c r="B53" s="4" t="s">
        <v>6</v>
      </c>
      <c r="C53" s="4">
        <v>5</v>
      </c>
      <c r="D53" s="4" t="s">
        <v>0</v>
      </c>
      <c r="E53" s="4">
        <v>41</v>
      </c>
      <c r="F53" s="4" t="s">
        <v>0</v>
      </c>
      <c r="G53" s="8">
        <v>338</v>
      </c>
      <c r="H53" s="7" t="s">
        <v>180</v>
      </c>
      <c r="I53" s="7" t="s">
        <v>279</v>
      </c>
      <c r="J53" s="1" t="s">
        <v>280</v>
      </c>
      <c r="K53" s="1" t="s">
        <v>1248</v>
      </c>
      <c r="L53" s="1" t="s">
        <v>2480</v>
      </c>
      <c r="M53" s="1" t="s">
        <v>2481</v>
      </c>
      <c r="N53" s="1" t="s">
        <v>2482</v>
      </c>
      <c r="O53" s="1" t="s">
        <v>2400</v>
      </c>
      <c r="Q53" s="1">
        <v>1</v>
      </c>
      <c r="R53" s="1" t="str">
        <f t="shared" si="4"/>
        <v>Hunan</v>
      </c>
      <c r="S53" s="1" t="str">
        <f t="shared" si="5"/>
        <v>Hengyang</v>
      </c>
      <c r="T53" s="1" t="s">
        <v>2400</v>
      </c>
      <c r="U53" s="1" t="s">
        <v>2482</v>
      </c>
      <c r="V53" s="1" t="s">
        <v>3277</v>
      </c>
      <c r="Y53" s="4" t="s">
        <v>5</v>
      </c>
      <c r="Z53" s="6">
        <v>166.68</v>
      </c>
      <c r="AA53" s="6">
        <v>94.8</v>
      </c>
      <c r="AB53" s="10">
        <v>261.48</v>
      </c>
      <c r="AC53" s="1" t="str">
        <f>VLOOKUP(V53,'loc sxcoal vs GID worksheet'!$A$1:$B$686,2,0)</f>
        <v>衡阳市</v>
      </c>
    </row>
    <row r="54" spans="1:29">
      <c r="A54" s="11">
        <v>2019</v>
      </c>
      <c r="B54" s="4" t="s">
        <v>6</v>
      </c>
      <c r="C54" s="4">
        <v>5</v>
      </c>
      <c r="D54" s="4" t="s">
        <v>0</v>
      </c>
      <c r="E54" s="4">
        <v>41</v>
      </c>
      <c r="F54" s="4" t="s">
        <v>0</v>
      </c>
      <c r="G54" s="8">
        <v>339</v>
      </c>
      <c r="H54" s="7" t="s">
        <v>180</v>
      </c>
      <c r="I54" s="7" t="s">
        <v>281</v>
      </c>
      <c r="J54" s="1" t="s">
        <v>282</v>
      </c>
      <c r="K54" s="1" t="s">
        <v>1249</v>
      </c>
      <c r="L54" s="1" t="s">
        <v>2483</v>
      </c>
      <c r="M54" s="1" t="s">
        <v>2484</v>
      </c>
      <c r="N54" s="1" t="s">
        <v>2482</v>
      </c>
      <c r="O54" s="1" t="s">
        <v>2400</v>
      </c>
      <c r="Q54" s="1">
        <v>1</v>
      </c>
      <c r="R54" s="1" t="str">
        <f t="shared" si="4"/>
        <v>Hunan</v>
      </c>
      <c r="S54" s="1" t="str">
        <f t="shared" si="5"/>
        <v>Hengyang</v>
      </c>
      <c r="T54" s="1" t="s">
        <v>2400</v>
      </c>
      <c r="U54" s="1" t="s">
        <v>2482</v>
      </c>
      <c r="V54" s="1" t="s">
        <v>3277</v>
      </c>
      <c r="Y54" s="4" t="s">
        <v>5</v>
      </c>
      <c r="Z54" s="6">
        <v>433.8</v>
      </c>
      <c r="AA54" s="6">
        <v>246.72</v>
      </c>
      <c r="AB54" s="10">
        <v>680.52</v>
      </c>
      <c r="AC54" s="1" t="str">
        <f>VLOOKUP(V54,'loc sxcoal vs GID worksheet'!$A$1:$B$686,2,0)</f>
        <v>衡阳市</v>
      </c>
    </row>
    <row r="55" spans="1:29">
      <c r="A55" s="11">
        <v>2019</v>
      </c>
      <c r="B55" s="4" t="s">
        <v>6</v>
      </c>
      <c r="C55" s="4">
        <v>5</v>
      </c>
      <c r="D55" s="4" t="s">
        <v>0</v>
      </c>
      <c r="E55" s="4">
        <v>41</v>
      </c>
      <c r="F55" s="4" t="s">
        <v>0</v>
      </c>
      <c r="G55" s="8">
        <v>340</v>
      </c>
      <c r="H55" s="7" t="s">
        <v>180</v>
      </c>
      <c r="I55" s="7" t="s">
        <v>283</v>
      </c>
      <c r="J55" s="1" t="s">
        <v>284</v>
      </c>
      <c r="K55" s="1" t="s">
        <v>1250</v>
      </c>
      <c r="L55" s="1" t="s">
        <v>2485</v>
      </c>
      <c r="M55" s="1" t="s">
        <v>2486</v>
      </c>
      <c r="N55" s="1" t="s">
        <v>2487</v>
      </c>
      <c r="O55" s="1" t="s">
        <v>2400</v>
      </c>
      <c r="Q55" s="1">
        <v>1</v>
      </c>
      <c r="R55" s="1" t="str">
        <f t="shared" si="4"/>
        <v>Hunan</v>
      </c>
      <c r="S55" s="1" t="str">
        <f t="shared" si="5"/>
        <v>Shaoyang</v>
      </c>
      <c r="T55" s="1" t="s">
        <v>2400</v>
      </c>
      <c r="U55" s="1" t="s">
        <v>2487</v>
      </c>
      <c r="V55" s="1" t="s">
        <v>3278</v>
      </c>
      <c r="Y55" s="4" t="s">
        <v>5</v>
      </c>
      <c r="Z55" s="6">
        <v>333.36</v>
      </c>
      <c r="AA55" s="6">
        <v>189.59</v>
      </c>
      <c r="AB55" s="10">
        <v>522.95000000000005</v>
      </c>
      <c r="AC55" s="1" t="str">
        <f>VLOOKUP(V55,'loc sxcoal vs GID worksheet'!$A$1:$B$686,2,0)</f>
        <v>邵阳市</v>
      </c>
    </row>
    <row r="56" spans="1:29">
      <c r="A56" s="11">
        <v>2019</v>
      </c>
      <c r="B56" s="4" t="s">
        <v>6</v>
      </c>
      <c r="C56" s="4">
        <v>5</v>
      </c>
      <c r="D56" s="4" t="s">
        <v>0</v>
      </c>
      <c r="E56" s="4">
        <v>41</v>
      </c>
      <c r="F56" s="4" t="s">
        <v>0</v>
      </c>
      <c r="G56" s="8">
        <v>342</v>
      </c>
      <c r="H56" s="7" t="s">
        <v>180</v>
      </c>
      <c r="I56" s="7" t="s">
        <v>287</v>
      </c>
      <c r="J56" s="1" t="s">
        <v>288</v>
      </c>
      <c r="K56" s="1" t="s">
        <v>1252</v>
      </c>
      <c r="L56" s="1" t="s">
        <v>2488</v>
      </c>
      <c r="M56" s="1" t="s">
        <v>2489</v>
      </c>
      <c r="N56" s="1" t="s">
        <v>2490</v>
      </c>
      <c r="O56" s="1" t="s">
        <v>2400</v>
      </c>
      <c r="Q56" s="1">
        <v>1</v>
      </c>
      <c r="R56" s="1" t="str">
        <f t="shared" si="4"/>
        <v>Hunan</v>
      </c>
      <c r="S56" s="1" t="str">
        <f t="shared" si="5"/>
        <v>Chenzhou</v>
      </c>
      <c r="T56" s="1" t="s">
        <v>2400</v>
      </c>
      <c r="U56" s="1" t="s">
        <v>2490</v>
      </c>
      <c r="V56" s="1" t="s">
        <v>3279</v>
      </c>
      <c r="Y56" s="4" t="s">
        <v>5</v>
      </c>
      <c r="Z56" s="6">
        <v>433.8</v>
      </c>
      <c r="AA56" s="6">
        <v>246.72</v>
      </c>
      <c r="AB56" s="10">
        <v>680.52</v>
      </c>
      <c r="AC56" s="1" t="str">
        <f>VLOOKUP(V56,'loc sxcoal vs GID worksheet'!$A$1:$B$686,2,0)</f>
        <v>郴州市</v>
      </c>
    </row>
    <row r="57" spans="1:29">
      <c r="A57" s="11">
        <v>2019</v>
      </c>
      <c r="B57" s="4" t="s">
        <v>6</v>
      </c>
      <c r="C57" s="4">
        <v>5</v>
      </c>
      <c r="D57" s="4" t="s">
        <v>0</v>
      </c>
      <c r="E57" s="4">
        <v>41</v>
      </c>
      <c r="F57" s="4" t="s">
        <v>0</v>
      </c>
      <c r="G57" s="8">
        <v>348</v>
      </c>
      <c r="H57" s="7" t="s">
        <v>180</v>
      </c>
      <c r="I57" s="7" t="s">
        <v>298</v>
      </c>
      <c r="J57" s="1" t="s">
        <v>299</v>
      </c>
      <c r="K57" s="1" t="s">
        <v>1257</v>
      </c>
      <c r="L57" s="1" t="s">
        <v>1416</v>
      </c>
      <c r="M57" s="1" t="s">
        <v>2491</v>
      </c>
      <c r="N57" s="1" t="s">
        <v>2492</v>
      </c>
      <c r="O57" s="1" t="s">
        <v>2362</v>
      </c>
      <c r="Q57" s="1">
        <v>1</v>
      </c>
      <c r="R57" s="1" t="str">
        <f t="shared" si="4"/>
        <v>Henan</v>
      </c>
      <c r="S57" s="1" t="str">
        <f t="shared" si="5"/>
        <v>Nanyang</v>
      </c>
      <c r="T57" s="1" t="s">
        <v>2362</v>
      </c>
      <c r="U57" s="1" t="s">
        <v>2492</v>
      </c>
      <c r="V57" s="1" t="s">
        <v>3280</v>
      </c>
      <c r="Y57" s="4" t="s">
        <v>5</v>
      </c>
      <c r="Z57" s="6">
        <v>132.49</v>
      </c>
      <c r="AA57" s="6">
        <v>75.349999999999994</v>
      </c>
      <c r="AB57" s="10">
        <v>207.84</v>
      </c>
      <c r="AC57" s="1" t="str">
        <f>VLOOKUP(V57,'loc sxcoal vs GID worksheet'!$A$1:$B$686,2,0)</f>
        <v>南阳市</v>
      </c>
    </row>
    <row r="58" spans="1:29">
      <c r="A58" s="11">
        <v>2019</v>
      </c>
      <c r="B58" s="4" t="s">
        <v>6</v>
      </c>
      <c r="C58" s="4">
        <v>5</v>
      </c>
      <c r="D58" s="4" t="s">
        <v>0</v>
      </c>
      <c r="E58" s="4">
        <v>41</v>
      </c>
      <c r="F58" s="4" t="s">
        <v>0</v>
      </c>
      <c r="G58" s="8">
        <v>350</v>
      </c>
      <c r="H58" s="7" t="s">
        <v>180</v>
      </c>
      <c r="I58" s="7" t="s">
        <v>302</v>
      </c>
      <c r="J58" s="1" t="s">
        <v>303</v>
      </c>
      <c r="K58" s="1" t="s">
        <v>1259</v>
      </c>
      <c r="L58" s="1" t="s">
        <v>2493</v>
      </c>
      <c r="M58" s="1" t="s">
        <v>2494</v>
      </c>
      <c r="N58" s="1" t="s">
        <v>2495</v>
      </c>
      <c r="O58" s="1" t="s">
        <v>2496</v>
      </c>
      <c r="Q58" s="1">
        <v>1</v>
      </c>
      <c r="R58" s="1" t="str">
        <f t="shared" si="4"/>
        <v>Guangxi</v>
      </c>
      <c r="S58" s="1" t="str">
        <f t="shared" si="5"/>
        <v>Guilin</v>
      </c>
      <c r="T58" s="1" t="s">
        <v>2496</v>
      </c>
      <c r="U58" s="1" t="s">
        <v>2495</v>
      </c>
      <c r="V58" s="1" t="s">
        <v>3281</v>
      </c>
      <c r="Y58" s="4" t="s">
        <v>5</v>
      </c>
      <c r="Z58" s="6">
        <v>267.12</v>
      </c>
      <c r="AA58" s="6">
        <v>151.91999999999999</v>
      </c>
      <c r="AB58" s="10">
        <v>419.03999999999996</v>
      </c>
      <c r="AC58" s="1" t="str">
        <f>VLOOKUP(V58,'loc sxcoal vs GID worksheet'!$A$1:$B$686,2,0)</f>
        <v>桂林市</v>
      </c>
    </row>
    <row r="59" spans="1:29">
      <c r="A59" s="11">
        <v>2019</v>
      </c>
      <c r="B59" s="4" t="s">
        <v>6</v>
      </c>
      <c r="C59" s="4">
        <v>5</v>
      </c>
      <c r="D59" s="4" t="s">
        <v>0</v>
      </c>
      <c r="E59" s="4">
        <v>41</v>
      </c>
      <c r="F59" s="4" t="s">
        <v>0</v>
      </c>
      <c r="G59" s="8">
        <v>354</v>
      </c>
      <c r="H59" s="7" t="s">
        <v>309</v>
      </c>
      <c r="I59" s="7" t="s">
        <v>310</v>
      </c>
      <c r="J59" s="1" t="s">
        <v>311</v>
      </c>
      <c r="K59" s="1" t="s">
        <v>1263</v>
      </c>
      <c r="L59" s="1" t="s">
        <v>2497</v>
      </c>
      <c r="M59" s="1" t="s">
        <v>2373</v>
      </c>
      <c r="N59" s="1" t="s">
        <v>2374</v>
      </c>
      <c r="O59" s="1" t="s">
        <v>2370</v>
      </c>
      <c r="Q59" s="1">
        <v>1</v>
      </c>
      <c r="R59" s="1" t="str">
        <f t="shared" si="4"/>
        <v>Fujian</v>
      </c>
      <c r="S59" s="1" t="str">
        <f t="shared" si="5"/>
        <v>Longyan</v>
      </c>
      <c r="T59" s="1" t="s">
        <v>2370</v>
      </c>
      <c r="U59" s="1" t="s">
        <v>2374</v>
      </c>
      <c r="V59" s="1" t="s">
        <v>3248</v>
      </c>
      <c r="Y59" s="4" t="s">
        <v>5</v>
      </c>
      <c r="Z59" s="6">
        <v>299.17</v>
      </c>
      <c r="AA59" s="6">
        <v>170.15</v>
      </c>
      <c r="AB59" s="10">
        <v>469.32000000000005</v>
      </c>
      <c r="AC59" s="1" t="str">
        <f>VLOOKUP(V59,'loc sxcoal vs GID worksheet'!$A$1:$B$686,2,0)</f>
        <v>龙岩市</v>
      </c>
    </row>
    <row r="60" spans="1:29">
      <c r="A60" s="11">
        <v>2019</v>
      </c>
      <c r="B60" s="4" t="s">
        <v>6</v>
      </c>
      <c r="C60" s="4">
        <v>5</v>
      </c>
      <c r="D60" s="4" t="s">
        <v>0</v>
      </c>
      <c r="E60" s="4">
        <v>41</v>
      </c>
      <c r="F60" s="4" t="s">
        <v>0</v>
      </c>
      <c r="G60" s="8">
        <v>356</v>
      </c>
      <c r="H60" s="7" t="s">
        <v>309</v>
      </c>
      <c r="I60" s="7" t="s">
        <v>314</v>
      </c>
      <c r="J60" s="1" t="s">
        <v>315</v>
      </c>
      <c r="K60" s="1" t="s">
        <v>1265</v>
      </c>
      <c r="L60" s="1" t="s">
        <v>1552</v>
      </c>
      <c r="M60" s="1" t="s">
        <v>2498</v>
      </c>
      <c r="N60" s="1" t="s">
        <v>2499</v>
      </c>
      <c r="O60" s="1" t="s">
        <v>1517</v>
      </c>
      <c r="Q60" s="1">
        <v>1</v>
      </c>
      <c r="R60" s="1" t="str">
        <f t="shared" si="4"/>
        <v>Guangdong</v>
      </c>
      <c r="S60" s="1" t="str">
        <f t="shared" si="5"/>
        <v>Guangzhou</v>
      </c>
      <c r="T60" s="1" t="s">
        <v>1517</v>
      </c>
      <c r="U60" s="1" t="s">
        <v>2499</v>
      </c>
      <c r="V60" s="1" t="s">
        <v>3282</v>
      </c>
      <c r="Y60" s="4" t="s">
        <v>5</v>
      </c>
      <c r="Z60" s="6">
        <v>465.85</v>
      </c>
      <c r="AA60" s="6">
        <v>264.95</v>
      </c>
      <c r="AB60" s="10">
        <v>730.8</v>
      </c>
      <c r="AC60" s="1" t="str">
        <f>VLOOKUP(V60,'loc sxcoal vs GID worksheet'!$A$1:$B$686,2,0)</f>
        <v>广州市</v>
      </c>
    </row>
    <row r="61" spans="1:29">
      <c r="A61" s="11">
        <v>2019</v>
      </c>
      <c r="B61" s="4" t="s">
        <v>6</v>
      </c>
      <c r="C61" s="4">
        <v>5</v>
      </c>
      <c r="D61" s="4" t="s">
        <v>0</v>
      </c>
      <c r="E61" s="4">
        <v>41</v>
      </c>
      <c r="F61" s="4" t="s">
        <v>0</v>
      </c>
      <c r="G61" s="8">
        <v>357</v>
      </c>
      <c r="H61" s="7" t="s">
        <v>309</v>
      </c>
      <c r="I61" s="7" t="s">
        <v>316</v>
      </c>
      <c r="J61" s="1" t="s">
        <v>316</v>
      </c>
      <c r="K61" s="1" t="s">
        <v>1266</v>
      </c>
      <c r="L61" s="1" t="s">
        <v>2500</v>
      </c>
      <c r="M61" s="1" t="s">
        <v>2501</v>
      </c>
      <c r="N61" s="1" t="s">
        <v>2382</v>
      </c>
      <c r="O61" s="1" t="s">
        <v>1517</v>
      </c>
      <c r="Q61" s="1">
        <v>1</v>
      </c>
      <c r="R61" s="1" t="str">
        <f t="shared" si="4"/>
        <v>Guangdong</v>
      </c>
      <c r="S61" s="1" t="str">
        <f t="shared" si="5"/>
        <v>Zhaoqing</v>
      </c>
      <c r="T61" s="1" t="s">
        <v>1517</v>
      </c>
      <c r="U61" s="1" t="s">
        <v>2382</v>
      </c>
      <c r="V61" s="1" t="s">
        <v>3250</v>
      </c>
      <c r="Y61" s="4" t="s">
        <v>5</v>
      </c>
      <c r="Z61" s="6">
        <v>666.72</v>
      </c>
      <c r="AA61" s="6">
        <v>379.19</v>
      </c>
      <c r="AB61" s="10">
        <v>1045.9100000000001</v>
      </c>
      <c r="AC61" s="1" t="str">
        <f>VLOOKUP(V61,'loc sxcoal vs GID worksheet'!$A$1:$B$686,2,0)</f>
        <v>肇庆市</v>
      </c>
    </row>
    <row r="62" spans="1:29">
      <c r="A62" s="11">
        <v>2019</v>
      </c>
      <c r="B62" s="4" t="s">
        <v>6</v>
      </c>
      <c r="C62" s="4">
        <v>5</v>
      </c>
      <c r="D62" s="4" t="s">
        <v>0</v>
      </c>
      <c r="E62" s="4">
        <v>41</v>
      </c>
      <c r="F62" s="4" t="s">
        <v>0</v>
      </c>
      <c r="G62" s="8">
        <v>358</v>
      </c>
      <c r="H62" s="7" t="s">
        <v>309</v>
      </c>
      <c r="I62" s="7" t="s">
        <v>317</v>
      </c>
      <c r="J62" s="1" t="s">
        <v>317</v>
      </c>
      <c r="K62" s="1" t="s">
        <v>1267</v>
      </c>
      <c r="L62" s="1" t="s">
        <v>2502</v>
      </c>
      <c r="M62" s="1" t="s">
        <v>2503</v>
      </c>
      <c r="N62" s="1" t="s">
        <v>2504</v>
      </c>
      <c r="O62" s="1" t="s">
        <v>2496</v>
      </c>
      <c r="Q62" s="1">
        <v>1</v>
      </c>
      <c r="R62" s="1" t="str">
        <f t="shared" si="4"/>
        <v>Guangxi</v>
      </c>
      <c r="S62" s="1" t="str">
        <f t="shared" si="5"/>
        <v>Nanning</v>
      </c>
      <c r="T62" s="1" t="s">
        <v>2496</v>
      </c>
      <c r="U62" s="1" t="s">
        <v>2504</v>
      </c>
      <c r="V62" s="1" t="s">
        <v>3283</v>
      </c>
      <c r="Y62" s="4" t="s">
        <v>5</v>
      </c>
      <c r="Z62" s="6">
        <v>380.37</v>
      </c>
      <c r="AA62" s="6">
        <v>216.33</v>
      </c>
      <c r="AB62" s="10">
        <v>596.70000000000005</v>
      </c>
      <c r="AC62" s="1" t="str">
        <f>VLOOKUP(V62,'loc sxcoal vs GID worksheet'!$A$1:$B$686,2,0)</f>
        <v>南宁市</v>
      </c>
    </row>
    <row r="63" spans="1:29">
      <c r="A63" s="11">
        <v>2019</v>
      </c>
      <c r="B63" s="4" t="s">
        <v>6</v>
      </c>
      <c r="C63" s="4">
        <v>5</v>
      </c>
      <c r="D63" s="4" t="s">
        <v>0</v>
      </c>
      <c r="E63" s="4">
        <v>41</v>
      </c>
      <c r="F63" s="4" t="s">
        <v>0</v>
      </c>
      <c r="G63" s="8">
        <v>359</v>
      </c>
      <c r="H63" s="7" t="s">
        <v>309</v>
      </c>
      <c r="I63" s="7" t="s">
        <v>318</v>
      </c>
      <c r="J63" s="1" t="s">
        <v>318</v>
      </c>
      <c r="K63" s="1" t="s">
        <v>1268</v>
      </c>
      <c r="L63" s="1" t="s">
        <v>2505</v>
      </c>
      <c r="M63" s="1" t="s">
        <v>2506</v>
      </c>
      <c r="N63" s="1" t="s">
        <v>2504</v>
      </c>
      <c r="O63" s="1" t="s">
        <v>2496</v>
      </c>
      <c r="Q63" s="1">
        <v>1</v>
      </c>
      <c r="R63" s="1" t="str">
        <f t="shared" si="4"/>
        <v>Guangxi</v>
      </c>
      <c r="S63" s="1" t="str">
        <f t="shared" si="5"/>
        <v>Nanning</v>
      </c>
      <c r="T63" s="1" t="s">
        <v>2496</v>
      </c>
      <c r="U63" s="1" t="s">
        <v>2504</v>
      </c>
      <c r="V63" s="1" t="s">
        <v>3283</v>
      </c>
      <c r="Y63" s="4" t="s">
        <v>5</v>
      </c>
      <c r="Z63" s="6">
        <v>666.72</v>
      </c>
      <c r="AA63" s="6">
        <v>379.19</v>
      </c>
      <c r="AB63" s="10">
        <v>1045.9100000000001</v>
      </c>
      <c r="AC63" s="1" t="str">
        <f>VLOOKUP(V63,'loc sxcoal vs GID worksheet'!$A$1:$B$686,2,0)</f>
        <v>南宁市</v>
      </c>
    </row>
    <row r="64" spans="1:29">
      <c r="A64" s="11">
        <v>2019</v>
      </c>
      <c r="B64" s="4" t="s">
        <v>6</v>
      </c>
      <c r="C64" s="4">
        <v>5</v>
      </c>
      <c r="D64" s="4" t="s">
        <v>0</v>
      </c>
      <c r="E64" s="4">
        <v>41</v>
      </c>
      <c r="F64" s="4" t="s">
        <v>0</v>
      </c>
      <c r="G64" s="8">
        <v>360</v>
      </c>
      <c r="H64" s="7" t="s">
        <v>309</v>
      </c>
      <c r="I64" s="7" t="s">
        <v>319</v>
      </c>
      <c r="J64" s="1" t="s">
        <v>319</v>
      </c>
      <c r="K64" s="1" t="s">
        <v>1269</v>
      </c>
      <c r="L64" s="1" t="s">
        <v>2507</v>
      </c>
      <c r="M64" s="1" t="s">
        <v>2508</v>
      </c>
      <c r="N64" s="1" t="s">
        <v>2509</v>
      </c>
      <c r="O64" s="1" t="s">
        <v>2496</v>
      </c>
      <c r="Q64" s="1">
        <v>1</v>
      </c>
      <c r="R64" s="1" t="str">
        <f t="shared" si="4"/>
        <v>Guangxi</v>
      </c>
      <c r="S64" s="1" t="str">
        <f t="shared" si="5"/>
        <v>Baise</v>
      </c>
      <c r="T64" s="1" t="s">
        <v>2496</v>
      </c>
      <c r="U64" s="1" t="s">
        <v>2509</v>
      </c>
      <c r="V64" s="1" t="s">
        <v>3284</v>
      </c>
      <c r="Y64" s="4" t="s">
        <v>5</v>
      </c>
      <c r="Z64" s="6">
        <v>600.48</v>
      </c>
      <c r="AA64" s="6">
        <v>341.51</v>
      </c>
      <c r="AB64" s="10">
        <v>941.99</v>
      </c>
      <c r="AC64" s="1" t="str">
        <f>VLOOKUP(V64,'loc sxcoal vs GID worksheet'!$A$1:$B$686,2,0)</f>
        <v>百色市</v>
      </c>
    </row>
    <row r="65" spans="1:29">
      <c r="A65" s="11">
        <v>2019</v>
      </c>
      <c r="B65" s="4" t="s">
        <v>6</v>
      </c>
      <c r="C65" s="4">
        <v>5</v>
      </c>
      <c r="D65" s="4" t="s">
        <v>0</v>
      </c>
      <c r="E65" s="4">
        <v>41</v>
      </c>
      <c r="F65" s="4" t="s">
        <v>0</v>
      </c>
      <c r="G65" s="8">
        <v>362</v>
      </c>
      <c r="H65" s="7" t="s">
        <v>309</v>
      </c>
      <c r="I65" s="7" t="s">
        <v>321</v>
      </c>
      <c r="J65" s="1" t="s">
        <v>321</v>
      </c>
      <c r="K65" s="1" t="s">
        <v>1271</v>
      </c>
      <c r="L65" s="1" t="s">
        <v>2510</v>
      </c>
      <c r="M65" s="1" t="s">
        <v>2511</v>
      </c>
      <c r="N65" s="1" t="s">
        <v>2512</v>
      </c>
      <c r="O65" s="1" t="s">
        <v>2496</v>
      </c>
      <c r="Q65" s="1">
        <v>1</v>
      </c>
      <c r="R65" s="1" t="str">
        <f t="shared" si="4"/>
        <v>Guangxi</v>
      </c>
      <c r="S65" s="1" t="str">
        <f t="shared" si="5"/>
        <v>Beihai</v>
      </c>
      <c r="T65" s="1" t="s">
        <v>2496</v>
      </c>
      <c r="U65" s="1" t="s">
        <v>2512</v>
      </c>
      <c r="V65" s="1" t="s">
        <v>3285</v>
      </c>
      <c r="Y65" s="4" t="s">
        <v>5</v>
      </c>
      <c r="Z65" s="6">
        <v>600.48</v>
      </c>
      <c r="AA65" s="6">
        <v>341.51</v>
      </c>
      <c r="AB65" s="10">
        <v>941.99</v>
      </c>
      <c r="AC65" s="1" t="str">
        <f>VLOOKUP(V65,'loc sxcoal vs GID worksheet'!$A$1:$B$686,2,0)</f>
        <v>北海市</v>
      </c>
    </row>
    <row r="66" spans="1:29">
      <c r="A66" s="11">
        <v>2019</v>
      </c>
      <c r="B66" s="4" t="s">
        <v>6</v>
      </c>
      <c r="C66" s="4">
        <v>5</v>
      </c>
      <c r="D66" s="4" t="s">
        <v>0</v>
      </c>
      <c r="E66" s="4">
        <v>41</v>
      </c>
      <c r="F66" s="4" t="s">
        <v>0</v>
      </c>
      <c r="G66" s="8">
        <v>364</v>
      </c>
      <c r="H66" s="7" t="s">
        <v>309</v>
      </c>
      <c r="I66" s="7" t="s">
        <v>323</v>
      </c>
      <c r="J66" s="1" t="s">
        <v>323</v>
      </c>
      <c r="K66" s="1" t="s">
        <v>1273</v>
      </c>
      <c r="L66" s="1" t="s">
        <v>2513</v>
      </c>
      <c r="M66" s="1" t="s">
        <v>2514</v>
      </c>
      <c r="N66" s="1" t="s">
        <v>2515</v>
      </c>
      <c r="O66" s="1" t="s">
        <v>2496</v>
      </c>
      <c r="Q66" s="1">
        <v>1</v>
      </c>
      <c r="R66" s="1" t="str">
        <f t="shared" si="4"/>
        <v>Guangxi</v>
      </c>
      <c r="S66" s="1" t="str">
        <f t="shared" si="5"/>
        <v>Guigang</v>
      </c>
      <c r="T66" s="1" t="s">
        <v>2496</v>
      </c>
      <c r="U66" s="1" t="s">
        <v>2515</v>
      </c>
      <c r="V66" s="1" t="s">
        <v>3286</v>
      </c>
      <c r="Y66" s="4" t="s">
        <v>5</v>
      </c>
      <c r="Z66" s="6">
        <v>666.72</v>
      </c>
      <c r="AA66" s="6">
        <v>379.19</v>
      </c>
      <c r="AB66" s="10">
        <v>1045.9100000000001</v>
      </c>
      <c r="AC66" s="1" t="str">
        <f>VLOOKUP(V66,'loc sxcoal vs GID worksheet'!$A$1:$B$686,2,0)</f>
        <v>贵港市</v>
      </c>
    </row>
    <row r="67" spans="1:29">
      <c r="A67" s="11">
        <v>2019</v>
      </c>
      <c r="B67" s="4" t="s">
        <v>6</v>
      </c>
      <c r="C67" s="4">
        <v>5</v>
      </c>
      <c r="D67" s="4" t="s">
        <v>0</v>
      </c>
      <c r="E67" s="4">
        <v>41</v>
      </c>
      <c r="F67" s="4" t="s">
        <v>0</v>
      </c>
      <c r="G67" s="8">
        <v>366</v>
      </c>
      <c r="H67" s="7" t="s">
        <v>309</v>
      </c>
      <c r="I67" s="7" t="s">
        <v>326</v>
      </c>
      <c r="J67" s="1" t="s">
        <v>326</v>
      </c>
      <c r="K67" s="1" t="s">
        <v>1275</v>
      </c>
      <c r="L67" s="1" t="s">
        <v>2516</v>
      </c>
      <c r="M67" s="1" t="s">
        <v>2517</v>
      </c>
      <c r="N67" s="1" t="s">
        <v>2515</v>
      </c>
      <c r="O67" s="1" t="s">
        <v>2496</v>
      </c>
      <c r="Q67" s="1">
        <v>1</v>
      </c>
      <c r="R67" s="1" t="str">
        <f t="shared" si="4"/>
        <v>Guangxi</v>
      </c>
      <c r="S67" s="1" t="str">
        <f t="shared" si="5"/>
        <v>Guigang</v>
      </c>
      <c r="T67" s="1" t="s">
        <v>2496</v>
      </c>
      <c r="U67" s="1" t="s">
        <v>2515</v>
      </c>
      <c r="V67" s="1" t="s">
        <v>3286</v>
      </c>
      <c r="Y67" s="4" t="s">
        <v>5</v>
      </c>
      <c r="Z67" s="6">
        <v>4440.53</v>
      </c>
      <c r="AA67" s="6">
        <v>2525.5</v>
      </c>
      <c r="AB67" s="10">
        <v>6966.03</v>
      </c>
      <c r="AC67" s="1" t="str">
        <f>VLOOKUP(V67,'loc sxcoal vs GID worksheet'!$A$1:$B$686,2,0)</f>
        <v>贵港市</v>
      </c>
    </row>
    <row r="68" spans="1:29">
      <c r="A68" s="11">
        <v>2019</v>
      </c>
      <c r="B68" s="4" t="s">
        <v>6</v>
      </c>
      <c r="C68" s="4">
        <v>5</v>
      </c>
      <c r="D68" s="4" t="s">
        <v>0</v>
      </c>
      <c r="E68" s="4">
        <v>41</v>
      </c>
      <c r="F68" s="4" t="s">
        <v>0</v>
      </c>
      <c r="G68" s="8">
        <v>382</v>
      </c>
      <c r="H68" s="7" t="s">
        <v>354</v>
      </c>
      <c r="I68" s="7" t="s">
        <v>355</v>
      </c>
      <c r="J68" s="1" t="s">
        <v>355</v>
      </c>
      <c r="K68" s="1" t="s">
        <v>1210</v>
      </c>
      <c r="L68" s="1" t="s">
        <v>2518</v>
      </c>
      <c r="M68" s="1" t="s">
        <v>2455</v>
      </c>
      <c r="N68" s="1" t="s">
        <v>2385</v>
      </c>
      <c r="O68" s="1" t="s">
        <v>2386</v>
      </c>
      <c r="Q68" s="1">
        <v>1</v>
      </c>
      <c r="R68" s="1" t="str">
        <f t="shared" si="4"/>
        <v>Anhui</v>
      </c>
      <c r="S68" s="1" t="str">
        <f t="shared" si="5"/>
        <v>Chuzhou</v>
      </c>
      <c r="T68" s="1" t="s">
        <v>2386</v>
      </c>
      <c r="U68" s="1" t="s">
        <v>2385</v>
      </c>
      <c r="V68" s="1" t="s">
        <v>3251</v>
      </c>
      <c r="Y68" s="4" t="s">
        <v>5</v>
      </c>
      <c r="Z68" s="6">
        <v>380.37</v>
      </c>
      <c r="AA68" s="6">
        <v>216.33</v>
      </c>
      <c r="AB68" s="10">
        <v>596.70000000000005</v>
      </c>
      <c r="AC68" s="1" t="str">
        <f>VLOOKUP(V68,'loc sxcoal vs GID worksheet'!$A$1:$B$686,2,0)</f>
        <v>滁州市</v>
      </c>
    </row>
    <row r="69" spans="1:29">
      <c r="A69" s="11">
        <v>2019</v>
      </c>
      <c r="B69" s="4" t="s">
        <v>6</v>
      </c>
      <c r="C69" s="4">
        <v>5</v>
      </c>
      <c r="D69" s="4" t="s">
        <v>0</v>
      </c>
      <c r="E69" s="4">
        <v>41</v>
      </c>
      <c r="F69" s="4" t="s">
        <v>0</v>
      </c>
      <c r="G69" s="8">
        <v>385</v>
      </c>
      <c r="H69" s="7" t="s">
        <v>360</v>
      </c>
      <c r="I69" s="7" t="s">
        <v>361</v>
      </c>
      <c r="J69" s="1" t="s">
        <v>361</v>
      </c>
      <c r="K69" s="1" t="s">
        <v>1293</v>
      </c>
      <c r="L69" s="1" t="s">
        <v>2519</v>
      </c>
      <c r="M69" s="1" t="s">
        <v>2520</v>
      </c>
      <c r="N69" s="1" t="s">
        <v>2521</v>
      </c>
      <c r="O69" s="1" t="s">
        <v>2438</v>
      </c>
      <c r="Q69" s="1">
        <v>1</v>
      </c>
      <c r="R69" s="1" t="str">
        <f t="shared" si="4"/>
        <v>Liaoning</v>
      </c>
      <c r="S69" s="1" t="str">
        <f t="shared" si="5"/>
        <v>Dalian</v>
      </c>
      <c r="T69" s="1" t="s">
        <v>2438</v>
      </c>
      <c r="U69" s="1" t="s">
        <v>2521</v>
      </c>
      <c r="V69" s="1" t="s">
        <v>3287</v>
      </c>
      <c r="Y69" s="4" t="s">
        <v>5</v>
      </c>
      <c r="Z69" s="6">
        <v>333.36</v>
      </c>
      <c r="AA69" s="6">
        <v>189.59</v>
      </c>
      <c r="AB69" s="10">
        <v>522.95000000000005</v>
      </c>
      <c r="AC69" s="1" t="str">
        <f>VLOOKUP(V69,'loc sxcoal vs GID worksheet'!$A$1:$B$686,2,0)</f>
        <v>大连市</v>
      </c>
    </row>
    <row r="70" spans="1:29">
      <c r="A70" s="11">
        <v>2019</v>
      </c>
      <c r="B70" s="4" t="s">
        <v>6</v>
      </c>
      <c r="C70" s="4">
        <v>5</v>
      </c>
      <c r="D70" s="4" t="s">
        <v>0</v>
      </c>
      <c r="E70" s="4">
        <v>41</v>
      </c>
      <c r="F70" s="4" t="s">
        <v>0</v>
      </c>
      <c r="G70" s="8">
        <v>387</v>
      </c>
      <c r="H70" s="7" t="s">
        <v>364</v>
      </c>
      <c r="I70" s="7" t="s">
        <v>365</v>
      </c>
      <c r="J70" s="1" t="s">
        <v>365</v>
      </c>
      <c r="K70" s="1" t="s">
        <v>1295</v>
      </c>
      <c r="L70" s="1" t="s">
        <v>2522</v>
      </c>
      <c r="M70" s="1" t="s">
        <v>2523</v>
      </c>
      <c r="N70" s="1" t="s">
        <v>2521</v>
      </c>
      <c r="O70" s="1" t="s">
        <v>2438</v>
      </c>
      <c r="Q70" s="1">
        <v>1</v>
      </c>
      <c r="R70" s="1" t="str">
        <f t="shared" si="4"/>
        <v>Liaoning</v>
      </c>
      <c r="S70" s="1" t="str">
        <f t="shared" si="5"/>
        <v>Dalian</v>
      </c>
      <c r="T70" s="1" t="s">
        <v>2438</v>
      </c>
      <c r="U70" s="1" t="s">
        <v>2521</v>
      </c>
      <c r="V70" s="1" t="s">
        <v>3287</v>
      </c>
      <c r="Y70" s="4" t="s">
        <v>5</v>
      </c>
      <c r="Z70" s="6">
        <v>267.12</v>
      </c>
      <c r="AA70" s="6">
        <v>151.91999999999999</v>
      </c>
      <c r="AB70" s="10">
        <v>419.03999999999996</v>
      </c>
      <c r="AC70" s="1" t="str">
        <f>VLOOKUP(V70,'loc sxcoal vs GID worksheet'!$A$1:$B$686,2,0)</f>
        <v>大连市</v>
      </c>
    </row>
    <row r="71" spans="1:29">
      <c r="A71" s="11">
        <v>2019</v>
      </c>
      <c r="B71" s="4" t="s">
        <v>6</v>
      </c>
      <c r="C71" s="4">
        <v>5</v>
      </c>
      <c r="D71" s="4" t="s">
        <v>0</v>
      </c>
      <c r="E71" s="4">
        <v>41</v>
      </c>
      <c r="F71" s="4" t="s">
        <v>0</v>
      </c>
      <c r="G71" s="8">
        <v>388</v>
      </c>
      <c r="H71" s="7" t="s">
        <v>366</v>
      </c>
      <c r="I71" s="7" t="s">
        <v>367</v>
      </c>
      <c r="J71" s="1" t="s">
        <v>367</v>
      </c>
      <c r="K71" s="1" t="s">
        <v>1296</v>
      </c>
      <c r="L71" s="1" t="s">
        <v>2524</v>
      </c>
      <c r="M71" s="1" t="s">
        <v>2525</v>
      </c>
      <c r="N71" s="1" t="s">
        <v>2526</v>
      </c>
      <c r="O71" s="1" t="s">
        <v>2438</v>
      </c>
      <c r="Q71" s="1">
        <v>1</v>
      </c>
      <c r="R71" s="1" t="str">
        <f t="shared" si="4"/>
        <v>Liaoning</v>
      </c>
      <c r="S71" s="1" t="str">
        <f t="shared" si="5"/>
        <v>Dandong</v>
      </c>
      <c r="T71" s="1" t="s">
        <v>2438</v>
      </c>
      <c r="U71" s="1" t="s">
        <v>2526</v>
      </c>
      <c r="V71" s="1" t="s">
        <v>3288</v>
      </c>
      <c r="Y71" s="4" t="s">
        <v>5</v>
      </c>
      <c r="Z71" s="6">
        <v>166.68</v>
      </c>
      <c r="AA71" s="6">
        <v>94.8</v>
      </c>
      <c r="AB71" s="10">
        <v>261.48</v>
      </c>
      <c r="AC71" s="1" t="str">
        <f>VLOOKUP(V71,'loc sxcoal vs GID worksheet'!$A$1:$B$686,2,0)</f>
        <v>丹东市</v>
      </c>
    </row>
    <row r="72" spans="1:29">
      <c r="A72" s="11">
        <v>2019</v>
      </c>
      <c r="B72" s="4" t="s">
        <v>6</v>
      </c>
      <c r="C72" s="4">
        <v>5</v>
      </c>
      <c r="D72" s="4" t="s">
        <v>0</v>
      </c>
      <c r="E72" s="4">
        <v>41</v>
      </c>
      <c r="F72" s="4" t="s">
        <v>0</v>
      </c>
      <c r="G72" s="8">
        <v>390</v>
      </c>
      <c r="H72" s="7" t="s">
        <v>370</v>
      </c>
      <c r="I72" s="7" t="s">
        <v>371</v>
      </c>
      <c r="J72" s="1" t="s">
        <v>371</v>
      </c>
      <c r="K72" s="1" t="s">
        <v>1298</v>
      </c>
      <c r="L72" s="1" t="s">
        <v>2527</v>
      </c>
      <c r="M72" s="1" t="s">
        <v>2528</v>
      </c>
      <c r="N72" s="1" t="s">
        <v>2529</v>
      </c>
      <c r="O72" s="1" t="s">
        <v>2366</v>
      </c>
      <c r="Q72" s="1">
        <v>1</v>
      </c>
      <c r="R72" s="1" t="str">
        <f t="shared" si="4"/>
        <v>Sichuan</v>
      </c>
      <c r="S72" s="1" t="str">
        <f t="shared" si="5"/>
        <v>Chengdu</v>
      </c>
      <c r="T72" s="1" t="s">
        <v>2366</v>
      </c>
      <c r="U72" s="1" t="s">
        <v>2529</v>
      </c>
      <c r="V72" s="1" t="s">
        <v>3289</v>
      </c>
      <c r="Y72" s="4" t="s">
        <v>5</v>
      </c>
      <c r="Z72" s="6">
        <v>166.68</v>
      </c>
      <c r="AA72" s="6">
        <v>94.8</v>
      </c>
      <c r="AB72" s="10">
        <v>261.48</v>
      </c>
      <c r="AC72" s="1" t="str">
        <f>VLOOKUP(V72,'loc sxcoal vs GID worksheet'!$A$1:$B$686,2,0)</f>
        <v>成都市</v>
      </c>
    </row>
    <row r="73" spans="1:29">
      <c r="A73" s="11">
        <v>2019</v>
      </c>
      <c r="B73" s="4" t="s">
        <v>6</v>
      </c>
      <c r="C73" s="4">
        <v>5</v>
      </c>
      <c r="D73" s="4" t="s">
        <v>0</v>
      </c>
      <c r="E73" s="4">
        <v>41</v>
      </c>
      <c r="F73" s="4" t="s">
        <v>0</v>
      </c>
      <c r="G73" s="8">
        <v>391</v>
      </c>
      <c r="H73" s="7" t="s">
        <v>372</v>
      </c>
      <c r="I73" s="7" t="s">
        <v>373</v>
      </c>
      <c r="J73" s="1" t="s">
        <v>373</v>
      </c>
      <c r="K73" s="1" t="s">
        <v>1299</v>
      </c>
      <c r="L73" s="1" t="s">
        <v>2530</v>
      </c>
      <c r="M73" s="1" t="s">
        <v>2531</v>
      </c>
      <c r="N73" s="1" t="s">
        <v>2532</v>
      </c>
      <c r="O73" s="1" t="s">
        <v>2366</v>
      </c>
      <c r="Q73" s="1">
        <v>1</v>
      </c>
      <c r="R73" s="1" t="str">
        <f t="shared" si="4"/>
        <v>Sichuan</v>
      </c>
      <c r="S73" s="1" t="str">
        <f t="shared" si="5"/>
        <v>Dazhou</v>
      </c>
      <c r="T73" s="1" t="s">
        <v>2366</v>
      </c>
      <c r="U73" s="1" t="s">
        <v>2532</v>
      </c>
      <c r="V73" s="1" t="s">
        <v>3290</v>
      </c>
      <c r="Y73" s="4" t="s">
        <v>5</v>
      </c>
      <c r="Z73" s="6">
        <v>42.74</v>
      </c>
      <c r="AA73" s="6">
        <v>24.31</v>
      </c>
      <c r="AB73" s="10">
        <v>67.05</v>
      </c>
      <c r="AC73" s="1" t="str">
        <f>VLOOKUP(V73,'loc sxcoal vs GID worksheet'!$A$1:$B$686,2,0)</f>
        <v>达州市</v>
      </c>
    </row>
    <row r="74" spans="1:29">
      <c r="A74" s="11">
        <v>2019</v>
      </c>
      <c r="B74" s="4" t="s">
        <v>6</v>
      </c>
      <c r="C74" s="4">
        <v>5</v>
      </c>
      <c r="D74" s="4" t="s">
        <v>0</v>
      </c>
      <c r="E74" s="4">
        <v>41</v>
      </c>
      <c r="F74" s="4" t="s">
        <v>0</v>
      </c>
      <c r="G74" s="8">
        <v>392</v>
      </c>
      <c r="H74" s="7" t="s">
        <v>374</v>
      </c>
      <c r="I74" s="7" t="s">
        <v>375</v>
      </c>
      <c r="J74" s="1" t="s">
        <v>375</v>
      </c>
      <c r="K74" s="1" t="s">
        <v>1300</v>
      </c>
      <c r="L74" s="1" t="s">
        <v>1461</v>
      </c>
      <c r="M74" s="1" t="s">
        <v>1656</v>
      </c>
      <c r="N74" s="1" t="s">
        <v>2532</v>
      </c>
      <c r="O74" s="1" t="s">
        <v>2366</v>
      </c>
      <c r="Q74" s="1">
        <v>1</v>
      </c>
      <c r="R74" s="1" t="str">
        <f t="shared" si="4"/>
        <v>Sichuan</v>
      </c>
      <c r="S74" s="1" t="str">
        <f t="shared" si="5"/>
        <v>Dazhou</v>
      </c>
      <c r="T74" s="1" t="s">
        <v>2366</v>
      </c>
      <c r="U74" s="1" t="s">
        <v>2532</v>
      </c>
      <c r="V74" s="1" t="s">
        <v>3290</v>
      </c>
      <c r="Y74" s="4" t="s">
        <v>5</v>
      </c>
      <c r="Z74" s="6">
        <v>166.68</v>
      </c>
      <c r="AA74" s="6">
        <v>94.8</v>
      </c>
      <c r="AB74" s="10">
        <v>261.48</v>
      </c>
      <c r="AC74" s="1" t="str">
        <f>VLOOKUP(V74,'loc sxcoal vs GID worksheet'!$A$1:$B$686,2,0)</f>
        <v>达州市</v>
      </c>
    </row>
    <row r="75" spans="1:29">
      <c r="A75" s="11">
        <v>2019</v>
      </c>
      <c r="B75" s="4" t="s">
        <v>6</v>
      </c>
      <c r="C75" s="4">
        <v>5</v>
      </c>
      <c r="D75" s="4" t="s">
        <v>0</v>
      </c>
      <c r="E75" s="4">
        <v>41</v>
      </c>
      <c r="F75" s="4" t="s">
        <v>0</v>
      </c>
      <c r="G75" s="8">
        <v>398</v>
      </c>
      <c r="H75" s="7" t="s">
        <v>387</v>
      </c>
      <c r="I75" s="7" t="s">
        <v>388</v>
      </c>
      <c r="J75" s="1" t="s">
        <v>388</v>
      </c>
      <c r="K75" s="1" t="s">
        <v>1306</v>
      </c>
      <c r="L75" s="1" t="s">
        <v>2533</v>
      </c>
      <c r="M75" s="1" t="s">
        <v>2534</v>
      </c>
      <c r="N75" s="1" t="s">
        <v>2535</v>
      </c>
      <c r="O75" s="1" t="s">
        <v>2409</v>
      </c>
      <c r="Q75" s="1">
        <v>1</v>
      </c>
      <c r="R75" s="1" t="str">
        <f t="shared" si="4"/>
        <v>Guizhou</v>
      </c>
      <c r="S75" s="1" t="str">
        <f t="shared" si="5"/>
        <v>Zunyi</v>
      </c>
      <c r="T75" s="1" t="s">
        <v>2409</v>
      </c>
      <c r="U75" s="1" t="s">
        <v>2535</v>
      </c>
      <c r="V75" s="1" t="s">
        <v>3291</v>
      </c>
      <c r="Y75" s="4" t="s">
        <v>5</v>
      </c>
      <c r="Z75" s="6">
        <v>32.049999999999997</v>
      </c>
      <c r="AA75" s="6">
        <v>18.23</v>
      </c>
      <c r="AB75" s="10">
        <v>50.28</v>
      </c>
      <c r="AC75" s="1" t="str">
        <f>VLOOKUP(V75,'loc sxcoal vs GID worksheet'!$A$1:$B$686,2,0)</f>
        <v>遵义市</v>
      </c>
    </row>
    <row r="76" spans="1:29">
      <c r="A76" s="11">
        <v>2019</v>
      </c>
      <c r="B76" s="4" t="s">
        <v>6</v>
      </c>
      <c r="C76" s="4">
        <v>5</v>
      </c>
      <c r="D76" s="4" t="s">
        <v>0</v>
      </c>
      <c r="E76" s="4">
        <v>41</v>
      </c>
      <c r="F76" s="4" t="s">
        <v>0</v>
      </c>
      <c r="G76" s="8">
        <v>401</v>
      </c>
      <c r="H76" s="7" t="s">
        <v>393</v>
      </c>
      <c r="I76" s="7" t="s">
        <v>394</v>
      </c>
      <c r="J76" s="1" t="s">
        <v>394</v>
      </c>
      <c r="K76" s="1" t="s">
        <v>1309</v>
      </c>
      <c r="L76" s="1" t="s">
        <v>1581</v>
      </c>
      <c r="M76" s="1" t="s">
        <v>2536</v>
      </c>
      <c r="N76" s="1" t="s">
        <v>2411</v>
      </c>
      <c r="O76" s="1" t="s">
        <v>2412</v>
      </c>
      <c r="Q76" s="1">
        <v>1</v>
      </c>
      <c r="R76" s="1" t="str">
        <f t="shared" si="4"/>
        <v>Shaanxi</v>
      </c>
      <c r="S76" s="1" t="str">
        <f t="shared" si="5"/>
        <v>Baoji</v>
      </c>
      <c r="T76" s="1" t="s">
        <v>2412</v>
      </c>
      <c r="U76" s="1" t="s">
        <v>2411</v>
      </c>
      <c r="V76" s="1" t="s">
        <v>3259</v>
      </c>
      <c r="Y76" s="4" t="s">
        <v>5</v>
      </c>
      <c r="Z76" s="6">
        <v>38.46</v>
      </c>
      <c r="AA76" s="6">
        <v>21.88</v>
      </c>
      <c r="AB76" s="10">
        <v>60.34</v>
      </c>
      <c r="AC76" s="1" t="str">
        <f>VLOOKUP(V76,'loc sxcoal vs GID worksheet'!$A$1:$B$686,2,0)</f>
        <v>宝鸡市</v>
      </c>
    </row>
    <row r="77" spans="1:29">
      <c r="A77" s="11">
        <v>2019</v>
      </c>
      <c r="B77" s="4" t="s">
        <v>6</v>
      </c>
      <c r="C77" s="4">
        <v>5</v>
      </c>
      <c r="D77" s="4" t="s">
        <v>0</v>
      </c>
      <c r="E77" s="4">
        <v>41</v>
      </c>
      <c r="F77" s="4" t="s">
        <v>0</v>
      </c>
      <c r="G77" s="8">
        <v>403</v>
      </c>
      <c r="H77" s="7" t="s">
        <v>397</v>
      </c>
      <c r="I77" s="7" t="s">
        <v>398</v>
      </c>
      <c r="J77" s="1" t="s">
        <v>398</v>
      </c>
      <c r="K77" s="1" t="s">
        <v>1311</v>
      </c>
      <c r="L77" s="1" t="s">
        <v>2537</v>
      </c>
      <c r="M77" s="1" t="s">
        <v>2538</v>
      </c>
      <c r="N77" s="1" t="s">
        <v>2539</v>
      </c>
      <c r="O77" s="1" t="s">
        <v>2370</v>
      </c>
      <c r="Q77" s="1">
        <v>1</v>
      </c>
      <c r="R77" s="1" t="str">
        <f t="shared" si="4"/>
        <v>Fujian</v>
      </c>
      <c r="S77" s="1" t="str">
        <f t="shared" si="5"/>
        <v>Quanzhou</v>
      </c>
      <c r="T77" s="1" t="s">
        <v>2370</v>
      </c>
      <c r="U77" s="1" t="s">
        <v>2539</v>
      </c>
      <c r="V77" s="1" t="s">
        <v>3292</v>
      </c>
      <c r="Y77" s="4" t="s">
        <v>5</v>
      </c>
      <c r="Z77" s="6">
        <v>66.239999999999995</v>
      </c>
      <c r="AA77" s="6">
        <v>37.68</v>
      </c>
      <c r="AB77" s="10">
        <v>103.91999999999999</v>
      </c>
      <c r="AC77" s="1" t="str">
        <f>VLOOKUP(V77,'loc sxcoal vs GID worksheet'!$A$1:$B$686,2,0)</f>
        <v>泉州市</v>
      </c>
    </row>
    <row r="78" spans="1:29">
      <c r="A78" s="11">
        <v>2019</v>
      </c>
      <c r="B78" s="4" t="s">
        <v>6</v>
      </c>
      <c r="C78" s="4">
        <v>5</v>
      </c>
      <c r="D78" s="4" t="s">
        <v>0</v>
      </c>
      <c r="E78" s="4">
        <v>41</v>
      </c>
      <c r="F78" s="4" t="s">
        <v>0</v>
      </c>
      <c r="G78" s="8">
        <v>407</v>
      </c>
      <c r="H78" s="7" t="s">
        <v>405</v>
      </c>
      <c r="I78" s="7" t="s">
        <v>10</v>
      </c>
      <c r="J78" s="1" t="s">
        <v>406</v>
      </c>
      <c r="K78" s="1" t="s">
        <v>1315</v>
      </c>
      <c r="L78" s="1" t="s">
        <v>2540</v>
      </c>
      <c r="M78" s="1" t="s">
        <v>2541</v>
      </c>
      <c r="N78" s="1" t="s">
        <v>2369</v>
      </c>
      <c r="O78" s="1" t="s">
        <v>2370</v>
      </c>
      <c r="Q78" s="1">
        <v>1</v>
      </c>
      <c r="R78" s="1" t="str">
        <f t="shared" si="4"/>
        <v>Fujian</v>
      </c>
      <c r="S78" s="1" t="str">
        <f t="shared" si="5"/>
        <v>Sanming</v>
      </c>
      <c r="T78" s="1" t="s">
        <v>2370</v>
      </c>
      <c r="U78" s="1" t="s">
        <v>2369</v>
      </c>
      <c r="V78" s="1" t="s">
        <v>3247</v>
      </c>
      <c r="Y78" s="4" t="s">
        <v>5</v>
      </c>
      <c r="Z78" s="6">
        <v>666.72</v>
      </c>
      <c r="AA78" s="6">
        <v>379.19</v>
      </c>
      <c r="AB78" s="10">
        <v>1045.9100000000001</v>
      </c>
      <c r="AC78" s="1" t="str">
        <f>VLOOKUP(V78,'loc sxcoal vs GID worksheet'!$A$1:$B$686,2,0)</f>
        <v>三明市</v>
      </c>
    </row>
    <row r="79" spans="1:29">
      <c r="A79" s="11">
        <v>2019</v>
      </c>
      <c r="B79" s="4" t="s">
        <v>6</v>
      </c>
      <c r="C79" s="4">
        <v>5</v>
      </c>
      <c r="D79" s="4" t="s">
        <v>0</v>
      </c>
      <c r="E79" s="4">
        <v>41</v>
      </c>
      <c r="F79" s="4" t="s">
        <v>0</v>
      </c>
      <c r="G79" s="8">
        <v>408</v>
      </c>
      <c r="H79" s="7" t="s">
        <v>407</v>
      </c>
      <c r="I79" s="7" t="s">
        <v>407</v>
      </c>
      <c r="J79" s="1" t="s">
        <v>408</v>
      </c>
      <c r="K79" s="1" t="s">
        <v>1316</v>
      </c>
      <c r="L79" s="1" t="s">
        <v>2372</v>
      </c>
      <c r="M79" s="1" t="s">
        <v>2373</v>
      </c>
      <c r="N79" s="1" t="s">
        <v>2374</v>
      </c>
      <c r="O79" s="1" t="s">
        <v>2370</v>
      </c>
      <c r="Q79" s="1">
        <v>1</v>
      </c>
      <c r="R79" s="1" t="str">
        <f t="shared" si="4"/>
        <v>Fujian</v>
      </c>
      <c r="S79" s="1" t="str">
        <f t="shared" si="5"/>
        <v>Longyan</v>
      </c>
      <c r="T79" s="1" t="s">
        <v>2370</v>
      </c>
      <c r="U79" s="1" t="s">
        <v>2374</v>
      </c>
      <c r="V79" s="1" t="s">
        <v>3248</v>
      </c>
      <c r="Y79" s="4" t="s">
        <v>5</v>
      </c>
      <c r="Z79" s="6">
        <v>666.72</v>
      </c>
      <c r="AA79" s="6">
        <v>379.19</v>
      </c>
      <c r="AB79" s="10">
        <v>1045.9100000000001</v>
      </c>
      <c r="AC79" s="1" t="str">
        <f>VLOOKUP(V79,'loc sxcoal vs GID worksheet'!$A$1:$B$686,2,0)</f>
        <v>龙岩市</v>
      </c>
    </row>
    <row r="80" spans="1:29">
      <c r="A80" s="11">
        <v>2019</v>
      </c>
      <c r="B80" s="4" t="s">
        <v>6</v>
      </c>
      <c r="C80" s="4">
        <v>5</v>
      </c>
      <c r="D80" s="4" t="s">
        <v>0</v>
      </c>
      <c r="E80" s="4">
        <v>41</v>
      </c>
      <c r="F80" s="4" t="s">
        <v>0</v>
      </c>
      <c r="G80" s="8">
        <v>411</v>
      </c>
      <c r="H80" s="7" t="s">
        <v>413</v>
      </c>
      <c r="I80" s="7" t="s">
        <v>10</v>
      </c>
      <c r="J80" s="1" t="s">
        <v>414</v>
      </c>
      <c r="K80" s="1" t="s">
        <v>1319</v>
      </c>
      <c r="L80" s="1" t="s">
        <v>2542</v>
      </c>
      <c r="M80" s="1" t="s">
        <v>2543</v>
      </c>
      <c r="N80" s="1" t="s">
        <v>2544</v>
      </c>
      <c r="O80" s="1" t="s">
        <v>2545</v>
      </c>
      <c r="Q80" s="1">
        <v>1</v>
      </c>
      <c r="R80" s="1" t="str">
        <f t="shared" si="4"/>
        <v>Yunnan</v>
      </c>
      <c r="S80" s="1" t="str">
        <f t="shared" si="5"/>
        <v>Kunming</v>
      </c>
      <c r="T80" s="1" t="s">
        <v>2545</v>
      </c>
      <c r="U80" s="1" t="s">
        <v>2544</v>
      </c>
      <c r="V80" s="1" t="s">
        <v>3293</v>
      </c>
      <c r="Y80" s="4" t="s">
        <v>5</v>
      </c>
      <c r="Z80" s="6">
        <v>213.69</v>
      </c>
      <c r="AA80" s="6">
        <v>121.53</v>
      </c>
      <c r="AB80" s="10">
        <v>335.22</v>
      </c>
      <c r="AC80" s="1" t="str">
        <f>VLOOKUP(V80,'loc sxcoal vs GID worksheet'!$A$1:$B$686,2,0)</f>
        <v>昆明市</v>
      </c>
    </row>
    <row r="81" spans="1:29">
      <c r="A81" s="11">
        <v>2019</v>
      </c>
      <c r="B81" s="4" t="s">
        <v>6</v>
      </c>
      <c r="C81" s="4">
        <v>5</v>
      </c>
      <c r="D81" s="4" t="s">
        <v>0</v>
      </c>
      <c r="E81" s="4">
        <v>41</v>
      </c>
      <c r="F81" s="4" t="s">
        <v>0</v>
      </c>
      <c r="G81" s="8">
        <v>413</v>
      </c>
      <c r="H81" s="7" t="s">
        <v>417</v>
      </c>
      <c r="I81" s="7" t="s">
        <v>10</v>
      </c>
      <c r="J81" s="1" t="s">
        <v>1828</v>
      </c>
      <c r="K81" s="1" t="s">
        <v>1321</v>
      </c>
      <c r="L81" s="1" t="s">
        <v>2546</v>
      </c>
      <c r="M81" s="1" t="s">
        <v>2547</v>
      </c>
      <c r="N81" s="1" t="s">
        <v>2548</v>
      </c>
      <c r="O81" s="1" t="s">
        <v>2545</v>
      </c>
      <c r="Q81" s="1">
        <v>1</v>
      </c>
      <c r="R81" s="1" t="str">
        <f t="shared" si="4"/>
        <v>Yunnan</v>
      </c>
      <c r="S81" s="1" t="str">
        <f t="shared" si="5"/>
        <v>Qujing</v>
      </c>
      <c r="T81" s="1" t="s">
        <v>2545</v>
      </c>
      <c r="U81" s="1" t="s">
        <v>2548</v>
      </c>
      <c r="V81" s="1" t="s">
        <v>3294</v>
      </c>
      <c r="Y81" s="4" t="s">
        <v>5</v>
      </c>
      <c r="Z81" s="6">
        <v>21.37</v>
      </c>
      <c r="AA81" s="6">
        <v>12.15</v>
      </c>
      <c r="AB81" s="10">
        <v>33.520000000000003</v>
      </c>
      <c r="AC81" s="1" t="str">
        <f>VLOOKUP(V81,'loc sxcoal vs GID worksheet'!$A$1:$B$686,2,0)</f>
        <v>曲靖市</v>
      </c>
    </row>
    <row r="82" spans="1:29">
      <c r="A82" s="11">
        <v>2019</v>
      </c>
      <c r="B82" s="4" t="s">
        <v>6</v>
      </c>
      <c r="C82" s="4">
        <v>5</v>
      </c>
      <c r="D82" s="4" t="s">
        <v>0</v>
      </c>
      <c r="E82" s="4">
        <v>41</v>
      </c>
      <c r="F82" s="4" t="s">
        <v>0</v>
      </c>
      <c r="G82" s="8">
        <v>421</v>
      </c>
      <c r="H82" s="7" t="s">
        <v>429</v>
      </c>
      <c r="I82" s="7" t="s">
        <v>10</v>
      </c>
      <c r="J82" s="1" t="s">
        <v>1845</v>
      </c>
      <c r="K82" s="1" t="s">
        <v>2320</v>
      </c>
      <c r="L82" s="1" t="s">
        <v>2549</v>
      </c>
      <c r="M82" s="1" t="s">
        <v>2550</v>
      </c>
      <c r="N82" s="1" t="s">
        <v>2551</v>
      </c>
      <c r="O82" s="1" t="s">
        <v>2416</v>
      </c>
      <c r="Q82" s="1">
        <v>1</v>
      </c>
      <c r="R82" s="1" t="str">
        <f t="shared" si="4"/>
        <v>Gansu</v>
      </c>
      <c r="S82" s="1" t="str">
        <f t="shared" si="5"/>
        <v>Lanzhou</v>
      </c>
      <c r="T82" s="1" t="s">
        <v>2416</v>
      </c>
      <c r="U82" s="1" t="s">
        <v>2551</v>
      </c>
      <c r="V82" s="1" t="s">
        <v>3295</v>
      </c>
      <c r="Y82" s="4" t="s">
        <v>5</v>
      </c>
      <c r="Z82" s="6">
        <v>34.19</v>
      </c>
      <c r="AA82" s="6">
        <v>19.45</v>
      </c>
      <c r="AB82" s="10">
        <v>53.64</v>
      </c>
      <c r="AC82" s="1" t="str">
        <f>VLOOKUP(V82,'loc sxcoal vs GID worksheet'!$A$1:$B$686,2,0)</f>
        <v>兰州市</v>
      </c>
    </row>
    <row r="83" spans="1:29">
      <c r="A83" s="11">
        <v>2019</v>
      </c>
      <c r="B83" s="4" t="s">
        <v>6</v>
      </c>
      <c r="C83" s="4">
        <v>5</v>
      </c>
      <c r="D83" s="4" t="s">
        <v>0</v>
      </c>
      <c r="E83" s="4">
        <v>41</v>
      </c>
      <c r="F83" s="4" t="s">
        <v>0</v>
      </c>
      <c r="G83" s="8">
        <v>423</v>
      </c>
      <c r="H83" s="7" t="s">
        <v>431</v>
      </c>
      <c r="I83" s="7" t="s">
        <v>10</v>
      </c>
      <c r="J83" s="1" t="s">
        <v>432</v>
      </c>
      <c r="K83" s="1" t="s">
        <v>1326</v>
      </c>
      <c r="L83" s="1" t="s">
        <v>2552</v>
      </c>
      <c r="M83" s="1" t="s">
        <v>2553</v>
      </c>
      <c r="N83" s="1" t="s">
        <v>2354</v>
      </c>
      <c r="O83" s="1" t="s">
        <v>1517</v>
      </c>
      <c r="Q83" s="1">
        <v>1</v>
      </c>
      <c r="R83" s="1" t="str">
        <f t="shared" si="4"/>
        <v>Guangdong</v>
      </c>
      <c r="S83" s="1" t="str">
        <f t="shared" si="5"/>
        <v>Yangjiang</v>
      </c>
      <c r="T83" s="1" t="s">
        <v>1517</v>
      </c>
      <c r="U83" s="1" t="s">
        <v>2354</v>
      </c>
      <c r="V83" s="1" t="s">
        <v>3296</v>
      </c>
      <c r="Y83" s="4" t="s">
        <v>5</v>
      </c>
      <c r="Z83" s="6">
        <v>166.68</v>
      </c>
      <c r="AA83" s="6">
        <v>94.8</v>
      </c>
      <c r="AB83" s="10">
        <v>261.48</v>
      </c>
      <c r="AC83" s="1" t="str">
        <f>VLOOKUP(V83,'loc sxcoal vs GID worksheet'!$A$1:$B$686,2,0)</f>
        <v>阳江市</v>
      </c>
    </row>
    <row r="84" spans="1:29">
      <c r="A84" s="11">
        <v>2019</v>
      </c>
      <c r="B84" s="4" t="s">
        <v>6</v>
      </c>
      <c r="C84" s="4">
        <v>5</v>
      </c>
      <c r="D84" s="4" t="s">
        <v>0</v>
      </c>
      <c r="E84" s="4">
        <v>41</v>
      </c>
      <c r="F84" s="4" t="s">
        <v>0</v>
      </c>
      <c r="G84" s="8">
        <v>424</v>
      </c>
      <c r="H84" s="7" t="s">
        <v>433</v>
      </c>
      <c r="I84" s="7" t="s">
        <v>434</v>
      </c>
      <c r="J84" s="1" t="s">
        <v>1847</v>
      </c>
      <c r="K84" s="1" t="s">
        <v>1327</v>
      </c>
      <c r="L84" s="1" t="s">
        <v>2554</v>
      </c>
      <c r="M84" s="1" t="s">
        <v>2555</v>
      </c>
      <c r="N84" s="1" t="s">
        <v>2374</v>
      </c>
      <c r="O84" s="1" t="s">
        <v>2370</v>
      </c>
      <c r="Q84" s="1">
        <v>1</v>
      </c>
      <c r="R84" s="1" t="str">
        <f t="shared" si="4"/>
        <v>Fujian</v>
      </c>
      <c r="S84" s="1" t="str">
        <f t="shared" si="5"/>
        <v>Longyan</v>
      </c>
      <c r="T84" s="1" t="s">
        <v>2370</v>
      </c>
      <c r="U84" s="1" t="s">
        <v>2374</v>
      </c>
      <c r="V84" s="1" t="s">
        <v>3248</v>
      </c>
      <c r="Y84" s="4" t="s">
        <v>5</v>
      </c>
      <c r="Z84" s="6">
        <v>299.17</v>
      </c>
      <c r="AA84" s="6">
        <v>170.15</v>
      </c>
      <c r="AB84" s="10">
        <v>469.32000000000005</v>
      </c>
      <c r="AC84" s="1" t="str">
        <f>VLOOKUP(V84,'loc sxcoal vs GID worksheet'!$A$1:$B$686,2,0)</f>
        <v>龙岩市</v>
      </c>
    </row>
    <row r="85" spans="1:29">
      <c r="A85" s="11">
        <v>2019</v>
      </c>
      <c r="B85" s="4" t="s">
        <v>6</v>
      </c>
      <c r="C85" s="4">
        <v>5</v>
      </c>
      <c r="D85" s="4" t="s">
        <v>0</v>
      </c>
      <c r="E85" s="4">
        <v>41</v>
      </c>
      <c r="F85" s="4" t="s">
        <v>0</v>
      </c>
      <c r="G85" s="8">
        <v>431</v>
      </c>
      <c r="H85" s="7" t="s">
        <v>444</v>
      </c>
      <c r="I85" s="7" t="s">
        <v>10</v>
      </c>
      <c r="J85" s="1" t="s">
        <v>445</v>
      </c>
      <c r="K85" s="1" t="s">
        <v>1332</v>
      </c>
      <c r="L85" s="1" t="s">
        <v>2556</v>
      </c>
      <c r="M85" s="1" t="s">
        <v>2556</v>
      </c>
      <c r="N85" s="1" t="s">
        <v>2557</v>
      </c>
      <c r="O85" s="1" t="s">
        <v>2496</v>
      </c>
      <c r="Q85" s="1">
        <v>1</v>
      </c>
      <c r="R85" s="1" t="str">
        <f t="shared" si="4"/>
        <v>Guangxi</v>
      </c>
      <c r="S85" s="1" t="str">
        <f t="shared" si="5"/>
        <v>Hechi</v>
      </c>
      <c r="T85" s="1" t="s">
        <v>2496</v>
      </c>
      <c r="U85" s="1" t="s">
        <v>2557</v>
      </c>
      <c r="V85" s="1" t="s">
        <v>3297</v>
      </c>
      <c r="Y85" s="4" t="s">
        <v>5</v>
      </c>
      <c r="Z85" s="6">
        <v>34.19</v>
      </c>
      <c r="AA85" s="6">
        <v>19.45</v>
      </c>
      <c r="AB85" s="10">
        <v>53.64</v>
      </c>
      <c r="AC85" s="1" t="str">
        <f>VLOOKUP(V85,'loc sxcoal vs GID worksheet'!$A$1:$B$686,2,0)</f>
        <v>河池市</v>
      </c>
    </row>
    <row r="86" spans="1:29">
      <c r="A86" s="11">
        <v>2019</v>
      </c>
      <c r="B86" s="4" t="s">
        <v>6</v>
      </c>
      <c r="C86" s="4">
        <v>5</v>
      </c>
      <c r="D86" s="4" t="s">
        <v>0</v>
      </c>
      <c r="E86" s="4">
        <v>41</v>
      </c>
      <c r="F86" s="4" t="s">
        <v>0</v>
      </c>
      <c r="G86" s="8">
        <v>434</v>
      </c>
      <c r="H86" s="7" t="s">
        <v>449</v>
      </c>
      <c r="I86" s="7" t="s">
        <v>10</v>
      </c>
      <c r="J86" s="1" t="s">
        <v>450</v>
      </c>
      <c r="K86" s="1" t="s">
        <v>1334</v>
      </c>
      <c r="L86" s="1" t="s">
        <v>2558</v>
      </c>
      <c r="M86" s="1" t="s">
        <v>2559</v>
      </c>
      <c r="N86" s="1" t="s">
        <v>2504</v>
      </c>
      <c r="O86" s="1" t="s">
        <v>2496</v>
      </c>
      <c r="Q86" s="1">
        <v>1</v>
      </c>
      <c r="R86" s="1" t="str">
        <f t="shared" si="4"/>
        <v>Guangxi</v>
      </c>
      <c r="S86" s="1" t="str">
        <f t="shared" si="5"/>
        <v>Nanning</v>
      </c>
      <c r="T86" s="1" t="s">
        <v>2496</v>
      </c>
      <c r="U86" s="1" t="s">
        <v>2504</v>
      </c>
      <c r="V86" s="1" t="s">
        <v>3283</v>
      </c>
      <c r="Y86" s="4" t="s">
        <v>5</v>
      </c>
      <c r="Z86" s="6">
        <v>87.61</v>
      </c>
      <c r="AA86" s="6">
        <v>49.83</v>
      </c>
      <c r="AB86" s="10">
        <v>137.44</v>
      </c>
      <c r="AC86" s="1" t="str">
        <f>VLOOKUP(V86,'loc sxcoal vs GID worksheet'!$A$1:$B$686,2,0)</f>
        <v>南宁市</v>
      </c>
    </row>
    <row r="87" spans="1:29">
      <c r="A87" s="11">
        <v>2019</v>
      </c>
      <c r="B87" s="4" t="s">
        <v>6</v>
      </c>
      <c r="C87" s="4">
        <v>5</v>
      </c>
      <c r="D87" s="4" t="s">
        <v>0</v>
      </c>
      <c r="E87" s="4">
        <v>41</v>
      </c>
      <c r="F87" s="4" t="s">
        <v>0</v>
      </c>
      <c r="G87" s="8">
        <v>435</v>
      </c>
      <c r="H87" s="7" t="s">
        <v>451</v>
      </c>
      <c r="I87" s="7" t="s">
        <v>10</v>
      </c>
      <c r="J87" s="1" t="s">
        <v>1852</v>
      </c>
      <c r="K87" s="1" t="s">
        <v>1335</v>
      </c>
      <c r="L87" s="1" t="s">
        <v>2560</v>
      </c>
      <c r="M87" s="1" t="s">
        <v>2560</v>
      </c>
      <c r="N87" s="1" t="s">
        <v>2561</v>
      </c>
      <c r="O87" s="1" t="s">
        <v>2496</v>
      </c>
      <c r="Q87" s="1">
        <v>1</v>
      </c>
      <c r="R87" s="1" t="str">
        <f t="shared" si="4"/>
        <v>Guangxi</v>
      </c>
      <c r="S87" s="1" t="str">
        <f t="shared" si="5"/>
        <v>Wuzhou</v>
      </c>
      <c r="T87" s="1" t="s">
        <v>2496</v>
      </c>
      <c r="U87" s="1" t="s">
        <v>2561</v>
      </c>
      <c r="V87" s="1" t="s">
        <v>3298</v>
      </c>
      <c r="Y87" s="4" t="s">
        <v>5</v>
      </c>
      <c r="Z87" s="6">
        <v>166.68</v>
      </c>
      <c r="AA87" s="6">
        <v>94.8</v>
      </c>
      <c r="AB87" s="10">
        <v>261.48</v>
      </c>
      <c r="AC87" s="1" t="str">
        <f>VLOOKUP(V87,'loc sxcoal vs GID worksheet'!$A$1:$B$686,2,0)</f>
        <v>梧州市</v>
      </c>
    </row>
    <row r="88" spans="1:29">
      <c r="A88" s="11">
        <v>2019</v>
      </c>
      <c r="B88" s="4" t="s">
        <v>6</v>
      </c>
      <c r="C88" s="4">
        <v>5</v>
      </c>
      <c r="D88" s="4" t="s">
        <v>0</v>
      </c>
      <c r="E88" s="4">
        <v>41</v>
      </c>
      <c r="F88" s="4" t="s">
        <v>0</v>
      </c>
      <c r="G88" s="8">
        <v>531</v>
      </c>
      <c r="H88" s="7" t="s">
        <v>586</v>
      </c>
      <c r="I88" s="7" t="s">
        <v>591</v>
      </c>
      <c r="J88" s="1" t="s">
        <v>1895</v>
      </c>
      <c r="K88" s="1" t="s">
        <v>1895</v>
      </c>
      <c r="Q88" s="1">
        <v>5</v>
      </c>
      <c r="R88" s="1">
        <f>L88</f>
        <v>0</v>
      </c>
      <c r="S88" s="1" t="str">
        <f>K88</f>
        <v xml:space="preserve">Rrdos Mengxi Building  Materials </v>
      </c>
      <c r="T88" s="1">
        <v>0</v>
      </c>
      <c r="U88" s="1" t="s">
        <v>1895</v>
      </c>
      <c r="V88" s="1" t="s">
        <v>3484</v>
      </c>
      <c r="Y88" s="4" t="s">
        <v>5</v>
      </c>
      <c r="Z88" s="6">
        <v>399.61</v>
      </c>
      <c r="AA88" s="6">
        <v>227.27</v>
      </c>
      <c r="AB88" s="10">
        <v>626.88</v>
      </c>
      <c r="AC88" s="1" t="str">
        <f>VLOOKUP(V88,'loc sxcoal vs GID worksheet'!$A$1:$B$686,2,0)</f>
        <v>鄂尔多斯市</v>
      </c>
    </row>
    <row r="89" spans="1:29">
      <c r="A89" s="11">
        <v>2019</v>
      </c>
      <c r="B89" s="4" t="s">
        <v>6</v>
      </c>
      <c r="C89" s="4">
        <v>5</v>
      </c>
      <c r="D89" s="4" t="s">
        <v>0</v>
      </c>
      <c r="E89" s="4">
        <v>41</v>
      </c>
      <c r="F89" s="4" t="s">
        <v>0</v>
      </c>
      <c r="G89" s="8">
        <v>449</v>
      </c>
      <c r="H89" s="7" t="s">
        <v>475</v>
      </c>
      <c r="I89" s="7" t="s">
        <v>10</v>
      </c>
      <c r="J89" s="1" t="s">
        <v>1856</v>
      </c>
      <c r="K89" s="1" t="s">
        <v>1348</v>
      </c>
      <c r="L89" s="1" t="s">
        <v>2566</v>
      </c>
      <c r="M89" s="1" t="s">
        <v>2567</v>
      </c>
      <c r="N89" s="1" t="s">
        <v>2568</v>
      </c>
      <c r="O89" s="1" t="s">
        <v>2409</v>
      </c>
      <c r="Q89" s="1">
        <v>1</v>
      </c>
      <c r="R89" s="1" t="str">
        <f t="shared" ref="R89:R98" si="6">O89</f>
        <v>Guizhou</v>
      </c>
      <c r="S89" s="1" t="str">
        <f t="shared" ref="S89:S98" si="7">N89</f>
        <v>Tongren</v>
      </c>
      <c r="T89" s="1" t="s">
        <v>2409</v>
      </c>
      <c r="U89" s="1" t="s">
        <v>2568</v>
      </c>
      <c r="V89" s="1" t="s">
        <v>3299</v>
      </c>
      <c r="Y89" s="4" t="s">
        <v>5</v>
      </c>
      <c r="Z89" s="6">
        <v>333.36</v>
      </c>
      <c r="AA89" s="6">
        <v>189.59</v>
      </c>
      <c r="AB89" s="10">
        <v>522.95000000000005</v>
      </c>
      <c r="AC89" s="1" t="str">
        <f>VLOOKUP(V89,'loc sxcoal vs GID worksheet'!$A$1:$B$686,2,0)</f>
        <v>同仁市</v>
      </c>
    </row>
    <row r="90" spans="1:29">
      <c r="A90" s="11">
        <v>2019</v>
      </c>
      <c r="B90" s="4" t="s">
        <v>6</v>
      </c>
      <c r="C90" s="4">
        <v>5</v>
      </c>
      <c r="D90" s="4" t="s">
        <v>0</v>
      </c>
      <c r="E90" s="4">
        <v>41</v>
      </c>
      <c r="F90" s="4" t="s">
        <v>0</v>
      </c>
      <c r="G90" s="8">
        <v>455</v>
      </c>
      <c r="H90" s="7" t="s">
        <v>480</v>
      </c>
      <c r="I90" s="7" t="s">
        <v>10</v>
      </c>
      <c r="J90" s="1" t="s">
        <v>481</v>
      </c>
      <c r="K90" s="1" t="s">
        <v>1353</v>
      </c>
      <c r="L90" s="1" t="s">
        <v>1125</v>
      </c>
      <c r="M90" s="1" t="s">
        <v>2569</v>
      </c>
      <c r="N90" s="1" t="s">
        <v>2464</v>
      </c>
      <c r="O90" s="1" t="s">
        <v>2357</v>
      </c>
      <c r="Q90" s="1">
        <v>1</v>
      </c>
      <c r="R90" s="1" t="str">
        <f t="shared" si="6"/>
        <v>Zhejiang</v>
      </c>
      <c r="S90" s="1" t="str">
        <f t="shared" si="7"/>
        <v>Hangzhou</v>
      </c>
      <c r="T90" s="1" t="s">
        <v>2357</v>
      </c>
      <c r="U90" s="1" t="s">
        <v>2464</v>
      </c>
      <c r="V90" s="1" t="s">
        <v>3274</v>
      </c>
      <c r="Y90" s="4" t="s">
        <v>5</v>
      </c>
      <c r="Z90" s="6">
        <v>200.87</v>
      </c>
      <c r="AA90" s="6">
        <v>114.24</v>
      </c>
      <c r="AB90" s="10">
        <v>315.11</v>
      </c>
      <c r="AC90" s="1" t="str">
        <f>VLOOKUP(V90,'loc sxcoal vs GID worksheet'!$A$1:$B$686,2,0)</f>
        <v>杭州市</v>
      </c>
    </row>
    <row r="91" spans="1:29">
      <c r="A91" s="11">
        <v>2019</v>
      </c>
      <c r="B91" s="4" t="s">
        <v>6</v>
      </c>
      <c r="C91" s="4">
        <v>5</v>
      </c>
      <c r="D91" s="4" t="s">
        <v>0</v>
      </c>
      <c r="E91" s="4">
        <v>41</v>
      </c>
      <c r="F91" s="4" t="s">
        <v>0</v>
      </c>
      <c r="G91" s="8">
        <v>457</v>
      </c>
      <c r="H91" s="7" t="s">
        <v>483</v>
      </c>
      <c r="I91" s="7" t="s">
        <v>10</v>
      </c>
      <c r="J91" s="1" t="s">
        <v>1861</v>
      </c>
      <c r="K91" s="1" t="s">
        <v>1355</v>
      </c>
      <c r="L91" s="1" t="s">
        <v>1416</v>
      </c>
      <c r="M91" s="1" t="s">
        <v>2570</v>
      </c>
      <c r="N91" s="1" t="s">
        <v>2571</v>
      </c>
      <c r="O91" s="1" t="s">
        <v>2412</v>
      </c>
      <c r="Q91" s="1">
        <v>1</v>
      </c>
      <c r="R91" s="1" t="str">
        <f t="shared" si="6"/>
        <v>Shaanxi</v>
      </c>
      <c r="S91" s="1" t="str">
        <f t="shared" si="7"/>
        <v>Ankang</v>
      </c>
      <c r="T91" s="1" t="s">
        <v>2412</v>
      </c>
      <c r="U91" s="1" t="s">
        <v>2571</v>
      </c>
      <c r="V91" s="1" t="s">
        <v>3300</v>
      </c>
      <c r="Y91" s="4" t="s">
        <v>5</v>
      </c>
      <c r="Z91" s="6">
        <v>32.049999999999997</v>
      </c>
      <c r="AA91" s="6">
        <v>18.23</v>
      </c>
      <c r="AB91" s="10">
        <v>50.28</v>
      </c>
      <c r="AC91" s="1" t="str">
        <f>VLOOKUP(V91,'loc sxcoal vs GID worksheet'!$A$1:$B$686,2,0)</f>
        <v>安康市</v>
      </c>
    </row>
    <row r="92" spans="1:29">
      <c r="A92" s="11">
        <v>2019</v>
      </c>
      <c r="B92" s="4" t="s">
        <v>6</v>
      </c>
      <c r="C92" s="4">
        <v>5</v>
      </c>
      <c r="D92" s="4" t="s">
        <v>0</v>
      </c>
      <c r="E92" s="4">
        <v>41</v>
      </c>
      <c r="F92" s="4" t="s">
        <v>0</v>
      </c>
      <c r="G92" s="8">
        <v>460</v>
      </c>
      <c r="H92" s="7" t="s">
        <v>487</v>
      </c>
      <c r="I92" s="7" t="s">
        <v>10</v>
      </c>
      <c r="J92" s="1" t="s">
        <v>1863</v>
      </c>
      <c r="K92" s="1" t="s">
        <v>1358</v>
      </c>
      <c r="L92" s="1" t="s">
        <v>2574</v>
      </c>
      <c r="M92" s="1" t="s">
        <v>2575</v>
      </c>
      <c r="N92" s="1" t="s">
        <v>2576</v>
      </c>
      <c r="O92" s="1" t="s">
        <v>1445</v>
      </c>
      <c r="Q92" s="1">
        <v>1</v>
      </c>
      <c r="R92" s="1" t="str">
        <f t="shared" si="6"/>
        <v>Hebei</v>
      </c>
      <c r="S92" s="1" t="str">
        <f t="shared" si="7"/>
        <v>Xingtai</v>
      </c>
      <c r="T92" s="1" t="s">
        <v>1445</v>
      </c>
      <c r="U92" s="1" t="s">
        <v>2576</v>
      </c>
      <c r="V92" s="1" t="s">
        <v>3301</v>
      </c>
      <c r="Y92" s="4" t="s">
        <v>5</v>
      </c>
      <c r="Z92" s="6">
        <v>333.36</v>
      </c>
      <c r="AA92" s="6">
        <v>189.59</v>
      </c>
      <c r="AB92" s="10">
        <v>522.95000000000005</v>
      </c>
      <c r="AC92" s="1" t="str">
        <f>VLOOKUP(V92,'loc sxcoal vs GID worksheet'!$A$1:$B$686,2,0)</f>
        <v>邢台市</v>
      </c>
    </row>
    <row r="93" spans="1:29">
      <c r="A93" s="11">
        <v>2019</v>
      </c>
      <c r="B93" s="4" t="s">
        <v>6</v>
      </c>
      <c r="C93" s="4">
        <v>5</v>
      </c>
      <c r="D93" s="4" t="s">
        <v>0</v>
      </c>
      <c r="E93" s="4">
        <v>41</v>
      </c>
      <c r="F93" s="4" t="s">
        <v>0</v>
      </c>
      <c r="G93" s="8">
        <v>467</v>
      </c>
      <c r="H93" s="7" t="s">
        <v>497</v>
      </c>
      <c r="I93" s="7" t="s">
        <v>10</v>
      </c>
      <c r="J93" s="1" t="s">
        <v>1866</v>
      </c>
      <c r="K93" s="1" t="s">
        <v>1364</v>
      </c>
      <c r="L93" s="1" t="s">
        <v>2577</v>
      </c>
      <c r="M93" s="1" t="s">
        <v>2578</v>
      </c>
      <c r="N93" s="1" t="s">
        <v>2579</v>
      </c>
      <c r="O93" s="1" t="s">
        <v>2412</v>
      </c>
      <c r="Q93" s="1">
        <v>1</v>
      </c>
      <c r="R93" s="1" t="str">
        <f t="shared" si="6"/>
        <v>Shaanxi</v>
      </c>
      <c r="S93" s="1" t="str">
        <f t="shared" si="7"/>
        <v>Weinan</v>
      </c>
      <c r="T93" s="1" t="s">
        <v>2412</v>
      </c>
      <c r="U93" s="1" t="s">
        <v>2579</v>
      </c>
      <c r="V93" s="1" t="s">
        <v>3302</v>
      </c>
      <c r="Y93" s="4" t="s">
        <v>5</v>
      </c>
      <c r="Z93" s="6">
        <v>23.51</v>
      </c>
      <c r="AA93" s="6">
        <v>13.37</v>
      </c>
      <c r="AB93" s="10">
        <v>36.880000000000003</v>
      </c>
      <c r="AC93" s="1" t="str">
        <f>VLOOKUP(V93,'loc sxcoal vs GID worksheet'!$A$1:$B$686,2,0)</f>
        <v>渭南市</v>
      </c>
    </row>
    <row r="94" spans="1:29">
      <c r="A94" s="11">
        <v>2019</v>
      </c>
      <c r="B94" s="4" t="s">
        <v>6</v>
      </c>
      <c r="C94" s="4">
        <v>5</v>
      </c>
      <c r="D94" s="4" t="s">
        <v>0</v>
      </c>
      <c r="E94" s="4">
        <v>41</v>
      </c>
      <c r="F94" s="4" t="s">
        <v>0</v>
      </c>
      <c r="G94" s="8">
        <v>468</v>
      </c>
      <c r="H94" s="7" t="s">
        <v>498</v>
      </c>
      <c r="I94" s="7" t="s">
        <v>10</v>
      </c>
      <c r="J94" s="1" t="s">
        <v>1867</v>
      </c>
      <c r="K94" s="1" t="s">
        <v>1365</v>
      </c>
      <c r="L94" s="1" t="s">
        <v>1365</v>
      </c>
      <c r="M94" s="1" t="s">
        <v>2580</v>
      </c>
      <c r="N94" s="1" t="s">
        <v>2581</v>
      </c>
      <c r="O94" s="1" t="s">
        <v>2432</v>
      </c>
      <c r="Q94" s="1">
        <v>1</v>
      </c>
      <c r="R94" s="1" t="str">
        <f t="shared" si="6"/>
        <v>Heilungkiang</v>
      </c>
      <c r="S94" s="1" t="str">
        <f t="shared" si="7"/>
        <v>Yichun</v>
      </c>
      <c r="T94" s="1" t="s">
        <v>2432</v>
      </c>
      <c r="U94" s="1" t="s">
        <v>2581</v>
      </c>
      <c r="V94" s="1" t="s">
        <v>3303</v>
      </c>
      <c r="Y94" s="4" t="s">
        <v>5</v>
      </c>
      <c r="Z94" s="6">
        <v>132.49</v>
      </c>
      <c r="AA94" s="6">
        <v>75.349999999999994</v>
      </c>
      <c r="AB94" s="10">
        <v>207.84</v>
      </c>
      <c r="AC94" s="1" t="str">
        <f>VLOOKUP(V94,'loc sxcoal vs GID worksheet'!$A$1:$B$686,2,0)</f>
        <v>伊春市</v>
      </c>
    </row>
    <row r="95" spans="1:29">
      <c r="A95" s="11">
        <v>2019</v>
      </c>
      <c r="B95" s="4" t="s">
        <v>6</v>
      </c>
      <c r="C95" s="4">
        <v>5</v>
      </c>
      <c r="D95" s="4" t="s">
        <v>0</v>
      </c>
      <c r="E95" s="4">
        <v>41</v>
      </c>
      <c r="F95" s="4" t="s">
        <v>0</v>
      </c>
      <c r="G95" s="8">
        <v>472</v>
      </c>
      <c r="H95" s="7" t="s">
        <v>502</v>
      </c>
      <c r="I95" s="7" t="s">
        <v>10</v>
      </c>
      <c r="J95" s="1" t="s">
        <v>1871</v>
      </c>
      <c r="K95" s="1" t="s">
        <v>1180</v>
      </c>
      <c r="L95" s="1" t="s">
        <v>2583</v>
      </c>
      <c r="M95" s="1" t="s">
        <v>2421</v>
      </c>
      <c r="N95" s="1" t="s">
        <v>2421</v>
      </c>
      <c r="O95" s="1" t="s">
        <v>2362</v>
      </c>
      <c r="Q95" s="1">
        <v>1</v>
      </c>
      <c r="R95" s="1" t="str">
        <f t="shared" si="6"/>
        <v>Henan</v>
      </c>
      <c r="S95" s="1" t="str">
        <f t="shared" si="7"/>
        <v>Anyang</v>
      </c>
      <c r="T95" s="1" t="s">
        <v>2362</v>
      </c>
      <c r="U95" s="1" t="s">
        <v>2421</v>
      </c>
      <c r="V95" s="1" t="s">
        <v>3262</v>
      </c>
      <c r="Y95" s="4" t="s">
        <v>5</v>
      </c>
      <c r="Z95" s="6">
        <v>64.11</v>
      </c>
      <c r="AA95" s="6">
        <v>36.46</v>
      </c>
      <c r="AB95" s="10">
        <v>100.57</v>
      </c>
      <c r="AC95" s="1" t="str">
        <f>VLOOKUP(V95,'loc sxcoal vs GID worksheet'!$A$1:$B$686,2,0)</f>
        <v>安阳市</v>
      </c>
    </row>
    <row r="96" spans="1:29">
      <c r="A96" s="11">
        <v>2019</v>
      </c>
      <c r="B96" s="4" t="s">
        <v>6</v>
      </c>
      <c r="C96" s="4">
        <v>5</v>
      </c>
      <c r="D96" s="4" t="s">
        <v>0</v>
      </c>
      <c r="E96" s="4">
        <v>41</v>
      </c>
      <c r="F96" s="4" t="s">
        <v>0</v>
      </c>
      <c r="G96" s="8">
        <v>479</v>
      </c>
      <c r="H96" s="7" t="s">
        <v>515</v>
      </c>
      <c r="I96" s="7" t="s">
        <v>10</v>
      </c>
      <c r="J96" s="1" t="s">
        <v>516</v>
      </c>
      <c r="K96" s="1" t="s">
        <v>1273</v>
      </c>
      <c r="L96" s="1" t="s">
        <v>2513</v>
      </c>
      <c r="M96" s="1" t="s">
        <v>2514</v>
      </c>
      <c r="N96" s="1" t="s">
        <v>2584</v>
      </c>
      <c r="O96" s="1" t="s">
        <v>2362</v>
      </c>
      <c r="Q96" s="1">
        <v>1</v>
      </c>
      <c r="R96" s="1" t="str">
        <f t="shared" si="6"/>
        <v>Henan</v>
      </c>
      <c r="S96" s="1" t="str">
        <f t="shared" si="7"/>
        <v>Sanmenxia</v>
      </c>
      <c r="T96" s="1" t="s">
        <v>2362</v>
      </c>
      <c r="U96" s="1" t="s">
        <v>2584</v>
      </c>
      <c r="V96" s="1" t="s">
        <v>3304</v>
      </c>
      <c r="Y96" s="4" t="s">
        <v>5</v>
      </c>
      <c r="Z96" s="6">
        <v>367.55</v>
      </c>
      <c r="AA96" s="6">
        <v>209.04</v>
      </c>
      <c r="AB96" s="10">
        <v>576.59</v>
      </c>
      <c r="AC96" s="1" t="str">
        <f>VLOOKUP(V96,'loc sxcoal vs GID worksheet'!$A$1:$B$686,2,0)</f>
        <v>三门峡市</v>
      </c>
    </row>
    <row r="97" spans="1:29">
      <c r="A97" s="11">
        <v>2019</v>
      </c>
      <c r="B97" s="4" t="s">
        <v>6</v>
      </c>
      <c r="C97" s="4">
        <v>5</v>
      </c>
      <c r="D97" s="4" t="s">
        <v>0</v>
      </c>
      <c r="E97" s="4">
        <v>41</v>
      </c>
      <c r="F97" s="4" t="s">
        <v>0</v>
      </c>
      <c r="G97" s="8">
        <v>480</v>
      </c>
      <c r="H97" s="7" t="s">
        <v>517</v>
      </c>
      <c r="I97" s="7" t="s">
        <v>10</v>
      </c>
      <c r="J97" s="1" t="s">
        <v>518</v>
      </c>
      <c r="K97" s="1" t="s">
        <v>1374</v>
      </c>
      <c r="L97" s="1" t="s">
        <v>2585</v>
      </c>
      <c r="M97" s="1" t="s">
        <v>2586</v>
      </c>
      <c r="N97" s="1" t="s">
        <v>2587</v>
      </c>
      <c r="O97" s="1" t="s">
        <v>2362</v>
      </c>
      <c r="Q97" s="1">
        <v>1</v>
      </c>
      <c r="R97" s="1" t="str">
        <f t="shared" si="6"/>
        <v>Henan</v>
      </c>
      <c r="S97" s="1" t="str">
        <f t="shared" si="7"/>
        <v>Xinxiang</v>
      </c>
      <c r="T97" s="1" t="s">
        <v>2362</v>
      </c>
      <c r="U97" s="1" t="s">
        <v>2587</v>
      </c>
      <c r="V97" s="1" t="s">
        <v>3305</v>
      </c>
      <c r="Y97" s="4" t="s">
        <v>5</v>
      </c>
      <c r="Z97" s="6">
        <v>166.68</v>
      </c>
      <c r="AA97" s="6">
        <v>94.8</v>
      </c>
      <c r="AB97" s="10">
        <v>261.48</v>
      </c>
      <c r="AC97" s="1" t="str">
        <f>VLOOKUP(V97,'loc sxcoal vs GID worksheet'!$A$1:$B$686,2,0)</f>
        <v>新乡市</v>
      </c>
    </row>
    <row r="98" spans="1:29">
      <c r="A98" s="11">
        <v>2019</v>
      </c>
      <c r="B98" s="4" t="s">
        <v>6</v>
      </c>
      <c r="C98" s="4">
        <v>5</v>
      </c>
      <c r="D98" s="4" t="s">
        <v>0</v>
      </c>
      <c r="E98" s="4">
        <v>41</v>
      </c>
      <c r="F98" s="4" t="s">
        <v>0</v>
      </c>
      <c r="G98" s="8">
        <v>481</v>
      </c>
      <c r="H98" s="7" t="s">
        <v>519</v>
      </c>
      <c r="I98" s="7" t="s">
        <v>10</v>
      </c>
      <c r="J98" s="1" t="s">
        <v>520</v>
      </c>
      <c r="K98" s="1" t="s">
        <v>1235</v>
      </c>
      <c r="L98" s="1" t="s">
        <v>1235</v>
      </c>
      <c r="M98" s="1" t="s">
        <v>2588</v>
      </c>
      <c r="N98" s="1" t="s">
        <v>2361</v>
      </c>
      <c r="O98" s="1" t="s">
        <v>2362</v>
      </c>
      <c r="Q98" s="1">
        <v>1</v>
      </c>
      <c r="R98" s="1" t="str">
        <f t="shared" si="6"/>
        <v>Henan</v>
      </c>
      <c r="S98" s="1" t="str">
        <f t="shared" si="7"/>
        <v>Luoyang</v>
      </c>
      <c r="T98" s="1" t="s">
        <v>2362</v>
      </c>
      <c r="U98" s="1" t="s">
        <v>2361</v>
      </c>
      <c r="V98" s="1" t="s">
        <v>3245</v>
      </c>
      <c r="Y98" s="4" t="s">
        <v>5</v>
      </c>
      <c r="Z98" s="6">
        <v>166.68</v>
      </c>
      <c r="AA98" s="6">
        <v>94.8</v>
      </c>
      <c r="AB98" s="10">
        <v>261.48</v>
      </c>
      <c r="AC98" s="1" t="str">
        <f>VLOOKUP(V98,'loc sxcoal vs GID worksheet'!$A$1:$B$686,2,0)</f>
        <v>洛阳市</v>
      </c>
    </row>
    <row r="99" spans="1:29">
      <c r="A99" s="11">
        <v>2019</v>
      </c>
      <c r="B99" s="4" t="s">
        <v>6</v>
      </c>
      <c r="C99" s="4">
        <v>5</v>
      </c>
      <c r="D99" s="4" t="s">
        <v>0</v>
      </c>
      <c r="E99" s="4">
        <v>41</v>
      </c>
      <c r="F99" s="4" t="s">
        <v>0</v>
      </c>
      <c r="G99" s="8">
        <v>569</v>
      </c>
      <c r="H99" s="7" t="s">
        <v>641</v>
      </c>
      <c r="I99" s="7" t="s">
        <v>642</v>
      </c>
      <c r="J99" s="1" t="s">
        <v>1919</v>
      </c>
      <c r="K99" s="1" t="s">
        <v>1919</v>
      </c>
      <c r="Q99" s="1">
        <v>5</v>
      </c>
      <c r="R99" s="1">
        <f>L99</f>
        <v>0</v>
      </c>
      <c r="S99" s="1" t="str">
        <f>K99</f>
        <v xml:space="preserve">Jlin Yatai Shuangyang  Cement </v>
      </c>
      <c r="T99" s="1">
        <v>0</v>
      </c>
      <c r="U99" s="1" t="s">
        <v>1919</v>
      </c>
      <c r="V99" s="1" t="s">
        <v>3485</v>
      </c>
      <c r="Y99" s="4" t="s">
        <v>5</v>
      </c>
      <c r="Z99" s="6">
        <v>2404.04</v>
      </c>
      <c r="AA99" s="6">
        <v>1367.27</v>
      </c>
      <c r="AB99" s="10">
        <v>3771.31</v>
      </c>
      <c r="AC99" s="1" t="str">
        <f>VLOOKUP(V99,'loc sxcoal vs GID worksheet'!$A$1:$B$686,2,0)</f>
        <v>吉林市</v>
      </c>
    </row>
    <row r="100" spans="1:29">
      <c r="A100" s="11">
        <v>2019</v>
      </c>
      <c r="B100" s="4" t="s">
        <v>6</v>
      </c>
      <c r="C100" s="4">
        <v>5</v>
      </c>
      <c r="D100" s="4" t="s">
        <v>0</v>
      </c>
      <c r="E100" s="4">
        <v>41</v>
      </c>
      <c r="F100" s="4" t="s">
        <v>0</v>
      </c>
      <c r="G100" s="8">
        <v>487</v>
      </c>
      <c r="H100" s="7" t="s">
        <v>530</v>
      </c>
      <c r="I100" s="7" t="s">
        <v>531</v>
      </c>
      <c r="J100" s="1" t="s">
        <v>532</v>
      </c>
      <c r="K100" s="1" t="s">
        <v>1380</v>
      </c>
      <c r="L100" s="1" t="s">
        <v>2592</v>
      </c>
      <c r="M100" s="1" t="s">
        <v>2593</v>
      </c>
      <c r="N100" s="1" t="s">
        <v>2464</v>
      </c>
      <c r="O100" s="1" t="s">
        <v>2357</v>
      </c>
      <c r="Q100" s="1">
        <v>1</v>
      </c>
      <c r="R100" s="1" t="str">
        <f t="shared" ref="R100:R108" si="8">O100</f>
        <v>Zhejiang</v>
      </c>
      <c r="S100" s="1" t="str">
        <f t="shared" ref="S100:S108" si="9">N100</f>
        <v>Hangzhou</v>
      </c>
      <c r="T100" s="1" t="s">
        <v>2357</v>
      </c>
      <c r="U100" s="1" t="s">
        <v>2464</v>
      </c>
      <c r="V100" s="1" t="s">
        <v>3274</v>
      </c>
      <c r="Y100" s="4" t="s">
        <v>5</v>
      </c>
      <c r="Z100" s="6">
        <v>333.36</v>
      </c>
      <c r="AA100" s="6">
        <v>189.59</v>
      </c>
      <c r="AB100" s="10">
        <v>522.95000000000005</v>
      </c>
      <c r="AC100" s="1" t="str">
        <f>VLOOKUP(V100,'loc sxcoal vs GID worksheet'!$A$1:$B$686,2,0)</f>
        <v>杭州市</v>
      </c>
    </row>
    <row r="101" spans="1:29">
      <c r="A101" s="11">
        <v>2019</v>
      </c>
      <c r="B101" s="4" t="s">
        <v>6</v>
      </c>
      <c r="C101" s="4">
        <v>5</v>
      </c>
      <c r="D101" s="4" t="s">
        <v>0</v>
      </c>
      <c r="E101" s="4">
        <v>41</v>
      </c>
      <c r="F101" s="4" t="s">
        <v>0</v>
      </c>
      <c r="G101" s="8">
        <v>488</v>
      </c>
      <c r="H101" s="7" t="s">
        <v>530</v>
      </c>
      <c r="I101" s="7" t="s">
        <v>533</v>
      </c>
      <c r="J101" s="1" t="s">
        <v>1875</v>
      </c>
      <c r="K101" s="1" t="s">
        <v>1381</v>
      </c>
      <c r="L101" s="1" t="s">
        <v>2594</v>
      </c>
      <c r="M101" s="1" t="s">
        <v>2569</v>
      </c>
      <c r="N101" s="1" t="s">
        <v>2464</v>
      </c>
      <c r="O101" s="1" t="s">
        <v>2357</v>
      </c>
      <c r="Q101" s="1">
        <v>1</v>
      </c>
      <c r="R101" s="1" t="str">
        <f t="shared" si="8"/>
        <v>Zhejiang</v>
      </c>
      <c r="S101" s="1" t="str">
        <f t="shared" si="9"/>
        <v>Hangzhou</v>
      </c>
      <c r="T101" s="1" t="s">
        <v>2357</v>
      </c>
      <c r="U101" s="1" t="s">
        <v>2464</v>
      </c>
      <c r="V101" s="1" t="s">
        <v>3274</v>
      </c>
      <c r="Y101" s="4" t="s">
        <v>5</v>
      </c>
      <c r="Z101" s="6">
        <v>666.72</v>
      </c>
      <c r="AA101" s="6">
        <v>379.19</v>
      </c>
      <c r="AB101" s="10">
        <v>1045.9100000000001</v>
      </c>
      <c r="AC101" s="1" t="str">
        <f>VLOOKUP(V101,'loc sxcoal vs GID worksheet'!$A$1:$B$686,2,0)</f>
        <v>杭州市</v>
      </c>
    </row>
    <row r="102" spans="1:29">
      <c r="A102" s="11">
        <v>2019</v>
      </c>
      <c r="B102" s="4" t="s">
        <v>6</v>
      </c>
      <c r="C102" s="4">
        <v>5</v>
      </c>
      <c r="D102" s="4" t="s">
        <v>0</v>
      </c>
      <c r="E102" s="4">
        <v>41</v>
      </c>
      <c r="F102" s="4" t="s">
        <v>0</v>
      </c>
      <c r="G102" s="8">
        <v>501</v>
      </c>
      <c r="H102" s="7" t="s">
        <v>546</v>
      </c>
      <c r="I102" s="7" t="s">
        <v>10</v>
      </c>
      <c r="J102" s="1" t="s">
        <v>1880</v>
      </c>
      <c r="K102" s="1" t="s">
        <v>1392</v>
      </c>
      <c r="L102" s="1" t="s">
        <v>2595</v>
      </c>
      <c r="M102" s="1" t="s">
        <v>2596</v>
      </c>
      <c r="N102" s="1" t="s">
        <v>2597</v>
      </c>
      <c r="O102" s="1" t="s">
        <v>2446</v>
      </c>
      <c r="Q102" s="1">
        <v>1</v>
      </c>
      <c r="R102" s="1" t="str">
        <f t="shared" si="8"/>
        <v>Hubei</v>
      </c>
      <c r="S102" s="1" t="str">
        <f t="shared" si="9"/>
        <v>Shiyan</v>
      </c>
      <c r="T102" s="1" t="s">
        <v>2446</v>
      </c>
      <c r="U102" s="1" t="s">
        <v>2597</v>
      </c>
      <c r="V102" s="1" t="s">
        <v>3306</v>
      </c>
      <c r="Y102" s="4" t="s">
        <v>5</v>
      </c>
      <c r="Z102" s="6">
        <v>433.8</v>
      </c>
      <c r="AA102" s="6">
        <v>246.72</v>
      </c>
      <c r="AB102" s="10">
        <v>680.52</v>
      </c>
      <c r="AC102" s="1" t="str">
        <f>VLOOKUP(V102,'loc sxcoal vs GID worksheet'!$A$1:$B$686,2,0)</f>
        <v>十堰市</v>
      </c>
    </row>
    <row r="103" spans="1:29">
      <c r="A103" s="11">
        <v>2019</v>
      </c>
      <c r="B103" s="4" t="s">
        <v>6</v>
      </c>
      <c r="C103" s="4">
        <v>5</v>
      </c>
      <c r="D103" s="4" t="s">
        <v>0</v>
      </c>
      <c r="E103" s="4">
        <v>41</v>
      </c>
      <c r="F103" s="4" t="s">
        <v>0</v>
      </c>
      <c r="G103" s="8">
        <v>502</v>
      </c>
      <c r="H103" s="7" t="s">
        <v>546</v>
      </c>
      <c r="I103" s="7" t="s">
        <v>10</v>
      </c>
      <c r="J103" s="1" t="s">
        <v>1881</v>
      </c>
      <c r="K103" s="1" t="s">
        <v>1393</v>
      </c>
      <c r="L103" s="1" t="s">
        <v>2598</v>
      </c>
      <c r="M103" s="1" t="s">
        <v>2599</v>
      </c>
      <c r="N103" s="1" t="s">
        <v>2600</v>
      </c>
      <c r="O103" s="1" t="s">
        <v>2446</v>
      </c>
      <c r="Q103" s="1">
        <v>1</v>
      </c>
      <c r="R103" s="1" t="str">
        <f t="shared" si="8"/>
        <v>Hubei</v>
      </c>
      <c r="S103" s="1" t="str">
        <f t="shared" si="9"/>
        <v>Yichang</v>
      </c>
      <c r="T103" s="1" t="s">
        <v>2446</v>
      </c>
      <c r="U103" s="1" t="s">
        <v>2600</v>
      </c>
      <c r="V103" s="1" t="s">
        <v>3307</v>
      </c>
      <c r="Y103" s="4" t="s">
        <v>5</v>
      </c>
      <c r="Z103" s="6">
        <v>380.37</v>
      </c>
      <c r="AA103" s="6">
        <v>216.33</v>
      </c>
      <c r="AB103" s="10">
        <v>596.70000000000005</v>
      </c>
      <c r="AC103" s="1" t="str">
        <f>VLOOKUP(V103,'loc sxcoal vs GID worksheet'!$A$1:$B$686,2,0)</f>
        <v>宜昌市</v>
      </c>
    </row>
    <row r="104" spans="1:29">
      <c r="A104" s="11">
        <v>2019</v>
      </c>
      <c r="B104" s="4" t="s">
        <v>6</v>
      </c>
      <c r="C104" s="4">
        <v>5</v>
      </c>
      <c r="D104" s="4" t="s">
        <v>0</v>
      </c>
      <c r="E104" s="4">
        <v>41</v>
      </c>
      <c r="F104" s="4" t="s">
        <v>0</v>
      </c>
      <c r="G104" s="8">
        <v>503</v>
      </c>
      <c r="H104" s="7" t="s">
        <v>546</v>
      </c>
      <c r="I104" s="7" t="s">
        <v>10</v>
      </c>
      <c r="J104" s="1" t="s">
        <v>551</v>
      </c>
      <c r="K104" s="1" t="s">
        <v>1394</v>
      </c>
      <c r="L104" s="1" t="s">
        <v>1394</v>
      </c>
      <c r="M104" s="1" t="s">
        <v>2601</v>
      </c>
      <c r="N104" s="1" t="s">
        <v>2600</v>
      </c>
      <c r="O104" s="1" t="s">
        <v>2446</v>
      </c>
      <c r="Q104" s="1">
        <v>1</v>
      </c>
      <c r="R104" s="1" t="str">
        <f t="shared" si="8"/>
        <v>Hubei</v>
      </c>
      <c r="S104" s="1" t="str">
        <f t="shared" si="9"/>
        <v>Yichang</v>
      </c>
      <c r="T104" s="1" t="s">
        <v>2446</v>
      </c>
      <c r="U104" s="1" t="s">
        <v>2600</v>
      </c>
      <c r="V104" s="1" t="s">
        <v>3307</v>
      </c>
      <c r="Y104" s="4" t="s">
        <v>5</v>
      </c>
      <c r="Z104" s="6">
        <v>267.12</v>
      </c>
      <c r="AA104" s="6">
        <v>151.91999999999999</v>
      </c>
      <c r="AB104" s="10">
        <v>419.03999999999996</v>
      </c>
      <c r="AC104" s="1" t="str">
        <f>VLOOKUP(V104,'loc sxcoal vs GID worksheet'!$A$1:$B$686,2,0)</f>
        <v>宜昌市</v>
      </c>
    </row>
    <row r="105" spans="1:29">
      <c r="A105" s="11">
        <v>2019</v>
      </c>
      <c r="B105" s="4" t="s">
        <v>6</v>
      </c>
      <c r="C105" s="4">
        <v>5</v>
      </c>
      <c r="D105" s="4" t="s">
        <v>0</v>
      </c>
      <c r="E105" s="4">
        <v>41</v>
      </c>
      <c r="F105" s="4" t="s">
        <v>0</v>
      </c>
      <c r="G105" s="8">
        <v>507</v>
      </c>
      <c r="H105" s="7" t="s">
        <v>553</v>
      </c>
      <c r="I105" s="7" t="s">
        <v>10</v>
      </c>
      <c r="J105" s="3" t="s">
        <v>1884</v>
      </c>
      <c r="K105" s="3" t="s">
        <v>1398</v>
      </c>
      <c r="L105" s="1" t="s">
        <v>2602</v>
      </c>
      <c r="M105" s="1" t="s">
        <v>1637</v>
      </c>
      <c r="N105" s="1" t="s">
        <v>2603</v>
      </c>
      <c r="O105" s="1" t="s">
        <v>2366</v>
      </c>
      <c r="Q105" s="1">
        <v>1</v>
      </c>
      <c r="R105" s="1" t="str">
        <f t="shared" si="8"/>
        <v>Sichuan</v>
      </c>
      <c r="S105" s="1" t="str">
        <f t="shared" si="9"/>
        <v>Guang'an</v>
      </c>
      <c r="T105" s="1" t="s">
        <v>2366</v>
      </c>
      <c r="U105" s="1" t="s">
        <v>2603</v>
      </c>
      <c r="V105" s="1" t="s">
        <v>3308</v>
      </c>
      <c r="Y105" s="4" t="s">
        <v>5</v>
      </c>
      <c r="Z105" s="6">
        <v>34.19</v>
      </c>
      <c r="AA105" s="6">
        <v>19.45</v>
      </c>
      <c r="AB105" s="10">
        <v>53.64</v>
      </c>
      <c r="AC105" s="1" t="str">
        <f>VLOOKUP(V105,'loc sxcoal vs GID worksheet'!$A$1:$B$686,2,0)</f>
        <v>广安市</v>
      </c>
    </row>
    <row r="106" spans="1:29">
      <c r="A106" s="11">
        <v>2019</v>
      </c>
      <c r="B106" s="4" t="s">
        <v>6</v>
      </c>
      <c r="C106" s="4">
        <v>5</v>
      </c>
      <c r="D106" s="4" t="s">
        <v>0</v>
      </c>
      <c r="E106" s="4">
        <v>41</v>
      </c>
      <c r="F106" s="4" t="s">
        <v>0</v>
      </c>
      <c r="G106" s="8">
        <v>511</v>
      </c>
      <c r="H106" s="7" t="s">
        <v>560</v>
      </c>
      <c r="I106" s="7" t="s">
        <v>10</v>
      </c>
      <c r="J106" s="1" t="s">
        <v>561</v>
      </c>
      <c r="K106" s="1" t="s">
        <v>1401</v>
      </c>
      <c r="L106" s="1" t="s">
        <v>2604</v>
      </c>
      <c r="M106" s="1" t="s">
        <v>2605</v>
      </c>
      <c r="N106" s="1" t="s">
        <v>2551</v>
      </c>
      <c r="O106" s="1" t="s">
        <v>2416</v>
      </c>
      <c r="Q106" s="1">
        <v>1</v>
      </c>
      <c r="R106" s="1" t="str">
        <f t="shared" si="8"/>
        <v>Gansu</v>
      </c>
      <c r="S106" s="1" t="str">
        <f t="shared" si="9"/>
        <v>Lanzhou</v>
      </c>
      <c r="T106" s="1" t="s">
        <v>2416</v>
      </c>
      <c r="U106" s="1" t="s">
        <v>2551</v>
      </c>
      <c r="V106" s="1" t="s">
        <v>3295</v>
      </c>
      <c r="Y106" s="4" t="s">
        <v>5</v>
      </c>
      <c r="Z106" s="6">
        <v>333.36</v>
      </c>
      <c r="AA106" s="6">
        <v>189.59</v>
      </c>
      <c r="AB106" s="10">
        <v>522.95000000000005</v>
      </c>
      <c r="AC106" s="1" t="str">
        <f>VLOOKUP(V106,'loc sxcoal vs GID worksheet'!$A$1:$B$686,2,0)</f>
        <v>兰州市</v>
      </c>
    </row>
    <row r="107" spans="1:29">
      <c r="A107" s="11">
        <v>2019</v>
      </c>
      <c r="B107" s="4" t="s">
        <v>6</v>
      </c>
      <c r="C107" s="4">
        <v>5</v>
      </c>
      <c r="D107" s="4" t="s">
        <v>0</v>
      </c>
      <c r="E107" s="4">
        <v>41</v>
      </c>
      <c r="F107" s="4" t="s">
        <v>0</v>
      </c>
      <c r="G107" s="8">
        <v>512</v>
      </c>
      <c r="H107" s="7" t="s">
        <v>562</v>
      </c>
      <c r="I107" s="7" t="s">
        <v>10</v>
      </c>
      <c r="J107" s="1" t="s">
        <v>563</v>
      </c>
      <c r="K107" s="1" t="s">
        <v>1402</v>
      </c>
      <c r="L107" s="1" t="s">
        <v>2606</v>
      </c>
      <c r="M107" s="1" t="s">
        <v>2607</v>
      </c>
      <c r="N107" s="1" t="s">
        <v>2449</v>
      </c>
      <c r="O107" s="1" t="s">
        <v>2446</v>
      </c>
      <c r="Q107" s="1">
        <v>1</v>
      </c>
      <c r="R107" s="1" t="str">
        <f t="shared" si="8"/>
        <v>Hubei</v>
      </c>
      <c r="S107" s="1" t="str">
        <f t="shared" si="9"/>
        <v>Jingmen</v>
      </c>
      <c r="T107" s="1" t="s">
        <v>2446</v>
      </c>
      <c r="U107" s="1" t="s">
        <v>2449</v>
      </c>
      <c r="V107" s="1" t="s">
        <v>3270</v>
      </c>
      <c r="Y107" s="4" t="s">
        <v>5</v>
      </c>
      <c r="Z107" s="6">
        <v>128.22</v>
      </c>
      <c r="AA107" s="6">
        <v>72.92</v>
      </c>
      <c r="AB107" s="10">
        <v>201.14</v>
      </c>
      <c r="AC107" s="1" t="str">
        <f>VLOOKUP(V107,'loc sxcoal vs GID worksheet'!$A$1:$B$686,2,0)</f>
        <v>荆门市</v>
      </c>
    </row>
    <row r="108" spans="1:29">
      <c r="A108" s="11">
        <v>2019</v>
      </c>
      <c r="B108" s="4" t="s">
        <v>6</v>
      </c>
      <c r="C108" s="4">
        <v>5</v>
      </c>
      <c r="D108" s="4" t="s">
        <v>0</v>
      </c>
      <c r="E108" s="4">
        <v>41</v>
      </c>
      <c r="F108" s="4" t="s">
        <v>0</v>
      </c>
      <c r="G108" s="8">
        <v>513</v>
      </c>
      <c r="H108" s="7" t="s">
        <v>564</v>
      </c>
      <c r="I108" s="7" t="s">
        <v>10</v>
      </c>
      <c r="J108" s="1" t="s">
        <v>1886</v>
      </c>
      <c r="K108" s="1" t="s">
        <v>1403</v>
      </c>
      <c r="L108" s="1" t="s">
        <v>1416</v>
      </c>
      <c r="M108" s="1" t="s">
        <v>1789</v>
      </c>
      <c r="N108" s="1" t="s">
        <v>2597</v>
      </c>
      <c r="O108" s="1" t="s">
        <v>2446</v>
      </c>
      <c r="Q108" s="1">
        <v>1</v>
      </c>
      <c r="R108" s="1" t="str">
        <f t="shared" si="8"/>
        <v>Hubei</v>
      </c>
      <c r="S108" s="1" t="str">
        <f t="shared" si="9"/>
        <v>Shiyan</v>
      </c>
      <c r="T108" s="1" t="s">
        <v>2446</v>
      </c>
      <c r="U108" s="1" t="s">
        <v>2597</v>
      </c>
      <c r="V108" s="1" t="s">
        <v>3306</v>
      </c>
      <c r="Y108" s="4" t="s">
        <v>5</v>
      </c>
      <c r="Z108" s="6">
        <v>200.87</v>
      </c>
      <c r="AA108" s="6">
        <v>114.24</v>
      </c>
      <c r="AB108" s="10">
        <v>315.11</v>
      </c>
      <c r="AC108" s="1" t="str">
        <f>VLOOKUP(V108,'loc sxcoal vs GID worksheet'!$A$1:$B$686,2,0)</f>
        <v>十堰市</v>
      </c>
    </row>
    <row r="109" spans="1:29">
      <c r="A109" s="11">
        <v>2019</v>
      </c>
      <c r="B109" s="4" t="s">
        <v>6</v>
      </c>
      <c r="C109" s="4">
        <v>5</v>
      </c>
      <c r="D109" s="4" t="s">
        <v>0</v>
      </c>
      <c r="E109" s="4">
        <v>41</v>
      </c>
      <c r="F109" s="4" t="s">
        <v>0</v>
      </c>
      <c r="G109" s="8">
        <v>986</v>
      </c>
      <c r="H109" s="7" t="s">
        <v>1093</v>
      </c>
      <c r="I109" s="7" t="s">
        <v>10</v>
      </c>
      <c r="J109" s="1" t="s">
        <v>2310</v>
      </c>
      <c r="K109" s="1" t="s">
        <v>2310</v>
      </c>
      <c r="Q109" s="1">
        <v>5</v>
      </c>
      <c r="R109" s="1">
        <f>L109</f>
        <v>0</v>
      </c>
      <c r="S109" s="1" t="str">
        <f>K109</f>
        <v xml:space="preserve">Industrial  Group Corporation </v>
      </c>
      <c r="T109" s="1">
        <v>0</v>
      </c>
      <c r="U109" s="1" t="s">
        <v>2310</v>
      </c>
      <c r="V109" s="1" t="s">
        <v>3486</v>
      </c>
      <c r="Y109" s="4" t="s">
        <v>5</v>
      </c>
      <c r="Z109" s="6">
        <v>333.36</v>
      </c>
      <c r="AA109" s="6">
        <v>189.59</v>
      </c>
      <c r="AB109" s="10">
        <v>522.95000000000005</v>
      </c>
      <c r="AC109" s="1" t="e">
        <f>VLOOKUP(V109,'loc sxcoal vs GID worksheet'!$A$1:$B$686,2,0)</f>
        <v>#N/A</v>
      </c>
    </row>
    <row r="110" spans="1:29">
      <c r="A110" s="11">
        <v>2019</v>
      </c>
      <c r="B110" s="4" t="s">
        <v>6</v>
      </c>
      <c r="C110" s="4">
        <v>5</v>
      </c>
      <c r="D110" s="4" t="s">
        <v>0</v>
      </c>
      <c r="E110" s="4">
        <v>41</v>
      </c>
      <c r="F110" s="4" t="s">
        <v>0</v>
      </c>
      <c r="G110" s="8">
        <v>524</v>
      </c>
      <c r="H110" s="7" t="s">
        <v>580</v>
      </c>
      <c r="I110" s="7" t="s">
        <v>10</v>
      </c>
      <c r="J110" s="1" t="s">
        <v>581</v>
      </c>
      <c r="K110" s="1" t="s">
        <v>1412</v>
      </c>
      <c r="L110" s="1" t="s">
        <v>1784</v>
      </c>
      <c r="M110" s="1" t="s">
        <v>2611</v>
      </c>
      <c r="N110" s="1" t="s">
        <v>2437</v>
      </c>
      <c r="O110" s="1" t="s">
        <v>2357</v>
      </c>
      <c r="Q110" s="1">
        <v>1</v>
      </c>
      <c r="R110" s="1" t="str">
        <f t="shared" ref="R110:R121" si="10">O110</f>
        <v>Zhejiang</v>
      </c>
      <c r="S110" s="1" t="str">
        <f t="shared" ref="S110:S121" si="11">N110</f>
        <v>Huzhou</v>
      </c>
      <c r="T110" s="1" t="s">
        <v>2357</v>
      </c>
      <c r="U110" s="1" t="s">
        <v>2437</v>
      </c>
      <c r="V110" s="1" t="s">
        <v>3266</v>
      </c>
      <c r="Y110" s="4" t="s">
        <v>5</v>
      </c>
      <c r="Z110" s="6">
        <v>132.49</v>
      </c>
      <c r="AA110" s="6">
        <v>75.349999999999994</v>
      </c>
      <c r="AB110" s="10">
        <v>207.84</v>
      </c>
      <c r="AC110" s="1" t="str">
        <f>VLOOKUP(V110,'loc sxcoal vs GID worksheet'!$A$1:$B$686,2,0)</f>
        <v>湖州市</v>
      </c>
    </row>
    <row r="111" spans="1:29">
      <c r="A111" s="11">
        <v>2019</v>
      </c>
      <c r="B111" s="4" t="s">
        <v>6</v>
      </c>
      <c r="C111" s="4">
        <v>5</v>
      </c>
      <c r="D111" s="4" t="s">
        <v>0</v>
      </c>
      <c r="E111" s="4">
        <v>41</v>
      </c>
      <c r="F111" s="4" t="s">
        <v>0</v>
      </c>
      <c r="G111" s="8">
        <v>525</v>
      </c>
      <c r="H111" s="7" t="s">
        <v>582</v>
      </c>
      <c r="I111" s="7" t="s">
        <v>10</v>
      </c>
      <c r="J111" s="1" t="s">
        <v>583</v>
      </c>
      <c r="K111" s="1" t="s">
        <v>1413</v>
      </c>
      <c r="L111" s="1" t="s">
        <v>2612</v>
      </c>
      <c r="M111" s="1" t="s">
        <v>2613</v>
      </c>
      <c r="N111" s="1" t="s">
        <v>2614</v>
      </c>
      <c r="O111" s="1" t="s">
        <v>2615</v>
      </c>
      <c r="Q111" s="1">
        <v>1</v>
      </c>
      <c r="R111" s="1" t="str">
        <f t="shared" si="10"/>
        <v>InnerMongolia</v>
      </c>
      <c r="S111" s="1" t="str">
        <f t="shared" si="11"/>
        <v>Chifeng</v>
      </c>
      <c r="T111" s="1" t="s">
        <v>2615</v>
      </c>
      <c r="U111" s="1" t="s">
        <v>2614</v>
      </c>
      <c r="V111" s="1" t="s">
        <v>3309</v>
      </c>
      <c r="Y111" s="4" t="s">
        <v>5</v>
      </c>
      <c r="Z111" s="6">
        <v>166.68</v>
      </c>
      <c r="AA111" s="6">
        <v>94.8</v>
      </c>
      <c r="AB111" s="10">
        <v>261.48</v>
      </c>
      <c r="AC111" s="1" t="str">
        <f>VLOOKUP(V111,'loc sxcoal vs GID worksheet'!$A$1:$B$686,2,0)</f>
        <v>赤峰市</v>
      </c>
    </row>
    <row r="112" spans="1:29">
      <c r="A112" s="11">
        <v>2019</v>
      </c>
      <c r="B112" s="4" t="s">
        <v>6</v>
      </c>
      <c r="C112" s="4">
        <v>5</v>
      </c>
      <c r="D112" s="4" t="s">
        <v>0</v>
      </c>
      <c r="E112" s="4">
        <v>41</v>
      </c>
      <c r="F112" s="4" t="s">
        <v>0</v>
      </c>
      <c r="G112" s="8">
        <v>527</v>
      </c>
      <c r="H112" s="7" t="s">
        <v>585</v>
      </c>
      <c r="I112" s="7" t="s">
        <v>10</v>
      </c>
      <c r="J112" s="1" t="s">
        <v>1892</v>
      </c>
      <c r="K112" s="1" t="s">
        <v>1415</v>
      </c>
      <c r="L112" s="1" t="s">
        <v>2616</v>
      </c>
      <c r="M112" s="1" t="s">
        <v>2616</v>
      </c>
      <c r="N112" s="1" t="s">
        <v>2614</v>
      </c>
      <c r="O112" s="1" t="s">
        <v>2615</v>
      </c>
      <c r="Q112" s="1">
        <v>1</v>
      </c>
      <c r="R112" s="1" t="str">
        <f t="shared" si="10"/>
        <v>InnerMongolia</v>
      </c>
      <c r="S112" s="1" t="str">
        <f t="shared" si="11"/>
        <v>Chifeng</v>
      </c>
      <c r="T112" s="1" t="s">
        <v>2615</v>
      </c>
      <c r="U112" s="1" t="s">
        <v>2614</v>
      </c>
      <c r="V112" s="1" t="s">
        <v>3309</v>
      </c>
      <c r="Y112" s="4" t="s">
        <v>5</v>
      </c>
      <c r="Z112" s="6">
        <v>100.44</v>
      </c>
      <c r="AA112" s="6">
        <v>57.12</v>
      </c>
      <c r="AB112" s="10">
        <v>157.56</v>
      </c>
      <c r="AC112" s="1" t="str">
        <f>VLOOKUP(V112,'loc sxcoal vs GID worksheet'!$A$1:$B$686,2,0)</f>
        <v>赤峰市</v>
      </c>
    </row>
    <row r="113" spans="1:29">
      <c r="A113" s="11">
        <v>2019</v>
      </c>
      <c r="B113" s="4" t="s">
        <v>6</v>
      </c>
      <c r="C113" s="4">
        <v>5</v>
      </c>
      <c r="D113" s="4" t="s">
        <v>0</v>
      </c>
      <c r="E113" s="4">
        <v>41</v>
      </c>
      <c r="F113" s="4" t="s">
        <v>0</v>
      </c>
      <c r="G113" s="8">
        <v>533</v>
      </c>
      <c r="H113" s="7" t="s">
        <v>586</v>
      </c>
      <c r="I113" s="7" t="s">
        <v>593</v>
      </c>
      <c r="J113" s="1" t="s">
        <v>594</v>
      </c>
      <c r="K113" s="1" t="s">
        <v>1418</v>
      </c>
      <c r="L113" s="1" t="s">
        <v>2617</v>
      </c>
      <c r="M113" s="1" t="s">
        <v>2618</v>
      </c>
      <c r="N113" s="1" t="s">
        <v>2619</v>
      </c>
      <c r="O113" s="1" t="s">
        <v>2615</v>
      </c>
      <c r="Q113" s="1">
        <v>1</v>
      </c>
      <c r="R113" s="1" t="str">
        <f t="shared" si="10"/>
        <v>InnerMongolia</v>
      </c>
      <c r="S113" s="1" t="str">
        <f t="shared" si="11"/>
        <v>HulunBuir</v>
      </c>
      <c r="T113" s="1" t="s">
        <v>2615</v>
      </c>
      <c r="U113" s="1" t="s">
        <v>2619</v>
      </c>
      <c r="V113" s="1" t="s">
        <v>3310</v>
      </c>
      <c r="Y113" s="4" t="s">
        <v>5</v>
      </c>
      <c r="Z113" s="6">
        <v>587.65</v>
      </c>
      <c r="AA113" s="6">
        <v>334.22</v>
      </c>
      <c r="AB113" s="10">
        <v>921.87</v>
      </c>
      <c r="AC113" s="1" t="str">
        <f>VLOOKUP(V113,'loc sxcoal vs GID worksheet'!$A$1:$B$686,2,0)</f>
        <v>呼伦贝尔市</v>
      </c>
    </row>
    <row r="114" spans="1:29">
      <c r="A114" s="11">
        <v>2019</v>
      </c>
      <c r="B114" s="4" t="s">
        <v>6</v>
      </c>
      <c r="C114" s="4">
        <v>5</v>
      </c>
      <c r="D114" s="4" t="s">
        <v>0</v>
      </c>
      <c r="E114" s="4">
        <v>41</v>
      </c>
      <c r="F114" s="4" t="s">
        <v>0</v>
      </c>
      <c r="G114" s="8">
        <v>535</v>
      </c>
      <c r="H114" s="7" t="s">
        <v>596</v>
      </c>
      <c r="I114" s="7" t="s">
        <v>10</v>
      </c>
      <c r="J114" s="1" t="s">
        <v>1898</v>
      </c>
      <c r="K114" s="1" t="s">
        <v>1420</v>
      </c>
      <c r="L114" s="1" t="s">
        <v>2540</v>
      </c>
      <c r="M114" s="1" t="s">
        <v>2541</v>
      </c>
      <c r="N114" s="1" t="s">
        <v>2369</v>
      </c>
      <c r="O114" s="1" t="s">
        <v>2370</v>
      </c>
      <c r="Q114" s="1">
        <v>1</v>
      </c>
      <c r="R114" s="1" t="str">
        <f t="shared" si="10"/>
        <v>Fujian</v>
      </c>
      <c r="S114" s="1" t="str">
        <f t="shared" si="11"/>
        <v>Sanming</v>
      </c>
      <c r="T114" s="1" t="s">
        <v>2370</v>
      </c>
      <c r="U114" s="1" t="s">
        <v>2369</v>
      </c>
      <c r="V114" s="1" t="s">
        <v>3247</v>
      </c>
      <c r="Y114" s="4" t="s">
        <v>5</v>
      </c>
      <c r="Z114" s="6">
        <v>299.17</v>
      </c>
      <c r="AA114" s="6">
        <v>170.15</v>
      </c>
      <c r="AB114" s="10">
        <v>469.32000000000005</v>
      </c>
      <c r="AC114" s="1" t="str">
        <f>VLOOKUP(V114,'loc sxcoal vs GID worksheet'!$A$1:$B$686,2,0)</f>
        <v>三明市</v>
      </c>
    </row>
    <row r="115" spans="1:29">
      <c r="A115" s="11">
        <v>2019</v>
      </c>
      <c r="B115" s="4" t="s">
        <v>6</v>
      </c>
      <c r="C115" s="4">
        <v>5</v>
      </c>
      <c r="D115" s="4" t="s">
        <v>0</v>
      </c>
      <c r="E115" s="4">
        <v>41</v>
      </c>
      <c r="F115" s="4" t="s">
        <v>0</v>
      </c>
      <c r="G115" s="8">
        <v>540</v>
      </c>
      <c r="H115" s="7" t="s">
        <v>603</v>
      </c>
      <c r="I115" s="7" t="s">
        <v>10</v>
      </c>
      <c r="J115" s="1" t="s">
        <v>1902</v>
      </c>
      <c r="K115" s="1" t="s">
        <v>1424</v>
      </c>
      <c r="L115" s="1" t="s">
        <v>2620</v>
      </c>
      <c r="M115" s="1" t="s">
        <v>2451</v>
      </c>
      <c r="N115" s="1" t="s">
        <v>2452</v>
      </c>
      <c r="O115" s="1" t="s">
        <v>2453</v>
      </c>
      <c r="Q115" s="1">
        <v>1</v>
      </c>
      <c r="R115" s="1" t="str">
        <f t="shared" si="10"/>
        <v>Jiangsu</v>
      </c>
      <c r="S115" s="1" t="str">
        <f t="shared" si="11"/>
        <v>Wuxi</v>
      </c>
      <c r="T115" s="1" t="s">
        <v>2453</v>
      </c>
      <c r="U115" s="1" t="s">
        <v>2452</v>
      </c>
      <c r="V115" s="1" t="s">
        <v>3271</v>
      </c>
      <c r="Y115" s="4" t="s">
        <v>5</v>
      </c>
      <c r="Z115" s="6">
        <v>500.04</v>
      </c>
      <c r="AA115" s="6">
        <v>284.39</v>
      </c>
      <c r="AB115" s="10">
        <v>784.43000000000006</v>
      </c>
      <c r="AC115" s="1" t="str">
        <f>VLOOKUP(V115,'loc sxcoal vs GID worksheet'!$A$1:$B$686,2,0)</f>
        <v>无锡市</v>
      </c>
    </row>
    <row r="116" spans="1:29">
      <c r="A116" s="11">
        <v>2019</v>
      </c>
      <c r="B116" s="4" t="s">
        <v>6</v>
      </c>
      <c r="C116" s="4">
        <v>5</v>
      </c>
      <c r="D116" s="4" t="s">
        <v>0</v>
      </c>
      <c r="E116" s="4">
        <v>41</v>
      </c>
      <c r="F116" s="4" t="s">
        <v>0</v>
      </c>
      <c r="G116" s="8">
        <v>546</v>
      </c>
      <c r="H116" s="7" t="s">
        <v>612</v>
      </c>
      <c r="I116" s="7" t="s">
        <v>10</v>
      </c>
      <c r="J116" s="3" t="s">
        <v>1905</v>
      </c>
      <c r="K116" s="3" t="s">
        <v>1430</v>
      </c>
      <c r="L116" s="1" t="s">
        <v>2621</v>
      </c>
      <c r="M116" s="1" t="s">
        <v>1402</v>
      </c>
      <c r="N116" s="1" t="s">
        <v>2622</v>
      </c>
      <c r="O116" s="1" t="s">
        <v>2396</v>
      </c>
      <c r="Q116" s="1">
        <v>1</v>
      </c>
      <c r="R116" s="1" t="str">
        <f t="shared" si="10"/>
        <v>Jiangxi</v>
      </c>
      <c r="S116" s="1" t="str">
        <f t="shared" si="11"/>
        <v>Ji'an</v>
      </c>
      <c r="T116" s="1" t="s">
        <v>2396</v>
      </c>
      <c r="U116" s="1" t="s">
        <v>2622</v>
      </c>
      <c r="V116" s="1" t="s">
        <v>3311</v>
      </c>
      <c r="Y116" s="4" t="s">
        <v>5</v>
      </c>
      <c r="Z116" s="6">
        <v>267.12</v>
      </c>
      <c r="AA116" s="6">
        <v>151.91999999999999</v>
      </c>
      <c r="AB116" s="10">
        <v>419.03999999999996</v>
      </c>
      <c r="AC116" s="1" t="str">
        <f>VLOOKUP(V116,'loc sxcoal vs GID worksheet'!$A$1:$B$686,2,0)</f>
        <v>吉安市</v>
      </c>
    </row>
    <row r="117" spans="1:29">
      <c r="A117" s="11">
        <v>2019</v>
      </c>
      <c r="B117" s="4" t="s">
        <v>6</v>
      </c>
      <c r="C117" s="4">
        <v>5</v>
      </c>
      <c r="D117" s="4" t="s">
        <v>0</v>
      </c>
      <c r="E117" s="4">
        <v>41</v>
      </c>
      <c r="F117" s="4" t="s">
        <v>0</v>
      </c>
      <c r="G117" s="8">
        <v>552</v>
      </c>
      <c r="H117" s="7" t="s">
        <v>615</v>
      </c>
      <c r="I117" s="7" t="s">
        <v>10</v>
      </c>
      <c r="J117" s="1" t="s">
        <v>1909</v>
      </c>
      <c r="K117" s="1" t="s">
        <v>1242</v>
      </c>
      <c r="L117" s="1" t="s">
        <v>2473</v>
      </c>
      <c r="M117" s="1" t="s">
        <v>2474</v>
      </c>
      <c r="N117" s="1" t="s">
        <v>2475</v>
      </c>
      <c r="O117" s="1" t="s">
        <v>2396</v>
      </c>
      <c r="Q117" s="1">
        <v>1</v>
      </c>
      <c r="R117" s="1" t="str">
        <f t="shared" si="10"/>
        <v>Jiangxi</v>
      </c>
      <c r="S117" s="1" t="str">
        <f t="shared" si="11"/>
        <v>Ganzhou</v>
      </c>
      <c r="T117" s="1" t="s">
        <v>2396</v>
      </c>
      <c r="U117" s="1" t="s">
        <v>2475</v>
      </c>
      <c r="V117" s="1" t="s">
        <v>3275</v>
      </c>
      <c r="Y117" s="4" t="s">
        <v>5</v>
      </c>
      <c r="Z117" s="6">
        <v>267.12</v>
      </c>
      <c r="AA117" s="6">
        <v>151.91999999999999</v>
      </c>
      <c r="AB117" s="10">
        <v>419.03999999999996</v>
      </c>
      <c r="AC117" s="1" t="str">
        <f>VLOOKUP(V117,'loc sxcoal vs GID worksheet'!$A$1:$B$686,2,0)</f>
        <v>赣州市</v>
      </c>
    </row>
    <row r="118" spans="1:29">
      <c r="A118" s="11">
        <v>2019</v>
      </c>
      <c r="B118" s="4" t="s">
        <v>6</v>
      </c>
      <c r="C118" s="4">
        <v>5</v>
      </c>
      <c r="D118" s="4" t="s">
        <v>0</v>
      </c>
      <c r="E118" s="4">
        <v>41</v>
      </c>
      <c r="F118" s="4" t="s">
        <v>0</v>
      </c>
      <c r="G118" s="8">
        <v>554</v>
      </c>
      <c r="H118" s="7" t="s">
        <v>620</v>
      </c>
      <c r="I118" s="7" t="s">
        <v>10</v>
      </c>
      <c r="J118" s="1" t="s">
        <v>1911</v>
      </c>
      <c r="K118" s="1" t="s">
        <v>1436</v>
      </c>
      <c r="L118" s="1" t="s">
        <v>2623</v>
      </c>
      <c r="M118" s="1" t="s">
        <v>2624</v>
      </c>
      <c r="N118" s="1" t="s">
        <v>2625</v>
      </c>
      <c r="O118" s="1" t="s">
        <v>1517</v>
      </c>
      <c r="Q118" s="1">
        <v>1</v>
      </c>
      <c r="R118" s="1" t="str">
        <f t="shared" si="10"/>
        <v>Guangdong</v>
      </c>
      <c r="S118" s="1" t="str">
        <f t="shared" si="11"/>
        <v>Meizhou</v>
      </c>
      <c r="T118" s="1" t="s">
        <v>1517</v>
      </c>
      <c r="U118" s="1" t="s">
        <v>2625</v>
      </c>
      <c r="V118" s="1" t="s">
        <v>3312</v>
      </c>
      <c r="Y118" s="4" t="s">
        <v>5</v>
      </c>
      <c r="Z118" s="6">
        <v>66.239999999999995</v>
      </c>
      <c r="AA118" s="6">
        <v>37.68</v>
      </c>
      <c r="AB118" s="10">
        <v>103.91999999999999</v>
      </c>
      <c r="AC118" s="1" t="str">
        <f>VLOOKUP(V118,'loc sxcoal vs GID worksheet'!$A$1:$B$686,2,0)</f>
        <v>梅州市</v>
      </c>
    </row>
    <row r="119" spans="1:29">
      <c r="A119" s="11">
        <v>2019</v>
      </c>
      <c r="B119" s="4" t="s">
        <v>6</v>
      </c>
      <c r="C119" s="4">
        <v>5</v>
      </c>
      <c r="D119" s="4" t="s">
        <v>0</v>
      </c>
      <c r="E119" s="4">
        <v>41</v>
      </c>
      <c r="F119" s="4" t="s">
        <v>0</v>
      </c>
      <c r="G119" s="8">
        <v>560</v>
      </c>
      <c r="H119" s="7" t="s">
        <v>623</v>
      </c>
      <c r="I119" s="7" t="s">
        <v>627</v>
      </c>
      <c r="J119" s="1" t="s">
        <v>1916</v>
      </c>
      <c r="K119" s="1" t="s">
        <v>1442</v>
      </c>
      <c r="L119" s="1" t="s">
        <v>2626</v>
      </c>
      <c r="M119" s="1" t="s">
        <v>2627</v>
      </c>
      <c r="N119" s="1" t="s">
        <v>2628</v>
      </c>
      <c r="O119" s="1" t="s">
        <v>2438</v>
      </c>
      <c r="Q119" s="1">
        <v>1</v>
      </c>
      <c r="R119" s="1" t="str">
        <f t="shared" si="10"/>
        <v>Liaoning</v>
      </c>
      <c r="S119" s="1" t="str">
        <f t="shared" si="11"/>
        <v>Liaoyang</v>
      </c>
      <c r="T119" s="1" t="s">
        <v>2438</v>
      </c>
      <c r="U119" s="1" t="s">
        <v>2628</v>
      </c>
      <c r="V119" s="1" t="s">
        <v>3313</v>
      </c>
      <c r="Y119" s="4" t="s">
        <v>5</v>
      </c>
      <c r="Z119" s="6">
        <v>166.68</v>
      </c>
      <c r="AA119" s="6">
        <v>94.8</v>
      </c>
      <c r="AB119" s="10">
        <v>261.48</v>
      </c>
      <c r="AC119" s="1" t="str">
        <f>VLOOKUP(V119,'loc sxcoal vs GID worksheet'!$A$1:$B$686,2,0)</f>
        <v>辽阳市</v>
      </c>
    </row>
    <row r="120" spans="1:29">
      <c r="A120" s="11">
        <v>2019</v>
      </c>
      <c r="B120" s="4" t="s">
        <v>6</v>
      </c>
      <c r="C120" s="4">
        <v>5</v>
      </c>
      <c r="D120" s="4" t="s">
        <v>0</v>
      </c>
      <c r="E120" s="4">
        <v>41</v>
      </c>
      <c r="F120" s="4" t="s">
        <v>0</v>
      </c>
      <c r="G120" s="8">
        <v>563</v>
      </c>
      <c r="H120" s="7" t="s">
        <v>623</v>
      </c>
      <c r="I120" s="7" t="s">
        <v>631</v>
      </c>
      <c r="J120" s="1" t="s">
        <v>1917</v>
      </c>
      <c r="K120" s="1" t="s">
        <v>1445</v>
      </c>
      <c r="L120" s="1" t="s">
        <v>2629</v>
      </c>
      <c r="M120" s="1" t="s">
        <v>2630</v>
      </c>
      <c r="N120" s="1" t="s">
        <v>2411</v>
      </c>
      <c r="O120" s="1" t="s">
        <v>2412</v>
      </c>
      <c r="Q120" s="1">
        <v>1</v>
      </c>
      <c r="R120" s="1" t="str">
        <f t="shared" si="10"/>
        <v>Shaanxi</v>
      </c>
      <c r="S120" s="1" t="str">
        <f t="shared" si="11"/>
        <v>Baoji</v>
      </c>
      <c r="T120" s="1" t="s">
        <v>2412</v>
      </c>
      <c r="U120" s="1" t="s">
        <v>2411</v>
      </c>
      <c r="V120" s="1" t="s">
        <v>3259</v>
      </c>
      <c r="Y120" s="4" t="s">
        <v>5</v>
      </c>
      <c r="Z120" s="6">
        <v>299.17</v>
      </c>
      <c r="AA120" s="6">
        <v>170.15</v>
      </c>
      <c r="AB120" s="10">
        <v>469.32000000000005</v>
      </c>
      <c r="AC120" s="1" t="str">
        <f>VLOOKUP(V120,'loc sxcoal vs GID worksheet'!$A$1:$B$686,2,0)</f>
        <v>宝鸡市</v>
      </c>
    </row>
    <row r="121" spans="1:29">
      <c r="A121" s="11">
        <v>2019</v>
      </c>
      <c r="B121" s="4" t="s">
        <v>6</v>
      </c>
      <c r="C121" s="4">
        <v>5</v>
      </c>
      <c r="D121" s="4" t="s">
        <v>0</v>
      </c>
      <c r="E121" s="4">
        <v>41</v>
      </c>
      <c r="F121" s="4" t="s">
        <v>0</v>
      </c>
      <c r="G121" s="8">
        <v>565</v>
      </c>
      <c r="H121" s="7" t="s">
        <v>632</v>
      </c>
      <c r="I121" s="7" t="s">
        <v>10</v>
      </c>
      <c r="J121" s="1" t="s">
        <v>634</v>
      </c>
      <c r="K121" s="1" t="s">
        <v>1447</v>
      </c>
      <c r="L121" s="1" t="s">
        <v>1581</v>
      </c>
      <c r="M121" s="1" t="s">
        <v>2536</v>
      </c>
      <c r="N121" s="1" t="s">
        <v>2411</v>
      </c>
      <c r="O121" s="1" t="s">
        <v>2412</v>
      </c>
      <c r="Q121" s="1">
        <v>1</v>
      </c>
      <c r="R121" s="1" t="str">
        <f t="shared" si="10"/>
        <v>Shaanxi</v>
      </c>
      <c r="S121" s="1" t="str">
        <f t="shared" si="11"/>
        <v>Baoji</v>
      </c>
      <c r="T121" s="1" t="s">
        <v>2412</v>
      </c>
      <c r="U121" s="1" t="s">
        <v>2411</v>
      </c>
      <c r="V121" s="1" t="s">
        <v>3259</v>
      </c>
      <c r="Y121" s="4" t="s">
        <v>5</v>
      </c>
      <c r="Z121" s="6">
        <v>918.88</v>
      </c>
      <c r="AA121" s="6">
        <v>522.6</v>
      </c>
      <c r="AB121" s="10">
        <v>1441.48</v>
      </c>
      <c r="AC121" s="1" t="str">
        <f>VLOOKUP(V121,'loc sxcoal vs GID worksheet'!$A$1:$B$686,2,0)</f>
        <v>宝鸡市</v>
      </c>
    </row>
    <row r="122" spans="1:29">
      <c r="A122" s="11">
        <v>2019</v>
      </c>
      <c r="B122" s="12" t="s">
        <v>6</v>
      </c>
      <c r="C122" s="12">
        <v>5</v>
      </c>
      <c r="D122" s="12" t="s">
        <v>0</v>
      </c>
      <c r="E122" s="12">
        <v>41</v>
      </c>
      <c r="F122" s="12" t="s">
        <v>0</v>
      </c>
      <c r="G122" s="8">
        <v>993</v>
      </c>
      <c r="H122" s="7" t="s">
        <v>1100</v>
      </c>
      <c r="I122" s="7" t="s">
        <v>10</v>
      </c>
      <c r="J122" s="7" t="s">
        <v>10</v>
      </c>
      <c r="K122" s="7" t="s">
        <v>10</v>
      </c>
      <c r="L122" s="7"/>
      <c r="M122" s="7"/>
      <c r="N122" s="7"/>
      <c r="O122" s="7"/>
      <c r="P122" s="7"/>
      <c r="Q122" s="1">
        <v>5</v>
      </c>
      <c r="R122" s="1">
        <f>L122</f>
        <v>0</v>
      </c>
      <c r="S122" s="1" t="str">
        <f>K122</f>
        <v>not known</v>
      </c>
      <c r="T122" s="7">
        <v>0</v>
      </c>
      <c r="U122" s="7" t="s">
        <v>10</v>
      </c>
      <c r="V122" s="1" t="s">
        <v>3486</v>
      </c>
      <c r="W122" s="7"/>
      <c r="X122" s="7"/>
      <c r="Y122" s="4" t="s">
        <v>5</v>
      </c>
      <c r="Z122" s="6">
        <v>500762.64000000199</v>
      </c>
      <c r="AA122" s="6">
        <v>284802.5400000005</v>
      </c>
      <c r="AB122" s="10">
        <v>785565.1800000025</v>
      </c>
      <c r="AC122" s="1" t="e">
        <f>VLOOKUP(V122,'loc sxcoal vs GID worksheet'!$A$1:$B$686,2,0)</f>
        <v>#N/A</v>
      </c>
    </row>
    <row r="123" spans="1:29">
      <c r="A123" s="11">
        <v>2019</v>
      </c>
      <c r="B123" s="4" t="s">
        <v>6</v>
      </c>
      <c r="C123" s="4">
        <v>5</v>
      </c>
      <c r="D123" s="4" t="s">
        <v>0</v>
      </c>
      <c r="E123" s="4">
        <v>41</v>
      </c>
      <c r="F123" s="4" t="s">
        <v>0</v>
      </c>
      <c r="G123" s="8">
        <v>576</v>
      </c>
      <c r="H123" s="7" t="s">
        <v>650</v>
      </c>
      <c r="I123" s="7" t="s">
        <v>10</v>
      </c>
      <c r="J123" s="1" t="s">
        <v>1924</v>
      </c>
      <c r="K123" s="1" t="s">
        <v>1453</v>
      </c>
      <c r="L123" s="1" t="s">
        <v>2635</v>
      </c>
      <c r="M123" s="1" t="s">
        <v>2636</v>
      </c>
      <c r="N123" s="1" t="s">
        <v>2637</v>
      </c>
      <c r="O123" s="1" t="s">
        <v>2446</v>
      </c>
      <c r="Q123" s="1">
        <v>1</v>
      </c>
      <c r="R123" s="1" t="str">
        <f>O123</f>
        <v>Hubei</v>
      </c>
      <c r="S123" s="1" t="str">
        <f>N123</f>
        <v>Enshi</v>
      </c>
      <c r="T123" s="1" t="s">
        <v>2446</v>
      </c>
      <c r="U123" s="1" t="s">
        <v>2637</v>
      </c>
      <c r="V123" s="1" t="s">
        <v>3314</v>
      </c>
      <c r="Y123" s="4" t="s">
        <v>5</v>
      </c>
      <c r="Z123" s="6">
        <v>100.44</v>
      </c>
      <c r="AA123" s="6">
        <v>57.12</v>
      </c>
      <c r="AB123" s="10">
        <v>157.56</v>
      </c>
      <c r="AC123" s="1" t="str">
        <f>VLOOKUP(V123,'loc sxcoal vs GID worksheet'!$A$1:$B$686,2,0)</f>
        <v>恩施市</v>
      </c>
    </row>
    <row r="124" spans="1:29">
      <c r="A124" s="11">
        <v>2019</v>
      </c>
      <c r="B124" s="4" t="s">
        <v>6</v>
      </c>
      <c r="C124" s="4">
        <v>5</v>
      </c>
      <c r="D124" s="4" t="s">
        <v>0</v>
      </c>
      <c r="E124" s="4">
        <v>41</v>
      </c>
      <c r="F124" s="4" t="s">
        <v>0</v>
      </c>
      <c r="G124" s="8">
        <v>577</v>
      </c>
      <c r="H124" s="7" t="s">
        <v>651</v>
      </c>
      <c r="I124" s="7" t="s">
        <v>10</v>
      </c>
      <c r="J124" s="1" t="s">
        <v>1925</v>
      </c>
      <c r="K124" s="1" t="s">
        <v>1454</v>
      </c>
      <c r="L124" s="1" t="s">
        <v>1147</v>
      </c>
      <c r="M124" s="1" t="s">
        <v>2638</v>
      </c>
      <c r="N124" s="1" t="s">
        <v>2639</v>
      </c>
      <c r="O124" s="1" t="s">
        <v>2416</v>
      </c>
      <c r="Q124" s="1">
        <v>1</v>
      </c>
      <c r="R124" s="1" t="str">
        <f>O124</f>
        <v>Gansu</v>
      </c>
      <c r="S124" s="1" t="str">
        <f>N124</f>
        <v>Baiyin</v>
      </c>
      <c r="T124" s="1" t="s">
        <v>2416</v>
      </c>
      <c r="U124" s="1" t="s">
        <v>2639</v>
      </c>
      <c r="V124" s="1" t="s">
        <v>3315</v>
      </c>
      <c r="Y124" s="4" t="s">
        <v>5</v>
      </c>
      <c r="Z124" s="6">
        <v>66.239999999999995</v>
      </c>
      <c r="AA124" s="6">
        <v>37.68</v>
      </c>
      <c r="AB124" s="10">
        <v>103.91999999999999</v>
      </c>
      <c r="AC124" s="1" t="str">
        <f>VLOOKUP(V124,'loc sxcoal vs GID worksheet'!$A$1:$B$686,2,0)</f>
        <v>白银市</v>
      </c>
    </row>
    <row r="125" spans="1:29">
      <c r="A125" s="11">
        <v>2019</v>
      </c>
      <c r="B125" s="4" t="s">
        <v>6</v>
      </c>
      <c r="C125" s="4">
        <v>5</v>
      </c>
      <c r="D125" s="4" t="s">
        <v>0</v>
      </c>
      <c r="E125" s="4">
        <v>41</v>
      </c>
      <c r="F125" s="4" t="s">
        <v>0</v>
      </c>
      <c r="G125" s="8">
        <v>698</v>
      </c>
      <c r="H125" s="7" t="s">
        <v>793</v>
      </c>
      <c r="I125" s="7" t="s">
        <v>10</v>
      </c>
      <c r="J125" s="1" t="s">
        <v>2032</v>
      </c>
      <c r="K125" s="1" t="s">
        <v>1566</v>
      </c>
      <c r="L125" s="1" t="s">
        <v>2707</v>
      </c>
      <c r="M125" s="1" t="s">
        <v>1400</v>
      </c>
      <c r="N125" s="1" t="s">
        <v>2411</v>
      </c>
      <c r="Q125" s="1">
        <v>2</v>
      </c>
      <c r="R125" s="1" t="str">
        <f>N125</f>
        <v>Baoji</v>
      </c>
      <c r="S125" s="1" t="str">
        <f>M125</f>
        <v>Qianyang</v>
      </c>
      <c r="T125" s="1" t="s">
        <v>2411</v>
      </c>
      <c r="U125" s="1" t="s">
        <v>1400</v>
      </c>
      <c r="V125" s="1" t="s">
        <v>3486</v>
      </c>
      <c r="Y125" s="4" t="s">
        <v>5</v>
      </c>
      <c r="Z125" s="6">
        <v>25.64</v>
      </c>
      <c r="AA125" s="6">
        <v>14.58</v>
      </c>
      <c r="AB125" s="10">
        <v>40.22</v>
      </c>
      <c r="AC125" s="1" t="e">
        <f>VLOOKUP(V125,'loc sxcoal vs GID worksheet'!$A$1:$B$686,2,0)</f>
        <v>#N/A</v>
      </c>
    </row>
    <row r="126" spans="1:29">
      <c r="A126" s="11">
        <v>2019</v>
      </c>
      <c r="B126" s="4" t="s">
        <v>6</v>
      </c>
      <c r="C126" s="4">
        <v>5</v>
      </c>
      <c r="D126" s="4" t="s">
        <v>0</v>
      </c>
      <c r="E126" s="4">
        <v>41</v>
      </c>
      <c r="F126" s="4" t="s">
        <v>0</v>
      </c>
      <c r="G126" s="8">
        <v>584</v>
      </c>
      <c r="H126" s="7" t="s">
        <v>663</v>
      </c>
      <c r="I126" s="7" t="s">
        <v>10</v>
      </c>
      <c r="J126" s="1" t="s">
        <v>1929</v>
      </c>
      <c r="K126" s="1" t="s">
        <v>1461</v>
      </c>
      <c r="L126" s="1" t="s">
        <v>2643</v>
      </c>
      <c r="M126" s="1" t="s">
        <v>2644</v>
      </c>
      <c r="N126" s="1" t="s">
        <v>2645</v>
      </c>
      <c r="O126" s="1" t="s">
        <v>2366</v>
      </c>
      <c r="Q126" s="1">
        <v>1</v>
      </c>
      <c r="R126" s="1" t="str">
        <f t="shared" ref="R126:R141" si="12">O126</f>
        <v>Sichuan</v>
      </c>
      <c r="S126" s="1" t="str">
        <f t="shared" ref="S126:S141" si="13">N126</f>
        <v>Aba</v>
      </c>
      <c r="T126" s="1" t="s">
        <v>2366</v>
      </c>
      <c r="U126" s="1" t="s">
        <v>2645</v>
      </c>
      <c r="V126" s="1" t="s">
        <v>3480</v>
      </c>
      <c r="Y126" s="4" t="s">
        <v>5</v>
      </c>
      <c r="Z126" s="6">
        <v>32.049999999999997</v>
      </c>
      <c r="AA126" s="6">
        <v>18.23</v>
      </c>
      <c r="AB126" s="10">
        <v>50.28</v>
      </c>
      <c r="AC126" s="1" t="str">
        <f>VLOOKUP(V126,'loc sxcoal vs GID worksheet'!$A$1:$B$686,2,0)</f>
        <v>马尔康市</v>
      </c>
    </row>
    <row r="127" spans="1:29">
      <c r="A127" s="11">
        <v>2019</v>
      </c>
      <c r="B127" s="4" t="s">
        <v>6</v>
      </c>
      <c r="C127" s="4">
        <v>5</v>
      </c>
      <c r="D127" s="4" t="s">
        <v>0</v>
      </c>
      <c r="E127" s="4">
        <v>41</v>
      </c>
      <c r="F127" s="4" t="s">
        <v>0</v>
      </c>
      <c r="G127" s="8">
        <v>587</v>
      </c>
      <c r="H127" s="7" t="s">
        <v>668</v>
      </c>
      <c r="I127" s="7" t="s">
        <v>669</v>
      </c>
      <c r="J127" s="1" t="s">
        <v>670</v>
      </c>
      <c r="K127" s="1" t="s">
        <v>1464</v>
      </c>
      <c r="L127" s="1" t="s">
        <v>2646</v>
      </c>
      <c r="M127" s="1" t="s">
        <v>2647</v>
      </c>
      <c r="N127" s="1" t="s">
        <v>2648</v>
      </c>
      <c r="O127" s="1" t="s">
        <v>2357</v>
      </c>
      <c r="Q127" s="1">
        <v>1</v>
      </c>
      <c r="R127" s="1" t="str">
        <f t="shared" si="12"/>
        <v>Zhejiang</v>
      </c>
      <c r="S127" s="1" t="str">
        <f t="shared" si="13"/>
        <v>Jinhua</v>
      </c>
      <c r="T127" s="1" t="s">
        <v>2357</v>
      </c>
      <c r="U127" s="1" t="s">
        <v>2648</v>
      </c>
      <c r="V127" s="1" t="s">
        <v>3316</v>
      </c>
      <c r="Y127" s="4" t="s">
        <v>5</v>
      </c>
      <c r="Z127" s="6">
        <v>132.49</v>
      </c>
      <c r="AA127" s="6">
        <v>75.349999999999994</v>
      </c>
      <c r="AB127" s="10">
        <v>207.84</v>
      </c>
      <c r="AC127" s="1" t="str">
        <f>VLOOKUP(V127,'loc sxcoal vs GID worksheet'!$A$1:$B$686,2,0)</f>
        <v>金华市</v>
      </c>
    </row>
    <row r="128" spans="1:29">
      <c r="A128" s="11">
        <v>2019</v>
      </c>
      <c r="B128" s="4" t="s">
        <v>6</v>
      </c>
      <c r="C128" s="4">
        <v>5</v>
      </c>
      <c r="D128" s="4" t="s">
        <v>0</v>
      </c>
      <c r="E128" s="4">
        <v>41</v>
      </c>
      <c r="F128" s="4" t="s">
        <v>0</v>
      </c>
      <c r="G128" s="8">
        <v>589</v>
      </c>
      <c r="H128" s="7" t="s">
        <v>672</v>
      </c>
      <c r="I128" s="7" t="s">
        <v>10</v>
      </c>
      <c r="J128" s="1" t="s">
        <v>1931</v>
      </c>
      <c r="K128" s="1" t="s">
        <v>1466</v>
      </c>
      <c r="L128" s="1" t="s">
        <v>2649</v>
      </c>
      <c r="M128" s="1" t="s">
        <v>2650</v>
      </c>
      <c r="N128" s="1" t="s">
        <v>2544</v>
      </c>
      <c r="O128" s="1" t="s">
        <v>2545</v>
      </c>
      <c r="Q128" s="1">
        <v>1</v>
      </c>
      <c r="R128" s="1" t="str">
        <f t="shared" si="12"/>
        <v>Yunnan</v>
      </c>
      <c r="S128" s="1" t="str">
        <f t="shared" si="13"/>
        <v>Kunming</v>
      </c>
      <c r="T128" s="1" t="s">
        <v>2545</v>
      </c>
      <c r="U128" s="1" t="s">
        <v>2544</v>
      </c>
      <c r="V128" s="1" t="s">
        <v>3293</v>
      </c>
      <c r="Y128" s="4" t="s">
        <v>5</v>
      </c>
      <c r="Z128" s="6">
        <v>55.56</v>
      </c>
      <c r="AA128" s="6">
        <v>31.6</v>
      </c>
      <c r="AB128" s="10">
        <v>87.16</v>
      </c>
      <c r="AC128" s="1" t="str">
        <f>VLOOKUP(V128,'loc sxcoal vs GID worksheet'!$A$1:$B$686,2,0)</f>
        <v>昆明市</v>
      </c>
    </row>
    <row r="129" spans="1:29">
      <c r="A129" s="11">
        <v>2019</v>
      </c>
      <c r="B129" s="4" t="s">
        <v>6</v>
      </c>
      <c r="C129" s="4">
        <v>5</v>
      </c>
      <c r="D129" s="4" t="s">
        <v>0</v>
      </c>
      <c r="E129" s="4">
        <v>41</v>
      </c>
      <c r="F129" s="4" t="s">
        <v>0</v>
      </c>
      <c r="G129" s="8">
        <v>592</v>
      </c>
      <c r="H129" s="7" t="s">
        <v>675</v>
      </c>
      <c r="I129" s="7" t="s">
        <v>10</v>
      </c>
      <c r="J129" s="1" t="s">
        <v>1934</v>
      </c>
      <c r="K129" s="1" t="s">
        <v>1469</v>
      </c>
      <c r="L129" s="1" t="s">
        <v>2651</v>
      </c>
      <c r="M129" s="1" t="s">
        <v>2652</v>
      </c>
      <c r="N129" s="1" t="s">
        <v>2544</v>
      </c>
      <c r="O129" s="1" t="s">
        <v>2545</v>
      </c>
      <c r="Q129" s="1">
        <v>1</v>
      </c>
      <c r="R129" s="1" t="str">
        <f t="shared" si="12"/>
        <v>Yunnan</v>
      </c>
      <c r="S129" s="1" t="str">
        <f t="shared" si="13"/>
        <v>Kunming</v>
      </c>
      <c r="T129" s="1" t="s">
        <v>2545</v>
      </c>
      <c r="U129" s="1" t="s">
        <v>2544</v>
      </c>
      <c r="V129" s="1" t="s">
        <v>3293</v>
      </c>
      <c r="Y129" s="4" t="s">
        <v>5</v>
      </c>
      <c r="Z129" s="6">
        <v>106.85</v>
      </c>
      <c r="AA129" s="6">
        <v>60.77</v>
      </c>
      <c r="AB129" s="10">
        <v>167.62</v>
      </c>
      <c r="AC129" s="1" t="str">
        <f>VLOOKUP(V129,'loc sxcoal vs GID worksheet'!$A$1:$B$686,2,0)</f>
        <v>昆明市</v>
      </c>
    </row>
    <row r="130" spans="1:29">
      <c r="A130" s="11">
        <v>2019</v>
      </c>
      <c r="B130" s="4" t="s">
        <v>6</v>
      </c>
      <c r="C130" s="4">
        <v>5</v>
      </c>
      <c r="D130" s="4" t="s">
        <v>0</v>
      </c>
      <c r="E130" s="4">
        <v>41</v>
      </c>
      <c r="F130" s="4" t="s">
        <v>0</v>
      </c>
      <c r="G130" s="8">
        <v>593</v>
      </c>
      <c r="H130" s="7" t="s">
        <v>676</v>
      </c>
      <c r="I130" s="7" t="s">
        <v>677</v>
      </c>
      <c r="J130" s="1" t="s">
        <v>1935</v>
      </c>
      <c r="K130" s="1" t="s">
        <v>1470</v>
      </c>
      <c r="L130" s="1" t="s">
        <v>2653</v>
      </c>
      <c r="M130" s="1" t="s">
        <v>2650</v>
      </c>
      <c r="N130" s="1" t="s">
        <v>2544</v>
      </c>
      <c r="O130" s="1" t="s">
        <v>2545</v>
      </c>
      <c r="Q130" s="1">
        <v>1</v>
      </c>
      <c r="R130" s="1" t="str">
        <f t="shared" si="12"/>
        <v>Yunnan</v>
      </c>
      <c r="S130" s="1" t="str">
        <f t="shared" si="13"/>
        <v>Kunming</v>
      </c>
      <c r="T130" s="1" t="s">
        <v>2545</v>
      </c>
      <c r="U130" s="1" t="s">
        <v>2544</v>
      </c>
      <c r="V130" s="1" t="s">
        <v>3293</v>
      </c>
      <c r="Y130" s="4" t="s">
        <v>5</v>
      </c>
      <c r="Z130" s="6">
        <v>200.87</v>
      </c>
      <c r="AA130" s="6">
        <v>114.24</v>
      </c>
      <c r="AB130" s="10">
        <v>315.11</v>
      </c>
      <c r="AC130" s="1" t="str">
        <f>VLOOKUP(V130,'loc sxcoal vs GID worksheet'!$A$1:$B$686,2,0)</f>
        <v>昆明市</v>
      </c>
    </row>
    <row r="131" spans="1:29">
      <c r="A131" s="11">
        <v>2019</v>
      </c>
      <c r="B131" s="4" t="s">
        <v>6</v>
      </c>
      <c r="C131" s="4">
        <v>5</v>
      </c>
      <c r="D131" s="4" t="s">
        <v>0</v>
      </c>
      <c r="E131" s="4">
        <v>41</v>
      </c>
      <c r="F131" s="4" t="s">
        <v>0</v>
      </c>
      <c r="G131" s="8">
        <v>600</v>
      </c>
      <c r="H131" s="7" t="s">
        <v>679</v>
      </c>
      <c r="I131" s="7" t="s">
        <v>10</v>
      </c>
      <c r="J131" s="1" t="s">
        <v>683</v>
      </c>
      <c r="K131" s="1" t="s">
        <v>1476</v>
      </c>
      <c r="L131" s="1" t="s">
        <v>2623</v>
      </c>
      <c r="M131" s="1" t="s">
        <v>2654</v>
      </c>
      <c r="N131" s="1" t="s">
        <v>2535</v>
      </c>
      <c r="O131" s="1" t="s">
        <v>2409</v>
      </c>
      <c r="Q131" s="1">
        <v>1</v>
      </c>
      <c r="R131" s="1" t="str">
        <f t="shared" si="12"/>
        <v>Guizhou</v>
      </c>
      <c r="S131" s="1" t="str">
        <f t="shared" si="13"/>
        <v>Zunyi</v>
      </c>
      <c r="T131" s="1" t="s">
        <v>2409</v>
      </c>
      <c r="U131" s="1" t="s">
        <v>2535</v>
      </c>
      <c r="V131" s="1" t="s">
        <v>3291</v>
      </c>
      <c r="Y131" s="4" t="s">
        <v>5</v>
      </c>
      <c r="Z131" s="6">
        <v>66.239999999999995</v>
      </c>
      <c r="AA131" s="6">
        <v>37.68</v>
      </c>
      <c r="AB131" s="10">
        <v>103.91999999999999</v>
      </c>
      <c r="AC131" s="1" t="str">
        <f>VLOOKUP(V131,'loc sxcoal vs GID worksheet'!$A$1:$B$686,2,0)</f>
        <v>遵义市</v>
      </c>
    </row>
    <row r="132" spans="1:29">
      <c r="A132" s="11">
        <v>2019</v>
      </c>
      <c r="B132" s="4" t="s">
        <v>6</v>
      </c>
      <c r="C132" s="4">
        <v>5</v>
      </c>
      <c r="D132" s="4" t="s">
        <v>0</v>
      </c>
      <c r="E132" s="4">
        <v>41</v>
      </c>
      <c r="F132" s="4" t="s">
        <v>0</v>
      </c>
      <c r="G132" s="8">
        <v>606</v>
      </c>
      <c r="H132" s="7" t="s">
        <v>679</v>
      </c>
      <c r="I132" s="7" t="s">
        <v>689</v>
      </c>
      <c r="J132" s="1" t="s">
        <v>1944</v>
      </c>
      <c r="K132" s="1" t="s">
        <v>1481</v>
      </c>
      <c r="L132" s="1" t="s">
        <v>2655</v>
      </c>
      <c r="M132" s="1" t="s">
        <v>2656</v>
      </c>
      <c r="N132" s="1" t="s">
        <v>2544</v>
      </c>
      <c r="O132" s="1" t="s">
        <v>2545</v>
      </c>
      <c r="Q132" s="1">
        <v>1</v>
      </c>
      <c r="R132" s="1" t="str">
        <f t="shared" si="12"/>
        <v>Yunnan</v>
      </c>
      <c r="S132" s="1" t="str">
        <f t="shared" si="13"/>
        <v>Kunming</v>
      </c>
      <c r="T132" s="1" t="s">
        <v>2545</v>
      </c>
      <c r="U132" s="1" t="s">
        <v>2544</v>
      </c>
      <c r="V132" s="1" t="s">
        <v>3293</v>
      </c>
      <c r="Y132" s="4" t="s">
        <v>5</v>
      </c>
      <c r="Z132" s="6">
        <v>267.12</v>
      </c>
      <c r="AA132" s="6">
        <v>151.91999999999999</v>
      </c>
      <c r="AB132" s="10">
        <v>419.03999999999996</v>
      </c>
      <c r="AC132" s="1" t="str">
        <f>VLOOKUP(V132,'loc sxcoal vs GID worksheet'!$A$1:$B$686,2,0)</f>
        <v>昆明市</v>
      </c>
    </row>
    <row r="133" spans="1:29">
      <c r="A133" s="11">
        <v>2019</v>
      </c>
      <c r="B133" s="4" t="s">
        <v>6</v>
      </c>
      <c r="C133" s="4">
        <v>5</v>
      </c>
      <c r="D133" s="4" t="s">
        <v>0</v>
      </c>
      <c r="E133" s="4">
        <v>41</v>
      </c>
      <c r="F133" s="4" t="s">
        <v>0</v>
      </c>
      <c r="G133" s="8">
        <v>607</v>
      </c>
      <c r="H133" s="7" t="s">
        <v>679</v>
      </c>
      <c r="I133" s="7" t="s">
        <v>690</v>
      </c>
      <c r="J133" s="1" t="s">
        <v>1945</v>
      </c>
      <c r="K133" s="1" t="s">
        <v>1319</v>
      </c>
      <c r="L133" s="1" t="s">
        <v>2542</v>
      </c>
      <c r="M133" s="1" t="s">
        <v>2543</v>
      </c>
      <c r="N133" s="1" t="s">
        <v>2544</v>
      </c>
      <c r="O133" s="1" t="s">
        <v>2545</v>
      </c>
      <c r="Q133" s="1">
        <v>1</v>
      </c>
      <c r="R133" s="1" t="str">
        <f t="shared" si="12"/>
        <v>Yunnan</v>
      </c>
      <c r="S133" s="1" t="str">
        <f t="shared" si="13"/>
        <v>Kunming</v>
      </c>
      <c r="T133" s="1" t="s">
        <v>2545</v>
      </c>
      <c r="U133" s="1" t="s">
        <v>2544</v>
      </c>
      <c r="V133" s="1" t="s">
        <v>3293</v>
      </c>
      <c r="Y133" s="4" t="s">
        <v>5</v>
      </c>
      <c r="Z133" s="6">
        <v>166.68</v>
      </c>
      <c r="AA133" s="6">
        <v>94.8</v>
      </c>
      <c r="AB133" s="10">
        <v>261.48</v>
      </c>
      <c r="AC133" s="1" t="str">
        <f>VLOOKUP(V133,'loc sxcoal vs GID worksheet'!$A$1:$B$686,2,0)</f>
        <v>昆明市</v>
      </c>
    </row>
    <row r="134" spans="1:29">
      <c r="A134" s="11">
        <v>2019</v>
      </c>
      <c r="B134" s="4" t="s">
        <v>6</v>
      </c>
      <c r="C134" s="4">
        <v>5</v>
      </c>
      <c r="D134" s="4" t="s">
        <v>0</v>
      </c>
      <c r="E134" s="4">
        <v>41</v>
      </c>
      <c r="F134" s="4" t="s">
        <v>0</v>
      </c>
      <c r="G134" s="8">
        <v>609</v>
      </c>
      <c r="H134" s="7" t="s">
        <v>679</v>
      </c>
      <c r="I134" s="7" t="s">
        <v>693</v>
      </c>
      <c r="J134" s="1" t="s">
        <v>1946</v>
      </c>
      <c r="K134" s="1" t="s">
        <v>1483</v>
      </c>
      <c r="L134" s="1" t="s">
        <v>2657</v>
      </c>
      <c r="M134" s="1" t="s">
        <v>1359</v>
      </c>
      <c r="N134" s="1" t="s">
        <v>2544</v>
      </c>
      <c r="O134" s="1" t="s">
        <v>2545</v>
      </c>
      <c r="Q134" s="1">
        <v>1</v>
      </c>
      <c r="R134" s="1" t="str">
        <f t="shared" si="12"/>
        <v>Yunnan</v>
      </c>
      <c r="S134" s="1" t="str">
        <f t="shared" si="13"/>
        <v>Kunming</v>
      </c>
      <c r="T134" s="1" t="s">
        <v>2545</v>
      </c>
      <c r="U134" s="1" t="s">
        <v>2544</v>
      </c>
      <c r="V134" s="1" t="s">
        <v>3293</v>
      </c>
      <c r="Y134" s="4" t="s">
        <v>5</v>
      </c>
      <c r="Z134" s="6">
        <v>132.49</v>
      </c>
      <c r="AA134" s="6">
        <v>75.349999999999994</v>
      </c>
      <c r="AB134" s="10">
        <v>207.84</v>
      </c>
      <c r="AC134" s="1" t="str">
        <f>VLOOKUP(V134,'loc sxcoal vs GID worksheet'!$A$1:$B$686,2,0)</f>
        <v>昆明市</v>
      </c>
    </row>
    <row r="135" spans="1:29">
      <c r="A135" s="11">
        <v>2019</v>
      </c>
      <c r="B135" s="4" t="s">
        <v>6</v>
      </c>
      <c r="C135" s="4">
        <v>5</v>
      </c>
      <c r="D135" s="4" t="s">
        <v>0</v>
      </c>
      <c r="E135" s="4">
        <v>41</v>
      </c>
      <c r="F135" s="4" t="s">
        <v>0</v>
      </c>
      <c r="G135" s="8">
        <v>614</v>
      </c>
      <c r="H135" s="7" t="s">
        <v>698</v>
      </c>
      <c r="I135" s="7" t="s">
        <v>699</v>
      </c>
      <c r="J135" s="1" t="s">
        <v>1951</v>
      </c>
      <c r="K135" s="1" t="s">
        <v>1485</v>
      </c>
      <c r="L135" s="1" t="s">
        <v>2658</v>
      </c>
      <c r="M135" s="1" t="s">
        <v>2659</v>
      </c>
      <c r="N135" s="1" t="s">
        <v>2660</v>
      </c>
      <c r="O135" s="1" t="s">
        <v>2545</v>
      </c>
      <c r="Q135" s="1">
        <v>1</v>
      </c>
      <c r="R135" s="1" t="str">
        <f t="shared" si="12"/>
        <v>Yunnan</v>
      </c>
      <c r="S135" s="1" t="str">
        <f t="shared" si="13"/>
        <v>Lincang</v>
      </c>
      <c r="T135" s="1" t="s">
        <v>2545</v>
      </c>
      <c r="U135" s="1" t="s">
        <v>2660</v>
      </c>
      <c r="V135" s="1" t="s">
        <v>3317</v>
      </c>
      <c r="Y135" s="4" t="s">
        <v>5</v>
      </c>
      <c r="Z135" s="6">
        <v>132.49</v>
      </c>
      <c r="AA135" s="6">
        <v>75.349999999999994</v>
      </c>
      <c r="AB135" s="10">
        <v>207.84</v>
      </c>
      <c r="AC135" s="1" t="str">
        <f>VLOOKUP(V135,'loc sxcoal vs GID worksheet'!$A$1:$B$686,2,0)</f>
        <v>临沧市</v>
      </c>
    </row>
    <row r="136" spans="1:29">
      <c r="A136" s="11">
        <v>2019</v>
      </c>
      <c r="B136" s="4" t="s">
        <v>6</v>
      </c>
      <c r="C136" s="4">
        <v>5</v>
      </c>
      <c r="D136" s="4" t="s">
        <v>0</v>
      </c>
      <c r="E136" s="4">
        <v>41</v>
      </c>
      <c r="F136" s="4" t="s">
        <v>0</v>
      </c>
      <c r="G136" s="8">
        <v>621</v>
      </c>
      <c r="H136" s="7" t="s">
        <v>709</v>
      </c>
      <c r="I136" s="7" t="s">
        <v>10</v>
      </c>
      <c r="J136" s="1" t="s">
        <v>1957</v>
      </c>
      <c r="K136" s="1" t="s">
        <v>1492</v>
      </c>
      <c r="L136" s="1" t="s">
        <v>2661</v>
      </c>
      <c r="M136" s="1" t="s">
        <v>2662</v>
      </c>
      <c r="N136" s="1" t="s">
        <v>2551</v>
      </c>
      <c r="O136" s="1" t="s">
        <v>2416</v>
      </c>
      <c r="Q136" s="1">
        <v>1</v>
      </c>
      <c r="R136" s="1" t="str">
        <f t="shared" si="12"/>
        <v>Gansu</v>
      </c>
      <c r="S136" s="1" t="str">
        <f t="shared" si="13"/>
        <v>Lanzhou</v>
      </c>
      <c r="T136" s="1" t="s">
        <v>2416</v>
      </c>
      <c r="U136" s="1" t="s">
        <v>2551</v>
      </c>
      <c r="V136" s="1" t="s">
        <v>3295</v>
      </c>
      <c r="Y136" s="4" t="s">
        <v>5</v>
      </c>
      <c r="Z136" s="6">
        <v>384.65</v>
      </c>
      <c r="AA136" s="6">
        <v>218.76</v>
      </c>
      <c r="AB136" s="10">
        <v>603.41</v>
      </c>
      <c r="AC136" s="1" t="str">
        <f>VLOOKUP(V136,'loc sxcoal vs GID worksheet'!$A$1:$B$686,2,0)</f>
        <v>兰州市</v>
      </c>
    </row>
    <row r="137" spans="1:29">
      <c r="A137" s="11">
        <v>2019</v>
      </c>
      <c r="B137" s="4" t="s">
        <v>6</v>
      </c>
      <c r="C137" s="4">
        <v>5</v>
      </c>
      <c r="D137" s="4" t="s">
        <v>0</v>
      </c>
      <c r="E137" s="4">
        <v>41</v>
      </c>
      <c r="F137" s="4" t="s">
        <v>0</v>
      </c>
      <c r="G137" s="8">
        <v>627</v>
      </c>
      <c r="H137" s="7" t="s">
        <v>715</v>
      </c>
      <c r="I137" s="7" t="s">
        <v>716</v>
      </c>
      <c r="J137" s="1" t="s">
        <v>1963</v>
      </c>
      <c r="K137" s="1" t="s">
        <v>1498</v>
      </c>
      <c r="L137" s="1" t="s">
        <v>2663</v>
      </c>
      <c r="M137" s="1" t="s">
        <v>2664</v>
      </c>
      <c r="N137" s="1" t="s">
        <v>2665</v>
      </c>
      <c r="O137" s="1" t="s">
        <v>2438</v>
      </c>
      <c r="Q137" s="1">
        <v>1</v>
      </c>
      <c r="R137" s="1" t="str">
        <f t="shared" si="12"/>
        <v>Liaoning</v>
      </c>
      <c r="S137" s="1" t="str">
        <f t="shared" si="13"/>
        <v>Fushun</v>
      </c>
      <c r="T137" s="1" t="s">
        <v>2438</v>
      </c>
      <c r="U137" s="1" t="s">
        <v>2665</v>
      </c>
      <c r="V137" s="1" t="s">
        <v>3318</v>
      </c>
      <c r="Y137" s="4" t="s">
        <v>5</v>
      </c>
      <c r="Z137" s="6">
        <v>232.92</v>
      </c>
      <c r="AA137" s="6">
        <v>132.47</v>
      </c>
      <c r="AB137" s="10">
        <v>365.39</v>
      </c>
      <c r="AC137" s="1" t="str">
        <f>VLOOKUP(V137,'loc sxcoal vs GID worksheet'!$A$1:$B$686,2,0)</f>
        <v>抚顺市</v>
      </c>
    </row>
    <row r="138" spans="1:29">
      <c r="A138" s="11">
        <v>2019</v>
      </c>
      <c r="B138" s="4" t="s">
        <v>6</v>
      </c>
      <c r="C138" s="4">
        <v>5</v>
      </c>
      <c r="D138" s="4" t="s">
        <v>0</v>
      </c>
      <c r="E138" s="4">
        <v>41</v>
      </c>
      <c r="F138" s="4" t="s">
        <v>0</v>
      </c>
      <c r="G138" s="8">
        <v>629</v>
      </c>
      <c r="H138" s="7" t="s">
        <v>718</v>
      </c>
      <c r="I138" s="7" t="s">
        <v>10</v>
      </c>
      <c r="J138" s="1" t="s">
        <v>1965</v>
      </c>
      <c r="K138" s="1" t="s">
        <v>1500</v>
      </c>
      <c r="L138" s="1" t="s">
        <v>2666</v>
      </c>
      <c r="M138" s="1" t="s">
        <v>2667</v>
      </c>
      <c r="N138" s="1" t="s">
        <v>2668</v>
      </c>
      <c r="O138" s="1" t="s">
        <v>2438</v>
      </c>
      <c r="Q138" s="1">
        <v>1</v>
      </c>
      <c r="R138" s="1" t="str">
        <f t="shared" si="12"/>
        <v>Liaoning</v>
      </c>
      <c r="S138" s="1" t="str">
        <f t="shared" si="13"/>
        <v>Benxi</v>
      </c>
      <c r="T138" s="1" t="s">
        <v>2438</v>
      </c>
      <c r="U138" s="1" t="s">
        <v>2668</v>
      </c>
      <c r="V138" s="1" t="s">
        <v>3319</v>
      </c>
      <c r="Y138" s="4" t="s">
        <v>5</v>
      </c>
      <c r="Z138" s="6">
        <v>333.36</v>
      </c>
      <c r="AA138" s="6">
        <v>189.59</v>
      </c>
      <c r="AB138" s="10">
        <v>522.95000000000005</v>
      </c>
      <c r="AC138" s="1" t="str">
        <f>VLOOKUP(V138,'loc sxcoal vs GID worksheet'!$A$1:$B$686,2,0)</f>
        <v>本溪市</v>
      </c>
    </row>
    <row r="139" spans="1:29">
      <c r="A139" s="11">
        <v>2019</v>
      </c>
      <c r="B139" s="4" t="s">
        <v>6</v>
      </c>
      <c r="C139" s="4">
        <v>5</v>
      </c>
      <c r="D139" s="4" t="s">
        <v>0</v>
      </c>
      <c r="E139" s="4">
        <v>41</v>
      </c>
      <c r="F139" s="4" t="s">
        <v>0</v>
      </c>
      <c r="G139" s="8">
        <v>631</v>
      </c>
      <c r="H139" s="7" t="s">
        <v>720</v>
      </c>
      <c r="I139" s="7" t="s">
        <v>10</v>
      </c>
      <c r="J139" s="1" t="s">
        <v>1967</v>
      </c>
      <c r="K139" s="1" t="s">
        <v>1502</v>
      </c>
      <c r="L139" s="1" t="s">
        <v>2669</v>
      </c>
      <c r="M139" s="1" t="s">
        <v>2670</v>
      </c>
      <c r="N139" s="1" t="s">
        <v>2671</v>
      </c>
      <c r="O139" s="1" t="s">
        <v>2634</v>
      </c>
      <c r="Q139" s="1">
        <v>1</v>
      </c>
      <c r="R139" s="1" t="str">
        <f t="shared" si="12"/>
        <v>Jilin</v>
      </c>
      <c r="S139" s="1" t="str">
        <f t="shared" si="13"/>
        <v>Baishan</v>
      </c>
      <c r="T139" s="1" t="s">
        <v>2634</v>
      </c>
      <c r="U139" s="1" t="s">
        <v>2671</v>
      </c>
      <c r="V139" s="1" t="s">
        <v>3320</v>
      </c>
      <c r="Y139" s="4" t="s">
        <v>5</v>
      </c>
      <c r="Z139" s="6">
        <v>66.239999999999995</v>
      </c>
      <c r="AA139" s="6">
        <v>37.68</v>
      </c>
      <c r="AB139" s="10">
        <v>103.91999999999999</v>
      </c>
      <c r="AC139" s="1" t="str">
        <f>VLOOKUP(V139,'loc sxcoal vs GID worksheet'!$A$1:$B$686,2,0)</f>
        <v>白山市</v>
      </c>
    </row>
    <row r="140" spans="1:29">
      <c r="A140" s="11">
        <v>2019</v>
      </c>
      <c r="B140" s="4" t="s">
        <v>6</v>
      </c>
      <c r="C140" s="4">
        <v>5</v>
      </c>
      <c r="D140" s="4" t="s">
        <v>0</v>
      </c>
      <c r="E140" s="4">
        <v>41</v>
      </c>
      <c r="F140" s="4" t="s">
        <v>0</v>
      </c>
      <c r="G140" s="8">
        <v>638</v>
      </c>
      <c r="H140" s="7" t="s">
        <v>727</v>
      </c>
      <c r="I140" s="7" t="s">
        <v>10</v>
      </c>
      <c r="J140" s="1" t="s">
        <v>1974</v>
      </c>
      <c r="K140" s="1" t="s">
        <v>1509</v>
      </c>
      <c r="L140" s="1" t="s">
        <v>2672</v>
      </c>
      <c r="M140" s="1" t="s">
        <v>2673</v>
      </c>
      <c r="N140" s="1" t="s">
        <v>2548</v>
      </c>
      <c r="O140" s="1" t="s">
        <v>2545</v>
      </c>
      <c r="Q140" s="1">
        <v>1</v>
      </c>
      <c r="R140" s="1" t="str">
        <f t="shared" si="12"/>
        <v>Yunnan</v>
      </c>
      <c r="S140" s="1" t="str">
        <f t="shared" si="13"/>
        <v>Qujing</v>
      </c>
      <c r="T140" s="1" t="s">
        <v>2545</v>
      </c>
      <c r="U140" s="1" t="s">
        <v>2548</v>
      </c>
      <c r="V140" s="1" t="s">
        <v>3294</v>
      </c>
      <c r="Y140" s="4" t="s">
        <v>5</v>
      </c>
      <c r="Z140" s="6">
        <v>53.42</v>
      </c>
      <c r="AA140" s="6">
        <v>30.38</v>
      </c>
      <c r="AB140" s="10">
        <v>83.8</v>
      </c>
      <c r="AC140" s="1" t="str">
        <f>VLOOKUP(V140,'loc sxcoal vs GID worksheet'!$A$1:$B$686,2,0)</f>
        <v>曲靖市</v>
      </c>
    </row>
    <row r="141" spans="1:29">
      <c r="A141" s="11">
        <v>2019</v>
      </c>
      <c r="B141" s="4" t="s">
        <v>6</v>
      </c>
      <c r="C141" s="4">
        <v>5</v>
      </c>
      <c r="D141" s="4" t="s">
        <v>0</v>
      </c>
      <c r="E141" s="4">
        <v>41</v>
      </c>
      <c r="F141" s="4" t="s">
        <v>0</v>
      </c>
      <c r="G141" s="8">
        <v>640</v>
      </c>
      <c r="H141" s="7" t="s">
        <v>729</v>
      </c>
      <c r="I141" s="7" t="s">
        <v>10</v>
      </c>
      <c r="J141" s="1" t="s">
        <v>1976</v>
      </c>
      <c r="K141" s="1" t="s">
        <v>1511</v>
      </c>
      <c r="L141" s="1" t="s">
        <v>2674</v>
      </c>
      <c r="M141" s="1" t="s">
        <v>2675</v>
      </c>
      <c r="N141" s="1" t="s">
        <v>2548</v>
      </c>
      <c r="O141" s="1" t="s">
        <v>2545</v>
      </c>
      <c r="Q141" s="1">
        <v>1</v>
      </c>
      <c r="R141" s="1" t="str">
        <f t="shared" si="12"/>
        <v>Yunnan</v>
      </c>
      <c r="S141" s="1" t="str">
        <f t="shared" si="13"/>
        <v>Qujing</v>
      </c>
      <c r="T141" s="1" t="s">
        <v>2545</v>
      </c>
      <c r="U141" s="1" t="s">
        <v>2548</v>
      </c>
      <c r="V141" s="1" t="s">
        <v>3294</v>
      </c>
      <c r="Y141" s="4" t="s">
        <v>5</v>
      </c>
      <c r="Z141" s="6">
        <v>21.37</v>
      </c>
      <c r="AA141" s="6">
        <v>12.15</v>
      </c>
      <c r="AB141" s="10">
        <v>33.520000000000003</v>
      </c>
      <c r="AC141" s="1" t="str">
        <f>VLOOKUP(V141,'loc sxcoal vs GID worksheet'!$A$1:$B$686,2,0)</f>
        <v>曲靖市</v>
      </c>
    </row>
    <row r="142" spans="1:29">
      <c r="A142" s="11">
        <v>2019</v>
      </c>
      <c r="B142" s="4" t="s">
        <v>6</v>
      </c>
      <c r="C142" s="4">
        <v>5</v>
      </c>
      <c r="D142" s="4" t="s">
        <v>0</v>
      </c>
      <c r="E142" s="4">
        <v>41</v>
      </c>
      <c r="F142" s="4" t="s">
        <v>0</v>
      </c>
      <c r="G142" s="8">
        <v>594</v>
      </c>
      <c r="H142" s="7" t="s">
        <v>676</v>
      </c>
      <c r="I142" s="7" t="s">
        <v>678</v>
      </c>
      <c r="J142" s="1" t="s">
        <v>1936</v>
      </c>
      <c r="K142" s="1" t="s">
        <v>1471</v>
      </c>
      <c r="L142" s="1" t="s">
        <v>3054</v>
      </c>
      <c r="M142" s="1" t="s">
        <v>3055</v>
      </c>
      <c r="Q142" s="1">
        <v>3</v>
      </c>
      <c r="R142" s="1" t="str">
        <f>M142</f>
        <v>Baoshan</v>
      </c>
      <c r="S142" s="1" t="str">
        <f>L142</f>
        <v>Shidian</v>
      </c>
      <c r="T142" s="1" t="s">
        <v>3055</v>
      </c>
      <c r="U142" s="1" t="s">
        <v>3054</v>
      </c>
      <c r="V142" s="1" t="s">
        <v>3486</v>
      </c>
      <c r="Y142" s="4" t="s">
        <v>5</v>
      </c>
      <c r="Z142" s="6">
        <v>200.87</v>
      </c>
      <c r="AA142" s="6">
        <v>114.24</v>
      </c>
      <c r="AB142" s="10">
        <v>315.11</v>
      </c>
      <c r="AC142" s="1" t="e">
        <f>VLOOKUP(V142,'loc sxcoal vs GID worksheet'!$A$1:$B$686,2,0)</f>
        <v>#N/A</v>
      </c>
    </row>
    <row r="143" spans="1:29">
      <c r="A143" s="11">
        <v>2019</v>
      </c>
      <c r="B143" s="4" t="s">
        <v>6</v>
      </c>
      <c r="C143" s="4">
        <v>5</v>
      </c>
      <c r="D143" s="4" t="s">
        <v>0</v>
      </c>
      <c r="E143" s="4">
        <v>41</v>
      </c>
      <c r="F143" s="4" t="s">
        <v>0</v>
      </c>
      <c r="G143" s="8">
        <v>645</v>
      </c>
      <c r="H143" s="7" t="s">
        <v>734</v>
      </c>
      <c r="I143" s="7" t="s">
        <v>10</v>
      </c>
      <c r="J143" s="1" t="s">
        <v>1981</v>
      </c>
      <c r="K143" s="1" t="s">
        <v>1516</v>
      </c>
      <c r="L143" s="1" t="s">
        <v>2678</v>
      </c>
      <c r="M143" s="1" t="s">
        <v>2679</v>
      </c>
      <c r="N143" s="1" t="s">
        <v>2411</v>
      </c>
      <c r="O143" s="1" t="s">
        <v>2412</v>
      </c>
      <c r="Q143" s="1">
        <v>1</v>
      </c>
      <c r="R143" s="1" t="str">
        <f>O143</f>
        <v>Shaanxi</v>
      </c>
      <c r="S143" s="1" t="str">
        <f>N143</f>
        <v>Baoji</v>
      </c>
      <c r="T143" s="1" t="s">
        <v>2412</v>
      </c>
      <c r="U143" s="1" t="s">
        <v>2411</v>
      </c>
      <c r="V143" s="1" t="s">
        <v>3259</v>
      </c>
      <c r="Y143" s="4" t="s">
        <v>5</v>
      </c>
      <c r="Z143" s="6">
        <v>21.37</v>
      </c>
      <c r="AA143" s="6">
        <v>12.15</v>
      </c>
      <c r="AB143" s="10">
        <v>33.520000000000003</v>
      </c>
      <c r="AC143" s="1" t="str">
        <f>VLOOKUP(V143,'loc sxcoal vs GID worksheet'!$A$1:$B$686,2,0)</f>
        <v>宝鸡市</v>
      </c>
    </row>
    <row r="144" spans="1:29">
      <c r="A144" s="11">
        <v>2019</v>
      </c>
      <c r="B144" s="4" t="s">
        <v>6</v>
      </c>
      <c r="C144" s="4">
        <v>5</v>
      </c>
      <c r="D144" s="4" t="s">
        <v>0</v>
      </c>
      <c r="E144" s="4">
        <v>41</v>
      </c>
      <c r="F144" s="4" t="s">
        <v>0</v>
      </c>
      <c r="G144" s="8">
        <v>647</v>
      </c>
      <c r="H144" s="7" t="s">
        <v>736</v>
      </c>
      <c r="I144" s="7" t="s">
        <v>10</v>
      </c>
      <c r="J144" s="1" t="s">
        <v>1983</v>
      </c>
      <c r="K144" s="1" t="s">
        <v>1518</v>
      </c>
      <c r="L144" s="1" t="s">
        <v>2680</v>
      </c>
      <c r="M144" s="1" t="s">
        <v>2681</v>
      </c>
      <c r="N144" s="1" t="s">
        <v>2625</v>
      </c>
      <c r="O144" s="1" t="s">
        <v>1517</v>
      </c>
      <c r="Q144" s="1">
        <v>1</v>
      </c>
      <c r="R144" s="1" t="str">
        <f>O144</f>
        <v>Guangdong</v>
      </c>
      <c r="S144" s="1" t="str">
        <f>N144</f>
        <v>Meizhou</v>
      </c>
      <c r="T144" s="1" t="s">
        <v>1517</v>
      </c>
      <c r="U144" s="1" t="s">
        <v>2625</v>
      </c>
      <c r="V144" s="1" t="s">
        <v>3312</v>
      </c>
      <c r="Y144" s="4" t="s">
        <v>5</v>
      </c>
      <c r="Z144" s="6">
        <v>132.49</v>
      </c>
      <c r="AA144" s="6">
        <v>75.349999999999994</v>
      </c>
      <c r="AB144" s="10">
        <v>207.84</v>
      </c>
      <c r="AC144" s="1" t="str">
        <f>VLOOKUP(V144,'loc sxcoal vs GID worksheet'!$A$1:$B$686,2,0)</f>
        <v>梅州市</v>
      </c>
    </row>
    <row r="145" spans="1:29">
      <c r="A145" s="11">
        <v>2019</v>
      </c>
      <c r="B145" s="4" t="s">
        <v>6</v>
      </c>
      <c r="C145" s="4">
        <v>5</v>
      </c>
      <c r="D145" s="4" t="s">
        <v>0</v>
      </c>
      <c r="E145" s="4">
        <v>41</v>
      </c>
      <c r="F145" s="4" t="s">
        <v>0</v>
      </c>
      <c r="G145" s="8">
        <v>648</v>
      </c>
      <c r="H145" s="7" t="s">
        <v>737</v>
      </c>
      <c r="I145" s="7" t="s">
        <v>10</v>
      </c>
      <c r="J145" s="1" t="s">
        <v>1984</v>
      </c>
      <c r="K145" s="1" t="s">
        <v>1519</v>
      </c>
      <c r="L145" s="1" t="s">
        <v>2682</v>
      </c>
      <c r="M145" s="1" t="s">
        <v>2683</v>
      </c>
      <c r="N145" s="1" t="s">
        <v>2625</v>
      </c>
      <c r="O145" s="1" t="s">
        <v>1517</v>
      </c>
      <c r="Q145" s="1">
        <v>1</v>
      </c>
      <c r="R145" s="1" t="str">
        <f>O145</f>
        <v>Guangdong</v>
      </c>
      <c r="S145" s="1" t="str">
        <f>N145</f>
        <v>Meizhou</v>
      </c>
      <c r="T145" s="1" t="s">
        <v>1517</v>
      </c>
      <c r="U145" s="1" t="s">
        <v>2625</v>
      </c>
      <c r="V145" s="1" t="s">
        <v>3312</v>
      </c>
      <c r="Y145" s="4" t="s">
        <v>5</v>
      </c>
      <c r="Z145" s="6">
        <v>267.12</v>
      </c>
      <c r="AA145" s="6">
        <v>151.91999999999999</v>
      </c>
      <c r="AB145" s="10">
        <v>419.03999999999996</v>
      </c>
      <c r="AC145" s="1" t="str">
        <f>VLOOKUP(V145,'loc sxcoal vs GID worksheet'!$A$1:$B$686,2,0)</f>
        <v>梅州市</v>
      </c>
    </row>
    <row r="146" spans="1:29">
      <c r="A146" s="11">
        <v>2019</v>
      </c>
      <c r="B146" s="4" t="s">
        <v>6</v>
      </c>
      <c r="C146" s="4">
        <v>5</v>
      </c>
      <c r="D146" s="4" t="s">
        <v>0</v>
      </c>
      <c r="E146" s="4">
        <v>41</v>
      </c>
      <c r="F146" s="4" t="s">
        <v>0</v>
      </c>
      <c r="G146" s="8">
        <v>515</v>
      </c>
      <c r="H146" s="7" t="s">
        <v>567</v>
      </c>
      <c r="I146" s="7" t="s">
        <v>10</v>
      </c>
      <c r="J146" s="1" t="s">
        <v>1887</v>
      </c>
      <c r="K146" s="1" t="s">
        <v>1405</v>
      </c>
      <c r="L146" s="1" t="s">
        <v>2869</v>
      </c>
      <c r="M146" s="1" t="s">
        <v>3024</v>
      </c>
      <c r="N146" s="1" t="s">
        <v>1517</v>
      </c>
      <c r="Q146" s="1">
        <v>2</v>
      </c>
      <c r="R146" s="1" t="str">
        <f>N146</f>
        <v>Guangdong</v>
      </c>
      <c r="S146" s="1" t="str">
        <f>M146</f>
        <v>Huiyang</v>
      </c>
      <c r="T146" s="1" t="s">
        <v>1517</v>
      </c>
      <c r="U146" s="1" t="s">
        <v>3024</v>
      </c>
      <c r="V146" s="1" t="s">
        <v>3385</v>
      </c>
      <c r="Y146" s="4" t="s">
        <v>5</v>
      </c>
      <c r="Z146" s="6">
        <v>66.239999999999995</v>
      </c>
      <c r="AA146" s="6">
        <v>37.68</v>
      </c>
      <c r="AB146" s="10">
        <v>103.91999999999999</v>
      </c>
      <c r="AC146" s="1" t="str">
        <f>VLOOKUP(V146,'loc sxcoal vs GID worksheet'!$A$1:$B$686,2,0)</f>
        <v>惠州市</v>
      </c>
    </row>
    <row r="147" spans="1:29">
      <c r="A147" s="11">
        <v>2019</v>
      </c>
      <c r="B147" s="4" t="s">
        <v>6</v>
      </c>
      <c r="C147" s="4">
        <v>5</v>
      </c>
      <c r="D147" s="4" t="s">
        <v>0</v>
      </c>
      <c r="E147" s="4">
        <v>41</v>
      </c>
      <c r="F147" s="4" t="s">
        <v>0</v>
      </c>
      <c r="G147" s="8">
        <v>654</v>
      </c>
      <c r="H147" s="7" t="s">
        <v>744</v>
      </c>
      <c r="I147" s="7" t="s">
        <v>10</v>
      </c>
      <c r="J147" s="1" t="s">
        <v>1990</v>
      </c>
      <c r="K147" s="1" t="s">
        <v>1525</v>
      </c>
      <c r="L147" s="1" t="s">
        <v>2686</v>
      </c>
      <c r="M147" s="1" t="s">
        <v>2687</v>
      </c>
      <c r="N147" s="1" t="s">
        <v>2688</v>
      </c>
      <c r="O147" s="1" t="s">
        <v>2366</v>
      </c>
      <c r="Q147" s="1">
        <v>1</v>
      </c>
      <c r="R147" s="1" t="str">
        <f t="shared" ref="R147:R179" si="14">O147</f>
        <v>Sichuan</v>
      </c>
      <c r="S147" s="1" t="str">
        <f t="shared" ref="S147:S179" si="15">N147</f>
        <v>Nanchong</v>
      </c>
      <c r="T147" s="1" t="s">
        <v>2366</v>
      </c>
      <c r="U147" s="1" t="s">
        <v>2688</v>
      </c>
      <c r="V147" s="1" t="s">
        <v>3321</v>
      </c>
      <c r="Y147" s="4" t="s">
        <v>5</v>
      </c>
      <c r="Z147" s="6">
        <v>42.74</v>
      </c>
      <c r="AA147" s="6">
        <v>24.31</v>
      </c>
      <c r="AB147" s="10">
        <v>67.05</v>
      </c>
      <c r="AC147" s="1" t="str">
        <f>VLOOKUP(V147,'loc sxcoal vs GID worksheet'!$A$1:$B$686,2,0)</f>
        <v>南充市</v>
      </c>
    </row>
    <row r="148" spans="1:29">
      <c r="A148" s="11">
        <v>2019</v>
      </c>
      <c r="B148" s="4" t="s">
        <v>6</v>
      </c>
      <c r="C148" s="4">
        <v>5</v>
      </c>
      <c r="D148" s="4" t="s">
        <v>0</v>
      </c>
      <c r="E148" s="4">
        <v>41</v>
      </c>
      <c r="F148" s="4" t="s">
        <v>0</v>
      </c>
      <c r="G148" s="8">
        <v>655</v>
      </c>
      <c r="H148" s="7" t="s">
        <v>745</v>
      </c>
      <c r="I148" s="7" t="s">
        <v>10</v>
      </c>
      <c r="J148" s="1" t="s">
        <v>1991</v>
      </c>
      <c r="K148" s="1" t="s">
        <v>1526</v>
      </c>
      <c r="L148" s="1" t="s">
        <v>1416</v>
      </c>
      <c r="M148" s="1" t="s">
        <v>2689</v>
      </c>
      <c r="N148" s="1" t="s">
        <v>2557</v>
      </c>
      <c r="O148" s="1" t="s">
        <v>2496</v>
      </c>
      <c r="Q148" s="1">
        <v>1</v>
      </c>
      <c r="R148" s="1" t="str">
        <f t="shared" si="14"/>
        <v>Guangxi</v>
      </c>
      <c r="S148" s="1" t="str">
        <f t="shared" si="15"/>
        <v>Hechi</v>
      </c>
      <c r="T148" s="1" t="s">
        <v>2496</v>
      </c>
      <c r="U148" s="1" t="s">
        <v>2557</v>
      </c>
      <c r="V148" s="1" t="s">
        <v>3297</v>
      </c>
      <c r="Y148" s="4" t="s">
        <v>5</v>
      </c>
      <c r="Z148" s="6">
        <v>42.74</v>
      </c>
      <c r="AA148" s="6">
        <v>24.31</v>
      </c>
      <c r="AB148" s="10">
        <v>67.05</v>
      </c>
      <c r="AC148" s="1" t="str">
        <f>VLOOKUP(V148,'loc sxcoal vs GID worksheet'!$A$1:$B$686,2,0)</f>
        <v>河池市</v>
      </c>
    </row>
    <row r="149" spans="1:29">
      <c r="A149" s="11">
        <v>2019</v>
      </c>
      <c r="B149" s="4" t="s">
        <v>6</v>
      </c>
      <c r="C149" s="4">
        <v>5</v>
      </c>
      <c r="D149" s="4" t="s">
        <v>0</v>
      </c>
      <c r="E149" s="4">
        <v>41</v>
      </c>
      <c r="F149" s="4" t="s">
        <v>0</v>
      </c>
      <c r="G149" s="8">
        <v>656</v>
      </c>
      <c r="H149" s="7" t="s">
        <v>746</v>
      </c>
      <c r="I149" s="7" t="s">
        <v>10</v>
      </c>
      <c r="J149" s="1" t="s">
        <v>1992</v>
      </c>
      <c r="K149" s="1" t="s">
        <v>1527</v>
      </c>
      <c r="L149" s="1" t="s">
        <v>2690</v>
      </c>
      <c r="M149" s="1" t="s">
        <v>2691</v>
      </c>
      <c r="N149" s="1" t="s">
        <v>2692</v>
      </c>
      <c r="O149" s="1" t="s">
        <v>2366</v>
      </c>
      <c r="Q149" s="1">
        <v>1</v>
      </c>
      <c r="R149" s="1" t="str">
        <f t="shared" si="14"/>
        <v>Sichuan</v>
      </c>
      <c r="S149" s="1" t="str">
        <f t="shared" si="15"/>
        <v>Bazhong</v>
      </c>
      <c r="T149" s="1" t="s">
        <v>2366</v>
      </c>
      <c r="U149" s="1" t="s">
        <v>2692</v>
      </c>
      <c r="V149" s="1" t="s">
        <v>3322</v>
      </c>
      <c r="Y149" s="4" t="s">
        <v>5</v>
      </c>
      <c r="Z149" s="6">
        <v>25.64</v>
      </c>
      <c r="AA149" s="6">
        <v>14.58</v>
      </c>
      <c r="AB149" s="10">
        <v>40.22</v>
      </c>
      <c r="AC149" s="1" t="str">
        <f>VLOOKUP(V149,'loc sxcoal vs GID worksheet'!$A$1:$B$686,2,0)</f>
        <v>巴中市</v>
      </c>
    </row>
    <row r="150" spans="1:29">
      <c r="A150" s="11">
        <v>2019</v>
      </c>
      <c r="B150" s="4" t="s">
        <v>6</v>
      </c>
      <c r="C150" s="4">
        <v>5</v>
      </c>
      <c r="D150" s="4" t="s">
        <v>0</v>
      </c>
      <c r="E150" s="4">
        <v>41</v>
      </c>
      <c r="F150" s="4" t="s">
        <v>0</v>
      </c>
      <c r="G150" s="8">
        <v>673</v>
      </c>
      <c r="H150" s="7" t="s">
        <v>765</v>
      </c>
      <c r="I150" s="7" t="s">
        <v>10</v>
      </c>
      <c r="J150" s="1" t="s">
        <v>2009</v>
      </c>
      <c r="K150" s="1" t="s">
        <v>1542</v>
      </c>
      <c r="L150" s="1" t="s">
        <v>1539</v>
      </c>
      <c r="M150" s="1" t="s">
        <v>2695</v>
      </c>
      <c r="N150" s="1" t="s">
        <v>2694</v>
      </c>
      <c r="O150" s="1" t="s">
        <v>2696</v>
      </c>
      <c r="Q150" s="1">
        <v>1</v>
      </c>
      <c r="R150" s="1" t="str">
        <f t="shared" si="14"/>
        <v>Ningxia</v>
      </c>
      <c r="S150" s="1" t="str">
        <f t="shared" si="15"/>
        <v>Wuzhong</v>
      </c>
      <c r="T150" s="1" t="s">
        <v>2696</v>
      </c>
      <c r="U150" s="1" t="s">
        <v>2694</v>
      </c>
      <c r="V150" s="1" t="s">
        <v>3323</v>
      </c>
      <c r="Y150" s="4" t="s">
        <v>5</v>
      </c>
      <c r="Z150" s="6">
        <v>166.68</v>
      </c>
      <c r="AA150" s="6">
        <v>94.8</v>
      </c>
      <c r="AB150" s="10">
        <v>261.48</v>
      </c>
      <c r="AC150" s="1" t="str">
        <f>VLOOKUP(V150,'loc sxcoal vs GID worksheet'!$A$1:$B$686,2,0)</f>
        <v>吴忠市</v>
      </c>
    </row>
    <row r="151" spans="1:29">
      <c r="A151" s="11">
        <v>2019</v>
      </c>
      <c r="B151" s="4" t="s">
        <v>6</v>
      </c>
      <c r="C151" s="4">
        <v>5</v>
      </c>
      <c r="D151" s="4" t="s">
        <v>0</v>
      </c>
      <c r="E151" s="4">
        <v>41</v>
      </c>
      <c r="F151" s="4" t="s">
        <v>0</v>
      </c>
      <c r="G151" s="8">
        <v>679</v>
      </c>
      <c r="H151" s="7" t="s">
        <v>771</v>
      </c>
      <c r="I151" s="7" t="s">
        <v>10</v>
      </c>
      <c r="J151" s="1" t="s">
        <v>2015</v>
      </c>
      <c r="K151" s="1" t="s">
        <v>1548</v>
      </c>
      <c r="L151" s="1" t="s">
        <v>2697</v>
      </c>
      <c r="M151" s="1" t="s">
        <v>2698</v>
      </c>
      <c r="N151" s="1" t="s">
        <v>2403</v>
      </c>
      <c r="O151" s="1" t="s">
        <v>2400</v>
      </c>
      <c r="Q151" s="1">
        <v>1</v>
      </c>
      <c r="R151" s="1" t="str">
        <f t="shared" si="14"/>
        <v>Hunan</v>
      </c>
      <c r="S151" s="1" t="str">
        <f t="shared" si="15"/>
        <v>Yongzhou</v>
      </c>
      <c r="T151" s="1" t="s">
        <v>2400</v>
      </c>
      <c r="U151" s="1" t="s">
        <v>2403</v>
      </c>
      <c r="V151" s="1" t="s">
        <v>3256</v>
      </c>
      <c r="Y151" s="4" t="s">
        <v>5</v>
      </c>
      <c r="Z151" s="6">
        <v>213.69</v>
      </c>
      <c r="AA151" s="6">
        <v>121.53</v>
      </c>
      <c r="AB151" s="10">
        <v>335.22</v>
      </c>
      <c r="AC151" s="1" t="str">
        <f>VLOOKUP(V151,'loc sxcoal vs GID worksheet'!$A$1:$B$686,2,0)</f>
        <v>永州市</v>
      </c>
    </row>
    <row r="152" spans="1:29">
      <c r="A152" s="11">
        <v>2019</v>
      </c>
      <c r="B152" s="4" t="s">
        <v>6</v>
      </c>
      <c r="C152" s="4">
        <v>5</v>
      </c>
      <c r="D152" s="4" t="s">
        <v>0</v>
      </c>
      <c r="E152" s="4">
        <v>41</v>
      </c>
      <c r="F152" s="4" t="s">
        <v>0</v>
      </c>
      <c r="G152" s="8">
        <v>680</v>
      </c>
      <c r="H152" s="7" t="s">
        <v>772</v>
      </c>
      <c r="I152" s="7" t="s">
        <v>773</v>
      </c>
      <c r="J152" s="1" t="s">
        <v>2016</v>
      </c>
      <c r="K152" s="1" t="s">
        <v>1549</v>
      </c>
      <c r="L152" s="1" t="s">
        <v>2699</v>
      </c>
      <c r="M152" s="1" t="s">
        <v>2700</v>
      </c>
      <c r="N152" s="1" t="s">
        <v>2701</v>
      </c>
      <c r="O152" s="1" t="s">
        <v>2453</v>
      </c>
      <c r="Q152" s="1">
        <v>1</v>
      </c>
      <c r="R152" s="1" t="str">
        <f t="shared" si="14"/>
        <v>Jiangsu</v>
      </c>
      <c r="S152" s="1" t="str">
        <f t="shared" si="15"/>
        <v>Changzhou</v>
      </c>
      <c r="T152" s="1" t="s">
        <v>2453</v>
      </c>
      <c r="U152" s="1" t="s">
        <v>2701</v>
      </c>
      <c r="V152" s="1" t="s">
        <v>3324</v>
      </c>
      <c r="Y152" s="4" t="s">
        <v>5</v>
      </c>
      <c r="Z152" s="6">
        <v>666.72</v>
      </c>
      <c r="AA152" s="6">
        <v>379.19</v>
      </c>
      <c r="AB152" s="10">
        <v>1045.9100000000001</v>
      </c>
      <c r="AC152" s="1" t="str">
        <f>VLOOKUP(V152,'loc sxcoal vs GID worksheet'!$A$1:$B$686,2,0)</f>
        <v>常州市</v>
      </c>
    </row>
    <row r="153" spans="1:29">
      <c r="A153" s="11">
        <v>2019</v>
      </c>
      <c r="B153" s="4" t="s">
        <v>6</v>
      </c>
      <c r="C153" s="4">
        <v>5</v>
      </c>
      <c r="D153" s="4" t="s">
        <v>0</v>
      </c>
      <c r="E153" s="4">
        <v>41</v>
      </c>
      <c r="F153" s="4" t="s">
        <v>0</v>
      </c>
      <c r="G153" s="8">
        <v>682</v>
      </c>
      <c r="H153" s="7" t="s">
        <v>775</v>
      </c>
      <c r="I153" s="7" t="s">
        <v>10</v>
      </c>
      <c r="J153" s="1" t="s">
        <v>2018</v>
      </c>
      <c r="K153" s="1" t="s">
        <v>1551</v>
      </c>
      <c r="L153" s="1" t="s">
        <v>2702</v>
      </c>
      <c r="M153" s="1" t="s">
        <v>2633</v>
      </c>
      <c r="N153" s="1" t="s">
        <v>2703</v>
      </c>
      <c r="O153" s="1" t="s">
        <v>2366</v>
      </c>
      <c r="Q153" s="1">
        <v>1</v>
      </c>
      <c r="R153" s="1" t="str">
        <f t="shared" si="14"/>
        <v>Sichuan</v>
      </c>
      <c r="S153" s="1" t="str">
        <f t="shared" si="15"/>
        <v>Panzhihua</v>
      </c>
      <c r="T153" s="1" t="s">
        <v>2366</v>
      </c>
      <c r="U153" s="1" t="s">
        <v>2703</v>
      </c>
      <c r="V153" s="1" t="s">
        <v>3325</v>
      </c>
      <c r="Y153" s="4" t="s">
        <v>5</v>
      </c>
      <c r="Z153" s="6">
        <v>42.74</v>
      </c>
      <c r="AA153" s="6">
        <v>24.31</v>
      </c>
      <c r="AB153" s="10">
        <v>67.05</v>
      </c>
      <c r="AC153" s="1" t="str">
        <f>VLOOKUP(V153,'loc sxcoal vs GID worksheet'!$A$1:$B$686,2,0)</f>
        <v>攀枝花市</v>
      </c>
    </row>
    <row r="154" spans="1:29">
      <c r="A154" s="11">
        <v>2019</v>
      </c>
      <c r="B154" s="4" t="s">
        <v>6</v>
      </c>
      <c r="C154" s="4">
        <v>5</v>
      </c>
      <c r="D154" s="4" t="s">
        <v>0</v>
      </c>
      <c r="E154" s="4">
        <v>41</v>
      </c>
      <c r="F154" s="4" t="s">
        <v>0</v>
      </c>
      <c r="G154" s="8">
        <v>685</v>
      </c>
      <c r="H154" s="7" t="s">
        <v>778</v>
      </c>
      <c r="I154" s="7" t="s">
        <v>10</v>
      </c>
      <c r="J154" s="1" t="s">
        <v>2021</v>
      </c>
      <c r="K154" s="1" t="s">
        <v>1554</v>
      </c>
      <c r="L154" s="1" t="s">
        <v>2517</v>
      </c>
      <c r="M154" s="1" t="s">
        <v>2517</v>
      </c>
      <c r="N154" s="1" t="s">
        <v>2515</v>
      </c>
      <c r="O154" s="1" t="s">
        <v>2496</v>
      </c>
      <c r="Q154" s="1">
        <v>1</v>
      </c>
      <c r="R154" s="1" t="str">
        <f t="shared" si="14"/>
        <v>Guangxi</v>
      </c>
      <c r="S154" s="1" t="str">
        <f t="shared" si="15"/>
        <v>Guigang</v>
      </c>
      <c r="T154" s="1" t="s">
        <v>2496</v>
      </c>
      <c r="U154" s="1" t="s">
        <v>2515</v>
      </c>
      <c r="V154" s="1" t="s">
        <v>3286</v>
      </c>
      <c r="Y154" s="4" t="s">
        <v>5</v>
      </c>
      <c r="Z154" s="6">
        <v>42.74</v>
      </c>
      <c r="AA154" s="6">
        <v>24.31</v>
      </c>
      <c r="AB154" s="10">
        <v>67.05</v>
      </c>
      <c r="AC154" s="1" t="str">
        <f>VLOOKUP(V154,'loc sxcoal vs GID worksheet'!$A$1:$B$686,2,0)</f>
        <v>贵港市</v>
      </c>
    </row>
    <row r="155" spans="1:29">
      <c r="A155" s="11">
        <v>2019</v>
      </c>
      <c r="B155" s="4" t="s">
        <v>6</v>
      </c>
      <c r="C155" s="4">
        <v>5</v>
      </c>
      <c r="D155" s="4" t="s">
        <v>0</v>
      </c>
      <c r="E155" s="4">
        <v>41</v>
      </c>
      <c r="F155" s="4" t="s">
        <v>0</v>
      </c>
      <c r="G155" s="8">
        <v>691</v>
      </c>
      <c r="H155" s="7" t="s">
        <v>787</v>
      </c>
      <c r="I155" s="7" t="s">
        <v>10</v>
      </c>
      <c r="J155" s="1" t="s">
        <v>2026</v>
      </c>
      <c r="K155" s="1" t="s">
        <v>1560</v>
      </c>
      <c r="L155" s="1" t="s">
        <v>1416</v>
      </c>
      <c r="M155" s="1" t="s">
        <v>2704</v>
      </c>
      <c r="N155" s="1" t="s">
        <v>2705</v>
      </c>
      <c r="O155" s="1" t="s">
        <v>2409</v>
      </c>
      <c r="Q155" s="1">
        <v>1</v>
      </c>
      <c r="R155" s="1" t="str">
        <f t="shared" si="14"/>
        <v>Guizhou</v>
      </c>
      <c r="S155" s="1" t="str">
        <f t="shared" si="15"/>
        <v>Anshun</v>
      </c>
      <c r="T155" s="1" t="s">
        <v>2409</v>
      </c>
      <c r="U155" s="1" t="s">
        <v>2705</v>
      </c>
      <c r="V155" s="1" t="s">
        <v>3326</v>
      </c>
      <c r="Y155" s="4" t="s">
        <v>5</v>
      </c>
      <c r="Z155" s="6">
        <v>534.23</v>
      </c>
      <c r="AA155" s="6">
        <v>303.83999999999997</v>
      </c>
      <c r="AB155" s="10">
        <v>838.06999999999994</v>
      </c>
      <c r="AC155" s="1" t="str">
        <f>VLOOKUP(V155,'loc sxcoal vs GID worksheet'!$A$1:$B$686,2,0)</f>
        <v>安顺市</v>
      </c>
    </row>
    <row r="156" spans="1:29">
      <c r="A156" s="11">
        <v>2019</v>
      </c>
      <c r="B156" s="4" t="s">
        <v>6</v>
      </c>
      <c r="C156" s="4">
        <v>5</v>
      </c>
      <c r="D156" s="4" t="s">
        <v>0</v>
      </c>
      <c r="E156" s="4">
        <v>41</v>
      </c>
      <c r="F156" s="4" t="s">
        <v>0</v>
      </c>
      <c r="G156" s="8">
        <v>694</v>
      </c>
      <c r="H156" s="7" t="s">
        <v>789</v>
      </c>
      <c r="I156" s="7" t="s">
        <v>10</v>
      </c>
      <c r="J156" s="1" t="s">
        <v>2029</v>
      </c>
      <c r="K156" s="1" t="s">
        <v>1563</v>
      </c>
      <c r="L156" s="1" t="s">
        <v>2706</v>
      </c>
      <c r="M156" s="1" t="s">
        <v>1622</v>
      </c>
      <c r="N156" s="1" t="s">
        <v>2579</v>
      </c>
      <c r="O156" s="1" t="s">
        <v>2412</v>
      </c>
      <c r="Q156" s="1">
        <v>1</v>
      </c>
      <c r="R156" s="1" t="str">
        <f t="shared" si="14"/>
        <v>Shaanxi</v>
      </c>
      <c r="S156" s="1" t="str">
        <f t="shared" si="15"/>
        <v>Weinan</v>
      </c>
      <c r="T156" s="1" t="s">
        <v>2412</v>
      </c>
      <c r="U156" s="1" t="s">
        <v>2579</v>
      </c>
      <c r="V156" s="1" t="s">
        <v>3302</v>
      </c>
      <c r="Y156" s="4" t="s">
        <v>5</v>
      </c>
      <c r="Z156" s="6">
        <v>21.37</v>
      </c>
      <c r="AA156" s="6">
        <v>12.15</v>
      </c>
      <c r="AB156" s="10">
        <v>33.520000000000003</v>
      </c>
      <c r="AC156" s="1" t="str">
        <f>VLOOKUP(V156,'loc sxcoal vs GID worksheet'!$A$1:$B$686,2,0)</f>
        <v>渭南市</v>
      </c>
    </row>
    <row r="157" spans="1:29">
      <c r="A157" s="11">
        <v>2019</v>
      </c>
      <c r="B157" s="4" t="s">
        <v>6</v>
      </c>
      <c r="C157" s="4">
        <v>5</v>
      </c>
      <c r="D157" s="4" t="s">
        <v>0</v>
      </c>
      <c r="E157" s="4">
        <v>41</v>
      </c>
      <c r="F157" s="4" t="s">
        <v>0</v>
      </c>
      <c r="G157" s="8">
        <v>696</v>
      </c>
      <c r="H157" s="7" t="s">
        <v>791</v>
      </c>
      <c r="I157" s="7" t="s">
        <v>10</v>
      </c>
      <c r="J157" s="1" t="s">
        <v>2029</v>
      </c>
      <c r="K157" s="1" t="s">
        <v>1563</v>
      </c>
      <c r="L157" s="1" t="s">
        <v>2706</v>
      </c>
      <c r="M157" s="1" t="s">
        <v>1622</v>
      </c>
      <c r="N157" s="1" t="s">
        <v>2579</v>
      </c>
      <c r="O157" s="1" t="s">
        <v>2412</v>
      </c>
      <c r="Q157" s="1">
        <v>1</v>
      </c>
      <c r="R157" s="1" t="str">
        <f t="shared" si="14"/>
        <v>Shaanxi</v>
      </c>
      <c r="S157" s="1" t="str">
        <f t="shared" si="15"/>
        <v>Weinan</v>
      </c>
      <c r="T157" s="1" t="s">
        <v>2412</v>
      </c>
      <c r="U157" s="1" t="s">
        <v>2579</v>
      </c>
      <c r="V157" s="1" t="s">
        <v>3302</v>
      </c>
      <c r="Y157" s="4" t="s">
        <v>5</v>
      </c>
      <c r="Z157" s="6">
        <v>17.100000000000001</v>
      </c>
      <c r="AA157" s="6">
        <v>9.7200000000000006</v>
      </c>
      <c r="AB157" s="10">
        <v>26.82</v>
      </c>
      <c r="AC157" s="1" t="str">
        <f>VLOOKUP(V157,'loc sxcoal vs GID worksheet'!$A$1:$B$686,2,0)</f>
        <v>渭南市</v>
      </c>
    </row>
    <row r="158" spans="1:29">
      <c r="A158" s="11">
        <v>2019</v>
      </c>
      <c r="B158" s="4" t="s">
        <v>6</v>
      </c>
      <c r="C158" s="4">
        <v>5</v>
      </c>
      <c r="D158" s="4" t="s">
        <v>0</v>
      </c>
      <c r="E158" s="4">
        <v>41</v>
      </c>
      <c r="F158" s="4" t="s">
        <v>0</v>
      </c>
      <c r="G158" s="8">
        <v>697</v>
      </c>
      <c r="H158" s="7" t="s">
        <v>792</v>
      </c>
      <c r="I158" s="7" t="s">
        <v>10</v>
      </c>
      <c r="J158" s="1" t="s">
        <v>2031</v>
      </c>
      <c r="K158" s="1" t="s">
        <v>1565</v>
      </c>
      <c r="L158" s="1" t="s">
        <v>1740</v>
      </c>
      <c r="M158" s="1" t="s">
        <v>1622</v>
      </c>
      <c r="N158" s="1" t="s">
        <v>2579</v>
      </c>
      <c r="O158" s="1" t="s">
        <v>2412</v>
      </c>
      <c r="Q158" s="1">
        <v>1</v>
      </c>
      <c r="R158" s="1" t="str">
        <f t="shared" si="14"/>
        <v>Shaanxi</v>
      </c>
      <c r="S158" s="1" t="str">
        <f t="shared" si="15"/>
        <v>Weinan</v>
      </c>
      <c r="T158" s="1" t="s">
        <v>2412</v>
      </c>
      <c r="U158" s="1" t="s">
        <v>2579</v>
      </c>
      <c r="V158" s="1" t="s">
        <v>3302</v>
      </c>
      <c r="Y158" s="4" t="s">
        <v>5</v>
      </c>
      <c r="Z158" s="6">
        <v>66.239999999999995</v>
      </c>
      <c r="AA158" s="6">
        <v>37.68</v>
      </c>
      <c r="AB158" s="10">
        <v>103.91999999999999</v>
      </c>
      <c r="AC158" s="1" t="str">
        <f>VLOOKUP(V158,'loc sxcoal vs GID worksheet'!$A$1:$B$686,2,0)</f>
        <v>渭南市</v>
      </c>
    </row>
    <row r="159" spans="1:29">
      <c r="A159" s="11">
        <v>2019</v>
      </c>
      <c r="B159" s="4" t="s">
        <v>6</v>
      </c>
      <c r="C159" s="4">
        <v>5</v>
      </c>
      <c r="D159" s="4" t="s">
        <v>0</v>
      </c>
      <c r="E159" s="4">
        <v>41</v>
      </c>
      <c r="F159" s="4" t="s">
        <v>0</v>
      </c>
      <c r="G159" s="8">
        <v>699</v>
      </c>
      <c r="H159" s="7" t="s">
        <v>794</v>
      </c>
      <c r="I159" s="7" t="s">
        <v>10</v>
      </c>
      <c r="J159" s="1" t="s">
        <v>2033</v>
      </c>
      <c r="K159" s="1" t="s">
        <v>1420</v>
      </c>
      <c r="L159" s="1" t="s">
        <v>2410</v>
      </c>
      <c r="M159" s="1" t="s">
        <v>1400</v>
      </c>
      <c r="N159" s="1" t="s">
        <v>2411</v>
      </c>
      <c r="O159" s="1" t="s">
        <v>2412</v>
      </c>
      <c r="Q159" s="1">
        <v>1</v>
      </c>
      <c r="R159" s="1" t="str">
        <f t="shared" si="14"/>
        <v>Shaanxi</v>
      </c>
      <c r="S159" s="1" t="str">
        <f t="shared" si="15"/>
        <v>Baoji</v>
      </c>
      <c r="T159" s="1" t="s">
        <v>2412</v>
      </c>
      <c r="U159" s="1" t="s">
        <v>2411</v>
      </c>
      <c r="V159" s="1" t="s">
        <v>3259</v>
      </c>
      <c r="Y159" s="4" t="s">
        <v>5</v>
      </c>
      <c r="Z159" s="6">
        <v>21.37</v>
      </c>
      <c r="AA159" s="6">
        <v>12.15</v>
      </c>
      <c r="AB159" s="10">
        <v>33.520000000000003</v>
      </c>
      <c r="AC159" s="1" t="str">
        <f>VLOOKUP(V159,'loc sxcoal vs GID worksheet'!$A$1:$B$686,2,0)</f>
        <v>宝鸡市</v>
      </c>
    </row>
    <row r="160" spans="1:29">
      <c r="A160" s="11">
        <v>2019</v>
      </c>
      <c r="B160" s="4" t="s">
        <v>6</v>
      </c>
      <c r="C160" s="4">
        <v>5</v>
      </c>
      <c r="D160" s="4" t="s">
        <v>0</v>
      </c>
      <c r="E160" s="4">
        <v>41</v>
      </c>
      <c r="F160" s="4" t="s">
        <v>0</v>
      </c>
      <c r="G160" s="8">
        <v>702</v>
      </c>
      <c r="H160" s="7" t="s">
        <v>797</v>
      </c>
      <c r="I160" s="7" t="s">
        <v>10</v>
      </c>
      <c r="J160" s="1" t="s">
        <v>2036</v>
      </c>
      <c r="K160" s="1" t="s">
        <v>1567</v>
      </c>
      <c r="L160" s="1" t="s">
        <v>2708</v>
      </c>
      <c r="M160" s="1" t="s">
        <v>2709</v>
      </c>
      <c r="N160" s="1" t="s">
        <v>2710</v>
      </c>
      <c r="O160" s="1" t="s">
        <v>2565</v>
      </c>
      <c r="Q160" s="1">
        <v>1</v>
      </c>
      <c r="R160" s="1" t="str">
        <f t="shared" si="14"/>
        <v>Qinghai</v>
      </c>
      <c r="S160" s="1" t="str">
        <f t="shared" si="15"/>
        <v>Xining</v>
      </c>
      <c r="T160" s="1" t="s">
        <v>2565</v>
      </c>
      <c r="U160" s="1" t="s">
        <v>2710</v>
      </c>
      <c r="V160" s="1" t="s">
        <v>3327</v>
      </c>
      <c r="Y160" s="4" t="s">
        <v>5</v>
      </c>
      <c r="Z160" s="6">
        <v>42.74</v>
      </c>
      <c r="AA160" s="6">
        <v>24.31</v>
      </c>
      <c r="AB160" s="10">
        <v>67.05</v>
      </c>
      <c r="AC160" s="1" t="str">
        <f>VLOOKUP(V160,'loc sxcoal vs GID worksheet'!$A$1:$B$686,2,0)</f>
        <v>西宁市</v>
      </c>
    </row>
    <row r="161" spans="1:29">
      <c r="A161" s="11">
        <v>2019</v>
      </c>
      <c r="B161" s="4" t="s">
        <v>6</v>
      </c>
      <c r="C161" s="4">
        <v>5</v>
      </c>
      <c r="D161" s="4" t="s">
        <v>0</v>
      </c>
      <c r="E161" s="4">
        <v>41</v>
      </c>
      <c r="F161" s="4" t="s">
        <v>0</v>
      </c>
      <c r="G161" s="8">
        <v>704</v>
      </c>
      <c r="H161" s="7" t="s">
        <v>799</v>
      </c>
      <c r="I161" s="7" t="s">
        <v>10</v>
      </c>
      <c r="J161" s="1" t="s">
        <v>2038</v>
      </c>
      <c r="K161" s="1" t="s">
        <v>1570</v>
      </c>
      <c r="L161" s="1" t="s">
        <v>2711</v>
      </c>
      <c r="M161" s="1" t="s">
        <v>2712</v>
      </c>
      <c r="N161" s="1" t="s">
        <v>2713</v>
      </c>
      <c r="O161" s="1" t="s">
        <v>2565</v>
      </c>
      <c r="Q161" s="1">
        <v>1</v>
      </c>
      <c r="R161" s="1" t="str">
        <f t="shared" si="14"/>
        <v>Qinghai</v>
      </c>
      <c r="S161" s="1" t="str">
        <f t="shared" si="15"/>
        <v>Haidong</v>
      </c>
      <c r="T161" s="1" t="s">
        <v>2565</v>
      </c>
      <c r="U161" s="1" t="s">
        <v>2713</v>
      </c>
      <c r="V161" s="1" t="s">
        <v>3328</v>
      </c>
      <c r="Y161" s="4" t="s">
        <v>5</v>
      </c>
      <c r="Z161" s="6">
        <v>96.16</v>
      </c>
      <c r="AA161" s="6">
        <v>54.69</v>
      </c>
      <c r="AB161" s="10">
        <v>150.85</v>
      </c>
      <c r="AC161" s="1" t="str">
        <f>VLOOKUP(V161,'loc sxcoal vs GID worksheet'!$A$1:$B$686,2,0)</f>
        <v>海东市</v>
      </c>
    </row>
    <row r="162" spans="1:29">
      <c r="A162" s="11">
        <v>2019</v>
      </c>
      <c r="B162" s="4" t="s">
        <v>6</v>
      </c>
      <c r="C162" s="4">
        <v>5</v>
      </c>
      <c r="D162" s="4" t="s">
        <v>0</v>
      </c>
      <c r="E162" s="4">
        <v>41</v>
      </c>
      <c r="F162" s="4" t="s">
        <v>0</v>
      </c>
      <c r="G162" s="8">
        <v>705</v>
      </c>
      <c r="H162" s="7" t="s">
        <v>800</v>
      </c>
      <c r="I162" s="7" t="s">
        <v>10</v>
      </c>
      <c r="J162" s="1" t="s">
        <v>2039</v>
      </c>
      <c r="K162" s="1" t="s">
        <v>1571</v>
      </c>
      <c r="L162" s="1" t="s">
        <v>2708</v>
      </c>
      <c r="M162" s="1" t="s">
        <v>2709</v>
      </c>
      <c r="N162" s="1" t="s">
        <v>2710</v>
      </c>
      <c r="O162" s="1" t="s">
        <v>2565</v>
      </c>
      <c r="Q162" s="1">
        <v>1</v>
      </c>
      <c r="R162" s="1" t="str">
        <f t="shared" si="14"/>
        <v>Qinghai</v>
      </c>
      <c r="S162" s="1" t="str">
        <f t="shared" si="15"/>
        <v>Xining</v>
      </c>
      <c r="T162" s="1" t="s">
        <v>2565</v>
      </c>
      <c r="U162" s="1" t="s">
        <v>2710</v>
      </c>
      <c r="V162" s="1" t="s">
        <v>3327</v>
      </c>
      <c r="Y162" s="4" t="s">
        <v>5</v>
      </c>
      <c r="Z162" s="6">
        <v>132.49</v>
      </c>
      <c r="AA162" s="6">
        <v>75.349999999999994</v>
      </c>
      <c r="AB162" s="10">
        <v>207.84</v>
      </c>
      <c r="AC162" s="1" t="str">
        <f>VLOOKUP(V162,'loc sxcoal vs GID worksheet'!$A$1:$B$686,2,0)</f>
        <v>西宁市</v>
      </c>
    </row>
    <row r="163" spans="1:29">
      <c r="A163" s="11">
        <v>2019</v>
      </c>
      <c r="B163" s="4" t="s">
        <v>6</v>
      </c>
      <c r="C163" s="4">
        <v>5</v>
      </c>
      <c r="D163" s="4" t="s">
        <v>0</v>
      </c>
      <c r="E163" s="4">
        <v>41</v>
      </c>
      <c r="F163" s="4" t="s">
        <v>0</v>
      </c>
      <c r="G163" s="8">
        <v>706</v>
      </c>
      <c r="H163" s="7" t="s">
        <v>801</v>
      </c>
      <c r="I163" s="7" t="s">
        <v>10</v>
      </c>
      <c r="J163" s="1" t="s">
        <v>2040</v>
      </c>
      <c r="K163" s="1" t="s">
        <v>1572</v>
      </c>
      <c r="L163" s="1" t="s">
        <v>2714</v>
      </c>
      <c r="M163" s="1" t="s">
        <v>1650</v>
      </c>
      <c r="N163" s="1" t="s">
        <v>2713</v>
      </c>
      <c r="O163" s="1" t="s">
        <v>2565</v>
      </c>
      <c r="Q163" s="1">
        <v>1</v>
      </c>
      <c r="R163" s="1" t="str">
        <f t="shared" si="14"/>
        <v>Qinghai</v>
      </c>
      <c r="S163" s="1" t="str">
        <f t="shared" si="15"/>
        <v>Haidong</v>
      </c>
      <c r="T163" s="1" t="s">
        <v>2565</v>
      </c>
      <c r="U163" s="1" t="s">
        <v>2713</v>
      </c>
      <c r="V163" s="1" t="s">
        <v>3328</v>
      </c>
      <c r="Y163" s="4" t="s">
        <v>5</v>
      </c>
      <c r="Z163" s="6">
        <v>42.74</v>
      </c>
      <c r="AA163" s="6">
        <v>24.31</v>
      </c>
      <c r="AB163" s="10">
        <v>67.05</v>
      </c>
      <c r="AC163" s="1" t="str">
        <f>VLOOKUP(V163,'loc sxcoal vs GID worksheet'!$A$1:$B$686,2,0)</f>
        <v>海东市</v>
      </c>
    </row>
    <row r="164" spans="1:29">
      <c r="A164" s="11">
        <v>2019</v>
      </c>
      <c r="B164" s="4" t="s">
        <v>6</v>
      </c>
      <c r="C164" s="4">
        <v>5</v>
      </c>
      <c r="D164" s="4" t="s">
        <v>0</v>
      </c>
      <c r="E164" s="4">
        <v>41</v>
      </c>
      <c r="F164" s="4" t="s">
        <v>0</v>
      </c>
      <c r="G164" s="8">
        <v>707</v>
      </c>
      <c r="H164" s="7" t="s">
        <v>802</v>
      </c>
      <c r="I164" s="7" t="s">
        <v>10</v>
      </c>
      <c r="J164" s="1" t="s">
        <v>2041</v>
      </c>
      <c r="K164" s="1" t="s">
        <v>1573</v>
      </c>
      <c r="L164" s="1" t="s">
        <v>2715</v>
      </c>
      <c r="M164" s="1" t="s">
        <v>1470</v>
      </c>
      <c r="N164" s="1" t="s">
        <v>2548</v>
      </c>
      <c r="O164" s="1" t="s">
        <v>2545</v>
      </c>
      <c r="Q164" s="1">
        <v>1</v>
      </c>
      <c r="R164" s="1" t="str">
        <f t="shared" si="14"/>
        <v>Yunnan</v>
      </c>
      <c r="S164" s="1" t="str">
        <f t="shared" si="15"/>
        <v>Qujing</v>
      </c>
      <c r="T164" s="1" t="s">
        <v>2545</v>
      </c>
      <c r="U164" s="1" t="s">
        <v>2548</v>
      </c>
      <c r="V164" s="1" t="s">
        <v>3294</v>
      </c>
      <c r="Y164" s="4" t="s">
        <v>5</v>
      </c>
      <c r="Z164" s="6">
        <v>25.64</v>
      </c>
      <c r="AA164" s="6">
        <v>14.58</v>
      </c>
      <c r="AB164" s="10">
        <v>40.22</v>
      </c>
      <c r="AC164" s="1" t="str">
        <f>VLOOKUP(V164,'loc sxcoal vs GID worksheet'!$A$1:$B$686,2,0)</f>
        <v>曲靖市</v>
      </c>
    </row>
    <row r="165" spans="1:29">
      <c r="A165" s="11">
        <v>2019</v>
      </c>
      <c r="B165" s="4" t="s">
        <v>6</v>
      </c>
      <c r="C165" s="4">
        <v>5</v>
      </c>
      <c r="D165" s="4" t="s">
        <v>0</v>
      </c>
      <c r="E165" s="4">
        <v>41</v>
      </c>
      <c r="F165" s="4" t="s">
        <v>0</v>
      </c>
      <c r="G165" s="8">
        <v>709</v>
      </c>
      <c r="H165" s="7" t="s">
        <v>804</v>
      </c>
      <c r="I165" s="7" t="s">
        <v>10</v>
      </c>
      <c r="J165" s="1" t="s">
        <v>2043</v>
      </c>
      <c r="K165" s="1" t="s">
        <v>1575</v>
      </c>
      <c r="L165" s="1" t="s">
        <v>2716</v>
      </c>
      <c r="M165" s="1" t="s">
        <v>2716</v>
      </c>
      <c r="N165" s="1" t="s">
        <v>2717</v>
      </c>
      <c r="O165" s="1" t="s">
        <v>2496</v>
      </c>
      <c r="Q165" s="1">
        <v>1</v>
      </c>
      <c r="R165" s="1" t="str">
        <f t="shared" si="14"/>
        <v>Guangxi</v>
      </c>
      <c r="S165" s="1" t="str">
        <f t="shared" si="15"/>
        <v>Liuzhou</v>
      </c>
      <c r="T165" s="1" t="s">
        <v>2496</v>
      </c>
      <c r="U165" s="1" t="s">
        <v>2717</v>
      </c>
      <c r="V165" s="1" t="s">
        <v>3329</v>
      </c>
      <c r="Y165" s="4" t="s">
        <v>5</v>
      </c>
      <c r="Z165" s="6">
        <v>66.239999999999995</v>
      </c>
      <c r="AA165" s="6">
        <v>37.68</v>
      </c>
      <c r="AB165" s="10">
        <v>103.91999999999999</v>
      </c>
      <c r="AC165" s="1" t="str">
        <f>VLOOKUP(V165,'loc sxcoal vs GID worksheet'!$A$1:$B$686,2,0)</f>
        <v>柳州市</v>
      </c>
    </row>
    <row r="166" spans="1:29">
      <c r="A166" s="11">
        <v>2019</v>
      </c>
      <c r="B166" s="4" t="s">
        <v>6</v>
      </c>
      <c r="C166" s="4">
        <v>5</v>
      </c>
      <c r="D166" s="4" t="s">
        <v>0</v>
      </c>
      <c r="E166" s="4">
        <v>41</v>
      </c>
      <c r="F166" s="4" t="s">
        <v>0</v>
      </c>
      <c r="G166" s="8">
        <v>715</v>
      </c>
      <c r="H166" s="7" t="s">
        <v>810</v>
      </c>
      <c r="I166" s="7" t="s">
        <v>10</v>
      </c>
      <c r="J166" s="1" t="s">
        <v>2049</v>
      </c>
      <c r="K166" s="1" t="s">
        <v>1580</v>
      </c>
      <c r="L166" s="1" t="s">
        <v>2718</v>
      </c>
      <c r="M166" s="1" t="s">
        <v>2373</v>
      </c>
      <c r="N166" s="1" t="s">
        <v>2374</v>
      </c>
      <c r="O166" s="1" t="s">
        <v>2370</v>
      </c>
      <c r="Q166" s="1">
        <v>1</v>
      </c>
      <c r="R166" s="1" t="str">
        <f t="shared" si="14"/>
        <v>Fujian</v>
      </c>
      <c r="S166" s="1" t="str">
        <f t="shared" si="15"/>
        <v>Longyan</v>
      </c>
      <c r="T166" s="1" t="s">
        <v>2370</v>
      </c>
      <c r="U166" s="1" t="s">
        <v>2374</v>
      </c>
      <c r="V166" s="1" t="s">
        <v>3248</v>
      </c>
      <c r="Y166" s="4" t="s">
        <v>5</v>
      </c>
      <c r="Z166" s="6">
        <v>132.49</v>
      </c>
      <c r="AA166" s="6">
        <v>75.349999999999994</v>
      </c>
      <c r="AB166" s="10">
        <v>207.84</v>
      </c>
      <c r="AC166" s="1" t="str">
        <f>VLOOKUP(V166,'loc sxcoal vs GID worksheet'!$A$1:$B$686,2,0)</f>
        <v>龙岩市</v>
      </c>
    </row>
    <row r="167" spans="1:29">
      <c r="A167" s="11">
        <v>2019</v>
      </c>
      <c r="B167" s="4" t="s">
        <v>6</v>
      </c>
      <c r="C167" s="4">
        <v>5</v>
      </c>
      <c r="D167" s="4" t="s">
        <v>0</v>
      </c>
      <c r="E167" s="4">
        <v>41</v>
      </c>
      <c r="F167" s="4" t="s">
        <v>0</v>
      </c>
      <c r="G167" s="8">
        <v>719</v>
      </c>
      <c r="H167" s="7" t="s">
        <v>812</v>
      </c>
      <c r="I167" s="7" t="s">
        <v>10</v>
      </c>
      <c r="J167" s="1" t="s">
        <v>2053</v>
      </c>
      <c r="K167" s="1" t="s">
        <v>1584</v>
      </c>
      <c r="L167" s="1" t="s">
        <v>2719</v>
      </c>
      <c r="M167" s="1" t="s">
        <v>1477</v>
      </c>
      <c r="N167" s="1" t="s">
        <v>2535</v>
      </c>
      <c r="O167" s="1" t="s">
        <v>2409</v>
      </c>
      <c r="Q167" s="1">
        <v>1</v>
      </c>
      <c r="R167" s="1" t="str">
        <f t="shared" si="14"/>
        <v>Guizhou</v>
      </c>
      <c r="S167" s="1" t="str">
        <f t="shared" si="15"/>
        <v>Zunyi</v>
      </c>
      <c r="T167" s="1" t="s">
        <v>2409</v>
      </c>
      <c r="U167" s="1" t="s">
        <v>2535</v>
      </c>
      <c r="V167" s="1" t="s">
        <v>3291</v>
      </c>
      <c r="Y167" s="4" t="s">
        <v>5</v>
      </c>
      <c r="Z167" s="6">
        <v>166.68</v>
      </c>
      <c r="AA167" s="6">
        <v>94.8</v>
      </c>
      <c r="AB167" s="10">
        <v>261.48</v>
      </c>
      <c r="AC167" s="1" t="str">
        <f>VLOOKUP(V167,'loc sxcoal vs GID worksheet'!$A$1:$B$686,2,0)</f>
        <v>遵义市</v>
      </c>
    </row>
    <row r="168" spans="1:29">
      <c r="A168" s="11">
        <v>2019</v>
      </c>
      <c r="B168" s="4" t="s">
        <v>6</v>
      </c>
      <c r="C168" s="4">
        <v>5</v>
      </c>
      <c r="D168" s="4" t="s">
        <v>0</v>
      </c>
      <c r="E168" s="4">
        <v>41</v>
      </c>
      <c r="F168" s="4" t="s">
        <v>0</v>
      </c>
      <c r="G168" s="8">
        <v>721</v>
      </c>
      <c r="H168" s="7" t="s">
        <v>813</v>
      </c>
      <c r="I168" s="7" t="s">
        <v>10</v>
      </c>
      <c r="J168" s="1" t="s">
        <v>2055</v>
      </c>
      <c r="K168" s="1" t="s">
        <v>1586</v>
      </c>
      <c r="L168" s="1" t="s">
        <v>2720</v>
      </c>
      <c r="M168" s="1" t="s">
        <v>2721</v>
      </c>
      <c r="N168" s="1" t="s">
        <v>2411</v>
      </c>
      <c r="O168" s="1" t="s">
        <v>2412</v>
      </c>
      <c r="Q168" s="1">
        <v>1</v>
      </c>
      <c r="R168" s="1" t="str">
        <f t="shared" si="14"/>
        <v>Shaanxi</v>
      </c>
      <c r="S168" s="1" t="str">
        <f t="shared" si="15"/>
        <v>Baoji</v>
      </c>
      <c r="T168" s="1" t="s">
        <v>2412</v>
      </c>
      <c r="U168" s="1" t="s">
        <v>2411</v>
      </c>
      <c r="V168" s="1" t="s">
        <v>3259</v>
      </c>
      <c r="Y168" s="4" t="s">
        <v>5</v>
      </c>
      <c r="Z168" s="6">
        <v>299.17</v>
      </c>
      <c r="AA168" s="6">
        <v>170.15</v>
      </c>
      <c r="AB168" s="10">
        <v>469.32000000000005</v>
      </c>
      <c r="AC168" s="1" t="str">
        <f>VLOOKUP(V168,'loc sxcoal vs GID worksheet'!$A$1:$B$686,2,0)</f>
        <v>宝鸡市</v>
      </c>
    </row>
    <row r="169" spans="1:29">
      <c r="A169" s="11">
        <v>2019</v>
      </c>
      <c r="B169" s="4" t="s">
        <v>6</v>
      </c>
      <c r="C169" s="4">
        <v>5</v>
      </c>
      <c r="D169" s="4" t="s">
        <v>0</v>
      </c>
      <c r="E169" s="4">
        <v>41</v>
      </c>
      <c r="F169" s="4" t="s">
        <v>0</v>
      </c>
      <c r="G169" s="8">
        <v>722</v>
      </c>
      <c r="H169" s="7" t="s">
        <v>814</v>
      </c>
      <c r="I169" s="7" t="s">
        <v>815</v>
      </c>
      <c r="J169" s="1" t="s">
        <v>2056</v>
      </c>
      <c r="K169" s="1" t="s">
        <v>1587</v>
      </c>
      <c r="L169" s="1" t="s">
        <v>2722</v>
      </c>
      <c r="M169" s="1" t="s">
        <v>2723</v>
      </c>
      <c r="N169" s="1" t="s">
        <v>2724</v>
      </c>
      <c r="O169" s="1" t="s">
        <v>2412</v>
      </c>
      <c r="Q169" s="1">
        <v>1</v>
      </c>
      <c r="R169" s="1" t="str">
        <f t="shared" si="14"/>
        <v>Shaanxi</v>
      </c>
      <c r="S169" s="1" t="str">
        <f t="shared" si="15"/>
        <v>Tongchuan</v>
      </c>
      <c r="T169" s="1" t="s">
        <v>2412</v>
      </c>
      <c r="U169" s="1" t="s">
        <v>2724</v>
      </c>
      <c r="V169" s="1" t="s">
        <v>3330</v>
      </c>
      <c r="Y169" s="4" t="s">
        <v>5</v>
      </c>
      <c r="Z169" s="6">
        <v>79.069999999999993</v>
      </c>
      <c r="AA169" s="6">
        <v>44.97</v>
      </c>
      <c r="AB169" s="10">
        <v>124.03999999999999</v>
      </c>
      <c r="AC169" s="1" t="str">
        <f>VLOOKUP(V169,'loc sxcoal vs GID worksheet'!$A$1:$B$686,2,0)</f>
        <v>铜川市</v>
      </c>
    </row>
    <row r="170" spans="1:29">
      <c r="A170" s="11">
        <v>2019</v>
      </c>
      <c r="B170" s="4" t="s">
        <v>6</v>
      </c>
      <c r="C170" s="4">
        <v>5</v>
      </c>
      <c r="D170" s="4" t="s">
        <v>0</v>
      </c>
      <c r="E170" s="4">
        <v>41</v>
      </c>
      <c r="F170" s="4" t="s">
        <v>0</v>
      </c>
      <c r="G170" s="8">
        <v>723</v>
      </c>
      <c r="H170" s="7" t="s">
        <v>816</v>
      </c>
      <c r="I170" s="7" t="s">
        <v>10</v>
      </c>
      <c r="J170" s="1" t="s">
        <v>2057</v>
      </c>
      <c r="K170" s="1" t="s">
        <v>1588</v>
      </c>
      <c r="L170" s="1" t="s">
        <v>2725</v>
      </c>
      <c r="M170" s="1" t="s">
        <v>2630</v>
      </c>
      <c r="N170" s="1" t="s">
        <v>2411</v>
      </c>
      <c r="O170" s="1" t="s">
        <v>2412</v>
      </c>
      <c r="Q170" s="1">
        <v>1</v>
      </c>
      <c r="R170" s="1" t="str">
        <f t="shared" si="14"/>
        <v>Shaanxi</v>
      </c>
      <c r="S170" s="1" t="str">
        <f t="shared" si="15"/>
        <v>Baoji</v>
      </c>
      <c r="T170" s="1" t="s">
        <v>2412</v>
      </c>
      <c r="U170" s="1" t="s">
        <v>2411</v>
      </c>
      <c r="V170" s="1" t="s">
        <v>3259</v>
      </c>
      <c r="Y170" s="4" t="s">
        <v>5</v>
      </c>
      <c r="Z170" s="6">
        <v>21.37</v>
      </c>
      <c r="AA170" s="6">
        <v>12.15</v>
      </c>
      <c r="AB170" s="10">
        <v>33.520000000000003</v>
      </c>
      <c r="AC170" s="1" t="str">
        <f>VLOOKUP(V170,'loc sxcoal vs GID worksheet'!$A$1:$B$686,2,0)</f>
        <v>宝鸡市</v>
      </c>
    </row>
    <row r="171" spans="1:29">
      <c r="A171" s="11">
        <v>2019</v>
      </c>
      <c r="B171" s="4" t="s">
        <v>6</v>
      </c>
      <c r="C171" s="4">
        <v>5</v>
      </c>
      <c r="D171" s="4" t="s">
        <v>0</v>
      </c>
      <c r="E171" s="4">
        <v>41</v>
      </c>
      <c r="F171" s="4" t="s">
        <v>0</v>
      </c>
      <c r="G171" s="8">
        <v>724</v>
      </c>
      <c r="H171" s="7" t="s">
        <v>817</v>
      </c>
      <c r="I171" s="7" t="s">
        <v>10</v>
      </c>
      <c r="J171" s="1" t="s">
        <v>2058</v>
      </c>
      <c r="K171" s="1" t="s">
        <v>1589</v>
      </c>
      <c r="L171" s="1" t="s">
        <v>1416</v>
      </c>
      <c r="M171" s="1" t="s">
        <v>2726</v>
      </c>
      <c r="N171" s="1" t="s">
        <v>2411</v>
      </c>
      <c r="O171" s="1" t="s">
        <v>2412</v>
      </c>
      <c r="Q171" s="1">
        <v>1</v>
      </c>
      <c r="R171" s="1" t="str">
        <f t="shared" si="14"/>
        <v>Shaanxi</v>
      </c>
      <c r="S171" s="1" t="str">
        <f t="shared" si="15"/>
        <v>Baoji</v>
      </c>
      <c r="T171" s="1" t="s">
        <v>2412</v>
      </c>
      <c r="U171" s="1" t="s">
        <v>2411</v>
      </c>
      <c r="V171" s="1" t="s">
        <v>3259</v>
      </c>
      <c r="Y171" s="4" t="s">
        <v>5</v>
      </c>
      <c r="Z171" s="6">
        <v>34.19</v>
      </c>
      <c r="AA171" s="6">
        <v>19.45</v>
      </c>
      <c r="AB171" s="10">
        <v>53.64</v>
      </c>
      <c r="AC171" s="1" t="str">
        <f>VLOOKUP(V171,'loc sxcoal vs GID worksheet'!$A$1:$B$686,2,0)</f>
        <v>宝鸡市</v>
      </c>
    </row>
    <row r="172" spans="1:29">
      <c r="A172" s="11">
        <v>2019</v>
      </c>
      <c r="B172" s="4" t="s">
        <v>6</v>
      </c>
      <c r="C172" s="4">
        <v>5</v>
      </c>
      <c r="D172" s="4" t="s">
        <v>0</v>
      </c>
      <c r="E172" s="4">
        <v>41</v>
      </c>
      <c r="F172" s="4" t="s">
        <v>0</v>
      </c>
      <c r="G172" s="8">
        <v>729</v>
      </c>
      <c r="H172" s="7" t="s">
        <v>822</v>
      </c>
      <c r="I172" s="7" t="s">
        <v>10</v>
      </c>
      <c r="J172" s="1" t="s">
        <v>2063</v>
      </c>
      <c r="K172" s="1" t="s">
        <v>1593</v>
      </c>
      <c r="L172" s="1" t="s">
        <v>2727</v>
      </c>
      <c r="M172" s="1" t="s">
        <v>2679</v>
      </c>
      <c r="N172" s="1" t="s">
        <v>2411</v>
      </c>
      <c r="O172" s="1" t="s">
        <v>2412</v>
      </c>
      <c r="Q172" s="1">
        <v>1</v>
      </c>
      <c r="R172" s="1" t="str">
        <f t="shared" si="14"/>
        <v>Shaanxi</v>
      </c>
      <c r="S172" s="1" t="str">
        <f t="shared" si="15"/>
        <v>Baoji</v>
      </c>
      <c r="T172" s="1" t="s">
        <v>2412</v>
      </c>
      <c r="U172" s="1" t="s">
        <v>2411</v>
      </c>
      <c r="V172" s="1" t="s">
        <v>3259</v>
      </c>
      <c r="Y172" s="4" t="s">
        <v>5</v>
      </c>
      <c r="Z172" s="6">
        <v>200.87</v>
      </c>
      <c r="AA172" s="6">
        <v>114.24</v>
      </c>
      <c r="AB172" s="10">
        <v>315.11</v>
      </c>
      <c r="AC172" s="1" t="str">
        <f>VLOOKUP(V172,'loc sxcoal vs GID worksheet'!$A$1:$B$686,2,0)</f>
        <v>宝鸡市</v>
      </c>
    </row>
    <row r="173" spans="1:29">
      <c r="A173" s="11">
        <v>2019</v>
      </c>
      <c r="B173" s="4" t="s">
        <v>6</v>
      </c>
      <c r="C173" s="4">
        <v>5</v>
      </c>
      <c r="D173" s="4" t="s">
        <v>0</v>
      </c>
      <c r="E173" s="4">
        <v>41</v>
      </c>
      <c r="F173" s="4" t="s">
        <v>0</v>
      </c>
      <c r="G173" s="8">
        <v>730</v>
      </c>
      <c r="H173" s="7" t="s">
        <v>823</v>
      </c>
      <c r="I173" s="7" t="s">
        <v>10</v>
      </c>
      <c r="J173" s="1" t="s">
        <v>2064</v>
      </c>
      <c r="K173" s="1" t="s">
        <v>1594</v>
      </c>
      <c r="L173" s="1" t="s">
        <v>2728</v>
      </c>
      <c r="M173" s="1" t="s">
        <v>2729</v>
      </c>
      <c r="N173" s="1" t="s">
        <v>2411</v>
      </c>
      <c r="O173" s="1" t="s">
        <v>2730</v>
      </c>
      <c r="Q173" s="1">
        <v>1</v>
      </c>
      <c r="R173" s="1" t="str">
        <f t="shared" si="14"/>
        <v>Shaanxi4</v>
      </c>
      <c r="S173" s="1" t="str">
        <f t="shared" si="15"/>
        <v>Baoji</v>
      </c>
      <c r="T173" s="1" t="s">
        <v>2730</v>
      </c>
      <c r="U173" s="1" t="s">
        <v>2411</v>
      </c>
      <c r="V173" s="1" t="s">
        <v>3259</v>
      </c>
      <c r="Y173" s="4" t="s">
        <v>5</v>
      </c>
      <c r="Z173" s="6">
        <v>106.85</v>
      </c>
      <c r="AA173" s="6">
        <v>60.77</v>
      </c>
      <c r="AB173" s="10">
        <v>167.62</v>
      </c>
      <c r="AC173" s="1" t="str">
        <f>VLOOKUP(V173,'loc sxcoal vs GID worksheet'!$A$1:$B$686,2,0)</f>
        <v>宝鸡市</v>
      </c>
    </row>
    <row r="174" spans="1:29">
      <c r="A174" s="11">
        <v>2019</v>
      </c>
      <c r="B174" s="4" t="s">
        <v>6</v>
      </c>
      <c r="C174" s="4">
        <v>5</v>
      </c>
      <c r="D174" s="4" t="s">
        <v>0</v>
      </c>
      <c r="E174" s="4">
        <v>41</v>
      </c>
      <c r="F174" s="4" t="s">
        <v>0</v>
      </c>
      <c r="G174" s="8">
        <v>733</v>
      </c>
      <c r="H174" s="7" t="s">
        <v>826</v>
      </c>
      <c r="I174" s="7" t="s">
        <v>10</v>
      </c>
      <c r="J174" s="1" t="s">
        <v>2067</v>
      </c>
      <c r="K174" s="1" t="s">
        <v>1597</v>
      </c>
      <c r="L174" s="1" t="s">
        <v>2731</v>
      </c>
      <c r="M174" s="1" t="s">
        <v>2723</v>
      </c>
      <c r="N174" s="1" t="s">
        <v>2724</v>
      </c>
      <c r="O174" s="1" t="s">
        <v>2412</v>
      </c>
      <c r="Q174" s="1">
        <v>1</v>
      </c>
      <c r="R174" s="1" t="str">
        <f t="shared" si="14"/>
        <v>Shaanxi</v>
      </c>
      <c r="S174" s="1" t="str">
        <f t="shared" si="15"/>
        <v>Tongchuan</v>
      </c>
      <c r="T174" s="1" t="s">
        <v>2412</v>
      </c>
      <c r="U174" s="1" t="s">
        <v>2724</v>
      </c>
      <c r="V174" s="1" t="s">
        <v>3330</v>
      </c>
      <c r="Y174" s="4" t="s">
        <v>5</v>
      </c>
      <c r="Z174" s="6">
        <v>100.44</v>
      </c>
      <c r="AA174" s="6">
        <v>57.12</v>
      </c>
      <c r="AB174" s="10">
        <v>157.56</v>
      </c>
      <c r="AC174" s="1" t="str">
        <f>VLOOKUP(V174,'loc sxcoal vs GID worksheet'!$A$1:$B$686,2,0)</f>
        <v>铜川市</v>
      </c>
    </row>
    <row r="175" spans="1:29">
      <c r="A175" s="11">
        <v>2019</v>
      </c>
      <c r="B175" s="4" t="s">
        <v>6</v>
      </c>
      <c r="C175" s="4">
        <v>5</v>
      </c>
      <c r="D175" s="4" t="s">
        <v>0</v>
      </c>
      <c r="E175" s="4">
        <v>41</v>
      </c>
      <c r="F175" s="4" t="s">
        <v>0</v>
      </c>
      <c r="G175" s="8">
        <v>738</v>
      </c>
      <c r="H175" s="7" t="s">
        <v>831</v>
      </c>
      <c r="I175" s="7" t="s">
        <v>10</v>
      </c>
      <c r="J175" s="3" t="s">
        <v>2072</v>
      </c>
      <c r="K175" s="3" t="s">
        <v>1833</v>
      </c>
      <c r="L175" s="1" t="s">
        <v>2732</v>
      </c>
      <c r="M175" s="1" t="s">
        <v>2733</v>
      </c>
      <c r="N175" s="1" t="s">
        <v>2734</v>
      </c>
      <c r="O175" s="1" t="s">
        <v>2458</v>
      </c>
      <c r="Q175" s="1">
        <v>1</v>
      </c>
      <c r="R175" s="1" t="str">
        <f t="shared" si="14"/>
        <v>Shandong</v>
      </c>
      <c r="S175" s="1" t="str">
        <f t="shared" si="15"/>
        <v>Zibo</v>
      </c>
      <c r="T175" s="1" t="s">
        <v>2458</v>
      </c>
      <c r="U175" s="1" t="s">
        <v>2734</v>
      </c>
      <c r="V175" s="1" t="s">
        <v>3331</v>
      </c>
      <c r="Y175" s="4" t="s">
        <v>5</v>
      </c>
      <c r="Z175" s="6">
        <v>641.08000000000004</v>
      </c>
      <c r="AA175" s="6">
        <v>364.6</v>
      </c>
      <c r="AB175" s="10">
        <v>1005.6800000000001</v>
      </c>
      <c r="AC175" s="1" t="str">
        <f>VLOOKUP(V175,'loc sxcoal vs GID worksheet'!$A$1:$B$686,2,0)</f>
        <v>淄博市</v>
      </c>
    </row>
    <row r="176" spans="1:29">
      <c r="A176" s="11">
        <v>2019</v>
      </c>
      <c r="B176" s="4" t="s">
        <v>6</v>
      </c>
      <c r="C176" s="4">
        <v>5</v>
      </c>
      <c r="D176" s="4" t="s">
        <v>0</v>
      </c>
      <c r="E176" s="4">
        <v>41</v>
      </c>
      <c r="F176" s="4" t="s">
        <v>0</v>
      </c>
      <c r="G176" s="8">
        <v>752</v>
      </c>
      <c r="H176" s="7" t="s">
        <v>849</v>
      </c>
      <c r="I176" s="7" t="s">
        <v>850</v>
      </c>
      <c r="J176" s="1" t="s">
        <v>2086</v>
      </c>
      <c r="K176" s="1" t="s">
        <v>1610</v>
      </c>
      <c r="L176" s="1" t="s">
        <v>2736</v>
      </c>
      <c r="M176" s="1" t="s">
        <v>2737</v>
      </c>
      <c r="N176" s="1" t="s">
        <v>2738</v>
      </c>
      <c r="O176" s="1" t="s">
        <v>2412</v>
      </c>
      <c r="Q176" s="1">
        <v>1</v>
      </c>
      <c r="R176" s="1" t="str">
        <f t="shared" si="14"/>
        <v>Shaanxi</v>
      </c>
      <c r="S176" s="1" t="str">
        <f t="shared" si="15"/>
        <v>Shangluo</v>
      </c>
      <c r="T176" s="1" t="s">
        <v>2412</v>
      </c>
      <c r="U176" s="1" t="s">
        <v>2738</v>
      </c>
      <c r="V176" s="1" t="s">
        <v>3332</v>
      </c>
      <c r="Y176" s="4" t="s">
        <v>5</v>
      </c>
      <c r="Z176" s="6">
        <v>42.74</v>
      </c>
      <c r="AA176" s="6">
        <v>24.31</v>
      </c>
      <c r="AB176" s="10">
        <v>67.05</v>
      </c>
      <c r="AC176" s="1" t="str">
        <f>VLOOKUP(V176,'loc sxcoal vs GID worksheet'!$A$1:$B$686,2,0)</f>
        <v>商洛市</v>
      </c>
    </row>
    <row r="177" spans="1:29">
      <c r="A177" s="11">
        <v>2019</v>
      </c>
      <c r="B177" s="4" t="s">
        <v>6</v>
      </c>
      <c r="C177" s="4">
        <v>5</v>
      </c>
      <c r="D177" s="4" t="s">
        <v>0</v>
      </c>
      <c r="E177" s="4">
        <v>41</v>
      </c>
      <c r="F177" s="4" t="s">
        <v>0</v>
      </c>
      <c r="G177" s="8">
        <v>753</v>
      </c>
      <c r="H177" s="7" t="s">
        <v>851</v>
      </c>
      <c r="I177" s="7" t="s">
        <v>10</v>
      </c>
      <c r="J177" s="1" t="s">
        <v>2087</v>
      </c>
      <c r="K177" s="1" t="s">
        <v>1611</v>
      </c>
      <c r="L177" s="1" t="s">
        <v>2739</v>
      </c>
      <c r="M177" s="1" t="s">
        <v>2740</v>
      </c>
      <c r="N177" s="1" t="s">
        <v>2738</v>
      </c>
      <c r="O177" s="1" t="s">
        <v>2412</v>
      </c>
      <c r="Q177" s="1">
        <v>1</v>
      </c>
      <c r="R177" s="1" t="str">
        <f t="shared" si="14"/>
        <v>Shaanxi</v>
      </c>
      <c r="S177" s="1" t="str">
        <f t="shared" si="15"/>
        <v>Shangluo</v>
      </c>
      <c r="T177" s="1" t="s">
        <v>2412</v>
      </c>
      <c r="U177" s="1" t="s">
        <v>2738</v>
      </c>
      <c r="V177" s="1" t="s">
        <v>3332</v>
      </c>
      <c r="Y177" s="4" t="s">
        <v>5</v>
      </c>
      <c r="Z177" s="6">
        <v>21.37</v>
      </c>
      <c r="AA177" s="6">
        <v>12.15</v>
      </c>
      <c r="AB177" s="10">
        <v>33.520000000000003</v>
      </c>
      <c r="AC177" s="1" t="str">
        <f>VLOOKUP(V177,'loc sxcoal vs GID worksheet'!$A$1:$B$686,2,0)</f>
        <v>商洛市</v>
      </c>
    </row>
    <row r="178" spans="1:29">
      <c r="A178" s="11">
        <v>2019</v>
      </c>
      <c r="B178" s="4" t="s">
        <v>6</v>
      </c>
      <c r="C178" s="4">
        <v>5</v>
      </c>
      <c r="D178" s="4" t="s">
        <v>0</v>
      </c>
      <c r="E178" s="4">
        <v>41</v>
      </c>
      <c r="F178" s="4" t="s">
        <v>0</v>
      </c>
      <c r="G178" s="8">
        <v>754</v>
      </c>
      <c r="H178" s="7" t="s">
        <v>852</v>
      </c>
      <c r="I178" s="7" t="s">
        <v>10</v>
      </c>
      <c r="J178" s="1" t="s">
        <v>2088</v>
      </c>
      <c r="K178" s="1" t="s">
        <v>1612</v>
      </c>
      <c r="L178" s="1" t="s">
        <v>2741</v>
      </c>
      <c r="M178" s="1" t="s">
        <v>2742</v>
      </c>
      <c r="N178" s="1" t="s">
        <v>2743</v>
      </c>
      <c r="O178" s="1" t="s">
        <v>2744</v>
      </c>
      <c r="Q178" s="1">
        <v>1</v>
      </c>
      <c r="R178" s="1" t="str">
        <f t="shared" si="14"/>
        <v>Tibet</v>
      </c>
      <c r="S178" s="1" t="str">
        <f t="shared" si="15"/>
        <v>Shannan</v>
      </c>
      <c r="T178" s="1" t="s">
        <v>2744</v>
      </c>
      <c r="U178" s="1" t="s">
        <v>2743</v>
      </c>
      <c r="V178" s="1" t="s">
        <v>3333</v>
      </c>
      <c r="Y178" s="4" t="s">
        <v>5</v>
      </c>
      <c r="Z178" s="6">
        <v>66.239999999999995</v>
      </c>
      <c r="AA178" s="6">
        <v>37.68</v>
      </c>
      <c r="AB178" s="10">
        <v>103.91999999999999</v>
      </c>
      <c r="AC178" s="1" t="str">
        <f>VLOOKUP(V178,'loc sxcoal vs GID worksheet'!$A$1:$B$686,2,0)</f>
        <v>山南市</v>
      </c>
    </row>
    <row r="179" spans="1:29">
      <c r="A179" s="11">
        <v>2019</v>
      </c>
      <c r="B179" s="4" t="s">
        <v>6</v>
      </c>
      <c r="C179" s="4">
        <v>5</v>
      </c>
      <c r="D179" s="4" t="s">
        <v>0</v>
      </c>
      <c r="E179" s="4">
        <v>41</v>
      </c>
      <c r="F179" s="4" t="s">
        <v>0</v>
      </c>
      <c r="G179" s="8">
        <v>755</v>
      </c>
      <c r="H179" s="7" t="s">
        <v>853</v>
      </c>
      <c r="I179" s="7" t="s">
        <v>10</v>
      </c>
      <c r="J179" s="1" t="s">
        <v>2089</v>
      </c>
      <c r="K179" s="1" t="s">
        <v>1613</v>
      </c>
      <c r="L179" s="1" t="s">
        <v>2741</v>
      </c>
      <c r="M179" s="1" t="s">
        <v>2742</v>
      </c>
      <c r="N179" s="1" t="s">
        <v>2743</v>
      </c>
      <c r="O179" s="1" t="s">
        <v>2744</v>
      </c>
      <c r="Q179" s="1">
        <v>1</v>
      </c>
      <c r="R179" s="1" t="str">
        <f t="shared" si="14"/>
        <v>Tibet</v>
      </c>
      <c r="S179" s="1" t="str">
        <f t="shared" si="15"/>
        <v>Shannan</v>
      </c>
      <c r="T179" s="1" t="s">
        <v>2744</v>
      </c>
      <c r="U179" s="1" t="s">
        <v>2743</v>
      </c>
      <c r="V179" s="1" t="s">
        <v>3333</v>
      </c>
      <c r="Y179" s="4" t="s">
        <v>5</v>
      </c>
      <c r="Z179" s="6">
        <v>8.5500000000000007</v>
      </c>
      <c r="AA179" s="6">
        <v>4.8600000000000003</v>
      </c>
      <c r="AB179" s="10">
        <v>13.41</v>
      </c>
      <c r="AC179" s="1" t="str">
        <f>VLOOKUP(V179,'loc sxcoal vs GID worksheet'!$A$1:$B$686,2,0)</f>
        <v>山南市</v>
      </c>
    </row>
    <row r="180" spans="1:29">
      <c r="A180" s="11">
        <v>2019</v>
      </c>
      <c r="B180" s="4" t="s">
        <v>6</v>
      </c>
      <c r="C180" s="4">
        <v>5</v>
      </c>
      <c r="D180" s="4" t="s">
        <v>0</v>
      </c>
      <c r="E180" s="4">
        <v>41</v>
      </c>
      <c r="F180" s="4" t="s">
        <v>0</v>
      </c>
      <c r="G180" s="8">
        <v>713</v>
      </c>
      <c r="H180" s="7" t="s">
        <v>808</v>
      </c>
      <c r="I180" s="7" t="s">
        <v>10</v>
      </c>
      <c r="J180" s="1" t="s">
        <v>2047</v>
      </c>
      <c r="K180" s="1" t="s">
        <v>1578</v>
      </c>
      <c r="L180" s="1" t="s">
        <v>3230</v>
      </c>
      <c r="M180" s="1" t="s">
        <v>1517</v>
      </c>
      <c r="Q180" s="1">
        <v>3</v>
      </c>
      <c r="R180" s="1" t="str">
        <f>M180</f>
        <v>Guangdong</v>
      </c>
      <c r="S180" s="1" t="str">
        <f>L180</f>
        <v>Sanshui</v>
      </c>
      <c r="T180" s="1" t="s">
        <v>1517</v>
      </c>
      <c r="U180" s="1" t="s">
        <v>3230</v>
      </c>
      <c r="V180" s="1" t="s">
        <v>3487</v>
      </c>
      <c r="Y180" s="4" t="s">
        <v>5</v>
      </c>
      <c r="Z180" s="6">
        <v>166.68</v>
      </c>
      <c r="AA180" s="6">
        <v>94.8</v>
      </c>
      <c r="AB180" s="10">
        <v>261.48</v>
      </c>
      <c r="AC180" s="1" t="str">
        <f>VLOOKUP(V180,'loc sxcoal vs GID worksheet'!$A$1:$B$686,2,0)</f>
        <v>佛山市</v>
      </c>
    </row>
    <row r="181" spans="1:29" ht="42.75">
      <c r="A181" s="11">
        <v>2019</v>
      </c>
      <c r="B181" s="4" t="s">
        <v>6</v>
      </c>
      <c r="C181" s="4">
        <v>5</v>
      </c>
      <c r="D181" s="4" t="s">
        <v>0</v>
      </c>
      <c r="E181" s="4">
        <v>41</v>
      </c>
      <c r="F181" s="4" t="s">
        <v>0</v>
      </c>
      <c r="G181" s="8">
        <v>765</v>
      </c>
      <c r="H181" s="7" t="s">
        <v>864</v>
      </c>
      <c r="I181" s="13" t="s">
        <v>1834</v>
      </c>
      <c r="J181" s="3" t="s">
        <v>2099</v>
      </c>
      <c r="K181" s="3" t="s">
        <v>1623</v>
      </c>
      <c r="L181" s="1" t="s">
        <v>2747</v>
      </c>
      <c r="M181" s="1" t="s">
        <v>2748</v>
      </c>
      <c r="N181" s="1" t="s">
        <v>2749</v>
      </c>
      <c r="O181" s="1" t="s">
        <v>2412</v>
      </c>
      <c r="Q181" s="1">
        <v>1</v>
      </c>
      <c r="R181" s="1" t="str">
        <f>O181</f>
        <v>Shaanxi</v>
      </c>
      <c r="S181" s="1" t="str">
        <f>N181</f>
        <v>Xi'an</v>
      </c>
      <c r="T181" s="1" t="s">
        <v>2412</v>
      </c>
      <c r="U181" s="1" t="s">
        <v>2749</v>
      </c>
      <c r="V181" s="1" t="s">
        <v>3334</v>
      </c>
      <c r="Y181" s="4" t="s">
        <v>5</v>
      </c>
      <c r="Z181" s="6">
        <v>333.36</v>
      </c>
      <c r="AA181" s="6">
        <v>189.59</v>
      </c>
      <c r="AB181" s="10">
        <v>522.95000000000005</v>
      </c>
      <c r="AC181" s="1" t="str">
        <f>VLOOKUP(V181,'loc sxcoal vs GID worksheet'!$A$1:$B$686,2,0)</f>
        <v>西安市</v>
      </c>
    </row>
    <row r="182" spans="1:29">
      <c r="A182" s="11">
        <v>2019</v>
      </c>
      <c r="B182" s="4" t="s">
        <v>6</v>
      </c>
      <c r="C182" s="4">
        <v>5</v>
      </c>
      <c r="D182" s="4" t="s">
        <v>0</v>
      </c>
      <c r="E182" s="4">
        <v>41</v>
      </c>
      <c r="F182" s="4" t="s">
        <v>0</v>
      </c>
      <c r="G182" s="8">
        <v>766</v>
      </c>
      <c r="H182" s="7" t="s">
        <v>864</v>
      </c>
      <c r="I182" s="7" t="s">
        <v>865</v>
      </c>
      <c r="J182" s="3" t="s">
        <v>2100</v>
      </c>
      <c r="K182" s="3" t="s">
        <v>1624</v>
      </c>
      <c r="L182" s="1" t="s">
        <v>1811</v>
      </c>
      <c r="M182" s="1" t="s">
        <v>2750</v>
      </c>
      <c r="N182" s="1" t="s">
        <v>2571</v>
      </c>
      <c r="O182" s="1" t="s">
        <v>2412</v>
      </c>
      <c r="Q182" s="1">
        <v>1</v>
      </c>
      <c r="R182" s="1" t="str">
        <f>O182</f>
        <v>Shaanxi</v>
      </c>
      <c r="S182" s="1" t="str">
        <f>N182</f>
        <v>Ankang</v>
      </c>
      <c r="T182" s="1" t="s">
        <v>2412</v>
      </c>
      <c r="U182" s="1" t="s">
        <v>2571</v>
      </c>
      <c r="V182" s="1" t="s">
        <v>3300</v>
      </c>
      <c r="Y182" s="4" t="s">
        <v>5</v>
      </c>
      <c r="Z182" s="6">
        <v>100.44</v>
      </c>
      <c r="AA182" s="6">
        <v>57.12</v>
      </c>
      <c r="AB182" s="10">
        <v>157.56</v>
      </c>
      <c r="AC182" s="1" t="str">
        <f>VLOOKUP(V182,'loc sxcoal vs GID worksheet'!$A$1:$B$686,2,0)</f>
        <v>安康市</v>
      </c>
    </row>
    <row r="183" spans="1:29">
      <c r="A183" s="11">
        <v>2019</v>
      </c>
      <c r="B183" s="4" t="s">
        <v>6</v>
      </c>
      <c r="C183" s="4">
        <v>5</v>
      </c>
      <c r="D183" s="4" t="s">
        <v>0</v>
      </c>
      <c r="E183" s="4">
        <v>41</v>
      </c>
      <c r="F183" s="4" t="s">
        <v>0</v>
      </c>
      <c r="G183" s="8">
        <v>771</v>
      </c>
      <c r="H183" s="7" t="s">
        <v>864</v>
      </c>
      <c r="I183" s="7" t="s">
        <v>869</v>
      </c>
      <c r="J183" s="1" t="s">
        <v>2104</v>
      </c>
      <c r="K183" s="1" t="s">
        <v>1627</v>
      </c>
      <c r="L183" s="1" t="s">
        <v>2751</v>
      </c>
      <c r="M183" s="1" t="s">
        <v>1444</v>
      </c>
      <c r="N183" s="1" t="s">
        <v>2738</v>
      </c>
      <c r="O183" s="1" t="s">
        <v>2412</v>
      </c>
      <c r="Q183" s="1">
        <v>1</v>
      </c>
      <c r="R183" s="1" t="str">
        <f>O183</f>
        <v>Shaanxi</v>
      </c>
      <c r="S183" s="1" t="str">
        <f>N183</f>
        <v>Shangluo</v>
      </c>
      <c r="T183" s="1" t="s">
        <v>2412</v>
      </c>
      <c r="U183" s="1" t="s">
        <v>2738</v>
      </c>
      <c r="V183" s="1" t="s">
        <v>3332</v>
      </c>
      <c r="Y183" s="4" t="s">
        <v>5</v>
      </c>
      <c r="Z183" s="6">
        <v>166.68</v>
      </c>
      <c r="AA183" s="6">
        <v>94.8</v>
      </c>
      <c r="AB183" s="10">
        <v>261.48</v>
      </c>
      <c r="AC183" s="1" t="str">
        <f>VLOOKUP(V183,'loc sxcoal vs GID worksheet'!$A$1:$B$686,2,0)</f>
        <v>商洛市</v>
      </c>
    </row>
    <row r="184" spans="1:29">
      <c r="A184" s="11">
        <v>2019</v>
      </c>
      <c r="B184" s="4" t="s">
        <v>6</v>
      </c>
      <c r="C184" s="4">
        <v>5</v>
      </c>
      <c r="D184" s="4" t="s">
        <v>0</v>
      </c>
      <c r="E184" s="4">
        <v>41</v>
      </c>
      <c r="F184" s="4" t="s">
        <v>0</v>
      </c>
      <c r="G184" s="8">
        <v>772</v>
      </c>
      <c r="H184" s="7" t="s">
        <v>870</v>
      </c>
      <c r="I184" s="7" t="s">
        <v>10</v>
      </c>
      <c r="J184" s="1" t="s">
        <v>2105</v>
      </c>
      <c r="K184" s="1" t="s">
        <v>1628</v>
      </c>
      <c r="L184" s="1" t="s">
        <v>2752</v>
      </c>
      <c r="M184" s="1" t="s">
        <v>2752</v>
      </c>
      <c r="N184" s="1" t="s">
        <v>2753</v>
      </c>
      <c r="O184" s="1" t="s">
        <v>2412</v>
      </c>
      <c r="Q184" s="1">
        <v>1</v>
      </c>
      <c r="R184" s="1" t="str">
        <f>O184</f>
        <v>Shaanxi</v>
      </c>
      <c r="S184" s="1" t="str">
        <f>N184</f>
        <v>Yulin</v>
      </c>
      <c r="T184" s="1" t="s">
        <v>2412</v>
      </c>
      <c r="U184" s="1" t="s">
        <v>2753</v>
      </c>
      <c r="V184" s="1" t="s">
        <v>3335</v>
      </c>
      <c r="Y184" s="4" t="s">
        <v>5</v>
      </c>
      <c r="Z184" s="6">
        <v>66.239999999999995</v>
      </c>
      <c r="AA184" s="6">
        <v>37.68</v>
      </c>
      <c r="AB184" s="10">
        <v>103.91999999999999</v>
      </c>
      <c r="AC184" s="1" t="str">
        <f>VLOOKUP(V184,'loc sxcoal vs GID worksheet'!$A$1:$B$686,2,0)</f>
        <v>榆林市</v>
      </c>
    </row>
    <row r="185" spans="1:29">
      <c r="A185" s="11">
        <v>2019</v>
      </c>
      <c r="B185" s="4" t="s">
        <v>6</v>
      </c>
      <c r="C185" s="4">
        <v>5</v>
      </c>
      <c r="D185" s="4" t="s">
        <v>0</v>
      </c>
      <c r="E185" s="4">
        <v>41</v>
      </c>
      <c r="F185" s="4" t="s">
        <v>0</v>
      </c>
      <c r="G185" s="8">
        <v>773</v>
      </c>
      <c r="H185" s="7" t="s">
        <v>871</v>
      </c>
      <c r="I185" s="7" t="s">
        <v>10</v>
      </c>
      <c r="J185" s="1" t="s">
        <v>2106</v>
      </c>
      <c r="K185" s="1" t="s">
        <v>1629</v>
      </c>
      <c r="L185" s="1" t="s">
        <v>2754</v>
      </c>
      <c r="M185" s="1" t="s">
        <v>2755</v>
      </c>
      <c r="N185" s="1" t="s">
        <v>2753</v>
      </c>
      <c r="O185" s="1" t="s">
        <v>2412</v>
      </c>
      <c r="Q185" s="1">
        <v>1</v>
      </c>
      <c r="R185" s="1" t="str">
        <f>O185</f>
        <v>Shaanxi</v>
      </c>
      <c r="S185" s="1" t="str">
        <f>N185</f>
        <v>Yulin</v>
      </c>
      <c r="T185" s="1" t="s">
        <v>2412</v>
      </c>
      <c r="U185" s="1" t="s">
        <v>2753</v>
      </c>
      <c r="V185" s="1" t="s">
        <v>3335</v>
      </c>
      <c r="Y185" s="4" t="s">
        <v>5</v>
      </c>
      <c r="Z185" s="6">
        <v>66.239999999999995</v>
      </c>
      <c r="AA185" s="6">
        <v>37.68</v>
      </c>
      <c r="AB185" s="10">
        <v>103.91999999999999</v>
      </c>
      <c r="AC185" s="1" t="str">
        <f>VLOOKUP(V185,'loc sxcoal vs GID worksheet'!$A$1:$B$686,2,0)</f>
        <v>榆林市</v>
      </c>
    </row>
    <row r="186" spans="1:29">
      <c r="A186" s="11">
        <v>2019</v>
      </c>
      <c r="B186" s="4" t="s">
        <v>6</v>
      </c>
      <c r="C186" s="4">
        <v>5</v>
      </c>
      <c r="D186" s="4" t="s">
        <v>0</v>
      </c>
      <c r="E186" s="4">
        <v>41</v>
      </c>
      <c r="F186" s="4" t="s">
        <v>0</v>
      </c>
      <c r="G186" s="8">
        <v>646</v>
      </c>
      <c r="H186" s="7" t="s">
        <v>735</v>
      </c>
      <c r="I186" s="7" t="s">
        <v>10</v>
      </c>
      <c r="J186" s="1" t="s">
        <v>1982</v>
      </c>
      <c r="K186" s="1" t="s">
        <v>1982</v>
      </c>
      <c r="Q186" s="1">
        <v>5</v>
      </c>
      <c r="R186" s="1" t="s">
        <v>1982</v>
      </c>
      <c r="S186" s="1" t="str">
        <f>K186</f>
        <v xml:space="preserve">Guangdong </v>
      </c>
      <c r="T186" s="1" t="s">
        <v>1982</v>
      </c>
      <c r="U186" s="1" t="s">
        <v>1982</v>
      </c>
      <c r="V186" s="1" t="s">
        <v>3282</v>
      </c>
      <c r="Y186" s="4" t="s">
        <v>5</v>
      </c>
      <c r="Z186" s="6">
        <v>320.54000000000002</v>
      </c>
      <c r="AA186" s="6">
        <v>182.3</v>
      </c>
      <c r="AB186" s="10">
        <v>502.84000000000003</v>
      </c>
      <c r="AC186" s="1" t="str">
        <f>VLOOKUP(V186,'loc sxcoal vs GID worksheet'!$A$1:$B$686,2,0)</f>
        <v>广州市</v>
      </c>
    </row>
    <row r="187" spans="1:29">
      <c r="A187" s="11">
        <v>2019</v>
      </c>
      <c r="B187" s="4" t="s">
        <v>6</v>
      </c>
      <c r="C187" s="4">
        <v>5</v>
      </c>
      <c r="D187" s="4" t="s">
        <v>0</v>
      </c>
      <c r="E187" s="4">
        <v>41</v>
      </c>
      <c r="F187" s="4" t="s">
        <v>0</v>
      </c>
      <c r="G187" s="8">
        <v>963</v>
      </c>
      <c r="H187" s="7" t="s">
        <v>1066</v>
      </c>
      <c r="I187" s="7" t="s">
        <v>1070</v>
      </c>
      <c r="J187" s="1" t="s">
        <v>2288</v>
      </c>
      <c r="K187" s="1" t="s">
        <v>1796</v>
      </c>
      <c r="L187" s="1" t="s">
        <v>2851</v>
      </c>
      <c r="M187" s="1" t="s">
        <v>2852</v>
      </c>
      <c r="N187" s="1" t="s">
        <v>2853</v>
      </c>
      <c r="O187" s="1" t="s">
        <v>2409</v>
      </c>
      <c r="Q187" s="1">
        <v>1</v>
      </c>
      <c r="R187" s="1" t="str">
        <f t="shared" ref="R187:R204" si="16">O187</f>
        <v>Guizhou</v>
      </c>
      <c r="S187" s="1" t="str">
        <f t="shared" ref="S187:S204" si="17">N187</f>
        <v>Qiannan</v>
      </c>
      <c r="T187" s="1" t="s">
        <v>2409</v>
      </c>
      <c r="U187" s="1" t="s">
        <v>2853</v>
      </c>
      <c r="V187" s="1" t="s">
        <v>3488</v>
      </c>
      <c r="Y187" s="4" t="s">
        <v>5</v>
      </c>
      <c r="Z187" s="6">
        <v>333.36</v>
      </c>
      <c r="AA187" s="6">
        <v>189.59</v>
      </c>
      <c r="AB187" s="10">
        <v>522.95000000000005</v>
      </c>
      <c r="AC187" s="1" t="str">
        <f>VLOOKUP(V187,'loc sxcoal vs GID worksheet'!$A$1:$B$686,2,0)</f>
        <v>都匀市</v>
      </c>
    </row>
    <row r="188" spans="1:29">
      <c r="A188" s="11">
        <v>2019</v>
      </c>
      <c r="B188" s="4" t="s">
        <v>6</v>
      </c>
      <c r="C188" s="4">
        <v>5</v>
      </c>
      <c r="D188" s="4" t="s">
        <v>0</v>
      </c>
      <c r="E188" s="4">
        <v>41</v>
      </c>
      <c r="F188" s="4" t="s">
        <v>0</v>
      </c>
      <c r="G188" s="8">
        <v>778</v>
      </c>
      <c r="H188" s="7" t="s">
        <v>876</v>
      </c>
      <c r="I188" s="7" t="s">
        <v>10</v>
      </c>
      <c r="J188" s="1" t="s">
        <v>2111</v>
      </c>
      <c r="K188" s="1" t="s">
        <v>1634</v>
      </c>
      <c r="L188" s="1" t="s">
        <v>2363</v>
      </c>
      <c r="M188" s="1" t="s">
        <v>2364</v>
      </c>
      <c r="N188" s="1" t="s">
        <v>2365</v>
      </c>
      <c r="O188" s="1" t="s">
        <v>2366</v>
      </c>
      <c r="Q188" s="1">
        <v>1</v>
      </c>
      <c r="R188" s="1" t="str">
        <f t="shared" si="16"/>
        <v>Sichuan</v>
      </c>
      <c r="S188" s="1" t="str">
        <f t="shared" si="17"/>
        <v>Mianyang</v>
      </c>
      <c r="T188" s="1" t="s">
        <v>2366</v>
      </c>
      <c r="U188" s="1" t="s">
        <v>2365</v>
      </c>
      <c r="V188" s="1" t="s">
        <v>3246</v>
      </c>
      <c r="Y188" s="4" t="s">
        <v>5</v>
      </c>
      <c r="Z188" s="6">
        <v>49.15</v>
      </c>
      <c r="AA188" s="6">
        <v>27.95</v>
      </c>
      <c r="AB188" s="10">
        <v>77.099999999999994</v>
      </c>
      <c r="AC188" s="1" t="str">
        <f>VLOOKUP(V188,'loc sxcoal vs GID worksheet'!$A$1:$B$686,2,0)</f>
        <v>绵阳市</v>
      </c>
    </row>
    <row r="189" spans="1:29">
      <c r="A189" s="11">
        <v>2019</v>
      </c>
      <c r="B189" s="4" t="s">
        <v>6</v>
      </c>
      <c r="C189" s="4">
        <v>5</v>
      </c>
      <c r="D189" s="4" t="s">
        <v>0</v>
      </c>
      <c r="E189" s="4">
        <v>41</v>
      </c>
      <c r="F189" s="4" t="s">
        <v>0</v>
      </c>
      <c r="G189" s="8">
        <v>779</v>
      </c>
      <c r="H189" s="7" t="s">
        <v>877</v>
      </c>
      <c r="I189" s="7" t="s">
        <v>10</v>
      </c>
      <c r="J189" s="1" t="s">
        <v>2112</v>
      </c>
      <c r="K189" s="1" t="s">
        <v>1635</v>
      </c>
      <c r="L189" s="1" t="s">
        <v>2762</v>
      </c>
      <c r="M189" s="1" t="s">
        <v>2691</v>
      </c>
      <c r="N189" s="1" t="s">
        <v>2692</v>
      </c>
      <c r="O189" s="1" t="s">
        <v>2366</v>
      </c>
      <c r="Q189" s="1">
        <v>1</v>
      </c>
      <c r="R189" s="1" t="str">
        <f t="shared" si="16"/>
        <v>Sichuan</v>
      </c>
      <c r="S189" s="1" t="str">
        <f t="shared" si="17"/>
        <v>Bazhong</v>
      </c>
      <c r="T189" s="1" t="s">
        <v>2366</v>
      </c>
      <c r="U189" s="1" t="s">
        <v>2692</v>
      </c>
      <c r="V189" s="1" t="s">
        <v>3322</v>
      </c>
      <c r="Y189" s="4" t="s">
        <v>5</v>
      </c>
      <c r="Z189" s="6">
        <v>166.68</v>
      </c>
      <c r="AA189" s="6">
        <v>94.8</v>
      </c>
      <c r="AB189" s="10">
        <v>261.48</v>
      </c>
      <c r="AC189" s="1" t="str">
        <f>VLOOKUP(V189,'loc sxcoal vs GID worksheet'!$A$1:$B$686,2,0)</f>
        <v>巴中市</v>
      </c>
    </row>
    <row r="190" spans="1:29">
      <c r="A190" s="11">
        <v>2019</v>
      </c>
      <c r="B190" s="4" t="s">
        <v>6</v>
      </c>
      <c r="C190" s="4">
        <v>5</v>
      </c>
      <c r="D190" s="4" t="s">
        <v>0</v>
      </c>
      <c r="E190" s="4">
        <v>41</v>
      </c>
      <c r="F190" s="4" t="s">
        <v>0</v>
      </c>
      <c r="G190" s="8">
        <v>783</v>
      </c>
      <c r="H190" s="7" t="s">
        <v>881</v>
      </c>
      <c r="I190" s="7" t="s">
        <v>10</v>
      </c>
      <c r="J190" s="1" t="s">
        <v>2116</v>
      </c>
      <c r="K190" s="1" t="s">
        <v>1639</v>
      </c>
      <c r="L190" s="1" t="s">
        <v>2763</v>
      </c>
      <c r="M190" s="1" t="s">
        <v>2377</v>
      </c>
      <c r="N190" s="1" t="s">
        <v>2378</v>
      </c>
      <c r="O190" s="1" t="s">
        <v>2366</v>
      </c>
      <c r="Q190" s="1">
        <v>1</v>
      </c>
      <c r="R190" s="1" t="str">
        <f t="shared" si="16"/>
        <v>Sichuan</v>
      </c>
      <c r="S190" s="1" t="str">
        <f t="shared" si="17"/>
        <v>Deyang</v>
      </c>
      <c r="T190" s="1" t="s">
        <v>2366</v>
      </c>
      <c r="U190" s="1" t="s">
        <v>2378</v>
      </c>
      <c r="V190" s="1" t="s">
        <v>3249</v>
      </c>
      <c r="Y190" s="4" t="s">
        <v>5</v>
      </c>
      <c r="Z190" s="6">
        <v>66.239999999999995</v>
      </c>
      <c r="AA190" s="6">
        <v>37.68</v>
      </c>
      <c r="AB190" s="10">
        <v>103.91999999999999</v>
      </c>
      <c r="AC190" s="1" t="str">
        <f>VLOOKUP(V190,'loc sxcoal vs GID worksheet'!$A$1:$B$686,2,0)</f>
        <v>德阳市</v>
      </c>
    </row>
    <row r="191" spans="1:29">
      <c r="A191" s="11">
        <v>2019</v>
      </c>
      <c r="B191" s="4" t="s">
        <v>6</v>
      </c>
      <c r="C191" s="4">
        <v>5</v>
      </c>
      <c r="D191" s="4" t="s">
        <v>0</v>
      </c>
      <c r="E191" s="4">
        <v>41</v>
      </c>
      <c r="F191" s="4" t="s">
        <v>0</v>
      </c>
      <c r="G191" s="8">
        <v>786</v>
      </c>
      <c r="H191" s="7" t="s">
        <v>884</v>
      </c>
      <c r="I191" s="7" t="s">
        <v>10</v>
      </c>
      <c r="J191" s="3" t="s">
        <v>2118</v>
      </c>
      <c r="K191" s="3" t="s">
        <v>1642</v>
      </c>
      <c r="L191" s="1" t="s">
        <v>2764</v>
      </c>
      <c r="M191" s="1" t="s">
        <v>2765</v>
      </c>
      <c r="N191" s="1" t="s">
        <v>2529</v>
      </c>
      <c r="O191" s="1" t="s">
        <v>2366</v>
      </c>
      <c r="Q191" s="1">
        <v>1</v>
      </c>
      <c r="R191" s="1" t="str">
        <f t="shared" si="16"/>
        <v>Sichuan</v>
      </c>
      <c r="S191" s="1" t="str">
        <f t="shared" si="17"/>
        <v>Chengdu</v>
      </c>
      <c r="T191" s="1" t="s">
        <v>2366</v>
      </c>
      <c r="U191" s="1" t="s">
        <v>2529</v>
      </c>
      <c r="V191" s="1" t="s">
        <v>3289</v>
      </c>
      <c r="Y191" s="4" t="s">
        <v>5</v>
      </c>
      <c r="Z191" s="6">
        <v>74.790000000000006</v>
      </c>
      <c r="AA191" s="6">
        <v>42.54</v>
      </c>
      <c r="AB191" s="10">
        <v>117.33000000000001</v>
      </c>
      <c r="AC191" s="1" t="str">
        <f>VLOOKUP(V191,'loc sxcoal vs GID worksheet'!$A$1:$B$686,2,0)</f>
        <v>成都市</v>
      </c>
    </row>
    <row r="192" spans="1:29">
      <c r="A192" s="11">
        <v>2019</v>
      </c>
      <c r="B192" s="4" t="s">
        <v>6</v>
      </c>
      <c r="C192" s="4">
        <v>5</v>
      </c>
      <c r="D192" s="4" t="s">
        <v>0</v>
      </c>
      <c r="E192" s="4">
        <v>41</v>
      </c>
      <c r="F192" s="4" t="s">
        <v>0</v>
      </c>
      <c r="G192" s="8">
        <v>788</v>
      </c>
      <c r="H192" s="7" t="s">
        <v>886</v>
      </c>
      <c r="I192" s="7" t="s">
        <v>10</v>
      </c>
      <c r="J192" s="3" t="s">
        <v>2120</v>
      </c>
      <c r="K192" s="3" t="s">
        <v>1644</v>
      </c>
      <c r="L192" s="1" t="s">
        <v>2766</v>
      </c>
      <c r="M192" s="1" t="s">
        <v>2603</v>
      </c>
      <c r="N192" s="1" t="s">
        <v>2603</v>
      </c>
      <c r="O192" s="1" t="s">
        <v>2366</v>
      </c>
      <c r="Q192" s="1">
        <v>1</v>
      </c>
      <c r="R192" s="1" t="str">
        <f t="shared" si="16"/>
        <v>Sichuan</v>
      </c>
      <c r="S192" s="1" t="str">
        <f t="shared" si="17"/>
        <v>Guang'an</v>
      </c>
      <c r="T192" s="1" t="s">
        <v>2366</v>
      </c>
      <c r="U192" s="1" t="s">
        <v>2603</v>
      </c>
      <c r="V192" s="1" t="s">
        <v>3308</v>
      </c>
      <c r="Y192" s="4" t="s">
        <v>5</v>
      </c>
      <c r="Z192" s="6">
        <v>47.01</v>
      </c>
      <c r="AA192" s="6">
        <v>26.74</v>
      </c>
      <c r="AB192" s="10">
        <v>73.75</v>
      </c>
      <c r="AC192" s="1" t="str">
        <f>VLOOKUP(V192,'loc sxcoal vs GID worksheet'!$A$1:$B$686,2,0)</f>
        <v>广安市</v>
      </c>
    </row>
    <row r="193" spans="1:29">
      <c r="A193" s="11">
        <v>2019</v>
      </c>
      <c r="B193" s="4" t="s">
        <v>6</v>
      </c>
      <c r="C193" s="4">
        <v>5</v>
      </c>
      <c r="D193" s="4" t="s">
        <v>0</v>
      </c>
      <c r="E193" s="4">
        <v>41</v>
      </c>
      <c r="F193" s="4" t="s">
        <v>0</v>
      </c>
      <c r="G193" s="8">
        <v>794</v>
      </c>
      <c r="H193" s="7" t="s">
        <v>892</v>
      </c>
      <c r="I193" s="7" t="s">
        <v>10</v>
      </c>
      <c r="J193" s="1" t="s">
        <v>2126</v>
      </c>
      <c r="K193" s="1" t="s">
        <v>1649</v>
      </c>
      <c r="L193" s="1" t="s">
        <v>1559</v>
      </c>
      <c r="M193" s="1" t="s">
        <v>2767</v>
      </c>
      <c r="N193" s="1" t="s">
        <v>2768</v>
      </c>
      <c r="O193" s="1" t="s">
        <v>2366</v>
      </c>
      <c r="Q193" s="1">
        <v>1</v>
      </c>
      <c r="R193" s="1" t="str">
        <f t="shared" si="16"/>
        <v>Sichuan</v>
      </c>
      <c r="S193" s="1" t="str">
        <f t="shared" si="17"/>
        <v>Leshan</v>
      </c>
      <c r="T193" s="1" t="s">
        <v>2366</v>
      </c>
      <c r="U193" s="1" t="s">
        <v>2768</v>
      </c>
      <c r="V193" s="1" t="s">
        <v>3336</v>
      </c>
      <c r="Y193" s="4" t="s">
        <v>5</v>
      </c>
      <c r="Z193" s="6">
        <v>166.68</v>
      </c>
      <c r="AA193" s="6">
        <v>94.8</v>
      </c>
      <c r="AB193" s="10">
        <v>261.48</v>
      </c>
      <c r="AC193" s="1" t="str">
        <f>VLOOKUP(V193,'loc sxcoal vs GID worksheet'!$A$1:$B$686,2,0)</f>
        <v>乐山市</v>
      </c>
    </row>
    <row r="194" spans="1:29">
      <c r="A194" s="11">
        <v>2019</v>
      </c>
      <c r="B194" s="4" t="s">
        <v>6</v>
      </c>
      <c r="C194" s="4">
        <v>5</v>
      </c>
      <c r="D194" s="4" t="s">
        <v>0</v>
      </c>
      <c r="E194" s="4">
        <v>41</v>
      </c>
      <c r="F194" s="4" t="s">
        <v>0</v>
      </c>
      <c r="G194" s="8">
        <v>802</v>
      </c>
      <c r="H194" s="7" t="s">
        <v>904</v>
      </c>
      <c r="I194" s="7" t="s">
        <v>10</v>
      </c>
      <c r="J194" s="1" t="s">
        <v>2134</v>
      </c>
      <c r="K194" s="1" t="s">
        <v>1657</v>
      </c>
      <c r="L194" s="1" t="s">
        <v>1657</v>
      </c>
      <c r="M194" s="1" t="s">
        <v>2769</v>
      </c>
      <c r="N194" s="1" t="s">
        <v>2424</v>
      </c>
      <c r="O194" s="1" t="s">
        <v>2366</v>
      </c>
      <c r="Q194" s="1">
        <v>1</v>
      </c>
      <c r="R194" s="1" t="str">
        <f t="shared" si="16"/>
        <v>Sichuan</v>
      </c>
      <c r="S194" s="1" t="str">
        <f t="shared" si="17"/>
        <v>Ganzi</v>
      </c>
      <c r="T194" s="1" t="s">
        <v>2366</v>
      </c>
      <c r="U194" s="1" t="s">
        <v>2424</v>
      </c>
      <c r="V194" s="1" t="s">
        <v>3479</v>
      </c>
      <c r="Y194" s="4" t="s">
        <v>5</v>
      </c>
      <c r="Z194" s="6">
        <v>166.68</v>
      </c>
      <c r="AA194" s="6">
        <v>94.8</v>
      </c>
      <c r="AB194" s="10">
        <v>261.48</v>
      </c>
      <c r="AC194" s="1" t="str">
        <f>VLOOKUP(V194,'loc sxcoal vs GID worksheet'!$A$1:$B$686,2,0)</f>
        <v>康定市</v>
      </c>
    </row>
    <row r="195" spans="1:29">
      <c r="A195" s="11">
        <v>2019</v>
      </c>
      <c r="B195" s="4" t="s">
        <v>6</v>
      </c>
      <c r="C195" s="4">
        <v>5</v>
      </c>
      <c r="D195" s="4" t="s">
        <v>0</v>
      </c>
      <c r="E195" s="4">
        <v>41</v>
      </c>
      <c r="F195" s="4" t="s">
        <v>0</v>
      </c>
      <c r="G195" s="8">
        <v>803</v>
      </c>
      <c r="H195" s="7" t="s">
        <v>905</v>
      </c>
      <c r="I195" s="7" t="s">
        <v>10</v>
      </c>
      <c r="J195" s="1" t="s">
        <v>2135</v>
      </c>
      <c r="K195" s="1" t="s">
        <v>1658</v>
      </c>
      <c r="L195" s="1" t="s">
        <v>2770</v>
      </c>
      <c r="M195" s="1" t="s">
        <v>2771</v>
      </c>
      <c r="N195" s="1" t="s">
        <v>2772</v>
      </c>
      <c r="O195" s="1" t="s">
        <v>2366</v>
      </c>
      <c r="Q195" s="1">
        <v>1</v>
      </c>
      <c r="R195" s="1" t="str">
        <f t="shared" si="16"/>
        <v>Sichuan</v>
      </c>
      <c r="S195" s="1" t="str">
        <f t="shared" si="17"/>
        <v>Luzhou</v>
      </c>
      <c r="T195" s="1" t="s">
        <v>2366</v>
      </c>
      <c r="U195" s="1" t="s">
        <v>2772</v>
      </c>
      <c r="V195" s="1" t="s">
        <v>3337</v>
      </c>
      <c r="Y195" s="4" t="s">
        <v>5</v>
      </c>
      <c r="Z195" s="6">
        <v>85.48</v>
      </c>
      <c r="AA195" s="6">
        <v>48.61</v>
      </c>
      <c r="AB195" s="10">
        <v>134.09</v>
      </c>
      <c r="AC195" s="1" t="str">
        <f>VLOOKUP(V195,'loc sxcoal vs GID worksheet'!$A$1:$B$686,2,0)</f>
        <v>泸州市</v>
      </c>
    </row>
    <row r="196" spans="1:29">
      <c r="A196" s="11">
        <v>2019</v>
      </c>
      <c r="B196" s="4" t="s">
        <v>6</v>
      </c>
      <c r="C196" s="4">
        <v>5</v>
      </c>
      <c r="D196" s="4" t="s">
        <v>0</v>
      </c>
      <c r="E196" s="4">
        <v>41</v>
      </c>
      <c r="F196" s="4" t="s">
        <v>0</v>
      </c>
      <c r="G196" s="8">
        <v>804</v>
      </c>
      <c r="H196" s="7" t="s">
        <v>906</v>
      </c>
      <c r="I196" s="7" t="s">
        <v>10</v>
      </c>
      <c r="J196" s="1" t="s">
        <v>2136</v>
      </c>
      <c r="K196" s="1" t="s">
        <v>1659</v>
      </c>
      <c r="L196" s="1" t="s">
        <v>2773</v>
      </c>
      <c r="M196" s="1" t="s">
        <v>2377</v>
      </c>
      <c r="N196" s="1" t="s">
        <v>2378</v>
      </c>
      <c r="O196" s="1" t="s">
        <v>2366</v>
      </c>
      <c r="Q196" s="1">
        <v>1</v>
      </c>
      <c r="R196" s="1" t="str">
        <f t="shared" si="16"/>
        <v>Sichuan</v>
      </c>
      <c r="S196" s="1" t="str">
        <f t="shared" si="17"/>
        <v>Deyang</v>
      </c>
      <c r="T196" s="1" t="s">
        <v>2366</v>
      </c>
      <c r="U196" s="1" t="s">
        <v>2378</v>
      </c>
      <c r="V196" s="1" t="s">
        <v>3249</v>
      </c>
      <c r="Y196" s="4" t="s">
        <v>5</v>
      </c>
      <c r="Z196" s="6">
        <v>70.52</v>
      </c>
      <c r="AA196" s="6">
        <v>40.11</v>
      </c>
      <c r="AB196" s="10">
        <v>110.63</v>
      </c>
      <c r="AC196" s="1" t="str">
        <f>VLOOKUP(V196,'loc sxcoal vs GID worksheet'!$A$1:$B$686,2,0)</f>
        <v>德阳市</v>
      </c>
    </row>
    <row r="197" spans="1:29">
      <c r="A197" s="11">
        <v>2019</v>
      </c>
      <c r="B197" s="4" t="s">
        <v>6</v>
      </c>
      <c r="C197" s="4">
        <v>5</v>
      </c>
      <c r="D197" s="4" t="s">
        <v>0</v>
      </c>
      <c r="E197" s="4">
        <v>41</v>
      </c>
      <c r="F197" s="4" t="s">
        <v>0</v>
      </c>
      <c r="G197" s="8">
        <v>806</v>
      </c>
      <c r="H197" s="7" t="s">
        <v>908</v>
      </c>
      <c r="I197" s="7" t="s">
        <v>10</v>
      </c>
      <c r="J197" s="1" t="s">
        <v>2138</v>
      </c>
      <c r="K197" s="1" t="s">
        <v>1661</v>
      </c>
      <c r="L197" s="1" t="s">
        <v>2774</v>
      </c>
      <c r="M197" s="1" t="s">
        <v>2775</v>
      </c>
      <c r="N197" s="1" t="s">
        <v>2532</v>
      </c>
      <c r="O197" s="1" t="s">
        <v>2366</v>
      </c>
      <c r="Q197" s="1">
        <v>1</v>
      </c>
      <c r="R197" s="1" t="str">
        <f t="shared" si="16"/>
        <v>Sichuan</v>
      </c>
      <c r="S197" s="1" t="str">
        <f t="shared" si="17"/>
        <v>Dazhou</v>
      </c>
      <c r="T197" s="1" t="s">
        <v>2366</v>
      </c>
      <c r="U197" s="1" t="s">
        <v>2532</v>
      </c>
      <c r="V197" s="1" t="s">
        <v>3290</v>
      </c>
      <c r="Y197" s="4" t="s">
        <v>5</v>
      </c>
      <c r="Z197" s="6">
        <v>42.74</v>
      </c>
      <c r="AA197" s="6">
        <v>24.31</v>
      </c>
      <c r="AB197" s="10">
        <v>67.05</v>
      </c>
      <c r="AC197" s="1" t="str">
        <f>VLOOKUP(V197,'loc sxcoal vs GID worksheet'!$A$1:$B$686,2,0)</f>
        <v>达州市</v>
      </c>
    </row>
    <row r="198" spans="1:29">
      <c r="A198" s="11">
        <v>2019</v>
      </c>
      <c r="B198" s="4" t="s">
        <v>6</v>
      </c>
      <c r="C198" s="4">
        <v>5</v>
      </c>
      <c r="D198" s="4" t="s">
        <v>0</v>
      </c>
      <c r="E198" s="4">
        <v>41</v>
      </c>
      <c r="F198" s="4" t="s">
        <v>0</v>
      </c>
      <c r="G198" s="8">
        <v>813</v>
      </c>
      <c r="H198" s="7" t="s">
        <v>915</v>
      </c>
      <c r="I198" s="7" t="s">
        <v>10</v>
      </c>
      <c r="J198" s="1" t="s">
        <v>2145</v>
      </c>
      <c r="K198" s="1" t="s">
        <v>1668</v>
      </c>
      <c r="L198" s="1" t="s">
        <v>2776</v>
      </c>
      <c r="M198" s="1" t="s">
        <v>2777</v>
      </c>
      <c r="N198" s="1" t="s">
        <v>2778</v>
      </c>
      <c r="O198" s="1" t="s">
        <v>2366</v>
      </c>
      <c r="Q198" s="1">
        <v>1</v>
      </c>
      <c r="R198" s="1" t="str">
        <f t="shared" si="16"/>
        <v>Sichuan</v>
      </c>
      <c r="S198" s="1" t="str">
        <f t="shared" si="17"/>
        <v>Yibin</v>
      </c>
      <c r="T198" s="1" t="s">
        <v>2366</v>
      </c>
      <c r="U198" s="1" t="s">
        <v>2778</v>
      </c>
      <c r="V198" s="1" t="s">
        <v>3338</v>
      </c>
      <c r="Y198" s="4" t="s">
        <v>5</v>
      </c>
      <c r="Z198" s="6">
        <v>32.049999999999997</v>
      </c>
      <c r="AA198" s="6">
        <v>18.23</v>
      </c>
      <c r="AB198" s="10">
        <v>50.28</v>
      </c>
      <c r="AC198" s="1" t="str">
        <f>VLOOKUP(V198,'loc sxcoal vs GID worksheet'!$A$1:$B$686,2,0)</f>
        <v>宜宾市</v>
      </c>
    </row>
    <row r="199" spans="1:29">
      <c r="A199" s="11">
        <v>2019</v>
      </c>
      <c r="B199" s="4" t="s">
        <v>6</v>
      </c>
      <c r="C199" s="4">
        <v>5</v>
      </c>
      <c r="D199" s="4" t="s">
        <v>0</v>
      </c>
      <c r="E199" s="4">
        <v>41</v>
      </c>
      <c r="F199" s="4" t="s">
        <v>0</v>
      </c>
      <c r="G199" s="8">
        <v>817</v>
      </c>
      <c r="H199" s="7" t="s">
        <v>920</v>
      </c>
      <c r="I199" s="7" t="s">
        <v>10</v>
      </c>
      <c r="J199" s="1" t="s">
        <v>2149</v>
      </c>
      <c r="K199" s="1" t="s">
        <v>1672</v>
      </c>
      <c r="L199" s="1" t="s">
        <v>2567</v>
      </c>
      <c r="M199" s="1" t="s">
        <v>2779</v>
      </c>
      <c r="N199" s="1" t="s">
        <v>2780</v>
      </c>
      <c r="O199" s="1" t="s">
        <v>2366</v>
      </c>
      <c r="Q199" s="1">
        <v>1</v>
      </c>
      <c r="R199" s="1" t="str">
        <f t="shared" si="16"/>
        <v>Sichuan</v>
      </c>
      <c r="S199" s="1" t="str">
        <f t="shared" si="17"/>
        <v>Ziyang</v>
      </c>
      <c r="T199" s="1" t="s">
        <v>2366</v>
      </c>
      <c r="U199" s="1" t="s">
        <v>2780</v>
      </c>
      <c r="V199" s="1" t="s">
        <v>3339</v>
      </c>
      <c r="Y199" s="4" t="s">
        <v>5</v>
      </c>
      <c r="Z199" s="6">
        <v>128.22</v>
      </c>
      <c r="AA199" s="6">
        <v>72.92</v>
      </c>
      <c r="AB199" s="10">
        <v>201.14</v>
      </c>
      <c r="AC199" s="1" t="str">
        <f>VLOOKUP(V199,'loc sxcoal vs GID worksheet'!$A$1:$B$686,2,0)</f>
        <v>资阳市</v>
      </c>
    </row>
    <row r="200" spans="1:29">
      <c r="A200" s="11">
        <v>2019</v>
      </c>
      <c r="B200" s="4" t="s">
        <v>6</v>
      </c>
      <c r="C200" s="4">
        <v>5</v>
      </c>
      <c r="D200" s="4" t="s">
        <v>0</v>
      </c>
      <c r="E200" s="4">
        <v>41</v>
      </c>
      <c r="F200" s="4" t="s">
        <v>0</v>
      </c>
      <c r="G200" s="8">
        <v>822</v>
      </c>
      <c r="H200" s="7" t="s">
        <v>924</v>
      </c>
      <c r="I200" s="7" t="s">
        <v>926</v>
      </c>
      <c r="J200" s="1" t="s">
        <v>2154</v>
      </c>
      <c r="K200" s="1" t="s">
        <v>1675</v>
      </c>
      <c r="L200" s="1" t="s">
        <v>2620</v>
      </c>
      <c r="M200" s="1" t="s">
        <v>2451</v>
      </c>
      <c r="N200" s="1" t="s">
        <v>2452</v>
      </c>
      <c r="O200" s="1" t="s">
        <v>2453</v>
      </c>
      <c r="Q200" s="1">
        <v>1</v>
      </c>
      <c r="R200" s="1" t="str">
        <f t="shared" si="16"/>
        <v>Jiangsu</v>
      </c>
      <c r="S200" s="1" t="str">
        <f t="shared" si="17"/>
        <v>Wuxi</v>
      </c>
      <c r="T200" s="1" t="s">
        <v>2453</v>
      </c>
      <c r="U200" s="1" t="s">
        <v>2452</v>
      </c>
      <c r="V200" s="1" t="s">
        <v>3271</v>
      </c>
      <c r="Y200" s="4" t="s">
        <v>5</v>
      </c>
      <c r="Z200" s="6">
        <v>500.04</v>
      </c>
      <c r="AA200" s="6">
        <v>284.39</v>
      </c>
      <c r="AB200" s="10">
        <v>784.43000000000006</v>
      </c>
      <c r="AC200" s="1" t="str">
        <f>VLOOKUP(V200,'loc sxcoal vs GID worksheet'!$A$1:$B$686,2,0)</f>
        <v>无锡市</v>
      </c>
    </row>
    <row r="201" spans="1:29">
      <c r="A201" s="11">
        <v>2019</v>
      </c>
      <c r="B201" s="4" t="s">
        <v>6</v>
      </c>
      <c r="C201" s="4">
        <v>5</v>
      </c>
      <c r="D201" s="4" t="s">
        <v>0</v>
      </c>
      <c r="E201" s="4">
        <v>41</v>
      </c>
      <c r="F201" s="4" t="s">
        <v>0</v>
      </c>
      <c r="G201" s="8">
        <v>825</v>
      </c>
      <c r="H201" s="7" t="s">
        <v>924</v>
      </c>
      <c r="I201" s="7" t="s">
        <v>929</v>
      </c>
      <c r="J201" s="1" t="s">
        <v>2157</v>
      </c>
      <c r="K201" s="1" t="s">
        <v>1678</v>
      </c>
      <c r="L201" s="1" t="s">
        <v>1651</v>
      </c>
      <c r="M201" s="1" t="s">
        <v>2781</v>
      </c>
      <c r="N201" s="1" t="s">
        <v>2782</v>
      </c>
      <c r="O201" s="1" t="s">
        <v>2400</v>
      </c>
      <c r="Q201" s="1">
        <v>1</v>
      </c>
      <c r="R201" s="1" t="str">
        <f t="shared" si="16"/>
        <v>Hunan</v>
      </c>
      <c r="S201" s="1" t="str">
        <f t="shared" si="17"/>
        <v>Zhuzhou</v>
      </c>
      <c r="T201" s="1" t="s">
        <v>2400</v>
      </c>
      <c r="U201" s="1" t="s">
        <v>2782</v>
      </c>
      <c r="V201" s="1" t="s">
        <v>3340</v>
      </c>
      <c r="Y201" s="4" t="s">
        <v>5</v>
      </c>
      <c r="Z201" s="6">
        <v>333.36</v>
      </c>
      <c r="AA201" s="6">
        <v>189.59</v>
      </c>
      <c r="AB201" s="10">
        <v>522.95000000000005</v>
      </c>
      <c r="AC201" s="1" t="str">
        <f>VLOOKUP(V201,'loc sxcoal vs GID worksheet'!$A$1:$B$686,2,0)</f>
        <v>株洲市</v>
      </c>
    </row>
    <row r="202" spans="1:29">
      <c r="A202" s="11">
        <v>2019</v>
      </c>
      <c r="B202" s="4" t="s">
        <v>6</v>
      </c>
      <c r="C202" s="4">
        <v>5</v>
      </c>
      <c r="D202" s="4" t="s">
        <v>0</v>
      </c>
      <c r="E202" s="4">
        <v>41</v>
      </c>
      <c r="F202" s="4" t="s">
        <v>0</v>
      </c>
      <c r="G202" s="8">
        <v>827</v>
      </c>
      <c r="H202" s="7" t="s">
        <v>924</v>
      </c>
      <c r="I202" s="7" t="s">
        <v>931</v>
      </c>
      <c r="J202" s="1" t="s">
        <v>2159</v>
      </c>
      <c r="K202" s="1" t="s">
        <v>1283</v>
      </c>
      <c r="L202" s="1" t="s">
        <v>2783</v>
      </c>
      <c r="M202" s="1" t="s">
        <v>2784</v>
      </c>
      <c r="N202" s="1" t="s">
        <v>1407</v>
      </c>
      <c r="O202" s="1" t="s">
        <v>2400</v>
      </c>
      <c r="Q202" s="1">
        <v>1</v>
      </c>
      <c r="R202" s="1" t="str">
        <f t="shared" si="16"/>
        <v>Hunan</v>
      </c>
      <c r="S202" s="1" t="str">
        <f t="shared" si="17"/>
        <v>Changde</v>
      </c>
      <c r="T202" s="1" t="s">
        <v>2400</v>
      </c>
      <c r="U202" s="1" t="s">
        <v>1407</v>
      </c>
      <c r="V202" s="1" t="s">
        <v>3341</v>
      </c>
      <c r="Y202" s="4" t="s">
        <v>5</v>
      </c>
      <c r="Z202" s="6">
        <v>166.68</v>
      </c>
      <c r="AA202" s="6">
        <v>94.8</v>
      </c>
      <c r="AB202" s="10">
        <v>261.48</v>
      </c>
      <c r="AC202" s="1" t="str">
        <f>VLOOKUP(V202,'loc sxcoal vs GID worksheet'!$A$1:$B$686,2,0)</f>
        <v>常德市</v>
      </c>
    </row>
    <row r="203" spans="1:29">
      <c r="A203" s="11">
        <v>2019</v>
      </c>
      <c r="B203" s="4" t="s">
        <v>6</v>
      </c>
      <c r="C203" s="4">
        <v>5</v>
      </c>
      <c r="D203" s="4" t="s">
        <v>0</v>
      </c>
      <c r="E203" s="4">
        <v>41</v>
      </c>
      <c r="F203" s="4" t="s">
        <v>0</v>
      </c>
      <c r="G203" s="8">
        <v>828</v>
      </c>
      <c r="H203" s="7" t="s">
        <v>924</v>
      </c>
      <c r="I203" s="7" t="s">
        <v>932</v>
      </c>
      <c r="J203" s="3" t="s">
        <v>2160</v>
      </c>
      <c r="K203" s="3" t="s">
        <v>2341</v>
      </c>
      <c r="L203" s="1" t="s">
        <v>2785</v>
      </c>
      <c r="M203" s="1" t="s">
        <v>2786</v>
      </c>
      <c r="N203" s="1" t="s">
        <v>2787</v>
      </c>
      <c r="O203" s="1" t="s">
        <v>1517</v>
      </c>
      <c r="Q203" s="1">
        <v>1</v>
      </c>
      <c r="R203" s="1" t="str">
        <f t="shared" si="16"/>
        <v>Guangdong</v>
      </c>
      <c r="S203" s="1" t="str">
        <f t="shared" si="17"/>
        <v>Yunfu</v>
      </c>
      <c r="T203" s="1" t="s">
        <v>1517</v>
      </c>
      <c r="U203" s="1" t="s">
        <v>2787</v>
      </c>
      <c r="V203" s="1" t="s">
        <v>3342</v>
      </c>
      <c r="Y203" s="4" t="s">
        <v>5</v>
      </c>
      <c r="Z203" s="6">
        <v>333.36</v>
      </c>
      <c r="AA203" s="6">
        <v>189.59</v>
      </c>
      <c r="AB203" s="10">
        <v>522.95000000000005</v>
      </c>
      <c r="AC203" s="1" t="str">
        <f>VLOOKUP(V203,'loc sxcoal vs GID worksheet'!$A$1:$B$686,2,0)</f>
        <v>云浮市</v>
      </c>
    </row>
    <row r="204" spans="1:29">
      <c r="A204" s="11">
        <v>2019</v>
      </c>
      <c r="B204" s="4" t="s">
        <v>6</v>
      </c>
      <c r="C204" s="4">
        <v>5</v>
      </c>
      <c r="D204" s="4" t="s">
        <v>0</v>
      </c>
      <c r="E204" s="4">
        <v>41</v>
      </c>
      <c r="F204" s="4" t="s">
        <v>0</v>
      </c>
      <c r="G204" s="8">
        <v>833</v>
      </c>
      <c r="H204" s="7" t="s">
        <v>924</v>
      </c>
      <c r="I204" s="7" t="s">
        <v>937</v>
      </c>
      <c r="J204" s="1" t="s">
        <v>2165</v>
      </c>
      <c r="K204" s="1" t="s">
        <v>1683</v>
      </c>
      <c r="L204" s="1" t="s">
        <v>2788</v>
      </c>
      <c r="M204" s="1" t="s">
        <v>2414</v>
      </c>
      <c r="N204" s="1" t="s">
        <v>2415</v>
      </c>
      <c r="O204" s="1" t="s">
        <v>2416</v>
      </c>
      <c r="Q204" s="1">
        <v>1</v>
      </c>
      <c r="R204" s="1" t="str">
        <f t="shared" si="16"/>
        <v>Gansu</v>
      </c>
      <c r="S204" s="1" t="str">
        <f t="shared" si="17"/>
        <v>Pingliang</v>
      </c>
      <c r="T204" s="1" t="s">
        <v>2416</v>
      </c>
      <c r="U204" s="1" t="s">
        <v>2415</v>
      </c>
      <c r="V204" s="1" t="s">
        <v>3260</v>
      </c>
      <c r="Y204" s="4" t="s">
        <v>5</v>
      </c>
      <c r="Z204" s="6">
        <v>166.68</v>
      </c>
      <c r="AA204" s="6">
        <v>94.8</v>
      </c>
      <c r="AB204" s="10">
        <v>261.48</v>
      </c>
      <c r="AC204" s="1" t="str">
        <f>VLOOKUP(V204,'loc sxcoal vs GID worksheet'!$A$1:$B$686,2,0)</f>
        <v>平凉市</v>
      </c>
    </row>
    <row r="205" spans="1:29">
      <c r="A205" s="11">
        <v>2019</v>
      </c>
      <c r="B205" s="4" t="s">
        <v>6</v>
      </c>
      <c r="C205" s="4">
        <v>5</v>
      </c>
      <c r="D205" s="4" t="s">
        <v>0</v>
      </c>
      <c r="E205" s="4">
        <v>41</v>
      </c>
      <c r="F205" s="4" t="s">
        <v>0</v>
      </c>
      <c r="G205" s="8">
        <v>446</v>
      </c>
      <c r="H205" s="7" t="s">
        <v>470</v>
      </c>
      <c r="I205" s="7" t="s">
        <v>10</v>
      </c>
      <c r="J205" s="1" t="s">
        <v>1855</v>
      </c>
      <c r="K205" s="1" t="s">
        <v>1345</v>
      </c>
      <c r="L205" s="1" t="s">
        <v>2986</v>
      </c>
      <c r="M205" s="1" t="s">
        <v>2853</v>
      </c>
      <c r="N205" s="1" t="s">
        <v>2409</v>
      </c>
      <c r="Q205" s="1">
        <v>2</v>
      </c>
      <c r="R205" s="1" t="str">
        <f>N205</f>
        <v>Guizhou</v>
      </c>
      <c r="S205" s="1" t="str">
        <f>M205</f>
        <v>Qiannan</v>
      </c>
      <c r="T205" s="1" t="s">
        <v>2409</v>
      </c>
      <c r="U205" s="1" t="s">
        <v>2853</v>
      </c>
      <c r="V205" s="1" t="s">
        <v>3488</v>
      </c>
      <c r="Y205" s="4" t="s">
        <v>5</v>
      </c>
      <c r="Z205" s="6">
        <v>85.48</v>
      </c>
      <c r="AA205" s="6">
        <v>48.61</v>
      </c>
      <c r="AB205" s="10">
        <v>134.09</v>
      </c>
      <c r="AC205" s="1" t="str">
        <f>VLOOKUP(V205,'loc sxcoal vs GID worksheet'!$A$1:$B$686,2,0)</f>
        <v>都匀市</v>
      </c>
    </row>
    <row r="206" spans="1:29">
      <c r="A206" s="11">
        <v>2019</v>
      </c>
      <c r="B206" s="4" t="s">
        <v>6</v>
      </c>
      <c r="C206" s="4">
        <v>5</v>
      </c>
      <c r="D206" s="4" t="s">
        <v>0</v>
      </c>
      <c r="E206" s="4">
        <v>41</v>
      </c>
      <c r="F206" s="4" t="s">
        <v>0</v>
      </c>
      <c r="G206" s="8">
        <v>841</v>
      </c>
      <c r="H206" s="7" t="s">
        <v>945</v>
      </c>
      <c r="I206" s="7" t="s">
        <v>10</v>
      </c>
      <c r="J206" s="3" t="s">
        <v>2173</v>
      </c>
      <c r="K206" s="3" t="s">
        <v>1691</v>
      </c>
      <c r="L206" s="1" t="s">
        <v>2792</v>
      </c>
      <c r="M206" s="1" t="s">
        <v>1637</v>
      </c>
      <c r="N206" s="1" t="s">
        <v>2603</v>
      </c>
      <c r="O206" s="1" t="s">
        <v>2366</v>
      </c>
      <c r="Q206" s="1">
        <v>1</v>
      </c>
      <c r="R206" s="1" t="str">
        <f t="shared" ref="R206:R232" si="18">O206</f>
        <v>Sichuan</v>
      </c>
      <c r="S206" s="1" t="str">
        <f t="shared" ref="S206:S232" si="19">N206</f>
        <v>Guang'an</v>
      </c>
      <c r="T206" s="1" t="s">
        <v>2366</v>
      </c>
      <c r="U206" s="1" t="s">
        <v>2603</v>
      </c>
      <c r="V206" s="1" t="s">
        <v>3308</v>
      </c>
      <c r="Y206" s="4" t="s">
        <v>5</v>
      </c>
      <c r="Z206" s="6">
        <v>34.19</v>
      </c>
      <c r="AA206" s="6">
        <v>19.45</v>
      </c>
      <c r="AB206" s="10">
        <v>53.64</v>
      </c>
      <c r="AC206" s="1" t="str">
        <f>VLOOKUP(V206,'loc sxcoal vs GID worksheet'!$A$1:$B$686,2,0)</f>
        <v>广安市</v>
      </c>
    </row>
    <row r="207" spans="1:29">
      <c r="A207" s="11">
        <v>2019</v>
      </c>
      <c r="B207" s="4" t="s">
        <v>6</v>
      </c>
      <c r="C207" s="4">
        <v>5</v>
      </c>
      <c r="D207" s="4" t="s">
        <v>0</v>
      </c>
      <c r="E207" s="4">
        <v>41</v>
      </c>
      <c r="F207" s="4" t="s">
        <v>0</v>
      </c>
      <c r="G207" s="8">
        <v>846</v>
      </c>
      <c r="H207" s="7" t="s">
        <v>953</v>
      </c>
      <c r="I207" s="7" t="s">
        <v>954</v>
      </c>
      <c r="J207" s="1" t="s">
        <v>2176</v>
      </c>
      <c r="K207" s="1" t="s">
        <v>1696</v>
      </c>
      <c r="L207" s="1" t="s">
        <v>1696</v>
      </c>
      <c r="M207" s="1" t="s">
        <v>2628</v>
      </c>
      <c r="N207" s="1" t="s">
        <v>2628</v>
      </c>
      <c r="O207" s="1" t="s">
        <v>2438</v>
      </c>
      <c r="Q207" s="1">
        <v>1</v>
      </c>
      <c r="R207" s="1" t="str">
        <f t="shared" si="18"/>
        <v>Liaoning</v>
      </c>
      <c r="S207" s="1" t="str">
        <f t="shared" si="19"/>
        <v>Liaoyang</v>
      </c>
      <c r="T207" s="1" t="s">
        <v>2438</v>
      </c>
      <c r="U207" s="1" t="s">
        <v>2628</v>
      </c>
      <c r="V207" s="1" t="s">
        <v>3313</v>
      </c>
      <c r="Y207" s="4" t="s">
        <v>5</v>
      </c>
      <c r="Z207" s="6">
        <v>399.61</v>
      </c>
      <c r="AA207" s="6">
        <v>227.27</v>
      </c>
      <c r="AB207" s="10">
        <v>626.88</v>
      </c>
      <c r="AC207" s="1" t="str">
        <f>VLOOKUP(V207,'loc sxcoal vs GID worksheet'!$A$1:$B$686,2,0)</f>
        <v>辽阳市</v>
      </c>
    </row>
    <row r="208" spans="1:29">
      <c r="A208" s="11">
        <v>2019</v>
      </c>
      <c r="B208" s="4" t="s">
        <v>6</v>
      </c>
      <c r="C208" s="4">
        <v>5</v>
      </c>
      <c r="D208" s="4" t="s">
        <v>0</v>
      </c>
      <c r="E208" s="4">
        <v>41</v>
      </c>
      <c r="F208" s="4" t="s">
        <v>0</v>
      </c>
      <c r="G208" s="8">
        <v>851</v>
      </c>
      <c r="H208" s="7" t="s">
        <v>953</v>
      </c>
      <c r="I208" s="7" t="s">
        <v>959</v>
      </c>
      <c r="J208" s="1" t="s">
        <v>2181</v>
      </c>
      <c r="K208" s="1" t="s">
        <v>1701</v>
      </c>
      <c r="L208" s="1" t="s">
        <v>1412</v>
      </c>
      <c r="M208" s="1" t="s">
        <v>2796</v>
      </c>
      <c r="N208" s="1" t="s">
        <v>2797</v>
      </c>
      <c r="O208" s="1" t="s">
        <v>2458</v>
      </c>
      <c r="Q208" s="1">
        <v>1</v>
      </c>
      <c r="R208" s="1" t="str">
        <f t="shared" si="18"/>
        <v>Shandong</v>
      </c>
      <c r="S208" s="1" t="str">
        <f t="shared" si="19"/>
        <v>Jinan</v>
      </c>
      <c r="T208" s="1" t="s">
        <v>2458</v>
      </c>
      <c r="U208" s="1" t="s">
        <v>2797</v>
      </c>
      <c r="V208" s="1" t="s">
        <v>3343</v>
      </c>
      <c r="Y208" s="4" t="s">
        <v>5</v>
      </c>
      <c r="Z208" s="6">
        <v>666.72</v>
      </c>
      <c r="AA208" s="6">
        <v>379.19</v>
      </c>
      <c r="AB208" s="10">
        <v>1045.9100000000001</v>
      </c>
      <c r="AC208" s="1" t="str">
        <f>VLOOKUP(V208,'loc sxcoal vs GID worksheet'!$A$1:$B$686,2,0)</f>
        <v>济南市</v>
      </c>
    </row>
    <row r="209" spans="1:29">
      <c r="A209" s="11">
        <v>2019</v>
      </c>
      <c r="B209" s="4" t="s">
        <v>6</v>
      </c>
      <c r="C209" s="4">
        <v>5</v>
      </c>
      <c r="D209" s="4" t="s">
        <v>0</v>
      </c>
      <c r="E209" s="4">
        <v>41</v>
      </c>
      <c r="F209" s="4" t="s">
        <v>0</v>
      </c>
      <c r="G209" s="8">
        <v>853</v>
      </c>
      <c r="H209" s="7" t="s">
        <v>953</v>
      </c>
      <c r="I209" s="7" t="s">
        <v>10</v>
      </c>
      <c r="J209" s="1" t="s">
        <v>2183</v>
      </c>
      <c r="K209" s="1" t="s">
        <v>1703</v>
      </c>
      <c r="L209" s="1" t="s">
        <v>2798</v>
      </c>
      <c r="M209" s="1" t="s">
        <v>2799</v>
      </c>
      <c r="N209" s="1" t="s">
        <v>2800</v>
      </c>
      <c r="O209" s="1" t="s">
        <v>2458</v>
      </c>
      <c r="Q209" s="1">
        <v>1</v>
      </c>
      <c r="R209" s="1" t="str">
        <f t="shared" si="18"/>
        <v>Shandong</v>
      </c>
      <c r="S209" s="1" t="str">
        <f t="shared" si="19"/>
        <v>Weifang</v>
      </c>
      <c r="T209" s="1" t="s">
        <v>2458</v>
      </c>
      <c r="U209" s="1" t="s">
        <v>2800</v>
      </c>
      <c r="V209" s="1" t="s">
        <v>3344</v>
      </c>
      <c r="Y209" s="4" t="s">
        <v>5</v>
      </c>
      <c r="Z209" s="6">
        <v>666.72</v>
      </c>
      <c r="AA209" s="6">
        <v>379.19</v>
      </c>
      <c r="AB209" s="10">
        <v>1045.9100000000001</v>
      </c>
      <c r="AC209" s="1" t="str">
        <f>VLOOKUP(V209,'loc sxcoal vs GID worksheet'!$A$1:$B$686,2,0)</f>
        <v>潍坊市</v>
      </c>
    </row>
    <row r="210" spans="1:29">
      <c r="A210" s="11">
        <v>2019</v>
      </c>
      <c r="B210" s="4" t="s">
        <v>6</v>
      </c>
      <c r="C210" s="4">
        <v>5</v>
      </c>
      <c r="D210" s="4" t="s">
        <v>0</v>
      </c>
      <c r="E210" s="4">
        <v>41</v>
      </c>
      <c r="F210" s="4" t="s">
        <v>0</v>
      </c>
      <c r="G210" s="8">
        <v>856</v>
      </c>
      <c r="H210" s="7" t="s">
        <v>953</v>
      </c>
      <c r="I210" s="7" t="s">
        <v>10</v>
      </c>
      <c r="J210" s="1" t="s">
        <v>2186</v>
      </c>
      <c r="K210" s="1" t="s">
        <v>1705</v>
      </c>
      <c r="L210" s="1" t="s">
        <v>2801</v>
      </c>
      <c r="M210" s="1" t="s">
        <v>2802</v>
      </c>
      <c r="N210" s="1" t="s">
        <v>2803</v>
      </c>
      <c r="O210" s="1" t="s">
        <v>2458</v>
      </c>
      <c r="Q210" s="1">
        <v>1</v>
      </c>
      <c r="R210" s="1" t="str">
        <f t="shared" si="18"/>
        <v>Shandong</v>
      </c>
      <c r="S210" s="1" t="str">
        <f t="shared" si="19"/>
        <v>Yantai</v>
      </c>
      <c r="T210" s="1" t="s">
        <v>2458</v>
      </c>
      <c r="U210" s="1" t="s">
        <v>2803</v>
      </c>
      <c r="V210" s="1" t="s">
        <v>3345</v>
      </c>
      <c r="Y210" s="4" t="s">
        <v>5</v>
      </c>
      <c r="Z210" s="6">
        <v>232.92</v>
      </c>
      <c r="AA210" s="6">
        <v>132.47</v>
      </c>
      <c r="AB210" s="10">
        <v>365.39</v>
      </c>
      <c r="AC210" s="1" t="str">
        <f>VLOOKUP(V210,'loc sxcoal vs GID worksheet'!$A$1:$B$686,2,0)</f>
        <v>烟台市</v>
      </c>
    </row>
    <row r="211" spans="1:29">
      <c r="A211" s="11">
        <v>2019</v>
      </c>
      <c r="B211" s="4" t="s">
        <v>6</v>
      </c>
      <c r="C211" s="4">
        <v>5</v>
      </c>
      <c r="D211" s="4" t="s">
        <v>0</v>
      </c>
      <c r="E211" s="4">
        <v>41</v>
      </c>
      <c r="F211" s="4" t="s">
        <v>0</v>
      </c>
      <c r="G211" s="8">
        <v>859</v>
      </c>
      <c r="H211" s="7" t="s">
        <v>953</v>
      </c>
      <c r="I211" s="7" t="s">
        <v>10</v>
      </c>
      <c r="J211" s="1" t="s">
        <v>2189</v>
      </c>
      <c r="K211" s="1" t="s">
        <v>2345</v>
      </c>
      <c r="L211" s="1" t="s">
        <v>1748</v>
      </c>
      <c r="M211" s="1" t="s">
        <v>2735</v>
      </c>
      <c r="N211" s="1" t="s">
        <v>2461</v>
      </c>
      <c r="O211" s="1" t="s">
        <v>2458</v>
      </c>
      <c r="Q211" s="1">
        <v>1</v>
      </c>
      <c r="R211" s="1" t="str">
        <f t="shared" si="18"/>
        <v>Shandong</v>
      </c>
      <c r="S211" s="1" t="str">
        <f t="shared" si="19"/>
        <v>Zaozhuang</v>
      </c>
      <c r="T211" s="1" t="s">
        <v>2458</v>
      </c>
      <c r="U211" s="1" t="s">
        <v>2461</v>
      </c>
      <c r="V211" s="1" t="s">
        <v>3273</v>
      </c>
      <c r="Y211" s="4" t="s">
        <v>5</v>
      </c>
      <c r="Z211" s="6">
        <v>200.87</v>
      </c>
      <c r="AA211" s="6">
        <v>114.24</v>
      </c>
      <c r="AB211" s="10">
        <v>315.11</v>
      </c>
      <c r="AC211" s="1" t="str">
        <f>VLOOKUP(V211,'loc sxcoal vs GID worksheet'!$A$1:$B$686,2,0)</f>
        <v>枣庄市</v>
      </c>
    </row>
    <row r="212" spans="1:29">
      <c r="A212" s="11">
        <v>2019</v>
      </c>
      <c r="B212" s="4" t="s">
        <v>6</v>
      </c>
      <c r="C212" s="4">
        <v>5</v>
      </c>
      <c r="D212" s="4" t="s">
        <v>0</v>
      </c>
      <c r="E212" s="4">
        <v>41</v>
      </c>
      <c r="F212" s="4" t="s">
        <v>0</v>
      </c>
      <c r="G212" s="8">
        <v>860</v>
      </c>
      <c r="H212" s="7" t="s">
        <v>961</v>
      </c>
      <c r="I212" s="7" t="s">
        <v>10</v>
      </c>
      <c r="J212" s="1" t="s">
        <v>2190</v>
      </c>
      <c r="K212" s="1" t="s">
        <v>1706</v>
      </c>
      <c r="L212" s="1" t="s">
        <v>2804</v>
      </c>
      <c r="M212" s="1" t="s">
        <v>2733</v>
      </c>
      <c r="N212" s="1" t="s">
        <v>2734</v>
      </c>
      <c r="O212" s="1" t="s">
        <v>2458</v>
      </c>
      <c r="Q212" s="1">
        <v>1</v>
      </c>
      <c r="R212" s="1" t="str">
        <f t="shared" si="18"/>
        <v>Shandong</v>
      </c>
      <c r="S212" s="1" t="str">
        <f t="shared" si="19"/>
        <v>Zibo</v>
      </c>
      <c r="T212" s="1" t="s">
        <v>2458</v>
      </c>
      <c r="U212" s="1" t="s">
        <v>2734</v>
      </c>
      <c r="V212" s="1" t="s">
        <v>3331</v>
      </c>
      <c r="Y212" s="4" t="s">
        <v>5</v>
      </c>
      <c r="Z212" s="6">
        <v>666.72</v>
      </c>
      <c r="AA212" s="6">
        <v>379.19</v>
      </c>
      <c r="AB212" s="10">
        <v>1045.9100000000001</v>
      </c>
      <c r="AC212" s="1" t="str">
        <f>VLOOKUP(V212,'loc sxcoal vs GID worksheet'!$A$1:$B$686,2,0)</f>
        <v>淄博市</v>
      </c>
    </row>
    <row r="213" spans="1:29">
      <c r="A213" s="11">
        <v>2019</v>
      </c>
      <c r="B213" s="4" t="s">
        <v>6</v>
      </c>
      <c r="C213" s="4">
        <v>5</v>
      </c>
      <c r="D213" s="4" t="s">
        <v>0</v>
      </c>
      <c r="E213" s="4">
        <v>41</v>
      </c>
      <c r="F213" s="4" t="s">
        <v>0</v>
      </c>
      <c r="G213" s="8">
        <v>863</v>
      </c>
      <c r="H213" s="7" t="s">
        <v>962</v>
      </c>
      <c r="I213" s="7" t="s">
        <v>10</v>
      </c>
      <c r="J213" s="1" t="s">
        <v>2193</v>
      </c>
      <c r="K213" s="1" t="s">
        <v>1709</v>
      </c>
      <c r="L213" s="1" t="s">
        <v>2805</v>
      </c>
      <c r="M213" s="1" t="s">
        <v>2806</v>
      </c>
      <c r="N213" s="1" t="s">
        <v>2515</v>
      </c>
      <c r="O213" s="1" t="s">
        <v>2496</v>
      </c>
      <c r="Q213" s="1">
        <v>1</v>
      </c>
      <c r="R213" s="1" t="str">
        <f t="shared" si="18"/>
        <v>Guangxi</v>
      </c>
      <c r="S213" s="1" t="str">
        <f t="shared" si="19"/>
        <v>Guigang</v>
      </c>
      <c r="T213" s="1" t="s">
        <v>2496</v>
      </c>
      <c r="U213" s="1" t="s">
        <v>2515</v>
      </c>
      <c r="V213" s="1" t="s">
        <v>3286</v>
      </c>
      <c r="Y213" s="4" t="s">
        <v>5</v>
      </c>
      <c r="Z213" s="6">
        <v>4540.97</v>
      </c>
      <c r="AA213" s="6">
        <v>2582.62</v>
      </c>
      <c r="AB213" s="10">
        <v>7123.59</v>
      </c>
      <c r="AC213" s="1" t="str">
        <f>VLOOKUP(V213,'loc sxcoal vs GID worksheet'!$A$1:$B$686,2,0)</f>
        <v>贵港市</v>
      </c>
    </row>
    <row r="214" spans="1:29">
      <c r="A214" s="11">
        <v>2019</v>
      </c>
      <c r="B214" s="4" t="s">
        <v>6</v>
      </c>
      <c r="C214" s="4">
        <v>5</v>
      </c>
      <c r="D214" s="4" t="s">
        <v>0</v>
      </c>
      <c r="E214" s="4">
        <v>41</v>
      </c>
      <c r="F214" s="4" t="s">
        <v>0</v>
      </c>
      <c r="G214" s="8">
        <v>864</v>
      </c>
      <c r="H214" s="7" t="s">
        <v>964</v>
      </c>
      <c r="I214" s="7" t="s">
        <v>10</v>
      </c>
      <c r="J214" s="1" t="s">
        <v>2194</v>
      </c>
      <c r="K214" s="1" t="s">
        <v>1710</v>
      </c>
      <c r="L214" s="1" t="s">
        <v>2428</v>
      </c>
      <c r="M214" s="1" t="s">
        <v>2807</v>
      </c>
      <c r="N214" s="1" t="s">
        <v>2808</v>
      </c>
      <c r="O214" s="1" t="s">
        <v>2642</v>
      </c>
      <c r="Q214" s="1">
        <v>1</v>
      </c>
      <c r="R214" s="1" t="str">
        <f t="shared" si="18"/>
        <v>Shanxi</v>
      </c>
      <c r="S214" s="1" t="str">
        <f t="shared" si="19"/>
        <v>Taiyuan</v>
      </c>
      <c r="T214" s="1" t="s">
        <v>2642</v>
      </c>
      <c r="U214" s="1" t="s">
        <v>2808</v>
      </c>
      <c r="V214" s="1" t="s">
        <v>3346</v>
      </c>
      <c r="Y214" s="4" t="s">
        <v>5</v>
      </c>
      <c r="Z214" s="6">
        <v>66.239999999999995</v>
      </c>
      <c r="AA214" s="6">
        <v>37.68</v>
      </c>
      <c r="AB214" s="10">
        <v>103.91999999999999</v>
      </c>
      <c r="AC214" s="1" t="str">
        <f>VLOOKUP(V214,'loc sxcoal vs GID worksheet'!$A$1:$B$686,2,0)</f>
        <v>太原市</v>
      </c>
    </row>
    <row r="215" spans="1:29">
      <c r="A215" s="11">
        <v>2019</v>
      </c>
      <c r="B215" s="4" t="s">
        <v>6</v>
      </c>
      <c r="C215" s="4">
        <v>5</v>
      </c>
      <c r="D215" s="4" t="s">
        <v>0</v>
      </c>
      <c r="E215" s="4">
        <v>41</v>
      </c>
      <c r="F215" s="4" t="s">
        <v>0</v>
      </c>
      <c r="G215" s="8">
        <v>869</v>
      </c>
      <c r="H215" s="7" t="s">
        <v>968</v>
      </c>
      <c r="I215" s="7" t="s">
        <v>10</v>
      </c>
      <c r="J215" s="1" t="s">
        <v>2199</v>
      </c>
      <c r="K215" s="1" t="s">
        <v>1714</v>
      </c>
      <c r="L215" s="1" t="s">
        <v>2809</v>
      </c>
      <c r="M215" s="1" t="s">
        <v>2810</v>
      </c>
      <c r="N215" s="1" t="s">
        <v>2811</v>
      </c>
      <c r="O215" s="1" t="s">
        <v>1445</v>
      </c>
      <c r="Q215" s="1">
        <v>1</v>
      </c>
      <c r="R215" s="1" t="str">
        <f t="shared" si="18"/>
        <v>Hebei</v>
      </c>
      <c r="S215" s="1" t="str">
        <f t="shared" si="19"/>
        <v>Tangshan</v>
      </c>
      <c r="T215" s="1" t="s">
        <v>1445</v>
      </c>
      <c r="U215" s="1" t="s">
        <v>2811</v>
      </c>
      <c r="V215" s="1" t="s">
        <v>3347</v>
      </c>
      <c r="Y215" s="4" t="s">
        <v>5</v>
      </c>
      <c r="Z215" s="6">
        <v>66.239999999999995</v>
      </c>
      <c r="AA215" s="6">
        <v>37.68</v>
      </c>
      <c r="AB215" s="10">
        <v>103.91999999999999</v>
      </c>
      <c r="AC215" s="1" t="str">
        <f>VLOOKUP(V215,'loc sxcoal vs GID worksheet'!$A$1:$B$686,2,0)</f>
        <v>唐山市</v>
      </c>
    </row>
    <row r="216" spans="1:29">
      <c r="A216" s="11">
        <v>2019</v>
      </c>
      <c r="B216" s="4" t="s">
        <v>6</v>
      </c>
      <c r="C216" s="4">
        <v>5</v>
      </c>
      <c r="D216" s="4" t="s">
        <v>0</v>
      </c>
      <c r="E216" s="4">
        <v>41</v>
      </c>
      <c r="F216" s="4" t="s">
        <v>0</v>
      </c>
      <c r="G216" s="8">
        <v>873</v>
      </c>
      <c r="H216" s="7" t="s">
        <v>971</v>
      </c>
      <c r="I216" s="7" t="s">
        <v>973</v>
      </c>
      <c r="J216" s="1" t="s">
        <v>2203</v>
      </c>
      <c r="K216" s="1" t="s">
        <v>1718</v>
      </c>
      <c r="L216" s="1" t="s">
        <v>2812</v>
      </c>
      <c r="M216" s="1" t="s">
        <v>2813</v>
      </c>
      <c r="N216" s="1" t="s">
        <v>2521</v>
      </c>
      <c r="O216" s="1" t="s">
        <v>2438</v>
      </c>
      <c r="Q216" s="1">
        <v>1</v>
      </c>
      <c r="R216" s="1" t="str">
        <f t="shared" si="18"/>
        <v>Liaoning</v>
      </c>
      <c r="S216" s="1" t="str">
        <f t="shared" si="19"/>
        <v>Dalian</v>
      </c>
      <c r="T216" s="1" t="s">
        <v>2438</v>
      </c>
      <c r="U216" s="1" t="s">
        <v>2521</v>
      </c>
      <c r="V216" s="1" t="s">
        <v>3287</v>
      </c>
      <c r="Y216" s="4" t="s">
        <v>5</v>
      </c>
      <c r="Z216" s="6">
        <v>2470.29</v>
      </c>
      <c r="AA216" s="6">
        <v>1404.94</v>
      </c>
      <c r="AB216" s="10">
        <v>3875.23</v>
      </c>
      <c r="AC216" s="1" t="str">
        <f>VLOOKUP(V216,'loc sxcoal vs GID worksheet'!$A$1:$B$686,2,0)</f>
        <v>大连市</v>
      </c>
    </row>
    <row r="217" spans="1:29">
      <c r="A217" s="11">
        <v>2019</v>
      </c>
      <c r="B217" s="4" t="s">
        <v>6</v>
      </c>
      <c r="C217" s="4">
        <v>5</v>
      </c>
      <c r="D217" s="4" t="s">
        <v>0</v>
      </c>
      <c r="E217" s="4">
        <v>41</v>
      </c>
      <c r="F217" s="4" t="s">
        <v>0</v>
      </c>
      <c r="G217" s="8">
        <v>883</v>
      </c>
      <c r="H217" s="7" t="s">
        <v>982</v>
      </c>
      <c r="I217" s="7" t="s">
        <v>10</v>
      </c>
      <c r="J217" s="1" t="s">
        <v>2213</v>
      </c>
      <c r="K217" s="1" t="s">
        <v>1726</v>
      </c>
      <c r="L217" s="1" t="s">
        <v>2814</v>
      </c>
      <c r="M217" s="1" t="s">
        <v>2815</v>
      </c>
      <c r="N217" s="1" t="s">
        <v>2816</v>
      </c>
      <c r="O217" s="1" t="s">
        <v>2416</v>
      </c>
      <c r="Q217" s="1">
        <v>1</v>
      </c>
      <c r="R217" s="1" t="str">
        <f t="shared" si="18"/>
        <v>Gansu</v>
      </c>
      <c r="S217" s="1" t="str">
        <f t="shared" si="19"/>
        <v>Tianshui</v>
      </c>
      <c r="T217" s="1" t="s">
        <v>2416</v>
      </c>
      <c r="U217" s="1" t="s">
        <v>2816</v>
      </c>
      <c r="V217" s="1" t="s">
        <v>3348</v>
      </c>
      <c r="Y217" s="4" t="s">
        <v>5</v>
      </c>
      <c r="Z217" s="6">
        <v>64.11</v>
      </c>
      <c r="AA217" s="6">
        <v>36.46</v>
      </c>
      <c r="AB217" s="10">
        <v>100.57</v>
      </c>
      <c r="AC217" s="1" t="str">
        <f>VLOOKUP(V217,'loc sxcoal vs GID worksheet'!$A$1:$B$686,2,0)</f>
        <v>天水市</v>
      </c>
    </row>
    <row r="218" spans="1:29">
      <c r="A218" s="11">
        <v>2019</v>
      </c>
      <c r="B218" s="4" t="s">
        <v>6</v>
      </c>
      <c r="C218" s="4">
        <v>5</v>
      </c>
      <c r="D218" s="4" t="s">
        <v>0</v>
      </c>
      <c r="E218" s="4">
        <v>41</v>
      </c>
      <c r="F218" s="4" t="s">
        <v>0</v>
      </c>
      <c r="G218" s="8">
        <v>890</v>
      </c>
      <c r="H218" s="7" t="s">
        <v>989</v>
      </c>
      <c r="I218" s="7" t="s">
        <v>10</v>
      </c>
      <c r="J218" s="1" t="s">
        <v>2220</v>
      </c>
      <c r="K218" s="1" t="s">
        <v>1733</v>
      </c>
      <c r="L218" s="1" t="s">
        <v>1294</v>
      </c>
      <c r="M218" s="1" t="s">
        <v>1697</v>
      </c>
      <c r="N218" s="1" t="s">
        <v>2521</v>
      </c>
      <c r="O218" s="1" t="s">
        <v>2438</v>
      </c>
      <c r="Q218" s="1">
        <v>1</v>
      </c>
      <c r="R218" s="1" t="str">
        <f t="shared" si="18"/>
        <v>Liaoning</v>
      </c>
      <c r="S218" s="1" t="str">
        <f t="shared" si="19"/>
        <v>Dalian</v>
      </c>
      <c r="T218" s="1" t="s">
        <v>2438</v>
      </c>
      <c r="U218" s="1" t="s">
        <v>2521</v>
      </c>
      <c r="V218" s="1" t="s">
        <v>3287</v>
      </c>
      <c r="Y218" s="4" t="s">
        <v>5</v>
      </c>
      <c r="Z218" s="6">
        <v>79.069999999999993</v>
      </c>
      <c r="AA218" s="6">
        <v>44.97</v>
      </c>
      <c r="AB218" s="10">
        <v>124.03999999999999</v>
      </c>
      <c r="AC218" s="1" t="str">
        <f>VLOOKUP(V218,'loc sxcoal vs GID worksheet'!$A$1:$B$686,2,0)</f>
        <v>大连市</v>
      </c>
    </row>
    <row r="219" spans="1:29">
      <c r="A219" s="11">
        <v>2019</v>
      </c>
      <c r="B219" s="4" t="s">
        <v>6</v>
      </c>
      <c r="C219" s="4">
        <v>5</v>
      </c>
      <c r="D219" s="4" t="s">
        <v>0</v>
      </c>
      <c r="E219" s="4">
        <v>41</v>
      </c>
      <c r="F219" s="4" t="s">
        <v>0</v>
      </c>
      <c r="G219" s="8">
        <v>891</v>
      </c>
      <c r="H219" s="7" t="s">
        <v>990</v>
      </c>
      <c r="I219" s="7" t="s">
        <v>10</v>
      </c>
      <c r="J219" s="1" t="s">
        <v>2221</v>
      </c>
      <c r="K219" s="1" t="s">
        <v>1734</v>
      </c>
      <c r="L219" s="1" t="s">
        <v>2817</v>
      </c>
      <c r="M219" s="1" t="s">
        <v>2531</v>
      </c>
      <c r="N219" s="1" t="s">
        <v>2532</v>
      </c>
      <c r="O219" s="1" t="s">
        <v>2366</v>
      </c>
      <c r="Q219" s="1">
        <v>1</v>
      </c>
      <c r="R219" s="1" t="str">
        <f t="shared" si="18"/>
        <v>Sichuan</v>
      </c>
      <c r="S219" s="1" t="str">
        <f t="shared" si="19"/>
        <v>Dazhou</v>
      </c>
      <c r="T219" s="1" t="s">
        <v>2366</v>
      </c>
      <c r="U219" s="1" t="s">
        <v>2532</v>
      </c>
      <c r="V219" s="1" t="s">
        <v>3290</v>
      </c>
      <c r="Y219" s="4" t="s">
        <v>5</v>
      </c>
      <c r="Z219" s="6">
        <v>34.19</v>
      </c>
      <c r="AA219" s="6">
        <v>19.45</v>
      </c>
      <c r="AB219" s="10">
        <v>53.64</v>
      </c>
      <c r="AC219" s="1" t="str">
        <f>VLOOKUP(V219,'loc sxcoal vs GID worksheet'!$A$1:$B$686,2,0)</f>
        <v>达州市</v>
      </c>
    </row>
    <row r="220" spans="1:29">
      <c r="A220" s="11">
        <v>2019</v>
      </c>
      <c r="B220" s="4" t="s">
        <v>6</v>
      </c>
      <c r="C220" s="4">
        <v>5</v>
      </c>
      <c r="D220" s="4" t="s">
        <v>0</v>
      </c>
      <c r="E220" s="4">
        <v>41</v>
      </c>
      <c r="F220" s="4" t="s">
        <v>0</v>
      </c>
      <c r="G220" s="8">
        <v>894</v>
      </c>
      <c r="H220" s="7" t="s">
        <v>993</v>
      </c>
      <c r="I220" s="7" t="s">
        <v>10</v>
      </c>
      <c r="J220" s="1" t="s">
        <v>2224</v>
      </c>
      <c r="K220" s="1" t="s">
        <v>1640</v>
      </c>
      <c r="L220" s="1" t="s">
        <v>2818</v>
      </c>
      <c r="M220" s="1" t="s">
        <v>2819</v>
      </c>
      <c r="N220" s="1" t="s">
        <v>2780</v>
      </c>
      <c r="O220" s="1" t="s">
        <v>2366</v>
      </c>
      <c r="Q220" s="1">
        <v>1</v>
      </c>
      <c r="R220" s="1" t="str">
        <f t="shared" si="18"/>
        <v>Sichuan</v>
      </c>
      <c r="S220" s="1" t="str">
        <f t="shared" si="19"/>
        <v>Ziyang</v>
      </c>
      <c r="T220" s="1" t="s">
        <v>2366</v>
      </c>
      <c r="U220" s="1" t="s">
        <v>2780</v>
      </c>
      <c r="V220" s="1" t="s">
        <v>3339</v>
      </c>
      <c r="Y220" s="4" t="s">
        <v>5</v>
      </c>
      <c r="Z220" s="6">
        <v>29.92</v>
      </c>
      <c r="AA220" s="6">
        <v>17.010000000000002</v>
      </c>
      <c r="AB220" s="10">
        <v>46.930000000000007</v>
      </c>
      <c r="AC220" s="1" t="str">
        <f>VLOOKUP(V220,'loc sxcoal vs GID worksheet'!$A$1:$B$686,2,0)</f>
        <v>资阳市</v>
      </c>
    </row>
    <row r="221" spans="1:29">
      <c r="A221" s="11">
        <v>2019</v>
      </c>
      <c r="B221" s="4" t="s">
        <v>6</v>
      </c>
      <c r="C221" s="4">
        <v>5</v>
      </c>
      <c r="D221" s="4" t="s">
        <v>0</v>
      </c>
      <c r="E221" s="4">
        <v>41</v>
      </c>
      <c r="F221" s="4" t="s">
        <v>0</v>
      </c>
      <c r="G221" s="8">
        <v>898</v>
      </c>
      <c r="H221" s="7" t="s">
        <v>998</v>
      </c>
      <c r="I221" s="7" t="s">
        <v>10</v>
      </c>
      <c r="J221" s="1" t="s">
        <v>2227</v>
      </c>
      <c r="K221" s="1" t="s">
        <v>1739</v>
      </c>
      <c r="L221" s="1" t="s">
        <v>1506</v>
      </c>
      <c r="M221" s="1" t="s">
        <v>2820</v>
      </c>
      <c r="N221" s="1" t="s">
        <v>2388</v>
      </c>
      <c r="O221" s="1" t="s">
        <v>2386</v>
      </c>
      <c r="Q221" s="1">
        <v>1</v>
      </c>
      <c r="R221" s="1" t="str">
        <f t="shared" si="18"/>
        <v>Anhui</v>
      </c>
      <c r="S221" s="1" t="str">
        <f t="shared" si="19"/>
        <v>Wuhu</v>
      </c>
      <c r="T221" s="1" t="s">
        <v>2386</v>
      </c>
      <c r="U221" s="1" t="s">
        <v>2388</v>
      </c>
      <c r="V221" s="1" t="s">
        <v>3252</v>
      </c>
      <c r="Y221" s="4" t="s">
        <v>5</v>
      </c>
      <c r="Z221" s="6">
        <v>213.69</v>
      </c>
      <c r="AA221" s="6">
        <v>121.53</v>
      </c>
      <c r="AB221" s="10">
        <v>335.22</v>
      </c>
      <c r="AC221" s="1" t="str">
        <f>VLOOKUP(V221,'loc sxcoal vs GID worksheet'!$A$1:$B$686,2,0)</f>
        <v>芜湖市</v>
      </c>
    </row>
    <row r="222" spans="1:29">
      <c r="A222" s="11">
        <v>2019</v>
      </c>
      <c r="B222" s="4" t="s">
        <v>6</v>
      </c>
      <c r="C222" s="4">
        <v>5</v>
      </c>
      <c r="D222" s="4" t="s">
        <v>0</v>
      </c>
      <c r="E222" s="4">
        <v>41</v>
      </c>
      <c r="F222" s="4" t="s">
        <v>0</v>
      </c>
      <c r="G222" s="8">
        <v>901</v>
      </c>
      <c r="H222" s="7" t="s">
        <v>1001</v>
      </c>
      <c r="I222" s="7" t="s">
        <v>10</v>
      </c>
      <c r="J222" s="3" t="s">
        <v>2230</v>
      </c>
      <c r="K222" s="3" t="s">
        <v>1742</v>
      </c>
      <c r="L222" s="1" t="s">
        <v>2747</v>
      </c>
      <c r="M222" s="1" t="s">
        <v>2748</v>
      </c>
      <c r="N222" s="1" t="s">
        <v>2749</v>
      </c>
      <c r="O222" s="1" t="s">
        <v>2412</v>
      </c>
      <c r="Q222" s="1">
        <v>1</v>
      </c>
      <c r="R222" s="1" t="str">
        <f t="shared" si="18"/>
        <v>Shaanxi</v>
      </c>
      <c r="S222" s="1" t="str">
        <f t="shared" si="19"/>
        <v>Xi'an</v>
      </c>
      <c r="T222" s="1" t="s">
        <v>2412</v>
      </c>
      <c r="U222" s="1" t="s">
        <v>2749</v>
      </c>
      <c r="V222" s="1" t="s">
        <v>3334</v>
      </c>
      <c r="Y222" s="4" t="s">
        <v>5</v>
      </c>
      <c r="Z222" s="6">
        <v>38.46</v>
      </c>
      <c r="AA222" s="6">
        <v>21.88</v>
      </c>
      <c r="AB222" s="10">
        <v>60.34</v>
      </c>
      <c r="AC222" s="1" t="str">
        <f>VLOOKUP(V222,'loc sxcoal vs GID worksheet'!$A$1:$B$686,2,0)</f>
        <v>西安市</v>
      </c>
    </row>
    <row r="223" spans="1:29">
      <c r="A223" s="11">
        <v>2019</v>
      </c>
      <c r="B223" s="4" t="s">
        <v>6</v>
      </c>
      <c r="C223" s="4">
        <v>5</v>
      </c>
      <c r="D223" s="4" t="s">
        <v>0</v>
      </c>
      <c r="E223" s="4">
        <v>41</v>
      </c>
      <c r="F223" s="4" t="s">
        <v>0</v>
      </c>
      <c r="G223" s="8">
        <v>907</v>
      </c>
      <c r="H223" s="7" t="s">
        <v>1007</v>
      </c>
      <c r="I223" s="7" t="s">
        <v>10</v>
      </c>
      <c r="J223" s="1" t="s">
        <v>2236</v>
      </c>
      <c r="K223" s="1" t="s">
        <v>1748</v>
      </c>
      <c r="L223" s="1" t="s">
        <v>1369</v>
      </c>
      <c r="M223" s="1" t="s">
        <v>2821</v>
      </c>
      <c r="N223" s="1" t="s">
        <v>2587</v>
      </c>
      <c r="O223" s="1" t="s">
        <v>2362</v>
      </c>
      <c r="Q223" s="1">
        <v>1</v>
      </c>
      <c r="R223" s="1" t="str">
        <f t="shared" si="18"/>
        <v>Henan</v>
      </c>
      <c r="S223" s="1" t="str">
        <f t="shared" si="19"/>
        <v>Xinxiang</v>
      </c>
      <c r="T223" s="1" t="s">
        <v>2362</v>
      </c>
      <c r="U223" s="1" t="s">
        <v>2587</v>
      </c>
      <c r="V223" s="1" t="s">
        <v>3305</v>
      </c>
      <c r="Y223" s="4" t="s">
        <v>5</v>
      </c>
      <c r="Z223" s="6">
        <v>55.56</v>
      </c>
      <c r="AA223" s="6">
        <v>31.6</v>
      </c>
      <c r="AB223" s="10">
        <v>87.16</v>
      </c>
      <c r="AC223" s="1" t="str">
        <f>VLOOKUP(V223,'loc sxcoal vs GID worksheet'!$A$1:$B$686,2,0)</f>
        <v>新乡市</v>
      </c>
    </row>
    <row r="224" spans="1:29">
      <c r="A224" s="11">
        <v>2019</v>
      </c>
      <c r="B224" s="4" t="s">
        <v>6</v>
      </c>
      <c r="C224" s="4">
        <v>5</v>
      </c>
      <c r="D224" s="4" t="s">
        <v>0</v>
      </c>
      <c r="E224" s="4">
        <v>41</v>
      </c>
      <c r="F224" s="4" t="s">
        <v>0</v>
      </c>
      <c r="G224" s="8">
        <v>908</v>
      </c>
      <c r="H224" s="7" t="s">
        <v>1008</v>
      </c>
      <c r="I224" s="7" t="s">
        <v>10</v>
      </c>
      <c r="J224" s="1" t="s">
        <v>2237</v>
      </c>
      <c r="K224" s="1" t="s">
        <v>1749</v>
      </c>
      <c r="L224" s="1" t="s">
        <v>2822</v>
      </c>
      <c r="M224" s="1" t="s">
        <v>2821</v>
      </c>
      <c r="N224" s="1" t="s">
        <v>2587</v>
      </c>
      <c r="O224" s="1" t="s">
        <v>2362</v>
      </c>
      <c r="Q224" s="1">
        <v>1</v>
      </c>
      <c r="R224" s="1" t="str">
        <f t="shared" si="18"/>
        <v>Henan</v>
      </c>
      <c r="S224" s="1" t="str">
        <f t="shared" si="19"/>
        <v>Xinxiang</v>
      </c>
      <c r="T224" s="1" t="s">
        <v>2362</v>
      </c>
      <c r="U224" s="1" t="s">
        <v>2587</v>
      </c>
      <c r="V224" s="1" t="s">
        <v>3305</v>
      </c>
      <c r="Y224" s="4" t="s">
        <v>5</v>
      </c>
      <c r="Z224" s="6">
        <v>200.87</v>
      </c>
      <c r="AA224" s="6">
        <v>114.24</v>
      </c>
      <c r="AB224" s="10">
        <v>315.11</v>
      </c>
      <c r="AC224" s="1" t="str">
        <f>VLOOKUP(V224,'loc sxcoal vs GID worksheet'!$A$1:$B$686,2,0)</f>
        <v>新乡市</v>
      </c>
    </row>
    <row r="225" spans="1:29">
      <c r="A225" s="11">
        <v>2019</v>
      </c>
      <c r="B225" s="4" t="s">
        <v>6</v>
      </c>
      <c r="C225" s="4">
        <v>5</v>
      </c>
      <c r="D225" s="4" t="s">
        <v>0</v>
      </c>
      <c r="E225" s="4">
        <v>41</v>
      </c>
      <c r="F225" s="4" t="s">
        <v>0</v>
      </c>
      <c r="G225" s="8">
        <v>909</v>
      </c>
      <c r="H225" s="7" t="s">
        <v>1009</v>
      </c>
      <c r="I225" s="7" t="s">
        <v>10</v>
      </c>
      <c r="J225" s="1" t="s">
        <v>2238</v>
      </c>
      <c r="K225" s="1" t="s">
        <v>1750</v>
      </c>
      <c r="L225" s="1" t="s">
        <v>2823</v>
      </c>
      <c r="M225" s="1" t="s">
        <v>2824</v>
      </c>
      <c r="N225" s="1" t="s">
        <v>2408</v>
      </c>
      <c r="O225" s="1" t="s">
        <v>2409</v>
      </c>
      <c r="Q225" s="1">
        <v>1</v>
      </c>
      <c r="R225" s="1" t="str">
        <f t="shared" si="18"/>
        <v>Guizhou</v>
      </c>
      <c r="S225" s="1" t="str">
        <f t="shared" si="19"/>
        <v>Guiyang</v>
      </c>
      <c r="T225" s="1" t="s">
        <v>2409</v>
      </c>
      <c r="U225" s="1" t="s">
        <v>2408</v>
      </c>
      <c r="V225" s="1" t="s">
        <v>3258</v>
      </c>
      <c r="Y225" s="4" t="s">
        <v>5</v>
      </c>
      <c r="Z225" s="6">
        <v>34.19</v>
      </c>
      <c r="AA225" s="6">
        <v>19.45</v>
      </c>
      <c r="AB225" s="10">
        <v>53.64</v>
      </c>
      <c r="AC225" s="1" t="str">
        <f>VLOOKUP(V225,'loc sxcoal vs GID worksheet'!$A$1:$B$686,2,0)</f>
        <v>贵阳市</v>
      </c>
    </row>
    <row r="226" spans="1:29">
      <c r="A226" s="11">
        <v>2019</v>
      </c>
      <c r="B226" s="4" t="s">
        <v>6</v>
      </c>
      <c r="C226" s="4">
        <v>5</v>
      </c>
      <c r="D226" s="4" t="s">
        <v>0</v>
      </c>
      <c r="E226" s="4">
        <v>41</v>
      </c>
      <c r="F226" s="4" t="s">
        <v>0</v>
      </c>
      <c r="G226" s="8">
        <v>912</v>
      </c>
      <c r="H226" s="7" t="s">
        <v>1012</v>
      </c>
      <c r="I226" s="7" t="s">
        <v>10</v>
      </c>
      <c r="J226" s="1" t="s">
        <v>2241</v>
      </c>
      <c r="K226" s="1" t="s">
        <v>1753</v>
      </c>
      <c r="L226" s="1" t="s">
        <v>1753</v>
      </c>
      <c r="M226" s="1" t="s">
        <v>2825</v>
      </c>
      <c r="N226" s="1" t="s">
        <v>2803</v>
      </c>
      <c r="O226" s="1" t="s">
        <v>2458</v>
      </c>
      <c r="Q226" s="1">
        <v>1</v>
      </c>
      <c r="R226" s="1" t="str">
        <f t="shared" si="18"/>
        <v>Shandong</v>
      </c>
      <c r="S226" s="1" t="str">
        <f t="shared" si="19"/>
        <v>Yantai</v>
      </c>
      <c r="T226" s="1" t="s">
        <v>2458</v>
      </c>
      <c r="U226" s="1" t="s">
        <v>2803</v>
      </c>
      <c r="V226" s="1" t="s">
        <v>3345</v>
      </c>
      <c r="Y226" s="4" t="s">
        <v>5</v>
      </c>
      <c r="Z226" s="6">
        <v>66.239999999999995</v>
      </c>
      <c r="AA226" s="6">
        <v>37.68</v>
      </c>
      <c r="AB226" s="10">
        <v>103.91999999999999</v>
      </c>
      <c r="AC226" s="1" t="str">
        <f>VLOOKUP(V226,'loc sxcoal vs GID worksheet'!$A$1:$B$686,2,0)</f>
        <v>烟台市</v>
      </c>
    </row>
    <row r="227" spans="1:29">
      <c r="A227" s="11">
        <v>2019</v>
      </c>
      <c r="B227" s="4" t="s">
        <v>6</v>
      </c>
      <c r="C227" s="4">
        <v>5</v>
      </c>
      <c r="D227" s="4" t="s">
        <v>0</v>
      </c>
      <c r="E227" s="4">
        <v>41</v>
      </c>
      <c r="F227" s="4" t="s">
        <v>0</v>
      </c>
      <c r="G227" s="8">
        <v>913</v>
      </c>
      <c r="H227" s="7" t="s">
        <v>1013</v>
      </c>
      <c r="I227" s="7" t="s">
        <v>10</v>
      </c>
      <c r="J227" s="1" t="s">
        <v>2242</v>
      </c>
      <c r="K227" s="1" t="s">
        <v>1754</v>
      </c>
      <c r="L227" s="1" t="s">
        <v>2826</v>
      </c>
      <c r="M227" s="1" t="s">
        <v>2827</v>
      </c>
      <c r="N227" s="1" t="s">
        <v>2724</v>
      </c>
      <c r="O227" s="1" t="s">
        <v>2412</v>
      </c>
      <c r="Q227" s="1">
        <v>1</v>
      </c>
      <c r="R227" s="1" t="str">
        <f t="shared" si="18"/>
        <v>Shaanxi</v>
      </c>
      <c r="S227" s="1" t="str">
        <f t="shared" si="19"/>
        <v>Tongchuan</v>
      </c>
      <c r="T227" s="1" t="s">
        <v>2412</v>
      </c>
      <c r="U227" s="1" t="s">
        <v>2724</v>
      </c>
      <c r="V227" s="1" t="s">
        <v>3330</v>
      </c>
      <c r="Y227" s="4" t="s">
        <v>5</v>
      </c>
      <c r="Z227" s="6">
        <v>74.790000000000006</v>
      </c>
      <c r="AA227" s="6">
        <v>42.54</v>
      </c>
      <c r="AB227" s="10">
        <v>117.33000000000001</v>
      </c>
      <c r="AC227" s="1" t="str">
        <f>VLOOKUP(V227,'loc sxcoal vs GID worksheet'!$A$1:$B$686,2,0)</f>
        <v>铜川市</v>
      </c>
    </row>
    <row r="228" spans="1:29">
      <c r="A228" s="11">
        <v>2019</v>
      </c>
      <c r="B228" s="4" t="s">
        <v>6</v>
      </c>
      <c r="C228" s="4">
        <v>5</v>
      </c>
      <c r="D228" s="4" t="s">
        <v>0</v>
      </c>
      <c r="E228" s="4">
        <v>41</v>
      </c>
      <c r="F228" s="4" t="s">
        <v>0</v>
      </c>
      <c r="G228" s="8">
        <v>923</v>
      </c>
      <c r="H228" s="7" t="s">
        <v>1025</v>
      </c>
      <c r="I228" s="7" t="s">
        <v>10</v>
      </c>
      <c r="J228" s="1" t="s">
        <v>2250</v>
      </c>
      <c r="K228" s="1" t="s">
        <v>1763</v>
      </c>
      <c r="L228" s="1" t="s">
        <v>1325</v>
      </c>
      <c r="M228" s="1" t="s">
        <v>2550</v>
      </c>
      <c r="N228" s="1" t="s">
        <v>2551</v>
      </c>
      <c r="O228" s="1" t="s">
        <v>2416</v>
      </c>
      <c r="Q228" s="1">
        <v>1</v>
      </c>
      <c r="R228" s="1" t="str">
        <f t="shared" si="18"/>
        <v>Gansu</v>
      </c>
      <c r="S228" s="1" t="str">
        <f t="shared" si="19"/>
        <v>Lanzhou</v>
      </c>
      <c r="T228" s="1" t="s">
        <v>2416</v>
      </c>
      <c r="U228" s="1" t="s">
        <v>2551</v>
      </c>
      <c r="V228" s="1" t="s">
        <v>3295</v>
      </c>
      <c r="Y228" s="4" t="s">
        <v>5</v>
      </c>
      <c r="Z228" s="6">
        <v>21.37</v>
      </c>
      <c r="AA228" s="6">
        <v>12.15</v>
      </c>
      <c r="AB228" s="10">
        <v>33.520000000000003</v>
      </c>
      <c r="AC228" s="1" t="str">
        <f>VLOOKUP(V228,'loc sxcoal vs GID worksheet'!$A$1:$B$686,2,0)</f>
        <v>兰州市</v>
      </c>
    </row>
    <row r="229" spans="1:29">
      <c r="A229" s="11">
        <v>2019</v>
      </c>
      <c r="B229" s="4" t="s">
        <v>6</v>
      </c>
      <c r="C229" s="4">
        <v>5</v>
      </c>
      <c r="D229" s="4" t="s">
        <v>0</v>
      </c>
      <c r="E229" s="4">
        <v>41</v>
      </c>
      <c r="F229" s="4" t="s">
        <v>0</v>
      </c>
      <c r="G229" s="8">
        <v>925</v>
      </c>
      <c r="H229" s="7" t="s">
        <v>1027</v>
      </c>
      <c r="I229" s="7" t="s">
        <v>10</v>
      </c>
      <c r="J229" s="1" t="s">
        <v>2252</v>
      </c>
      <c r="K229" s="1" t="s">
        <v>1765</v>
      </c>
      <c r="L229" s="1" t="s">
        <v>2828</v>
      </c>
      <c r="M229" s="1" t="s">
        <v>2828</v>
      </c>
      <c r="N229" s="1" t="s">
        <v>2753</v>
      </c>
      <c r="O229" s="1" t="s">
        <v>2496</v>
      </c>
      <c r="Q229" s="1">
        <v>1</v>
      </c>
      <c r="R229" s="1" t="str">
        <f t="shared" si="18"/>
        <v>Guangxi</v>
      </c>
      <c r="S229" s="1" t="str">
        <f t="shared" si="19"/>
        <v>Yulin</v>
      </c>
      <c r="T229" s="1" t="s">
        <v>2496</v>
      </c>
      <c r="U229" s="1" t="s">
        <v>2753</v>
      </c>
      <c r="V229" s="1" t="s">
        <v>3335</v>
      </c>
      <c r="Y229" s="4" t="s">
        <v>5</v>
      </c>
      <c r="Z229" s="6">
        <v>81.2</v>
      </c>
      <c r="AA229" s="6">
        <v>46.18</v>
      </c>
      <c r="AB229" s="10">
        <v>127.38</v>
      </c>
      <c r="AC229" s="1" t="str">
        <f>VLOOKUP(V229,'loc sxcoal vs GID worksheet'!$A$1:$B$686,2,0)</f>
        <v>榆林市</v>
      </c>
    </row>
    <row r="230" spans="1:29">
      <c r="A230" s="11">
        <v>2019</v>
      </c>
      <c r="B230" s="4" t="s">
        <v>6</v>
      </c>
      <c r="C230" s="4">
        <v>5</v>
      </c>
      <c r="D230" s="4" t="s">
        <v>0</v>
      </c>
      <c r="E230" s="4">
        <v>41</v>
      </c>
      <c r="F230" s="4" t="s">
        <v>0</v>
      </c>
      <c r="G230" s="8">
        <v>928</v>
      </c>
      <c r="H230" s="7" t="s">
        <v>1030</v>
      </c>
      <c r="I230" s="7" t="s">
        <v>10</v>
      </c>
      <c r="J230" s="3" t="s">
        <v>2255</v>
      </c>
      <c r="K230" s="3" t="s">
        <v>1836</v>
      </c>
      <c r="L230" s="1" t="s">
        <v>1480</v>
      </c>
      <c r="M230" s="1" t="s">
        <v>2829</v>
      </c>
      <c r="N230" s="1" t="s">
        <v>2544</v>
      </c>
      <c r="O230" s="1" t="s">
        <v>2545</v>
      </c>
      <c r="Q230" s="1">
        <v>1</v>
      </c>
      <c r="R230" s="1" t="str">
        <f t="shared" si="18"/>
        <v>Yunnan</v>
      </c>
      <c r="S230" s="1" t="str">
        <f t="shared" si="19"/>
        <v>Kunming</v>
      </c>
      <c r="T230" s="1" t="s">
        <v>2545</v>
      </c>
      <c r="U230" s="1" t="s">
        <v>2544</v>
      </c>
      <c r="V230" s="1" t="s">
        <v>3293</v>
      </c>
      <c r="Y230" s="4" t="s">
        <v>5</v>
      </c>
      <c r="Z230" s="6">
        <v>79.069999999999993</v>
      </c>
      <c r="AA230" s="6">
        <v>44.97</v>
      </c>
      <c r="AB230" s="10">
        <v>124.03999999999999</v>
      </c>
      <c r="AC230" s="1" t="str">
        <f>VLOOKUP(V230,'loc sxcoal vs GID worksheet'!$A$1:$B$686,2,0)</f>
        <v>昆明市</v>
      </c>
    </row>
    <row r="231" spans="1:29">
      <c r="A231" s="11">
        <v>2019</v>
      </c>
      <c r="B231" s="4" t="s">
        <v>6</v>
      </c>
      <c r="C231" s="4">
        <v>5</v>
      </c>
      <c r="D231" s="4" t="s">
        <v>0</v>
      </c>
      <c r="E231" s="4">
        <v>41</v>
      </c>
      <c r="F231" s="4" t="s">
        <v>0</v>
      </c>
      <c r="G231" s="8">
        <v>931</v>
      </c>
      <c r="H231" s="7" t="s">
        <v>1034</v>
      </c>
      <c r="I231" s="7" t="s">
        <v>10</v>
      </c>
      <c r="J231" s="1" t="s">
        <v>2257</v>
      </c>
      <c r="K231" s="1" t="s">
        <v>1769</v>
      </c>
      <c r="L231" s="1" t="s">
        <v>2830</v>
      </c>
      <c r="M231" s="1" t="s">
        <v>2831</v>
      </c>
      <c r="N231" s="1" t="s">
        <v>2832</v>
      </c>
      <c r="O231" s="1" t="s">
        <v>2545</v>
      </c>
      <c r="Q231" s="1">
        <v>1</v>
      </c>
      <c r="R231" s="1" t="str">
        <f t="shared" si="18"/>
        <v>Yunnan</v>
      </c>
      <c r="S231" s="1" t="str">
        <f t="shared" si="19"/>
        <v>Yuxi</v>
      </c>
      <c r="T231" s="1" t="s">
        <v>2545</v>
      </c>
      <c r="U231" s="1" t="s">
        <v>2832</v>
      </c>
      <c r="V231" s="1" t="s">
        <v>3349</v>
      </c>
      <c r="Y231" s="4" t="s">
        <v>5</v>
      </c>
      <c r="Z231" s="6">
        <v>100.44</v>
      </c>
      <c r="AA231" s="6">
        <v>57.12</v>
      </c>
      <c r="AB231" s="10">
        <v>157.56</v>
      </c>
      <c r="AC231" s="1" t="str">
        <f>VLOOKUP(V231,'loc sxcoal vs GID worksheet'!$A$1:$B$686,2,0)</f>
        <v>玉溪市</v>
      </c>
    </row>
    <row r="232" spans="1:29">
      <c r="A232" s="11">
        <v>2019</v>
      </c>
      <c r="B232" s="4" t="s">
        <v>6</v>
      </c>
      <c r="C232" s="4">
        <v>5</v>
      </c>
      <c r="D232" s="4" t="s">
        <v>0</v>
      </c>
      <c r="E232" s="4">
        <v>41</v>
      </c>
      <c r="F232" s="4" t="s">
        <v>0</v>
      </c>
      <c r="G232" s="8">
        <v>932</v>
      </c>
      <c r="H232" s="7" t="s">
        <v>1035</v>
      </c>
      <c r="I232" s="7" t="s">
        <v>10</v>
      </c>
      <c r="J232" s="3" t="s">
        <v>2258</v>
      </c>
      <c r="K232" s="3" t="s">
        <v>1321</v>
      </c>
      <c r="L232" s="1" t="s">
        <v>2546</v>
      </c>
      <c r="M232" s="1" t="s">
        <v>2547</v>
      </c>
      <c r="N232" s="1" t="s">
        <v>2548</v>
      </c>
      <c r="O232" s="1" t="s">
        <v>2545</v>
      </c>
      <c r="Q232" s="1">
        <v>1</v>
      </c>
      <c r="R232" s="1" t="str">
        <f t="shared" si="18"/>
        <v>Yunnan</v>
      </c>
      <c r="S232" s="1" t="str">
        <f t="shared" si="19"/>
        <v>Qujing</v>
      </c>
      <c r="T232" s="1" t="s">
        <v>2545</v>
      </c>
      <c r="U232" s="1" t="s">
        <v>2548</v>
      </c>
      <c r="V232" s="1" t="s">
        <v>3294</v>
      </c>
      <c r="Y232" s="4" t="s">
        <v>5</v>
      </c>
      <c r="Z232" s="6">
        <v>21.37</v>
      </c>
      <c r="AA232" s="6">
        <v>12.15</v>
      </c>
      <c r="AB232" s="10">
        <v>33.520000000000003</v>
      </c>
      <c r="AC232" s="1" t="str">
        <f>VLOOKUP(V232,'loc sxcoal vs GID worksheet'!$A$1:$B$686,2,0)</f>
        <v>曲靖市</v>
      </c>
    </row>
    <row r="233" spans="1:29" ht="42.75">
      <c r="A233" s="11">
        <v>2019</v>
      </c>
      <c r="B233" s="4" t="s">
        <v>6</v>
      </c>
      <c r="C233" s="4">
        <v>5</v>
      </c>
      <c r="D233" s="4" t="s">
        <v>0</v>
      </c>
      <c r="E233" s="4">
        <v>41</v>
      </c>
      <c r="F233" s="4" t="s">
        <v>0</v>
      </c>
      <c r="G233" s="8">
        <v>450</v>
      </c>
      <c r="H233" s="13" t="s">
        <v>1829</v>
      </c>
      <c r="I233" s="7" t="s">
        <v>10</v>
      </c>
      <c r="J233" s="1" t="s">
        <v>1830</v>
      </c>
      <c r="K233" s="1" t="s">
        <v>1349</v>
      </c>
      <c r="L233" s="1" t="s">
        <v>2987</v>
      </c>
      <c r="M233" s="1" t="s">
        <v>2853</v>
      </c>
      <c r="N233" s="1" t="s">
        <v>2409</v>
      </c>
      <c r="Q233" s="1">
        <v>2</v>
      </c>
      <c r="R233" s="1" t="str">
        <f>N233</f>
        <v>Guizhou</v>
      </c>
      <c r="S233" s="1" t="str">
        <f>M233</f>
        <v>Qiannan</v>
      </c>
      <c r="T233" s="1" t="s">
        <v>2409</v>
      </c>
      <c r="U233" s="1" t="s">
        <v>2853</v>
      </c>
      <c r="V233" s="1" t="s">
        <v>3488</v>
      </c>
      <c r="Y233" s="4" t="s">
        <v>5</v>
      </c>
      <c r="Z233" s="6">
        <v>40.6</v>
      </c>
      <c r="AA233" s="6">
        <v>23.09</v>
      </c>
      <c r="AB233" s="10">
        <v>63.69</v>
      </c>
      <c r="AC233" s="1" t="str">
        <f>VLOOKUP(V233,'loc sxcoal vs GID worksheet'!$A$1:$B$686,2,0)</f>
        <v>都匀市</v>
      </c>
    </row>
    <row r="234" spans="1:29">
      <c r="A234" s="11">
        <v>2019</v>
      </c>
      <c r="B234" s="4" t="s">
        <v>6</v>
      </c>
      <c r="C234" s="4">
        <v>5</v>
      </c>
      <c r="D234" s="4" t="s">
        <v>0</v>
      </c>
      <c r="E234" s="4">
        <v>41</v>
      </c>
      <c r="F234" s="4" t="s">
        <v>0</v>
      </c>
      <c r="G234" s="8">
        <v>941</v>
      </c>
      <c r="H234" s="7" t="s">
        <v>1044</v>
      </c>
      <c r="I234" s="7" t="s">
        <v>10</v>
      </c>
      <c r="J234" s="1" t="s">
        <v>2267</v>
      </c>
      <c r="K234" s="1" t="s">
        <v>1776</v>
      </c>
      <c r="L234" s="1" t="s">
        <v>2835</v>
      </c>
      <c r="M234" s="1" t="s">
        <v>2836</v>
      </c>
      <c r="N234" s="1" t="s">
        <v>2836</v>
      </c>
      <c r="O234" s="1" t="s">
        <v>2545</v>
      </c>
      <c r="Q234" s="1">
        <v>1</v>
      </c>
      <c r="R234" s="1" t="str">
        <f t="shared" ref="R234:R242" si="20">O234</f>
        <v>Yunnan</v>
      </c>
      <c r="S234" s="1" t="str">
        <f t="shared" ref="S234:S242" si="21">N234</f>
        <v>Wenshan</v>
      </c>
      <c r="T234" s="1" t="s">
        <v>2545</v>
      </c>
      <c r="U234" s="1" t="s">
        <v>2836</v>
      </c>
      <c r="V234" s="1" t="s">
        <v>3350</v>
      </c>
      <c r="Y234" s="4" t="s">
        <v>5</v>
      </c>
      <c r="Z234" s="6">
        <v>256.43</v>
      </c>
      <c r="AA234" s="6">
        <v>145.84</v>
      </c>
      <c r="AB234" s="10">
        <v>402.27</v>
      </c>
      <c r="AC234" s="1" t="str">
        <f>VLOOKUP(V234,'loc sxcoal vs GID worksheet'!$A$1:$B$686,2,0)</f>
        <v>文山市</v>
      </c>
    </row>
    <row r="235" spans="1:29">
      <c r="A235" s="11">
        <v>2019</v>
      </c>
      <c r="B235" s="4" t="s">
        <v>6</v>
      </c>
      <c r="C235" s="4">
        <v>5</v>
      </c>
      <c r="D235" s="4" t="s">
        <v>0</v>
      </c>
      <c r="E235" s="4">
        <v>41</v>
      </c>
      <c r="F235" s="4" t="s">
        <v>0</v>
      </c>
      <c r="G235" s="8">
        <v>948</v>
      </c>
      <c r="H235" s="7" t="s">
        <v>1051</v>
      </c>
      <c r="I235" s="7" t="s">
        <v>10</v>
      </c>
      <c r="J235" s="1" t="s">
        <v>2273</v>
      </c>
      <c r="K235" s="1" t="s">
        <v>1782</v>
      </c>
      <c r="L235" s="1" t="s">
        <v>2837</v>
      </c>
      <c r="M235" s="1" t="s">
        <v>2838</v>
      </c>
      <c r="N235" s="1" t="s">
        <v>2548</v>
      </c>
      <c r="O235" s="1" t="s">
        <v>2545</v>
      </c>
      <c r="Q235" s="1">
        <v>1</v>
      </c>
      <c r="R235" s="1" t="str">
        <f t="shared" si="20"/>
        <v>Yunnan</v>
      </c>
      <c r="S235" s="1" t="str">
        <f t="shared" si="21"/>
        <v>Qujing</v>
      </c>
      <c r="T235" s="1" t="s">
        <v>2545</v>
      </c>
      <c r="U235" s="1" t="s">
        <v>2548</v>
      </c>
      <c r="V235" s="1" t="s">
        <v>3294</v>
      </c>
      <c r="Y235" s="4" t="s">
        <v>5</v>
      </c>
      <c r="Z235" s="6">
        <v>21.37</v>
      </c>
      <c r="AA235" s="6">
        <v>12.15</v>
      </c>
      <c r="AB235" s="10">
        <v>33.520000000000003</v>
      </c>
      <c r="AC235" s="1" t="str">
        <f>VLOOKUP(V235,'loc sxcoal vs GID worksheet'!$A$1:$B$686,2,0)</f>
        <v>曲靖市</v>
      </c>
    </row>
    <row r="236" spans="1:29">
      <c r="A236" s="11">
        <v>2019</v>
      </c>
      <c r="B236" s="4" t="s">
        <v>6</v>
      </c>
      <c r="C236" s="4">
        <v>5</v>
      </c>
      <c r="D236" s="4" t="s">
        <v>0</v>
      </c>
      <c r="E236" s="4">
        <v>41</v>
      </c>
      <c r="F236" s="4" t="s">
        <v>0</v>
      </c>
      <c r="G236" s="8">
        <v>949</v>
      </c>
      <c r="H236" s="7" t="s">
        <v>1052</v>
      </c>
      <c r="I236" s="7" t="s">
        <v>1053</v>
      </c>
      <c r="J236" s="1" t="s">
        <v>2274</v>
      </c>
      <c r="K236" s="1" t="s">
        <v>2351</v>
      </c>
      <c r="L236" s="1" t="s">
        <v>2839</v>
      </c>
      <c r="M236" s="1" t="s">
        <v>2840</v>
      </c>
      <c r="N236" s="1" t="s">
        <v>2356</v>
      </c>
      <c r="O236" s="1" t="s">
        <v>2357</v>
      </c>
      <c r="Q236" s="1">
        <v>1</v>
      </c>
      <c r="R236" s="1" t="str">
        <f t="shared" si="20"/>
        <v>Zhejiang</v>
      </c>
      <c r="S236" s="1" t="str">
        <f t="shared" si="21"/>
        <v>Shaoxing</v>
      </c>
      <c r="T236" s="1" t="s">
        <v>2357</v>
      </c>
      <c r="U236" s="1" t="s">
        <v>2356</v>
      </c>
      <c r="V236" s="1" t="s">
        <v>3244</v>
      </c>
      <c r="Y236" s="4" t="s">
        <v>5</v>
      </c>
      <c r="Z236" s="6">
        <v>166.68</v>
      </c>
      <c r="AA236" s="6">
        <v>94.8</v>
      </c>
      <c r="AB236" s="10">
        <v>261.48</v>
      </c>
      <c r="AC236" s="1" t="str">
        <f>VLOOKUP(V236,'loc sxcoal vs GID worksheet'!$A$1:$B$686,2,0)</f>
        <v>绍兴市</v>
      </c>
    </row>
    <row r="237" spans="1:29">
      <c r="A237" s="11">
        <v>2019</v>
      </c>
      <c r="B237" s="4" t="s">
        <v>6</v>
      </c>
      <c r="C237" s="4">
        <v>5</v>
      </c>
      <c r="D237" s="4" t="s">
        <v>0</v>
      </c>
      <c r="E237" s="4">
        <v>41</v>
      </c>
      <c r="F237" s="4" t="s">
        <v>0</v>
      </c>
      <c r="G237" s="8">
        <v>952</v>
      </c>
      <c r="H237" s="7" t="s">
        <v>1056</v>
      </c>
      <c r="I237" s="7" t="s">
        <v>1057</v>
      </c>
      <c r="J237" s="1" t="s">
        <v>2277</v>
      </c>
      <c r="K237" s="1" t="s">
        <v>1785</v>
      </c>
      <c r="L237" s="1" t="s">
        <v>1785</v>
      </c>
      <c r="M237" s="1" t="s">
        <v>2841</v>
      </c>
      <c r="N237" s="1" t="s">
        <v>2475</v>
      </c>
      <c r="O237" s="1" t="s">
        <v>2396</v>
      </c>
      <c r="Q237" s="1">
        <v>1</v>
      </c>
      <c r="R237" s="1" t="str">
        <f t="shared" si="20"/>
        <v>Jiangxi</v>
      </c>
      <c r="S237" s="1" t="str">
        <f t="shared" si="21"/>
        <v>Ganzhou</v>
      </c>
      <c r="T237" s="1" t="s">
        <v>2396</v>
      </c>
      <c r="U237" s="1" t="s">
        <v>2475</v>
      </c>
      <c r="V237" s="1" t="s">
        <v>3275</v>
      </c>
      <c r="Y237" s="4" t="s">
        <v>5</v>
      </c>
      <c r="Z237" s="6">
        <v>433.8</v>
      </c>
      <c r="AA237" s="6">
        <v>246.72</v>
      </c>
      <c r="AB237" s="10">
        <v>680.52</v>
      </c>
      <c r="AC237" s="1" t="str">
        <f>VLOOKUP(V237,'loc sxcoal vs GID worksheet'!$A$1:$B$686,2,0)</f>
        <v>赣州市</v>
      </c>
    </row>
    <row r="238" spans="1:29">
      <c r="A238" s="11">
        <v>2019</v>
      </c>
      <c r="B238" s="4" t="s">
        <v>6</v>
      </c>
      <c r="C238" s="4">
        <v>5</v>
      </c>
      <c r="D238" s="4" t="s">
        <v>0</v>
      </c>
      <c r="E238" s="4">
        <v>41</v>
      </c>
      <c r="F238" s="4" t="s">
        <v>0</v>
      </c>
      <c r="G238" s="8">
        <v>955</v>
      </c>
      <c r="H238" s="7" t="s">
        <v>1060</v>
      </c>
      <c r="I238" s="7" t="s">
        <v>10</v>
      </c>
      <c r="J238" s="1" t="s">
        <v>2280</v>
      </c>
      <c r="K238" s="1" t="s">
        <v>1788</v>
      </c>
      <c r="L238" s="1" t="s">
        <v>2842</v>
      </c>
      <c r="M238" s="1" t="s">
        <v>2843</v>
      </c>
      <c r="N238" s="1" t="s">
        <v>2435</v>
      </c>
      <c r="O238" s="1" t="s">
        <v>2357</v>
      </c>
      <c r="Q238" s="1">
        <v>1</v>
      </c>
      <c r="R238" s="1" t="str">
        <f t="shared" si="20"/>
        <v>Zhejiang</v>
      </c>
      <c r="S238" s="1" t="str">
        <f t="shared" si="21"/>
        <v>Jiaxing</v>
      </c>
      <c r="T238" s="1" t="s">
        <v>2357</v>
      </c>
      <c r="U238" s="1" t="s">
        <v>2435</v>
      </c>
      <c r="V238" s="1" t="s">
        <v>3265</v>
      </c>
      <c r="Y238" s="4" t="s">
        <v>5</v>
      </c>
      <c r="Z238" s="6">
        <v>132.49</v>
      </c>
      <c r="AA238" s="6">
        <v>75.349999999999994</v>
      </c>
      <c r="AB238" s="10">
        <v>207.84</v>
      </c>
      <c r="AC238" s="1" t="str">
        <f>VLOOKUP(V238,'loc sxcoal vs GID worksheet'!$A$1:$B$686,2,0)</f>
        <v>嘉兴市</v>
      </c>
    </row>
    <row r="239" spans="1:29">
      <c r="A239" s="11">
        <v>2019</v>
      </c>
      <c r="B239" s="4" t="s">
        <v>6</v>
      </c>
      <c r="C239" s="4">
        <v>5</v>
      </c>
      <c r="D239" s="4" t="s">
        <v>0</v>
      </c>
      <c r="E239" s="4">
        <v>41</v>
      </c>
      <c r="F239" s="4" t="s">
        <v>0</v>
      </c>
      <c r="G239" s="8">
        <v>956</v>
      </c>
      <c r="H239" s="7" t="s">
        <v>1061</v>
      </c>
      <c r="I239" s="7" t="s">
        <v>10</v>
      </c>
      <c r="J239" s="1" t="s">
        <v>2281</v>
      </c>
      <c r="K239" s="1" t="s">
        <v>1789</v>
      </c>
      <c r="L239" s="1" t="s">
        <v>1789</v>
      </c>
      <c r="M239" s="1" t="s">
        <v>2844</v>
      </c>
      <c r="N239" s="1" t="s">
        <v>2845</v>
      </c>
      <c r="O239" s="1" t="s">
        <v>2357</v>
      </c>
      <c r="Q239" s="1">
        <v>1</v>
      </c>
      <c r="R239" s="1" t="str">
        <f t="shared" si="20"/>
        <v>Zhejiang</v>
      </c>
      <c r="S239" s="1" t="str">
        <f t="shared" si="21"/>
        <v>Quzhou</v>
      </c>
      <c r="T239" s="1" t="s">
        <v>2357</v>
      </c>
      <c r="U239" s="1" t="s">
        <v>2845</v>
      </c>
      <c r="V239" s="1" t="s">
        <v>3351</v>
      </c>
      <c r="Y239" s="4" t="s">
        <v>5</v>
      </c>
      <c r="Z239" s="6">
        <v>132.49</v>
      </c>
      <c r="AA239" s="6">
        <v>75.349999999999994</v>
      </c>
      <c r="AB239" s="10">
        <v>207.84</v>
      </c>
      <c r="AC239" s="1" t="str">
        <f>VLOOKUP(V239,'loc sxcoal vs GID worksheet'!$A$1:$B$686,2,0)</f>
        <v>衢州市</v>
      </c>
    </row>
    <row r="240" spans="1:29">
      <c r="A240" s="11">
        <v>2019</v>
      </c>
      <c r="B240" s="4" t="s">
        <v>6</v>
      </c>
      <c r="C240" s="4">
        <v>5</v>
      </c>
      <c r="D240" s="4" t="s">
        <v>0</v>
      </c>
      <c r="E240" s="4">
        <v>41</v>
      </c>
      <c r="F240" s="4" t="s">
        <v>0</v>
      </c>
      <c r="G240" s="8">
        <v>959</v>
      </c>
      <c r="H240" s="7" t="s">
        <v>1064</v>
      </c>
      <c r="I240" s="7" t="s">
        <v>1065</v>
      </c>
      <c r="J240" s="1" t="s">
        <v>2284</v>
      </c>
      <c r="K240" s="1" t="s">
        <v>1792</v>
      </c>
      <c r="L240" s="1" t="s">
        <v>2846</v>
      </c>
      <c r="M240" s="1" t="s">
        <v>2847</v>
      </c>
      <c r="N240" s="1" t="s">
        <v>2845</v>
      </c>
      <c r="O240" s="1" t="s">
        <v>2357</v>
      </c>
      <c r="Q240" s="1">
        <v>1</v>
      </c>
      <c r="R240" s="1" t="str">
        <f t="shared" si="20"/>
        <v>Zhejiang</v>
      </c>
      <c r="S240" s="1" t="str">
        <f t="shared" si="21"/>
        <v>Quzhou</v>
      </c>
      <c r="T240" s="1" t="s">
        <v>2357</v>
      </c>
      <c r="U240" s="1" t="s">
        <v>2845</v>
      </c>
      <c r="V240" s="1" t="s">
        <v>3351</v>
      </c>
      <c r="Y240" s="4" t="s">
        <v>5</v>
      </c>
      <c r="Z240" s="6">
        <v>267.12</v>
      </c>
      <c r="AA240" s="6">
        <v>151.91999999999999</v>
      </c>
      <c r="AB240" s="10">
        <v>419.03999999999996</v>
      </c>
      <c r="AC240" s="1" t="str">
        <f>VLOOKUP(V240,'loc sxcoal vs GID worksheet'!$A$1:$B$686,2,0)</f>
        <v>衢州市</v>
      </c>
    </row>
    <row r="241" spans="1:29">
      <c r="A241" s="11">
        <v>2019</v>
      </c>
      <c r="B241" s="4" t="s">
        <v>6</v>
      </c>
      <c r="C241" s="4">
        <v>5</v>
      </c>
      <c r="D241" s="4" t="s">
        <v>0</v>
      </c>
      <c r="E241" s="4">
        <v>41</v>
      </c>
      <c r="F241" s="4" t="s">
        <v>0</v>
      </c>
      <c r="G241" s="8">
        <v>961</v>
      </c>
      <c r="H241" s="7" t="s">
        <v>1066</v>
      </c>
      <c r="I241" s="7" t="s">
        <v>1068</v>
      </c>
      <c r="J241" s="1" t="s">
        <v>2286</v>
      </c>
      <c r="K241" s="1" t="s">
        <v>1794</v>
      </c>
      <c r="L241" s="1" t="s">
        <v>2848</v>
      </c>
      <c r="M241" s="1" t="s">
        <v>2849</v>
      </c>
      <c r="N241" s="1" t="s">
        <v>2374</v>
      </c>
      <c r="O241" s="1" t="s">
        <v>2370</v>
      </c>
      <c r="Q241" s="1">
        <v>1</v>
      </c>
      <c r="R241" s="1" t="str">
        <f t="shared" si="20"/>
        <v>Fujian</v>
      </c>
      <c r="S241" s="1" t="str">
        <f t="shared" si="21"/>
        <v>Longyan</v>
      </c>
      <c r="T241" s="1" t="s">
        <v>2370</v>
      </c>
      <c r="U241" s="1" t="s">
        <v>2374</v>
      </c>
      <c r="V241" s="1" t="s">
        <v>3248</v>
      </c>
      <c r="Y241" s="4" t="s">
        <v>5</v>
      </c>
      <c r="Z241" s="6">
        <v>666.72</v>
      </c>
      <c r="AA241" s="6">
        <v>379.19</v>
      </c>
      <c r="AB241" s="10">
        <v>1045.9100000000001</v>
      </c>
      <c r="AC241" s="1" t="str">
        <f>VLOOKUP(V241,'loc sxcoal vs GID worksheet'!$A$1:$B$686,2,0)</f>
        <v>龙岩市</v>
      </c>
    </row>
    <row r="242" spans="1:29">
      <c r="A242" s="11">
        <v>2019</v>
      </c>
      <c r="B242" s="4" t="s">
        <v>6</v>
      </c>
      <c r="C242" s="4">
        <v>5</v>
      </c>
      <c r="D242" s="4" t="s">
        <v>0</v>
      </c>
      <c r="E242" s="4">
        <v>41</v>
      </c>
      <c r="F242" s="4" t="s">
        <v>0</v>
      </c>
      <c r="G242" s="8">
        <v>962</v>
      </c>
      <c r="H242" s="7" t="s">
        <v>1066</v>
      </c>
      <c r="I242" s="7" t="s">
        <v>1069</v>
      </c>
      <c r="J242" s="1" t="s">
        <v>2287</v>
      </c>
      <c r="K242" s="1" t="s">
        <v>1795</v>
      </c>
      <c r="L242" s="1" t="s">
        <v>2556</v>
      </c>
      <c r="M242" s="1" t="s">
        <v>2850</v>
      </c>
      <c r="N242" s="1" t="s">
        <v>2369</v>
      </c>
      <c r="O242" s="1" t="s">
        <v>2370</v>
      </c>
      <c r="Q242" s="1">
        <v>1</v>
      </c>
      <c r="R242" s="1" t="str">
        <f t="shared" si="20"/>
        <v>Fujian</v>
      </c>
      <c r="S242" s="1" t="str">
        <f t="shared" si="21"/>
        <v>Sanming</v>
      </c>
      <c r="T242" s="1" t="s">
        <v>2370</v>
      </c>
      <c r="U242" s="1" t="s">
        <v>2369</v>
      </c>
      <c r="V242" s="1" t="s">
        <v>3247</v>
      </c>
      <c r="Y242" s="4" t="s">
        <v>5</v>
      </c>
      <c r="Z242" s="6">
        <v>333.36</v>
      </c>
      <c r="AA242" s="6">
        <v>189.59</v>
      </c>
      <c r="AB242" s="10">
        <v>522.95000000000005</v>
      </c>
      <c r="AC242" s="1" t="str">
        <f>VLOOKUP(V242,'loc sxcoal vs GID worksheet'!$A$1:$B$686,2,0)</f>
        <v>三明市</v>
      </c>
    </row>
    <row r="243" spans="1:29">
      <c r="A243" s="11">
        <v>2019</v>
      </c>
      <c r="B243" s="4" t="s">
        <v>6</v>
      </c>
      <c r="C243" s="4">
        <v>5</v>
      </c>
      <c r="D243" s="4" t="s">
        <v>0</v>
      </c>
      <c r="E243" s="4">
        <v>41</v>
      </c>
      <c r="F243" s="4" t="s">
        <v>0</v>
      </c>
      <c r="G243" s="8">
        <v>226</v>
      </c>
      <c r="H243" s="7" t="s">
        <v>12</v>
      </c>
      <c r="I243" s="7" t="s">
        <v>58</v>
      </c>
      <c r="J243" s="1" t="s">
        <v>59</v>
      </c>
      <c r="K243" s="1" t="s">
        <v>1141</v>
      </c>
      <c r="L243" s="1" t="s">
        <v>3196</v>
      </c>
      <c r="M243" s="1" t="s">
        <v>2409</v>
      </c>
      <c r="Q243" s="1">
        <v>3</v>
      </c>
      <c r="R243" s="1" t="str">
        <f>M243</f>
        <v>Guizhou</v>
      </c>
      <c r="S243" s="1" t="str">
        <f>L243</f>
        <v>Guiding</v>
      </c>
      <c r="T243" s="1" t="s">
        <v>2409</v>
      </c>
      <c r="U243" s="1" t="s">
        <v>3196</v>
      </c>
      <c r="V243" s="1" t="s">
        <v>3258</v>
      </c>
      <c r="Y243" s="4" t="s">
        <v>5</v>
      </c>
      <c r="Z243" s="6">
        <v>299.17</v>
      </c>
      <c r="AA243" s="6">
        <v>170.15</v>
      </c>
      <c r="AB243" s="10">
        <v>469.32000000000005</v>
      </c>
      <c r="AC243" s="1" t="str">
        <f>VLOOKUP(V243,'loc sxcoal vs GID worksheet'!$A$1:$B$686,2,0)</f>
        <v>贵阳市</v>
      </c>
    </row>
    <row r="244" spans="1:29">
      <c r="A244" s="11">
        <v>2019</v>
      </c>
      <c r="B244" s="4" t="s">
        <v>6</v>
      </c>
      <c r="C244" s="4">
        <v>5</v>
      </c>
      <c r="D244" s="4" t="s">
        <v>0</v>
      </c>
      <c r="E244" s="4">
        <v>41</v>
      </c>
      <c r="F244" s="4" t="s">
        <v>0</v>
      </c>
      <c r="G244" s="8">
        <v>965</v>
      </c>
      <c r="H244" s="7" t="s">
        <v>1066</v>
      </c>
      <c r="I244" s="7" t="s">
        <v>10</v>
      </c>
      <c r="J244" s="1" t="s">
        <v>1837</v>
      </c>
      <c r="K244" s="1" t="s">
        <v>1798</v>
      </c>
      <c r="L244" s="1" t="s">
        <v>2854</v>
      </c>
      <c r="M244" s="1" t="s">
        <v>2855</v>
      </c>
      <c r="N244" s="1" t="s">
        <v>2603</v>
      </c>
      <c r="O244" s="1" t="s">
        <v>2366</v>
      </c>
      <c r="Q244" s="1">
        <v>1</v>
      </c>
      <c r="R244" s="1" t="str">
        <f t="shared" ref="R244:R254" si="22">O244</f>
        <v>Sichuan</v>
      </c>
      <c r="S244" s="1" t="str">
        <f t="shared" ref="S244:S254" si="23">N244</f>
        <v>Guang'an</v>
      </c>
      <c r="T244" s="1" t="s">
        <v>2366</v>
      </c>
      <c r="U244" s="1" t="s">
        <v>2603</v>
      </c>
      <c r="V244" s="1" t="s">
        <v>3308</v>
      </c>
      <c r="Y244" s="4" t="s">
        <v>5</v>
      </c>
      <c r="Z244" s="6">
        <v>267.12</v>
      </c>
      <c r="AA244" s="6">
        <v>151.91999999999999</v>
      </c>
      <c r="AB244" s="10">
        <v>419.03999999999996</v>
      </c>
      <c r="AC244" s="1" t="str">
        <f>VLOOKUP(V244,'loc sxcoal vs GID worksheet'!$A$1:$B$686,2,0)</f>
        <v>广安市</v>
      </c>
    </row>
    <row r="245" spans="1:29">
      <c r="A245" s="11">
        <v>2019</v>
      </c>
      <c r="B245" s="4" t="s">
        <v>6</v>
      </c>
      <c r="C245" s="4">
        <v>5</v>
      </c>
      <c r="D245" s="4" t="s">
        <v>0</v>
      </c>
      <c r="E245" s="4">
        <v>41</v>
      </c>
      <c r="F245" s="4" t="s">
        <v>0</v>
      </c>
      <c r="G245" s="8">
        <v>966</v>
      </c>
      <c r="H245" s="7" t="s">
        <v>1066</v>
      </c>
      <c r="I245" s="7" t="s">
        <v>1072</v>
      </c>
      <c r="J245" s="1" t="s">
        <v>2290</v>
      </c>
      <c r="K245" s="1" t="s">
        <v>1799</v>
      </c>
      <c r="L245" s="1" t="s">
        <v>1468</v>
      </c>
      <c r="M245" s="1" t="s">
        <v>2856</v>
      </c>
      <c r="N245" s="1" t="s">
        <v>2544</v>
      </c>
      <c r="O245" s="1" t="s">
        <v>2545</v>
      </c>
      <c r="Q245" s="1">
        <v>1</v>
      </c>
      <c r="R245" s="1" t="str">
        <f t="shared" si="22"/>
        <v>Yunnan</v>
      </c>
      <c r="S245" s="1" t="str">
        <f t="shared" si="23"/>
        <v>Kunming</v>
      </c>
      <c r="T245" s="1" t="s">
        <v>2545</v>
      </c>
      <c r="U245" s="1" t="s">
        <v>2544</v>
      </c>
      <c r="V245" s="1" t="s">
        <v>3293</v>
      </c>
      <c r="Y245" s="4" t="s">
        <v>5</v>
      </c>
      <c r="Z245" s="6">
        <v>267.12</v>
      </c>
      <c r="AA245" s="6">
        <v>151.91999999999999</v>
      </c>
      <c r="AB245" s="10">
        <v>419.03999999999996</v>
      </c>
      <c r="AC245" s="1" t="str">
        <f>VLOOKUP(V245,'loc sxcoal vs GID worksheet'!$A$1:$B$686,2,0)</f>
        <v>昆明市</v>
      </c>
    </row>
    <row r="246" spans="1:29">
      <c r="A246" s="11">
        <v>2019</v>
      </c>
      <c r="B246" s="4" t="s">
        <v>6</v>
      </c>
      <c r="C246" s="4">
        <v>5</v>
      </c>
      <c r="D246" s="4" t="s">
        <v>0</v>
      </c>
      <c r="E246" s="4">
        <v>41</v>
      </c>
      <c r="F246" s="4" t="s">
        <v>0</v>
      </c>
      <c r="G246" s="8">
        <v>967</v>
      </c>
      <c r="H246" s="7" t="s">
        <v>1073</v>
      </c>
      <c r="I246" s="7" t="s">
        <v>10</v>
      </c>
      <c r="J246" s="1" t="s">
        <v>2291</v>
      </c>
      <c r="K246" s="1" t="s">
        <v>1231</v>
      </c>
      <c r="L246" s="1" t="s">
        <v>2467</v>
      </c>
      <c r="M246" s="1" t="s">
        <v>1787</v>
      </c>
      <c r="N246" s="1" t="s">
        <v>2437</v>
      </c>
      <c r="O246" s="1" t="s">
        <v>2357</v>
      </c>
      <c r="Q246" s="1">
        <v>1</v>
      </c>
      <c r="R246" s="1" t="str">
        <f t="shared" si="22"/>
        <v>Zhejiang</v>
      </c>
      <c r="S246" s="1" t="str">
        <f t="shared" si="23"/>
        <v>Huzhou</v>
      </c>
      <c r="T246" s="1" t="s">
        <v>2357</v>
      </c>
      <c r="U246" s="1" t="s">
        <v>2437</v>
      </c>
      <c r="V246" s="1" t="s">
        <v>3266</v>
      </c>
      <c r="Y246" s="4" t="s">
        <v>5</v>
      </c>
      <c r="Z246" s="6">
        <v>100.44</v>
      </c>
      <c r="AA246" s="6">
        <v>57.12</v>
      </c>
      <c r="AB246" s="10">
        <v>157.56</v>
      </c>
      <c r="AC246" s="1" t="str">
        <f>VLOOKUP(V246,'loc sxcoal vs GID worksheet'!$A$1:$B$686,2,0)</f>
        <v>湖州市</v>
      </c>
    </row>
    <row r="247" spans="1:29">
      <c r="A247" s="11">
        <v>2019</v>
      </c>
      <c r="B247" s="4" t="s">
        <v>6</v>
      </c>
      <c r="C247" s="4">
        <v>5</v>
      </c>
      <c r="D247" s="4" t="s">
        <v>0</v>
      </c>
      <c r="E247" s="4">
        <v>41</v>
      </c>
      <c r="F247" s="4" t="s">
        <v>0</v>
      </c>
      <c r="G247" s="8">
        <v>969</v>
      </c>
      <c r="H247" s="7" t="s">
        <v>1075</v>
      </c>
      <c r="I247" s="7" t="s">
        <v>10</v>
      </c>
      <c r="J247" s="1" t="s">
        <v>2293</v>
      </c>
      <c r="K247" s="1" t="s">
        <v>1801</v>
      </c>
      <c r="L247" s="1" t="s">
        <v>2646</v>
      </c>
      <c r="M247" s="1" t="s">
        <v>2647</v>
      </c>
      <c r="N247" s="1" t="s">
        <v>2648</v>
      </c>
      <c r="O247" s="1" t="s">
        <v>2357</v>
      </c>
      <c r="Q247" s="1">
        <v>1</v>
      </c>
      <c r="R247" s="1" t="str">
        <f t="shared" si="22"/>
        <v>Zhejiang</v>
      </c>
      <c r="S247" s="1" t="str">
        <f t="shared" si="23"/>
        <v>Jinhua</v>
      </c>
      <c r="T247" s="1" t="s">
        <v>2357</v>
      </c>
      <c r="U247" s="1" t="s">
        <v>2648</v>
      </c>
      <c r="V247" s="1" t="s">
        <v>3316</v>
      </c>
      <c r="Y247" s="4" t="s">
        <v>5</v>
      </c>
      <c r="Z247" s="6">
        <v>132.49</v>
      </c>
      <c r="AA247" s="6">
        <v>75.349999999999994</v>
      </c>
      <c r="AB247" s="10">
        <v>207.84</v>
      </c>
      <c r="AC247" s="1" t="str">
        <f>VLOOKUP(V247,'loc sxcoal vs GID worksheet'!$A$1:$B$686,2,0)</f>
        <v>金华市</v>
      </c>
    </row>
    <row r="248" spans="1:29">
      <c r="A248" s="11">
        <v>2019</v>
      </c>
      <c r="B248" s="4" t="s">
        <v>6</v>
      </c>
      <c r="C248" s="4">
        <v>5</v>
      </c>
      <c r="D248" s="4" t="s">
        <v>0</v>
      </c>
      <c r="E248" s="4">
        <v>41</v>
      </c>
      <c r="F248" s="4" t="s">
        <v>0</v>
      </c>
      <c r="G248" s="8">
        <v>972</v>
      </c>
      <c r="H248" s="7" t="s">
        <v>1077</v>
      </c>
      <c r="I248" s="7" t="s">
        <v>1079</v>
      </c>
      <c r="J248" s="1" t="s">
        <v>2296</v>
      </c>
      <c r="K248" s="1" t="s">
        <v>1804</v>
      </c>
      <c r="L248" s="1" t="s">
        <v>2857</v>
      </c>
      <c r="M248" s="1" t="s">
        <v>2463</v>
      </c>
      <c r="N248" s="1" t="s">
        <v>2464</v>
      </c>
      <c r="O248" s="1" t="s">
        <v>2357</v>
      </c>
      <c r="Q248" s="1">
        <v>1</v>
      </c>
      <c r="R248" s="1" t="str">
        <f t="shared" si="22"/>
        <v>Zhejiang</v>
      </c>
      <c r="S248" s="1" t="str">
        <f t="shared" si="23"/>
        <v>Hangzhou</v>
      </c>
      <c r="T248" s="1" t="s">
        <v>2357</v>
      </c>
      <c r="U248" s="1" t="s">
        <v>2464</v>
      </c>
      <c r="V248" s="1" t="s">
        <v>3274</v>
      </c>
      <c r="Y248" s="4" t="s">
        <v>5</v>
      </c>
      <c r="Z248" s="6">
        <v>200.87</v>
      </c>
      <c r="AA248" s="6">
        <v>114.24</v>
      </c>
      <c r="AB248" s="10">
        <v>315.11</v>
      </c>
      <c r="AC248" s="1" t="str">
        <f>VLOOKUP(V248,'loc sxcoal vs GID worksheet'!$A$1:$B$686,2,0)</f>
        <v>杭州市</v>
      </c>
    </row>
    <row r="249" spans="1:29">
      <c r="A249" s="11">
        <v>2019</v>
      </c>
      <c r="B249" s="4" t="s">
        <v>6</v>
      </c>
      <c r="C249" s="4">
        <v>5</v>
      </c>
      <c r="D249" s="4" t="s">
        <v>0</v>
      </c>
      <c r="E249" s="4">
        <v>41</v>
      </c>
      <c r="F249" s="4" t="s">
        <v>0</v>
      </c>
      <c r="G249" s="8">
        <v>976</v>
      </c>
      <c r="H249" s="7" t="s">
        <v>1083</v>
      </c>
      <c r="I249" s="7" t="s">
        <v>10</v>
      </c>
      <c r="J249" s="1" t="s">
        <v>2300</v>
      </c>
      <c r="K249" s="1" t="s">
        <v>1807</v>
      </c>
      <c r="L249" s="1" t="s">
        <v>2839</v>
      </c>
      <c r="M249" s="1" t="s">
        <v>2840</v>
      </c>
      <c r="N249" s="1" t="s">
        <v>2356</v>
      </c>
      <c r="O249" s="1" t="s">
        <v>2357</v>
      </c>
      <c r="Q249" s="1">
        <v>1</v>
      </c>
      <c r="R249" s="1" t="str">
        <f t="shared" si="22"/>
        <v>Zhejiang</v>
      </c>
      <c r="S249" s="1" t="str">
        <f t="shared" si="23"/>
        <v>Shaoxing</v>
      </c>
      <c r="T249" s="1" t="s">
        <v>2357</v>
      </c>
      <c r="U249" s="1" t="s">
        <v>2356</v>
      </c>
      <c r="V249" s="1" t="s">
        <v>3244</v>
      </c>
      <c r="Y249" s="4" t="s">
        <v>5</v>
      </c>
      <c r="Z249" s="6">
        <v>66.239999999999995</v>
      </c>
      <c r="AA249" s="6">
        <v>37.68</v>
      </c>
      <c r="AB249" s="10">
        <v>103.91999999999999</v>
      </c>
      <c r="AC249" s="1" t="str">
        <f>VLOOKUP(V249,'loc sxcoal vs GID worksheet'!$A$1:$B$686,2,0)</f>
        <v>绍兴市</v>
      </c>
    </row>
    <row r="250" spans="1:29">
      <c r="A250" s="11">
        <v>2019</v>
      </c>
      <c r="B250" s="4" t="s">
        <v>6</v>
      </c>
      <c r="C250" s="4">
        <v>5</v>
      </c>
      <c r="D250" s="4" t="s">
        <v>0</v>
      </c>
      <c r="E250" s="4">
        <v>41</v>
      </c>
      <c r="F250" s="4" t="s">
        <v>0</v>
      </c>
      <c r="G250" s="8">
        <v>979</v>
      </c>
      <c r="H250" s="7" t="s">
        <v>1086</v>
      </c>
      <c r="I250" s="7" t="s">
        <v>10</v>
      </c>
      <c r="J250" s="1" t="s">
        <v>2303</v>
      </c>
      <c r="K250" s="1" t="s">
        <v>1363</v>
      </c>
      <c r="L250" s="1" t="s">
        <v>2858</v>
      </c>
      <c r="M250" s="1" t="s">
        <v>2859</v>
      </c>
      <c r="N250" s="1" t="s">
        <v>2435</v>
      </c>
      <c r="O250" s="1" t="s">
        <v>2357</v>
      </c>
      <c r="Q250" s="1">
        <v>1</v>
      </c>
      <c r="R250" s="1" t="str">
        <f t="shared" si="22"/>
        <v>Zhejiang</v>
      </c>
      <c r="S250" s="1" t="str">
        <f t="shared" si="23"/>
        <v>Jiaxing</v>
      </c>
      <c r="T250" s="1" t="s">
        <v>2357</v>
      </c>
      <c r="U250" s="1" t="s">
        <v>2435</v>
      </c>
      <c r="V250" s="1" t="s">
        <v>3265</v>
      </c>
      <c r="Y250" s="4" t="s">
        <v>5</v>
      </c>
      <c r="Z250" s="6">
        <v>166.68</v>
      </c>
      <c r="AA250" s="6">
        <v>94.8</v>
      </c>
      <c r="AB250" s="10">
        <v>261.48</v>
      </c>
      <c r="AC250" s="1" t="str">
        <f>VLOOKUP(V250,'loc sxcoal vs GID worksheet'!$A$1:$B$686,2,0)</f>
        <v>嘉兴市</v>
      </c>
    </row>
    <row r="251" spans="1:29">
      <c r="A251" s="11">
        <v>2019</v>
      </c>
      <c r="B251" s="4" t="s">
        <v>6</v>
      </c>
      <c r="C251" s="4">
        <v>5</v>
      </c>
      <c r="D251" s="4" t="s">
        <v>0</v>
      </c>
      <c r="E251" s="4">
        <v>41</v>
      </c>
      <c r="F251" s="4" t="s">
        <v>0</v>
      </c>
      <c r="G251" s="8">
        <v>980</v>
      </c>
      <c r="H251" s="7" t="s">
        <v>1087</v>
      </c>
      <c r="I251" s="7" t="s">
        <v>10</v>
      </c>
      <c r="J251" s="1" t="s">
        <v>2304</v>
      </c>
      <c r="K251" s="1" t="s">
        <v>1810</v>
      </c>
      <c r="L251" s="1" t="s">
        <v>2860</v>
      </c>
      <c r="M251" s="1" t="s">
        <v>1787</v>
      </c>
      <c r="N251" s="1" t="s">
        <v>2437</v>
      </c>
      <c r="O251" s="1" t="s">
        <v>2357</v>
      </c>
      <c r="Q251" s="1">
        <v>1</v>
      </c>
      <c r="R251" s="1" t="str">
        <f t="shared" si="22"/>
        <v>Zhejiang</v>
      </c>
      <c r="S251" s="1" t="str">
        <f t="shared" si="23"/>
        <v>Huzhou</v>
      </c>
      <c r="T251" s="1" t="s">
        <v>2357</v>
      </c>
      <c r="U251" s="1" t="s">
        <v>2437</v>
      </c>
      <c r="V251" s="1" t="s">
        <v>3266</v>
      </c>
      <c r="Y251" s="4" t="s">
        <v>5</v>
      </c>
      <c r="Z251" s="6">
        <v>470.12</v>
      </c>
      <c r="AA251" s="6">
        <v>267.38</v>
      </c>
      <c r="AB251" s="10">
        <v>737.5</v>
      </c>
      <c r="AC251" s="1" t="str">
        <f>VLOOKUP(V251,'loc sxcoal vs GID worksheet'!$A$1:$B$686,2,0)</f>
        <v>湖州市</v>
      </c>
    </row>
    <row r="252" spans="1:29">
      <c r="A252" s="11">
        <v>2019</v>
      </c>
      <c r="B252" s="4" t="s">
        <v>6</v>
      </c>
      <c r="C252" s="4">
        <v>5</v>
      </c>
      <c r="D252" s="4" t="s">
        <v>0</v>
      </c>
      <c r="E252" s="4">
        <v>41</v>
      </c>
      <c r="F252" s="4" t="s">
        <v>0</v>
      </c>
      <c r="G252" s="8">
        <v>988</v>
      </c>
      <c r="H252" s="7" t="s">
        <v>1095</v>
      </c>
      <c r="I252" s="7" t="s">
        <v>10</v>
      </c>
      <c r="J252" s="1" t="s">
        <v>2312</v>
      </c>
      <c r="K252" s="1" t="s">
        <v>1816</v>
      </c>
      <c r="L252" s="1" t="s">
        <v>2861</v>
      </c>
      <c r="M252" s="1" t="s">
        <v>2665</v>
      </c>
      <c r="N252" s="1" t="s">
        <v>2862</v>
      </c>
      <c r="O252" s="1" t="s">
        <v>2366</v>
      </c>
      <c r="Q252" s="1">
        <v>1</v>
      </c>
      <c r="R252" s="1" t="str">
        <f t="shared" si="22"/>
        <v>Sichuan</v>
      </c>
      <c r="S252" s="1" t="str">
        <f t="shared" si="23"/>
        <v>Zigong</v>
      </c>
      <c r="T252" s="1" t="s">
        <v>2366</v>
      </c>
      <c r="U252" s="1" t="s">
        <v>2862</v>
      </c>
      <c r="V252" s="1" t="s">
        <v>3352</v>
      </c>
      <c r="Y252" s="4" t="s">
        <v>5</v>
      </c>
      <c r="Z252" s="6">
        <v>42.74</v>
      </c>
      <c r="AA252" s="6">
        <v>24.31</v>
      </c>
      <c r="AB252" s="10">
        <v>67.05</v>
      </c>
      <c r="AC252" s="1" t="str">
        <f>VLOOKUP(V252,'loc sxcoal vs GID worksheet'!$A$1:$B$686,2,0)</f>
        <v>自贡市</v>
      </c>
    </row>
    <row r="253" spans="1:29">
      <c r="A253" s="11">
        <v>2019</v>
      </c>
      <c r="B253" s="4" t="s">
        <v>6</v>
      </c>
      <c r="C253" s="4">
        <v>5</v>
      </c>
      <c r="D253" s="4" t="s">
        <v>0</v>
      </c>
      <c r="E253" s="4">
        <v>41</v>
      </c>
      <c r="F253" s="4" t="s">
        <v>0</v>
      </c>
      <c r="G253" s="8">
        <v>991</v>
      </c>
      <c r="H253" s="7" t="s">
        <v>1098</v>
      </c>
      <c r="I253" s="7" t="s">
        <v>10</v>
      </c>
      <c r="J253" s="1" t="s">
        <v>2315</v>
      </c>
      <c r="K253" s="1" t="s">
        <v>1819</v>
      </c>
      <c r="L253" s="1" t="s">
        <v>1346</v>
      </c>
      <c r="M253" s="1" t="s">
        <v>2863</v>
      </c>
      <c r="N253" s="1" t="s">
        <v>2535</v>
      </c>
      <c r="O253" s="1" t="s">
        <v>2409</v>
      </c>
      <c r="Q253" s="1">
        <v>1</v>
      </c>
      <c r="R253" s="1" t="str">
        <f t="shared" si="22"/>
        <v>Guizhou</v>
      </c>
      <c r="S253" s="1" t="str">
        <f t="shared" si="23"/>
        <v>Zunyi</v>
      </c>
      <c r="T253" s="1" t="s">
        <v>2409</v>
      </c>
      <c r="U253" s="1" t="s">
        <v>2535</v>
      </c>
      <c r="V253" s="1" t="s">
        <v>3291</v>
      </c>
      <c r="Y253" s="4" t="s">
        <v>5</v>
      </c>
      <c r="Z253" s="6">
        <v>96.16</v>
      </c>
      <c r="AA253" s="6">
        <v>54.69</v>
      </c>
      <c r="AB253" s="10">
        <v>150.85</v>
      </c>
      <c r="AC253" s="1" t="str">
        <f>VLOOKUP(V253,'loc sxcoal vs GID worksheet'!$A$1:$B$686,2,0)</f>
        <v>遵义市</v>
      </c>
    </row>
    <row r="254" spans="1:29">
      <c r="A254" s="11">
        <v>2019</v>
      </c>
      <c r="B254" s="12" t="s">
        <v>6</v>
      </c>
      <c r="C254" s="12">
        <v>5</v>
      </c>
      <c r="D254" s="12" t="s">
        <v>0</v>
      </c>
      <c r="E254" s="12">
        <v>41</v>
      </c>
      <c r="F254" s="12" t="s">
        <v>0</v>
      </c>
      <c r="G254" s="8">
        <v>992</v>
      </c>
      <c r="H254" s="7" t="s">
        <v>1099</v>
      </c>
      <c r="I254" s="7" t="s">
        <v>10</v>
      </c>
      <c r="J254" s="7" t="s">
        <v>2316</v>
      </c>
      <c r="K254" s="7" t="s">
        <v>1820</v>
      </c>
      <c r="L254" s="7" t="s">
        <v>2864</v>
      </c>
      <c r="M254" s="7" t="s">
        <v>2535</v>
      </c>
      <c r="N254" s="7" t="s">
        <v>2535</v>
      </c>
      <c r="O254" s="7" t="s">
        <v>2409</v>
      </c>
      <c r="P254" s="7"/>
      <c r="Q254" s="1">
        <v>1</v>
      </c>
      <c r="R254" s="1" t="str">
        <f t="shared" si="22"/>
        <v>Guizhou</v>
      </c>
      <c r="S254" s="1" t="str">
        <f t="shared" si="23"/>
        <v>Zunyi</v>
      </c>
      <c r="T254" s="7" t="s">
        <v>2409</v>
      </c>
      <c r="U254" s="7" t="s">
        <v>2535</v>
      </c>
      <c r="V254" s="1" t="s">
        <v>3291</v>
      </c>
      <c r="W254" s="7"/>
      <c r="X254" s="7"/>
      <c r="Y254" s="4" t="s">
        <v>5</v>
      </c>
      <c r="Z254" s="6">
        <v>36.33</v>
      </c>
      <c r="AA254" s="6">
        <v>20.66</v>
      </c>
      <c r="AB254" s="10">
        <v>56.989999999999995</v>
      </c>
      <c r="AC254" s="1" t="str">
        <f>VLOOKUP(V254,'loc sxcoal vs GID worksheet'!$A$1:$B$686,2,0)</f>
        <v>遵义市</v>
      </c>
    </row>
    <row r="255" spans="1:29">
      <c r="A255" s="11">
        <v>2019</v>
      </c>
      <c r="B255" s="4" t="s">
        <v>6</v>
      </c>
      <c r="C255" s="4">
        <v>5</v>
      </c>
      <c r="D255" s="4" t="s">
        <v>0</v>
      </c>
      <c r="E255" s="4">
        <v>41</v>
      </c>
      <c r="F255" s="4" t="s">
        <v>0</v>
      </c>
      <c r="G255" s="8">
        <v>369</v>
      </c>
      <c r="H255" s="7" t="s">
        <v>309</v>
      </c>
      <c r="I255" s="7" t="s">
        <v>329</v>
      </c>
      <c r="J255" s="1" t="s">
        <v>329</v>
      </c>
      <c r="K255" s="1" t="s">
        <v>1278</v>
      </c>
      <c r="L255" s="1" t="s">
        <v>3205</v>
      </c>
      <c r="M255" s="1" t="s">
        <v>2564</v>
      </c>
      <c r="Q255" s="1">
        <v>3</v>
      </c>
      <c r="R255" s="1" t="str">
        <f>M255</f>
        <v>Hainan</v>
      </c>
      <c r="S255" s="1" t="str">
        <f>L255</f>
        <v>Changjiang</v>
      </c>
      <c r="T255" s="1" t="s">
        <v>2564</v>
      </c>
      <c r="U255" s="1" t="s">
        <v>3205</v>
      </c>
      <c r="V255" s="1" t="s">
        <v>3495</v>
      </c>
      <c r="Y255" s="4" t="s">
        <v>5</v>
      </c>
      <c r="Z255" s="6">
        <v>2237.36</v>
      </c>
      <c r="AA255" s="6">
        <v>1272.47</v>
      </c>
      <c r="AB255" s="10">
        <v>3509.83</v>
      </c>
      <c r="AC255" s="1" t="str">
        <f>VLOOKUP(V255,'loc sxcoal vs GID worksheet'!$A$1:$B$686,2,0)</f>
        <v>东方市</v>
      </c>
    </row>
    <row r="256" spans="1:29">
      <c r="A256" s="11">
        <v>2019</v>
      </c>
      <c r="B256" s="4" t="s">
        <v>6</v>
      </c>
      <c r="C256" s="4">
        <v>5</v>
      </c>
      <c r="D256" s="4" t="s">
        <v>0</v>
      </c>
      <c r="E256" s="4">
        <v>41</v>
      </c>
      <c r="F256" s="4" t="s">
        <v>0</v>
      </c>
      <c r="G256" s="8">
        <v>844</v>
      </c>
      <c r="H256" s="7" t="s">
        <v>947</v>
      </c>
      <c r="I256" s="7" t="s">
        <v>950</v>
      </c>
      <c r="J256" s="1" t="s">
        <v>951</v>
      </c>
      <c r="K256" s="1" t="s">
        <v>1694</v>
      </c>
      <c r="L256" s="1" t="s">
        <v>3205</v>
      </c>
      <c r="M256" s="1" t="s">
        <v>2564</v>
      </c>
      <c r="Q256" s="1">
        <v>3</v>
      </c>
      <c r="R256" s="1" t="str">
        <f>M256</f>
        <v>Hainan</v>
      </c>
      <c r="S256" s="1" t="str">
        <f>L256</f>
        <v>Changjiang</v>
      </c>
      <c r="T256" s="1" t="s">
        <v>2564</v>
      </c>
      <c r="U256" s="1" t="s">
        <v>3205</v>
      </c>
      <c r="V256" s="1" t="s">
        <v>3495</v>
      </c>
      <c r="Y256" s="4" t="s">
        <v>5</v>
      </c>
      <c r="Z256" s="6">
        <v>132.49</v>
      </c>
      <c r="AA256" s="6">
        <v>75.349999999999994</v>
      </c>
      <c r="AB256" s="10">
        <v>207.84</v>
      </c>
      <c r="AC256" s="1" t="str">
        <f>VLOOKUP(V256,'loc sxcoal vs GID worksheet'!$A$1:$B$686,2,0)</f>
        <v>东方市</v>
      </c>
    </row>
    <row r="257" spans="1:29">
      <c r="A257" s="11">
        <v>2019</v>
      </c>
      <c r="B257" s="4" t="s">
        <v>6</v>
      </c>
      <c r="C257" s="4">
        <v>5</v>
      </c>
      <c r="D257" s="4" t="s">
        <v>0</v>
      </c>
      <c r="E257" s="4">
        <v>41</v>
      </c>
      <c r="F257" s="4" t="s">
        <v>0</v>
      </c>
      <c r="G257" s="8">
        <v>459</v>
      </c>
      <c r="H257" s="7" t="s">
        <v>486</v>
      </c>
      <c r="I257" s="7" t="s">
        <v>10</v>
      </c>
      <c r="J257" s="1" t="s">
        <v>1862</v>
      </c>
      <c r="K257" s="1" t="s">
        <v>1357</v>
      </c>
      <c r="L257" s="1" t="s">
        <v>2572</v>
      </c>
      <c r="M257" s="1" t="s">
        <v>2573</v>
      </c>
      <c r="N257" s="1" t="s">
        <v>2431</v>
      </c>
      <c r="Q257" s="1">
        <v>2</v>
      </c>
      <c r="R257" s="1" t="str">
        <f>N257</f>
        <v>Harbin</v>
      </c>
      <c r="S257" s="1" t="str">
        <f>M257</f>
        <v>Acheng</v>
      </c>
      <c r="T257" s="1" t="s">
        <v>2431</v>
      </c>
      <c r="U257" s="1" t="s">
        <v>2573</v>
      </c>
      <c r="V257" s="1" t="s">
        <v>3264</v>
      </c>
      <c r="Y257" s="4" t="s">
        <v>5</v>
      </c>
      <c r="Z257" s="6">
        <v>85.48</v>
      </c>
      <c r="AA257" s="6">
        <v>48.61</v>
      </c>
      <c r="AB257" s="10">
        <v>134.09</v>
      </c>
      <c r="AC257" s="1" t="str">
        <f>VLOOKUP(V257,'loc sxcoal vs GID worksheet'!$A$1:$B$686,2,0)</f>
        <v>哈尔滨市</v>
      </c>
    </row>
    <row r="258" spans="1:29">
      <c r="A258" s="11">
        <v>2019</v>
      </c>
      <c r="B258" s="4" t="s">
        <v>6</v>
      </c>
      <c r="C258" s="4">
        <v>5</v>
      </c>
      <c r="D258" s="4" t="s">
        <v>0</v>
      </c>
      <c r="E258" s="4">
        <v>41</v>
      </c>
      <c r="F258" s="4" t="s">
        <v>0</v>
      </c>
      <c r="G258" s="8">
        <v>616</v>
      </c>
      <c r="H258" s="7" t="s">
        <v>700</v>
      </c>
      <c r="I258" s="7" t="s">
        <v>702</v>
      </c>
      <c r="J258" s="1" t="s">
        <v>1953</v>
      </c>
      <c r="K258" s="1" t="s">
        <v>1487</v>
      </c>
      <c r="L258" s="1" t="s">
        <v>2948</v>
      </c>
      <c r="Q258" s="1">
        <v>4</v>
      </c>
      <c r="R258" s="1" t="str">
        <f>L258</f>
        <v>Hechuan</v>
      </c>
      <c r="S258" s="1" t="str">
        <f>K258</f>
        <v>Caijiawan Caojie</v>
      </c>
      <c r="T258" s="1" t="s">
        <v>2948</v>
      </c>
      <c r="U258" s="1" t="s">
        <v>1487</v>
      </c>
      <c r="V258" s="1" t="s">
        <v>3483</v>
      </c>
      <c r="Y258" s="4" t="s">
        <v>5</v>
      </c>
      <c r="Z258" s="6">
        <v>213.69</v>
      </c>
      <c r="AA258" s="6">
        <v>121.53</v>
      </c>
      <c r="AB258" s="10">
        <v>335.22</v>
      </c>
      <c r="AC258" s="1" t="str">
        <f>VLOOKUP(V258,'loc sxcoal vs GID worksheet'!$A$1:$B$686,2,0)</f>
        <v>重庆市</v>
      </c>
    </row>
    <row r="259" spans="1:29">
      <c r="A259" s="11">
        <v>2019</v>
      </c>
      <c r="B259" s="4" t="s">
        <v>6</v>
      </c>
      <c r="C259" s="4">
        <v>5</v>
      </c>
      <c r="D259" s="4" t="s">
        <v>0</v>
      </c>
      <c r="E259" s="4">
        <v>41</v>
      </c>
      <c r="F259" s="4" t="s">
        <v>0</v>
      </c>
      <c r="G259" s="8">
        <v>776</v>
      </c>
      <c r="H259" s="7" t="s">
        <v>874</v>
      </c>
      <c r="I259" s="7" t="s">
        <v>10</v>
      </c>
      <c r="J259" s="1" t="s">
        <v>2109</v>
      </c>
      <c r="K259" s="1" t="s">
        <v>1632</v>
      </c>
      <c r="L259" s="1" t="s">
        <v>2756</v>
      </c>
      <c r="M259" s="1" t="s">
        <v>2757</v>
      </c>
      <c r="N259" s="1" t="s">
        <v>2758</v>
      </c>
      <c r="O259" s="1" t="s">
        <v>2432</v>
      </c>
      <c r="Q259" s="1">
        <v>1</v>
      </c>
      <c r="R259" s="1" t="str">
        <f>O259</f>
        <v>Heilungkiang</v>
      </c>
      <c r="S259" s="1" t="str">
        <f>N259</f>
        <v>Kiamusze</v>
      </c>
      <c r="T259" s="1" t="s">
        <v>2432</v>
      </c>
      <c r="U259" s="1" t="s">
        <v>2758</v>
      </c>
      <c r="V259" s="1" t="s">
        <v>3493</v>
      </c>
      <c r="Y259" s="4" t="s">
        <v>5</v>
      </c>
      <c r="Z259" s="6">
        <v>346.18</v>
      </c>
      <c r="AA259" s="6">
        <v>196.89</v>
      </c>
      <c r="AB259" s="10">
        <v>543.06999999999994</v>
      </c>
      <c r="AC259" s="1" t="str">
        <f>VLOOKUP(V259,'loc sxcoal vs GID worksheet'!$A$1:$B$686,2,0)</f>
        <v>佳木斯市</v>
      </c>
    </row>
    <row r="260" spans="1:29">
      <c r="A260" s="11">
        <v>2019</v>
      </c>
      <c r="B260" s="4" t="s">
        <v>6</v>
      </c>
      <c r="C260" s="4">
        <v>5</v>
      </c>
      <c r="D260" s="4" t="s">
        <v>0</v>
      </c>
      <c r="E260" s="4">
        <v>41</v>
      </c>
      <c r="F260" s="4" t="s">
        <v>0</v>
      </c>
      <c r="G260" s="8">
        <v>469</v>
      </c>
      <c r="H260" s="7" t="s">
        <v>499</v>
      </c>
      <c r="I260" s="7" t="s">
        <v>10</v>
      </c>
      <c r="J260" s="1" t="s">
        <v>1868</v>
      </c>
      <c r="K260" s="1" t="s">
        <v>1366</v>
      </c>
      <c r="L260" s="1" t="s">
        <v>1465</v>
      </c>
      <c r="M260" s="1" t="s">
        <v>2758</v>
      </c>
      <c r="N260" s="1" t="s">
        <v>2432</v>
      </c>
      <c r="Q260" s="1">
        <v>2</v>
      </c>
      <c r="R260" s="1" t="str">
        <f t="shared" ref="R260:R291" si="24">N260</f>
        <v>Heilungkiang</v>
      </c>
      <c r="S260" s="1" t="str">
        <f t="shared" ref="S260:S291" si="25">M260</f>
        <v>Kiamusze</v>
      </c>
      <c r="T260" s="1" t="s">
        <v>2432</v>
      </c>
      <c r="U260" s="1" t="s">
        <v>2758</v>
      </c>
      <c r="V260" s="1" t="s">
        <v>3493</v>
      </c>
      <c r="Y260" s="4" t="s">
        <v>5</v>
      </c>
      <c r="Z260" s="6">
        <v>66.239999999999995</v>
      </c>
      <c r="AA260" s="6">
        <v>37.68</v>
      </c>
      <c r="AB260" s="10">
        <v>103.91999999999999</v>
      </c>
      <c r="AC260" s="1" t="str">
        <f>VLOOKUP(V260,'loc sxcoal vs GID worksheet'!$A$1:$B$686,2,0)</f>
        <v>佳木斯市</v>
      </c>
    </row>
    <row r="261" spans="1:29">
      <c r="A261" s="11">
        <v>2019</v>
      </c>
      <c r="B261" s="4" t="s">
        <v>6</v>
      </c>
      <c r="C261" s="4">
        <v>5</v>
      </c>
      <c r="D261" s="4" t="s">
        <v>0</v>
      </c>
      <c r="E261" s="4">
        <v>41</v>
      </c>
      <c r="F261" s="4" t="s">
        <v>0</v>
      </c>
      <c r="G261" s="8">
        <v>199</v>
      </c>
      <c r="H261" s="7" t="s">
        <v>9</v>
      </c>
      <c r="I261" s="7" t="s">
        <v>10</v>
      </c>
      <c r="J261" s="1" t="s">
        <v>11</v>
      </c>
      <c r="K261" s="1" t="s">
        <v>1113</v>
      </c>
      <c r="L261" s="1" t="s">
        <v>2865</v>
      </c>
      <c r="M261" s="1" t="s">
        <v>2392</v>
      </c>
      <c r="N261" s="1" t="s">
        <v>2386</v>
      </c>
      <c r="Q261" s="1">
        <v>2</v>
      </c>
      <c r="R261" s="1" t="str">
        <f t="shared" si="24"/>
        <v>Anhui</v>
      </c>
      <c r="S261" s="1" t="str">
        <f t="shared" si="25"/>
        <v>Anqing</v>
      </c>
      <c r="T261" s="1" t="s">
        <v>2386</v>
      </c>
      <c r="U261" s="1" t="s">
        <v>2392</v>
      </c>
      <c r="V261" s="1" t="s">
        <v>3253</v>
      </c>
      <c r="Y261" s="4" t="s">
        <v>5</v>
      </c>
      <c r="Z261" s="6">
        <v>149.58000000000001</v>
      </c>
      <c r="AA261" s="6">
        <v>85.07</v>
      </c>
      <c r="AB261" s="10">
        <v>234.65</v>
      </c>
      <c r="AC261" s="1" t="str">
        <f>VLOOKUP(V261,'loc sxcoal vs GID worksheet'!$A$1:$B$686,2,0)</f>
        <v>安庆市</v>
      </c>
    </row>
    <row r="262" spans="1:29">
      <c r="A262" s="11">
        <v>2019</v>
      </c>
      <c r="B262" s="4" t="s">
        <v>6</v>
      </c>
      <c r="C262" s="4">
        <v>5</v>
      </c>
      <c r="D262" s="4" t="s">
        <v>0</v>
      </c>
      <c r="E262" s="4">
        <v>41</v>
      </c>
      <c r="F262" s="4" t="s">
        <v>0</v>
      </c>
      <c r="G262" s="8">
        <v>203</v>
      </c>
      <c r="H262" s="7" t="s">
        <v>12</v>
      </c>
      <c r="I262" s="7" t="s">
        <v>10</v>
      </c>
      <c r="J262" s="1" t="s">
        <v>19</v>
      </c>
      <c r="K262" s="1" t="s">
        <v>1117</v>
      </c>
      <c r="L262" s="1" t="s">
        <v>2389</v>
      </c>
      <c r="M262" s="1" t="s">
        <v>2388</v>
      </c>
      <c r="N262" s="1" t="s">
        <v>2386</v>
      </c>
      <c r="Q262" s="1">
        <v>2</v>
      </c>
      <c r="R262" s="1" t="str">
        <f t="shared" si="24"/>
        <v>Anhui</v>
      </c>
      <c r="S262" s="1" t="str">
        <f t="shared" si="25"/>
        <v>Wuhu</v>
      </c>
      <c r="T262" s="1" t="s">
        <v>2386</v>
      </c>
      <c r="U262" s="1" t="s">
        <v>2388</v>
      </c>
      <c r="V262" s="1" t="s">
        <v>3252</v>
      </c>
      <c r="Y262" s="4" t="s">
        <v>5</v>
      </c>
      <c r="Z262" s="6">
        <v>1333.44</v>
      </c>
      <c r="AA262" s="6">
        <v>758.38</v>
      </c>
      <c r="AB262" s="10">
        <v>2091.8200000000002</v>
      </c>
      <c r="AC262" s="1" t="str">
        <f>VLOOKUP(V262,'loc sxcoal vs GID worksheet'!$A$1:$B$686,2,0)</f>
        <v>芜湖市</v>
      </c>
    </row>
    <row r="263" spans="1:29">
      <c r="A263" s="11">
        <v>2019</v>
      </c>
      <c r="B263" s="4" t="s">
        <v>6</v>
      </c>
      <c r="C263" s="4">
        <v>5</v>
      </c>
      <c r="D263" s="4" t="s">
        <v>0</v>
      </c>
      <c r="E263" s="4">
        <v>41</v>
      </c>
      <c r="F263" s="4" t="s">
        <v>0</v>
      </c>
      <c r="G263" s="8">
        <v>208</v>
      </c>
      <c r="H263" s="7" t="s">
        <v>12</v>
      </c>
      <c r="I263" s="7" t="s">
        <v>27</v>
      </c>
      <c r="J263" s="1" t="s">
        <v>28</v>
      </c>
      <c r="K263" s="1" t="s">
        <v>1122</v>
      </c>
      <c r="L263" s="1" t="s">
        <v>2866</v>
      </c>
      <c r="M263" s="1" t="s">
        <v>2392</v>
      </c>
      <c r="N263" s="1" t="s">
        <v>2386</v>
      </c>
      <c r="Q263" s="1">
        <v>2</v>
      </c>
      <c r="R263" s="1" t="str">
        <f t="shared" si="24"/>
        <v>Anhui</v>
      </c>
      <c r="S263" s="1" t="str">
        <f t="shared" si="25"/>
        <v>Anqing</v>
      </c>
      <c r="T263" s="1" t="s">
        <v>2386</v>
      </c>
      <c r="U263" s="1" t="s">
        <v>2392</v>
      </c>
      <c r="V263" s="1" t="s">
        <v>3253</v>
      </c>
      <c r="Y263" s="4" t="s">
        <v>5</v>
      </c>
      <c r="Z263" s="6">
        <v>2000.16</v>
      </c>
      <c r="AA263" s="6">
        <v>1137.57</v>
      </c>
      <c r="AB263" s="10">
        <v>3137.73</v>
      </c>
      <c r="AC263" s="1" t="str">
        <f>VLOOKUP(V263,'loc sxcoal vs GID worksheet'!$A$1:$B$686,2,0)</f>
        <v>安庆市</v>
      </c>
    </row>
    <row r="264" spans="1:29">
      <c r="A264" s="11">
        <v>2019</v>
      </c>
      <c r="B264" s="4" t="s">
        <v>6</v>
      </c>
      <c r="C264" s="4">
        <v>5</v>
      </c>
      <c r="D264" s="4" t="s">
        <v>0</v>
      </c>
      <c r="E264" s="4">
        <v>41</v>
      </c>
      <c r="F264" s="4" t="s">
        <v>0</v>
      </c>
      <c r="G264" s="8">
        <v>210</v>
      </c>
      <c r="H264" s="7" t="s">
        <v>12</v>
      </c>
      <c r="I264" s="7" t="s">
        <v>30</v>
      </c>
      <c r="J264" s="1" t="s">
        <v>31</v>
      </c>
      <c r="K264" s="1" t="s">
        <v>1124</v>
      </c>
      <c r="L264" s="1" t="s">
        <v>1292</v>
      </c>
      <c r="M264" s="1" t="s">
        <v>2867</v>
      </c>
      <c r="N264" s="1" t="s">
        <v>2458</v>
      </c>
      <c r="Q264" s="1">
        <v>2</v>
      </c>
      <c r="R264" s="1" t="str">
        <f t="shared" si="24"/>
        <v>Shandong</v>
      </c>
      <c r="S264" s="1" t="str">
        <f t="shared" si="25"/>
        <v>Jining</v>
      </c>
      <c r="T264" s="1" t="s">
        <v>2458</v>
      </c>
      <c r="U264" s="1" t="s">
        <v>2867</v>
      </c>
      <c r="V264" s="1" t="s">
        <v>3353</v>
      </c>
      <c r="Y264" s="4" t="s">
        <v>5</v>
      </c>
      <c r="Z264" s="6">
        <v>333.36</v>
      </c>
      <c r="AA264" s="6">
        <v>189.59</v>
      </c>
      <c r="AB264" s="10">
        <v>522.95000000000005</v>
      </c>
      <c r="AC264" s="1" t="str">
        <f>VLOOKUP(V264,'loc sxcoal vs GID worksheet'!$A$1:$B$686,2,0)</f>
        <v>济宁市</v>
      </c>
    </row>
    <row r="265" spans="1:29">
      <c r="A265" s="11">
        <v>2019</v>
      </c>
      <c r="B265" s="4" t="s">
        <v>6</v>
      </c>
      <c r="C265" s="4">
        <v>5</v>
      </c>
      <c r="D265" s="4" t="s">
        <v>0</v>
      </c>
      <c r="E265" s="4">
        <v>41</v>
      </c>
      <c r="F265" s="4" t="s">
        <v>0</v>
      </c>
      <c r="G265" s="8">
        <v>211</v>
      </c>
      <c r="H265" s="7" t="s">
        <v>12</v>
      </c>
      <c r="I265" s="7" t="s">
        <v>32</v>
      </c>
      <c r="J265" s="1" t="s">
        <v>33</v>
      </c>
      <c r="K265" s="1" t="s">
        <v>1125</v>
      </c>
      <c r="L265" s="1" t="s">
        <v>2569</v>
      </c>
      <c r="M265" s="1" t="s">
        <v>2464</v>
      </c>
      <c r="N265" s="1" t="s">
        <v>2357</v>
      </c>
      <c r="Q265" s="1">
        <v>2</v>
      </c>
      <c r="R265" s="1" t="str">
        <f t="shared" si="24"/>
        <v>Zhejiang</v>
      </c>
      <c r="S265" s="1" t="str">
        <f t="shared" si="25"/>
        <v>Hangzhou</v>
      </c>
      <c r="T265" s="1" t="s">
        <v>2357</v>
      </c>
      <c r="U265" s="1" t="s">
        <v>2464</v>
      </c>
      <c r="V265" s="1" t="s">
        <v>3274</v>
      </c>
      <c r="Y265" s="4" t="s">
        <v>5</v>
      </c>
      <c r="Z265" s="6">
        <v>666.72</v>
      </c>
      <c r="AA265" s="6">
        <v>379.19</v>
      </c>
      <c r="AB265" s="10">
        <v>1045.9100000000001</v>
      </c>
      <c r="AC265" s="1" t="str">
        <f>VLOOKUP(V265,'loc sxcoal vs GID worksheet'!$A$1:$B$686,2,0)</f>
        <v>杭州市</v>
      </c>
    </row>
    <row r="266" spans="1:29">
      <c r="A266" s="11">
        <v>2019</v>
      </c>
      <c r="B266" s="4" t="s">
        <v>6</v>
      </c>
      <c r="C266" s="4">
        <v>5</v>
      </c>
      <c r="D266" s="4" t="s">
        <v>0</v>
      </c>
      <c r="E266" s="4">
        <v>41</v>
      </c>
      <c r="F266" s="4" t="s">
        <v>0</v>
      </c>
      <c r="G266" s="8">
        <v>213</v>
      </c>
      <c r="H266" s="7" t="s">
        <v>12</v>
      </c>
      <c r="I266" s="7" t="s">
        <v>36</v>
      </c>
      <c r="J266" s="1" t="s">
        <v>37</v>
      </c>
      <c r="K266" s="1" t="s">
        <v>1127</v>
      </c>
      <c r="L266" s="1" t="s">
        <v>2868</v>
      </c>
      <c r="M266" s="1" t="s">
        <v>2869</v>
      </c>
      <c r="N266" s="1" t="s">
        <v>2396</v>
      </c>
      <c r="Q266" s="1">
        <v>2</v>
      </c>
      <c r="R266" s="1" t="str">
        <f t="shared" si="24"/>
        <v>Jiangxi</v>
      </c>
      <c r="S266" s="1" t="str">
        <f t="shared" si="25"/>
        <v>Xinyu</v>
      </c>
      <c r="T266" s="1" t="s">
        <v>2396</v>
      </c>
      <c r="U266" s="1" t="s">
        <v>2869</v>
      </c>
      <c r="V266" s="1" t="s">
        <v>3354</v>
      </c>
      <c r="Y266" s="4" t="s">
        <v>5</v>
      </c>
      <c r="Z266" s="6">
        <v>333.36</v>
      </c>
      <c r="AA266" s="6">
        <v>189.59</v>
      </c>
      <c r="AB266" s="10">
        <v>522.95000000000005</v>
      </c>
      <c r="AC266" s="1" t="str">
        <f>VLOOKUP(V266,'loc sxcoal vs GID worksheet'!$A$1:$B$686,2,0)</f>
        <v>新余市</v>
      </c>
    </row>
    <row r="267" spans="1:29">
      <c r="A267" s="11">
        <v>2019</v>
      </c>
      <c r="B267" s="4" t="s">
        <v>6</v>
      </c>
      <c r="C267" s="4">
        <v>5</v>
      </c>
      <c r="D267" s="4" t="s">
        <v>0</v>
      </c>
      <c r="E267" s="4">
        <v>41</v>
      </c>
      <c r="F267" s="4" t="s">
        <v>0</v>
      </c>
      <c r="G267" s="8">
        <v>215</v>
      </c>
      <c r="H267" s="7" t="s">
        <v>12</v>
      </c>
      <c r="I267" s="7" t="s">
        <v>40</v>
      </c>
      <c r="J267" s="1" t="s">
        <v>41</v>
      </c>
      <c r="K267" s="1" t="s">
        <v>1130</v>
      </c>
      <c r="L267" s="1" t="s">
        <v>2870</v>
      </c>
      <c r="M267" s="1" t="s">
        <v>1407</v>
      </c>
      <c r="N267" s="1" t="s">
        <v>2400</v>
      </c>
      <c r="Q267" s="1">
        <v>2</v>
      </c>
      <c r="R267" s="1" t="str">
        <f t="shared" si="24"/>
        <v>Hunan</v>
      </c>
      <c r="S267" s="1" t="str">
        <f t="shared" si="25"/>
        <v>Changde</v>
      </c>
      <c r="T267" s="1" t="s">
        <v>2400</v>
      </c>
      <c r="U267" s="1" t="s">
        <v>1407</v>
      </c>
      <c r="V267" s="1" t="s">
        <v>3341</v>
      </c>
      <c r="Y267" s="4" t="s">
        <v>5</v>
      </c>
      <c r="Z267" s="6">
        <v>632.53</v>
      </c>
      <c r="AA267" s="6">
        <v>359.74</v>
      </c>
      <c r="AB267" s="10">
        <v>992.27</v>
      </c>
      <c r="AC267" s="1" t="str">
        <f>VLOOKUP(V267,'loc sxcoal vs GID worksheet'!$A$1:$B$686,2,0)</f>
        <v>常德市</v>
      </c>
    </row>
    <row r="268" spans="1:29">
      <c r="A268" s="11">
        <v>2019</v>
      </c>
      <c r="B268" s="4" t="s">
        <v>6</v>
      </c>
      <c r="C268" s="4">
        <v>5</v>
      </c>
      <c r="D268" s="4" t="s">
        <v>0</v>
      </c>
      <c r="E268" s="4">
        <v>41</v>
      </c>
      <c r="F268" s="4" t="s">
        <v>0</v>
      </c>
      <c r="G268" s="8">
        <v>216</v>
      </c>
      <c r="H268" s="7" t="s">
        <v>12</v>
      </c>
      <c r="I268" s="7" t="s">
        <v>42</v>
      </c>
      <c r="J268" s="1" t="s">
        <v>43</v>
      </c>
      <c r="K268" s="1" t="s">
        <v>1131</v>
      </c>
      <c r="L268" s="1" t="s">
        <v>1326</v>
      </c>
      <c r="M268" s="1" t="s">
        <v>2871</v>
      </c>
      <c r="N268" s="1" t="s">
        <v>2400</v>
      </c>
      <c r="Q268" s="1">
        <v>2</v>
      </c>
      <c r="R268" s="1" t="str">
        <f t="shared" si="24"/>
        <v>Hunan</v>
      </c>
      <c r="S268" s="1" t="str">
        <f t="shared" si="25"/>
        <v>Loudi</v>
      </c>
      <c r="T268" s="1" t="s">
        <v>2400</v>
      </c>
      <c r="U268" s="1" t="s">
        <v>2871</v>
      </c>
      <c r="V268" s="1" t="s">
        <v>3355</v>
      </c>
      <c r="Y268" s="4" t="s">
        <v>5</v>
      </c>
      <c r="Z268" s="6">
        <v>333.36</v>
      </c>
      <c r="AA268" s="6">
        <v>189.59</v>
      </c>
      <c r="AB268" s="10">
        <v>522.95000000000005</v>
      </c>
      <c r="AC268" s="1" t="str">
        <f>VLOOKUP(V268,'loc sxcoal vs GID worksheet'!$A$1:$B$686,2,0)</f>
        <v>娄底市</v>
      </c>
    </row>
    <row r="269" spans="1:29">
      <c r="A269" s="11">
        <v>2019</v>
      </c>
      <c r="B269" s="4" t="s">
        <v>6</v>
      </c>
      <c r="C269" s="4">
        <v>5</v>
      </c>
      <c r="D269" s="4" t="s">
        <v>0</v>
      </c>
      <c r="E269" s="4">
        <v>41</v>
      </c>
      <c r="F269" s="4" t="s">
        <v>0</v>
      </c>
      <c r="G269" s="8">
        <v>217</v>
      </c>
      <c r="H269" s="7" t="s">
        <v>12</v>
      </c>
      <c r="I269" s="7" t="s">
        <v>44</v>
      </c>
      <c r="J269" s="1" t="s">
        <v>45</v>
      </c>
      <c r="K269" s="1" t="s">
        <v>1132</v>
      </c>
      <c r="L269" s="1" t="s">
        <v>1552</v>
      </c>
      <c r="M269" s="1" t="s">
        <v>2871</v>
      </c>
      <c r="N269" s="1" t="s">
        <v>2400</v>
      </c>
      <c r="Q269" s="1">
        <v>2</v>
      </c>
      <c r="R269" s="1" t="str">
        <f t="shared" si="24"/>
        <v>Hunan</v>
      </c>
      <c r="S269" s="1" t="str">
        <f t="shared" si="25"/>
        <v>Loudi</v>
      </c>
      <c r="T269" s="1" t="s">
        <v>2400</v>
      </c>
      <c r="U269" s="1" t="s">
        <v>2871</v>
      </c>
      <c r="V269" s="1" t="s">
        <v>3355</v>
      </c>
      <c r="Y269" s="4" t="s">
        <v>5</v>
      </c>
      <c r="Z269" s="6">
        <v>333.36</v>
      </c>
      <c r="AA269" s="6">
        <v>189.59</v>
      </c>
      <c r="AB269" s="10">
        <v>522.95000000000005</v>
      </c>
      <c r="AC269" s="1" t="str">
        <f>VLOOKUP(V269,'loc sxcoal vs GID worksheet'!$A$1:$B$686,2,0)</f>
        <v>娄底市</v>
      </c>
    </row>
    <row r="270" spans="1:29">
      <c r="A270" s="11">
        <v>2019</v>
      </c>
      <c r="B270" s="4" t="s">
        <v>6</v>
      </c>
      <c r="C270" s="4">
        <v>5</v>
      </c>
      <c r="D270" s="4" t="s">
        <v>0</v>
      </c>
      <c r="E270" s="4">
        <v>41</v>
      </c>
      <c r="F270" s="4" t="s">
        <v>0</v>
      </c>
      <c r="G270" s="8">
        <v>220</v>
      </c>
      <c r="H270" s="7" t="s">
        <v>12</v>
      </c>
      <c r="I270" s="7" t="s">
        <v>48</v>
      </c>
      <c r="J270" s="1" t="s">
        <v>49</v>
      </c>
      <c r="K270" s="1" t="s">
        <v>1135</v>
      </c>
      <c r="L270" s="1" t="s">
        <v>2872</v>
      </c>
      <c r="M270" s="1" t="s">
        <v>2406</v>
      </c>
      <c r="N270" s="1" t="s">
        <v>1517</v>
      </c>
      <c r="Q270" s="1">
        <v>2</v>
      </c>
      <c r="R270" s="1" t="str">
        <f t="shared" si="24"/>
        <v>Guangdong</v>
      </c>
      <c r="S270" s="1" t="str">
        <f t="shared" si="25"/>
        <v>Qingyuan</v>
      </c>
      <c r="T270" s="1" t="s">
        <v>1517</v>
      </c>
      <c r="U270" s="1" t="s">
        <v>2406</v>
      </c>
      <c r="V270" s="1" t="s">
        <v>3257</v>
      </c>
      <c r="Y270" s="4" t="s">
        <v>5</v>
      </c>
      <c r="Z270" s="6">
        <v>1333.44</v>
      </c>
      <c r="AA270" s="6">
        <v>758.38</v>
      </c>
      <c r="AB270" s="10">
        <v>2091.8200000000002</v>
      </c>
      <c r="AC270" s="1" t="str">
        <f>VLOOKUP(V270,'loc sxcoal vs GID worksheet'!$A$1:$B$686,2,0)</f>
        <v>清远市</v>
      </c>
    </row>
    <row r="271" spans="1:29">
      <c r="A271" s="11">
        <v>2019</v>
      </c>
      <c r="B271" s="4" t="s">
        <v>6</v>
      </c>
      <c r="C271" s="4">
        <v>5</v>
      </c>
      <c r="D271" s="4" t="s">
        <v>0</v>
      </c>
      <c r="E271" s="4">
        <v>41</v>
      </c>
      <c r="F271" s="4" t="s">
        <v>0</v>
      </c>
      <c r="G271" s="8">
        <v>222</v>
      </c>
      <c r="H271" s="7" t="s">
        <v>12</v>
      </c>
      <c r="I271" s="7" t="s">
        <v>51</v>
      </c>
      <c r="J271" s="1" t="s">
        <v>52</v>
      </c>
      <c r="K271" s="1" t="s">
        <v>1137</v>
      </c>
      <c r="L271" s="1" t="s">
        <v>2873</v>
      </c>
      <c r="M271" s="1" t="s">
        <v>2874</v>
      </c>
      <c r="N271" s="1" t="s">
        <v>2496</v>
      </c>
      <c r="Q271" s="1">
        <v>2</v>
      </c>
      <c r="R271" s="1" t="str">
        <f t="shared" si="24"/>
        <v>Guangxi</v>
      </c>
      <c r="S271" s="1" t="str">
        <f t="shared" si="25"/>
        <v>Chongzuo</v>
      </c>
      <c r="T271" s="1" t="s">
        <v>2496</v>
      </c>
      <c r="U271" s="1" t="s">
        <v>2874</v>
      </c>
      <c r="V271" s="1" t="s">
        <v>3356</v>
      </c>
      <c r="Y271" s="4" t="s">
        <v>5</v>
      </c>
      <c r="Z271" s="6">
        <v>2457.46</v>
      </c>
      <c r="AA271" s="6">
        <v>1397.65</v>
      </c>
      <c r="AB271" s="10">
        <v>3855.11</v>
      </c>
      <c r="AC271" s="1" t="str">
        <f>VLOOKUP(V271,'loc sxcoal vs GID worksheet'!$A$1:$B$686,2,0)</f>
        <v>崇左市</v>
      </c>
    </row>
    <row r="272" spans="1:29">
      <c r="A272" s="11">
        <v>2019</v>
      </c>
      <c r="B272" s="4" t="s">
        <v>6</v>
      </c>
      <c r="C272" s="4">
        <v>5</v>
      </c>
      <c r="D272" s="4" t="s">
        <v>0</v>
      </c>
      <c r="E272" s="4">
        <v>41</v>
      </c>
      <c r="F272" s="4" t="s">
        <v>0</v>
      </c>
      <c r="G272" s="8">
        <v>223</v>
      </c>
      <c r="H272" s="7" t="s">
        <v>12</v>
      </c>
      <c r="I272" s="7" t="s">
        <v>10</v>
      </c>
      <c r="J272" s="1" t="s">
        <v>53</v>
      </c>
      <c r="K272" s="1" t="s">
        <v>1138</v>
      </c>
      <c r="L272" s="1" t="s">
        <v>2828</v>
      </c>
      <c r="M272" s="1" t="s">
        <v>2753</v>
      </c>
      <c r="N272" s="1" t="s">
        <v>2496</v>
      </c>
      <c r="Q272" s="1">
        <v>2</v>
      </c>
      <c r="R272" s="1" t="str">
        <f t="shared" si="24"/>
        <v>Guangxi</v>
      </c>
      <c r="S272" s="1" t="str">
        <f t="shared" si="25"/>
        <v>Yulin</v>
      </c>
      <c r="T272" s="1" t="s">
        <v>2496</v>
      </c>
      <c r="U272" s="1" t="s">
        <v>2753</v>
      </c>
      <c r="V272" s="1" t="s">
        <v>3335</v>
      </c>
      <c r="Y272" s="4" t="s">
        <v>5</v>
      </c>
      <c r="Z272" s="6">
        <v>666.72</v>
      </c>
      <c r="AA272" s="6">
        <v>379.19</v>
      </c>
      <c r="AB272" s="10">
        <v>1045.9100000000001</v>
      </c>
      <c r="AC272" s="1" t="str">
        <f>VLOOKUP(V272,'loc sxcoal vs GID worksheet'!$A$1:$B$686,2,0)</f>
        <v>榆林市</v>
      </c>
    </row>
    <row r="273" spans="1:29">
      <c r="A273" s="11">
        <v>2019</v>
      </c>
      <c r="B273" s="4" t="s">
        <v>6</v>
      </c>
      <c r="C273" s="4">
        <v>5</v>
      </c>
      <c r="D273" s="4" t="s">
        <v>0</v>
      </c>
      <c r="E273" s="4">
        <v>41</v>
      </c>
      <c r="F273" s="4" t="s">
        <v>0</v>
      </c>
      <c r="G273" s="8">
        <v>224</v>
      </c>
      <c r="H273" s="7" t="s">
        <v>12</v>
      </c>
      <c r="I273" s="7" t="s">
        <v>54</v>
      </c>
      <c r="J273" s="1" t="s">
        <v>55</v>
      </c>
      <c r="K273" s="1" t="s">
        <v>1139</v>
      </c>
      <c r="L273" s="1" t="s">
        <v>2875</v>
      </c>
      <c r="M273" s="1" t="s">
        <v>2753</v>
      </c>
      <c r="N273" s="1" t="s">
        <v>2496</v>
      </c>
      <c r="Q273" s="1">
        <v>2</v>
      </c>
      <c r="R273" s="1" t="str">
        <f t="shared" si="24"/>
        <v>Guangxi</v>
      </c>
      <c r="S273" s="1" t="str">
        <f t="shared" si="25"/>
        <v>Yulin</v>
      </c>
      <c r="T273" s="1" t="s">
        <v>2496</v>
      </c>
      <c r="U273" s="1" t="s">
        <v>2753</v>
      </c>
      <c r="V273" s="1" t="s">
        <v>3335</v>
      </c>
      <c r="Y273" s="4" t="s">
        <v>5</v>
      </c>
      <c r="Z273" s="6">
        <v>333.36</v>
      </c>
      <c r="AA273" s="6">
        <v>189.59</v>
      </c>
      <c r="AB273" s="10">
        <v>522.95000000000005</v>
      </c>
      <c r="AC273" s="1" t="str">
        <f>VLOOKUP(V273,'loc sxcoal vs GID worksheet'!$A$1:$B$686,2,0)</f>
        <v>榆林市</v>
      </c>
    </row>
    <row r="274" spans="1:29">
      <c r="A274" s="11">
        <v>2019</v>
      </c>
      <c r="B274" s="4" t="s">
        <v>6</v>
      </c>
      <c r="C274" s="4">
        <v>5</v>
      </c>
      <c r="D274" s="4" t="s">
        <v>0</v>
      </c>
      <c r="E274" s="4">
        <v>41</v>
      </c>
      <c r="F274" s="4" t="s">
        <v>0</v>
      </c>
      <c r="G274" s="8">
        <v>225</v>
      </c>
      <c r="H274" s="7" t="s">
        <v>12</v>
      </c>
      <c r="I274" s="7" t="s">
        <v>56</v>
      </c>
      <c r="J274" s="1" t="s">
        <v>57</v>
      </c>
      <c r="K274" s="1" t="s">
        <v>1140</v>
      </c>
      <c r="L274" s="1" t="s">
        <v>1140</v>
      </c>
      <c r="M274" s="1" t="s">
        <v>2495</v>
      </c>
      <c r="N274" s="1" t="s">
        <v>2496</v>
      </c>
      <c r="Q274" s="1">
        <v>2</v>
      </c>
      <c r="R274" s="1" t="str">
        <f t="shared" si="24"/>
        <v>Guangxi</v>
      </c>
      <c r="S274" s="1" t="str">
        <f t="shared" si="25"/>
        <v>Guilin</v>
      </c>
      <c r="T274" s="1" t="s">
        <v>2496</v>
      </c>
      <c r="U274" s="1" t="s">
        <v>2495</v>
      </c>
      <c r="V274" s="1" t="s">
        <v>3281</v>
      </c>
      <c r="Y274" s="4" t="s">
        <v>5</v>
      </c>
      <c r="Z274" s="6">
        <v>2404.04</v>
      </c>
      <c r="AA274" s="6">
        <v>1367.27</v>
      </c>
      <c r="AB274" s="10">
        <v>3771.31</v>
      </c>
      <c r="AC274" s="1" t="str">
        <f>VLOOKUP(V274,'loc sxcoal vs GID worksheet'!$A$1:$B$686,2,0)</f>
        <v>桂林市</v>
      </c>
    </row>
    <row r="275" spans="1:29">
      <c r="A275" s="11">
        <v>2019</v>
      </c>
      <c r="B275" s="4" t="s">
        <v>6</v>
      </c>
      <c r="C275" s="4">
        <v>5</v>
      </c>
      <c r="D275" s="4" t="s">
        <v>0</v>
      </c>
      <c r="E275" s="4">
        <v>41</v>
      </c>
      <c r="F275" s="4" t="s">
        <v>0</v>
      </c>
      <c r="G275" s="8">
        <v>228</v>
      </c>
      <c r="H275" s="7" t="s">
        <v>12</v>
      </c>
      <c r="I275" s="7" t="s">
        <v>62</v>
      </c>
      <c r="J275" s="1" t="s">
        <v>63</v>
      </c>
      <c r="K275" s="1" t="s">
        <v>1143</v>
      </c>
      <c r="L275" s="1" t="s">
        <v>1656</v>
      </c>
      <c r="M275" s="1" t="s">
        <v>2532</v>
      </c>
      <c r="N275" s="1" t="s">
        <v>2366</v>
      </c>
      <c r="Q275" s="1">
        <v>2</v>
      </c>
      <c r="R275" s="1" t="str">
        <f t="shared" si="24"/>
        <v>Sichuan</v>
      </c>
      <c r="S275" s="1" t="str">
        <f t="shared" si="25"/>
        <v>Dazhou</v>
      </c>
      <c r="T275" s="1" t="s">
        <v>2366</v>
      </c>
      <c r="U275" s="1" t="s">
        <v>2532</v>
      </c>
      <c r="V275" s="1" t="s">
        <v>3290</v>
      </c>
      <c r="Y275" s="4" t="s">
        <v>5</v>
      </c>
      <c r="Z275" s="6">
        <v>666.72</v>
      </c>
      <c r="AA275" s="6">
        <v>379.19</v>
      </c>
      <c r="AB275" s="10">
        <v>1045.9100000000001</v>
      </c>
      <c r="AC275" s="1" t="str">
        <f>VLOOKUP(V275,'loc sxcoal vs GID worksheet'!$A$1:$B$686,2,0)</f>
        <v>达州市</v>
      </c>
    </row>
    <row r="276" spans="1:29">
      <c r="A276" s="11">
        <v>2019</v>
      </c>
      <c r="B276" s="4" t="s">
        <v>6</v>
      </c>
      <c r="C276" s="4">
        <v>5</v>
      </c>
      <c r="D276" s="4" t="s">
        <v>0</v>
      </c>
      <c r="E276" s="4">
        <v>41</v>
      </c>
      <c r="F276" s="4" t="s">
        <v>0</v>
      </c>
      <c r="G276" s="8">
        <v>233</v>
      </c>
      <c r="H276" s="7" t="s">
        <v>70</v>
      </c>
      <c r="I276" s="7" t="s">
        <v>10</v>
      </c>
      <c r="J276" s="1" t="s">
        <v>71</v>
      </c>
      <c r="K276" s="1" t="s">
        <v>1147</v>
      </c>
      <c r="L276" s="1" t="s">
        <v>2876</v>
      </c>
      <c r="M276" s="1" t="s">
        <v>2385</v>
      </c>
      <c r="N276" s="1" t="s">
        <v>2386</v>
      </c>
      <c r="Q276" s="1">
        <v>2</v>
      </c>
      <c r="R276" s="1" t="str">
        <f t="shared" si="24"/>
        <v>Anhui</v>
      </c>
      <c r="S276" s="1" t="str">
        <f t="shared" si="25"/>
        <v>Chuzhou</v>
      </c>
      <c r="T276" s="1" t="s">
        <v>2386</v>
      </c>
      <c r="U276" s="1" t="s">
        <v>2385</v>
      </c>
      <c r="V276" s="1" t="s">
        <v>3251</v>
      </c>
      <c r="Y276" s="4" t="s">
        <v>5</v>
      </c>
      <c r="Z276" s="6">
        <v>79.069999999999993</v>
      </c>
      <c r="AA276" s="6">
        <v>44.97</v>
      </c>
      <c r="AB276" s="10">
        <v>124.03999999999999</v>
      </c>
      <c r="AC276" s="1" t="str">
        <f>VLOOKUP(V276,'loc sxcoal vs GID worksheet'!$A$1:$B$686,2,0)</f>
        <v>滁州市</v>
      </c>
    </row>
    <row r="277" spans="1:29">
      <c r="A277" s="11">
        <v>2019</v>
      </c>
      <c r="B277" s="4" t="s">
        <v>6</v>
      </c>
      <c r="C277" s="4">
        <v>5</v>
      </c>
      <c r="D277" s="4" t="s">
        <v>0</v>
      </c>
      <c r="E277" s="4">
        <v>41</v>
      </c>
      <c r="F277" s="4" t="s">
        <v>0</v>
      </c>
      <c r="G277" s="8">
        <v>237</v>
      </c>
      <c r="H277" s="7" t="s">
        <v>78</v>
      </c>
      <c r="I277" s="7" t="s">
        <v>10</v>
      </c>
      <c r="J277" s="1" t="s">
        <v>79</v>
      </c>
      <c r="K277" s="1" t="s">
        <v>1151</v>
      </c>
      <c r="L277" s="1" t="s">
        <v>2877</v>
      </c>
      <c r="M277" s="1" t="s">
        <v>2878</v>
      </c>
      <c r="N277" s="1" t="s">
        <v>2438</v>
      </c>
      <c r="Q277" s="1">
        <v>2</v>
      </c>
      <c r="R277" s="1" t="str">
        <f t="shared" si="24"/>
        <v>Liaoning</v>
      </c>
      <c r="S277" s="1" t="str">
        <f t="shared" si="25"/>
        <v>Anshan</v>
      </c>
      <c r="T277" s="1" t="s">
        <v>2438</v>
      </c>
      <c r="U277" s="1" t="s">
        <v>2878</v>
      </c>
      <c r="V277" s="1" t="s">
        <v>3357</v>
      </c>
      <c r="Y277" s="4" t="s">
        <v>5</v>
      </c>
      <c r="Z277" s="6">
        <v>66.239999999999995</v>
      </c>
      <c r="AA277" s="6">
        <v>37.68</v>
      </c>
      <c r="AB277" s="10">
        <v>103.91999999999999</v>
      </c>
      <c r="AC277" s="1" t="str">
        <f>VLOOKUP(V277,'loc sxcoal vs GID worksheet'!$A$1:$B$686,2,0)</f>
        <v>鞍山市</v>
      </c>
    </row>
    <row r="278" spans="1:29">
      <c r="A278" s="11">
        <v>2019</v>
      </c>
      <c r="B278" s="4" t="s">
        <v>6</v>
      </c>
      <c r="C278" s="4">
        <v>5</v>
      </c>
      <c r="D278" s="4" t="s">
        <v>0</v>
      </c>
      <c r="E278" s="4">
        <v>41</v>
      </c>
      <c r="F278" s="4" t="s">
        <v>0</v>
      </c>
      <c r="G278" s="8">
        <v>238</v>
      </c>
      <c r="H278" s="7" t="s">
        <v>80</v>
      </c>
      <c r="I278" s="7" t="s">
        <v>10</v>
      </c>
      <c r="J278" s="1" t="s">
        <v>81</v>
      </c>
      <c r="K278" s="1" t="s">
        <v>1152</v>
      </c>
      <c r="L278" s="1" t="s">
        <v>2421</v>
      </c>
      <c r="M278" s="1" t="s">
        <v>2421</v>
      </c>
      <c r="N278" s="1" t="s">
        <v>2362</v>
      </c>
      <c r="Q278" s="1">
        <v>2</v>
      </c>
      <c r="R278" s="1" t="str">
        <f t="shared" si="24"/>
        <v>Henan</v>
      </c>
      <c r="S278" s="1" t="str">
        <f t="shared" si="25"/>
        <v>Anyang</v>
      </c>
      <c r="T278" s="1" t="s">
        <v>2362</v>
      </c>
      <c r="U278" s="1" t="s">
        <v>2421</v>
      </c>
      <c r="V278" s="1" t="s">
        <v>3262</v>
      </c>
      <c r="Y278" s="4" t="s">
        <v>5</v>
      </c>
      <c r="Z278" s="6">
        <v>132.49</v>
      </c>
      <c r="AA278" s="6">
        <v>75.349999999999994</v>
      </c>
      <c r="AB278" s="10">
        <v>207.84</v>
      </c>
      <c r="AC278" s="1" t="str">
        <f>VLOOKUP(V278,'loc sxcoal vs GID worksheet'!$A$1:$B$686,2,0)</f>
        <v>安阳市</v>
      </c>
    </row>
    <row r="279" spans="1:29">
      <c r="A279" s="11">
        <v>2019</v>
      </c>
      <c r="B279" s="4" t="s">
        <v>6</v>
      </c>
      <c r="C279" s="4">
        <v>5</v>
      </c>
      <c r="D279" s="4" t="s">
        <v>0</v>
      </c>
      <c r="E279" s="4">
        <v>41</v>
      </c>
      <c r="F279" s="4" t="s">
        <v>0</v>
      </c>
      <c r="G279" s="8">
        <v>240</v>
      </c>
      <c r="H279" s="7" t="s">
        <v>84</v>
      </c>
      <c r="I279" s="7" t="s">
        <v>85</v>
      </c>
      <c r="J279" s="1" t="s">
        <v>86</v>
      </c>
      <c r="K279" s="1" t="s">
        <v>1154</v>
      </c>
      <c r="L279" s="1" t="s">
        <v>2879</v>
      </c>
      <c r="M279" s="1" t="s">
        <v>1430</v>
      </c>
      <c r="N279" s="1" t="s">
        <v>2446</v>
      </c>
      <c r="Q279" s="1">
        <v>2</v>
      </c>
      <c r="R279" s="1" t="str">
        <f t="shared" si="24"/>
        <v>Hubei</v>
      </c>
      <c r="S279" s="1" t="str">
        <f t="shared" si="25"/>
        <v>Huanggang</v>
      </c>
      <c r="T279" s="1" t="s">
        <v>2446</v>
      </c>
      <c r="U279" s="1" t="s">
        <v>1430</v>
      </c>
      <c r="V279" s="1" t="s">
        <v>3358</v>
      </c>
      <c r="Y279" s="4" t="s">
        <v>5</v>
      </c>
      <c r="Z279" s="6">
        <v>559.87</v>
      </c>
      <c r="AA279" s="6">
        <v>318.42</v>
      </c>
      <c r="AB279" s="10">
        <v>878.29</v>
      </c>
      <c r="AC279" s="1" t="str">
        <f>VLOOKUP(V279,'loc sxcoal vs GID worksheet'!$A$1:$B$686,2,0)</f>
        <v>黄冈市</v>
      </c>
    </row>
    <row r="280" spans="1:29">
      <c r="A280" s="11">
        <v>2019</v>
      </c>
      <c r="B280" s="4" t="s">
        <v>6</v>
      </c>
      <c r="C280" s="4">
        <v>5</v>
      </c>
      <c r="D280" s="4" t="s">
        <v>0</v>
      </c>
      <c r="E280" s="4">
        <v>41</v>
      </c>
      <c r="F280" s="4" t="s">
        <v>0</v>
      </c>
      <c r="G280" s="8">
        <v>242</v>
      </c>
      <c r="H280" s="7" t="s">
        <v>88</v>
      </c>
      <c r="I280" s="7" t="s">
        <v>89</v>
      </c>
      <c r="J280" s="1" t="s">
        <v>90</v>
      </c>
      <c r="K280" s="1" t="s">
        <v>1156</v>
      </c>
      <c r="L280" s="1" t="s">
        <v>2880</v>
      </c>
      <c r="M280" s="1" t="s">
        <v>2881</v>
      </c>
      <c r="N280" s="1" t="s">
        <v>2396</v>
      </c>
      <c r="Q280" s="1">
        <v>2</v>
      </c>
      <c r="R280" s="1" t="str">
        <f t="shared" si="24"/>
        <v>Jiangxi</v>
      </c>
      <c r="S280" s="1" t="str">
        <f t="shared" si="25"/>
        <v>Ruichang</v>
      </c>
      <c r="T280" s="1" t="s">
        <v>2396</v>
      </c>
      <c r="U280" s="1" t="s">
        <v>2881</v>
      </c>
      <c r="V280" s="1" t="s">
        <v>3359</v>
      </c>
      <c r="Y280" s="4" t="s">
        <v>5</v>
      </c>
      <c r="Z280" s="6">
        <v>1709.54</v>
      </c>
      <c r="AA280" s="6">
        <v>972.28</v>
      </c>
      <c r="AB280" s="10">
        <v>2681.8199999999997</v>
      </c>
      <c r="AC280" s="1" t="str">
        <f>VLOOKUP(V280,'loc sxcoal vs GID worksheet'!$A$1:$B$686,2,0)</f>
        <v>瑞昌市</v>
      </c>
    </row>
    <row r="281" spans="1:29">
      <c r="A281" s="11">
        <v>2019</v>
      </c>
      <c r="B281" s="4" t="s">
        <v>6</v>
      </c>
      <c r="C281" s="4">
        <v>5</v>
      </c>
      <c r="D281" s="4" t="s">
        <v>0</v>
      </c>
      <c r="E281" s="4">
        <v>41</v>
      </c>
      <c r="F281" s="4" t="s">
        <v>0</v>
      </c>
      <c r="G281" s="8">
        <v>244</v>
      </c>
      <c r="H281" s="7" t="s">
        <v>93</v>
      </c>
      <c r="I281" s="7" t="s">
        <v>94</v>
      </c>
      <c r="J281" s="1" t="s">
        <v>95</v>
      </c>
      <c r="K281" s="1" t="s">
        <v>1158</v>
      </c>
      <c r="L281" s="1" t="s">
        <v>2840</v>
      </c>
      <c r="M281" s="1" t="s">
        <v>2356</v>
      </c>
      <c r="N281" s="1" t="s">
        <v>2357</v>
      </c>
      <c r="Q281" s="1">
        <v>2</v>
      </c>
      <c r="R281" s="1" t="str">
        <f t="shared" si="24"/>
        <v>Zhejiang</v>
      </c>
      <c r="S281" s="1" t="str">
        <f t="shared" si="25"/>
        <v>Shaoxing</v>
      </c>
      <c r="T281" s="1" t="s">
        <v>2357</v>
      </c>
      <c r="U281" s="1" t="s">
        <v>2356</v>
      </c>
      <c r="V281" s="1" t="s">
        <v>3244</v>
      </c>
      <c r="Y281" s="4" t="s">
        <v>5</v>
      </c>
      <c r="Z281" s="6">
        <v>200.87</v>
      </c>
      <c r="AA281" s="6">
        <v>114.24</v>
      </c>
      <c r="AB281" s="10">
        <v>315.11</v>
      </c>
      <c r="AC281" s="1" t="str">
        <f>VLOOKUP(V281,'loc sxcoal vs GID worksheet'!$A$1:$B$686,2,0)</f>
        <v>绍兴市</v>
      </c>
    </row>
    <row r="282" spans="1:29">
      <c r="A282" s="11">
        <v>2019</v>
      </c>
      <c r="B282" s="4" t="s">
        <v>6</v>
      </c>
      <c r="C282" s="4">
        <v>5</v>
      </c>
      <c r="D282" s="4" t="s">
        <v>0</v>
      </c>
      <c r="E282" s="4">
        <v>41</v>
      </c>
      <c r="F282" s="4" t="s">
        <v>0</v>
      </c>
      <c r="G282" s="8">
        <v>246</v>
      </c>
      <c r="H282" s="7" t="s">
        <v>98</v>
      </c>
      <c r="I282" s="7" t="s">
        <v>99</v>
      </c>
      <c r="J282" s="1" t="s">
        <v>100</v>
      </c>
      <c r="K282" s="1" t="s">
        <v>1160</v>
      </c>
      <c r="L282" s="1" t="s">
        <v>1359</v>
      </c>
      <c r="M282" s="1" t="s">
        <v>1360</v>
      </c>
      <c r="N282" s="1" t="s">
        <v>1445</v>
      </c>
      <c r="Q282" s="1">
        <v>2</v>
      </c>
      <c r="R282" s="1" t="str">
        <f t="shared" si="24"/>
        <v>Hebei</v>
      </c>
      <c r="S282" s="1" t="str">
        <f t="shared" si="25"/>
        <v>Shijiazhuang</v>
      </c>
      <c r="T282" s="1" t="s">
        <v>1445</v>
      </c>
      <c r="U282" s="1" t="s">
        <v>1360</v>
      </c>
      <c r="V282" s="1" t="s">
        <v>3360</v>
      </c>
      <c r="Y282" s="4" t="s">
        <v>5</v>
      </c>
      <c r="Z282" s="6">
        <v>666.72</v>
      </c>
      <c r="AA282" s="6">
        <v>379.19</v>
      </c>
      <c r="AB282" s="10">
        <v>1045.9100000000001</v>
      </c>
      <c r="AC282" s="1" t="str">
        <f>VLOOKUP(V282,'loc sxcoal vs GID worksheet'!$A$1:$B$686,2,0)</f>
        <v>石家庄市</v>
      </c>
    </row>
    <row r="283" spans="1:29">
      <c r="A283" s="11">
        <v>2019</v>
      </c>
      <c r="B283" s="4" t="s">
        <v>6</v>
      </c>
      <c r="C283" s="4">
        <v>5</v>
      </c>
      <c r="D283" s="4" t="s">
        <v>0</v>
      </c>
      <c r="E283" s="4">
        <v>41</v>
      </c>
      <c r="F283" s="4" t="s">
        <v>0</v>
      </c>
      <c r="G283" s="8">
        <v>247</v>
      </c>
      <c r="H283" s="7" t="s">
        <v>98</v>
      </c>
      <c r="I283" s="7" t="s">
        <v>101</v>
      </c>
      <c r="J283" s="1" t="s">
        <v>102</v>
      </c>
      <c r="K283" s="1" t="s">
        <v>1161</v>
      </c>
      <c r="L283" s="1" t="s">
        <v>2882</v>
      </c>
      <c r="M283" s="1" t="s">
        <v>1360</v>
      </c>
      <c r="N283" s="1" t="s">
        <v>1445</v>
      </c>
      <c r="Q283" s="1">
        <v>2</v>
      </c>
      <c r="R283" s="1" t="str">
        <f t="shared" si="24"/>
        <v>Hebei</v>
      </c>
      <c r="S283" s="1" t="str">
        <f t="shared" si="25"/>
        <v>Shijiazhuang</v>
      </c>
      <c r="T283" s="1" t="s">
        <v>1445</v>
      </c>
      <c r="U283" s="1" t="s">
        <v>1360</v>
      </c>
      <c r="V283" s="1" t="s">
        <v>3360</v>
      </c>
      <c r="Y283" s="4" t="s">
        <v>5</v>
      </c>
      <c r="Z283" s="6">
        <v>500.04</v>
      </c>
      <c r="AA283" s="6">
        <v>284.39</v>
      </c>
      <c r="AB283" s="10">
        <v>784.43000000000006</v>
      </c>
      <c r="AC283" s="1" t="str">
        <f>VLOOKUP(V283,'loc sxcoal vs GID worksheet'!$A$1:$B$686,2,0)</f>
        <v>石家庄市</v>
      </c>
    </row>
    <row r="284" spans="1:29">
      <c r="A284" s="11">
        <v>2019</v>
      </c>
      <c r="B284" s="4" t="s">
        <v>6</v>
      </c>
      <c r="C284" s="4">
        <v>5</v>
      </c>
      <c r="D284" s="4" t="s">
        <v>0</v>
      </c>
      <c r="E284" s="4">
        <v>41</v>
      </c>
      <c r="F284" s="4" t="s">
        <v>0</v>
      </c>
      <c r="G284" s="8">
        <v>248</v>
      </c>
      <c r="H284" s="7" t="s">
        <v>98</v>
      </c>
      <c r="I284" s="7" t="s">
        <v>103</v>
      </c>
      <c r="J284" s="1" t="s">
        <v>104</v>
      </c>
      <c r="K284" s="1" t="s">
        <v>1162</v>
      </c>
      <c r="L284" s="1" t="s">
        <v>2883</v>
      </c>
      <c r="M284" s="1" t="s">
        <v>2884</v>
      </c>
      <c r="N284" s="1" t="s">
        <v>1445</v>
      </c>
      <c r="Q284" s="1">
        <v>2</v>
      </c>
      <c r="R284" s="1" t="str">
        <f t="shared" si="24"/>
        <v>Hebei</v>
      </c>
      <c r="S284" s="1" t="str">
        <f t="shared" si="25"/>
        <v>Handan</v>
      </c>
      <c r="T284" s="1" t="s">
        <v>1445</v>
      </c>
      <c r="U284" s="1" t="s">
        <v>2884</v>
      </c>
      <c r="V284" s="1" t="s">
        <v>3361</v>
      </c>
      <c r="Y284" s="4" t="s">
        <v>5</v>
      </c>
      <c r="Z284" s="6">
        <v>299.17</v>
      </c>
      <c r="AA284" s="6">
        <v>170.15</v>
      </c>
      <c r="AB284" s="10">
        <v>469.32000000000005</v>
      </c>
      <c r="AC284" s="1" t="str">
        <f>VLOOKUP(V284,'loc sxcoal vs GID worksheet'!$A$1:$B$686,2,0)</f>
        <v>邯郸市</v>
      </c>
    </row>
    <row r="285" spans="1:29">
      <c r="A285" s="11">
        <v>2019</v>
      </c>
      <c r="B285" s="4" t="s">
        <v>6</v>
      </c>
      <c r="C285" s="4">
        <v>5</v>
      </c>
      <c r="D285" s="4" t="s">
        <v>0</v>
      </c>
      <c r="E285" s="4">
        <v>41</v>
      </c>
      <c r="F285" s="4" t="s">
        <v>0</v>
      </c>
      <c r="G285" s="8">
        <v>249</v>
      </c>
      <c r="H285" s="7" t="s">
        <v>105</v>
      </c>
      <c r="I285" s="7" t="s">
        <v>106</v>
      </c>
      <c r="J285" s="1" t="s">
        <v>107</v>
      </c>
      <c r="K285" s="1" t="s">
        <v>1163</v>
      </c>
      <c r="L285" s="1" t="s">
        <v>2885</v>
      </c>
      <c r="M285" s="1" t="s">
        <v>2884</v>
      </c>
      <c r="N285" s="1" t="s">
        <v>1445</v>
      </c>
      <c r="Q285" s="1">
        <v>2</v>
      </c>
      <c r="R285" s="1" t="str">
        <f t="shared" si="24"/>
        <v>Hebei</v>
      </c>
      <c r="S285" s="1" t="str">
        <f t="shared" si="25"/>
        <v>Handan</v>
      </c>
      <c r="T285" s="1" t="s">
        <v>1445</v>
      </c>
      <c r="U285" s="1" t="s">
        <v>2884</v>
      </c>
      <c r="V285" s="1" t="s">
        <v>3361</v>
      </c>
      <c r="Y285" s="4" t="s">
        <v>5</v>
      </c>
      <c r="Z285" s="6">
        <v>299.17</v>
      </c>
      <c r="AA285" s="6">
        <v>170.15</v>
      </c>
      <c r="AB285" s="10">
        <v>469.32000000000005</v>
      </c>
      <c r="AC285" s="1" t="str">
        <f>VLOOKUP(V285,'loc sxcoal vs GID worksheet'!$A$1:$B$686,2,0)</f>
        <v>邯郸市</v>
      </c>
    </row>
    <row r="286" spans="1:29">
      <c r="A286" s="11">
        <v>2019</v>
      </c>
      <c r="B286" s="4" t="s">
        <v>6</v>
      </c>
      <c r="C286" s="4">
        <v>5</v>
      </c>
      <c r="D286" s="4" t="s">
        <v>0</v>
      </c>
      <c r="E286" s="4">
        <v>41</v>
      </c>
      <c r="F286" s="4" t="s">
        <v>0</v>
      </c>
      <c r="G286" s="8">
        <v>252</v>
      </c>
      <c r="H286" s="7" t="s">
        <v>105</v>
      </c>
      <c r="I286" s="7" t="s">
        <v>112</v>
      </c>
      <c r="J286" s="1" t="s">
        <v>113</v>
      </c>
      <c r="K286" s="1" t="s">
        <v>1166</v>
      </c>
      <c r="L286" s="1" t="s">
        <v>2886</v>
      </c>
      <c r="M286" s="1" t="s">
        <v>2887</v>
      </c>
      <c r="N286" s="1" t="s">
        <v>1445</v>
      </c>
      <c r="Q286" s="1">
        <v>2</v>
      </c>
      <c r="R286" s="1" t="str">
        <f t="shared" si="24"/>
        <v>Hebei</v>
      </c>
      <c r="S286" s="1" t="str">
        <f t="shared" si="25"/>
        <v>Zhangjiakou</v>
      </c>
      <c r="T286" s="1" t="s">
        <v>1445</v>
      </c>
      <c r="U286" s="1" t="s">
        <v>2887</v>
      </c>
      <c r="V286" s="1" t="s">
        <v>3362</v>
      </c>
      <c r="Y286" s="4" t="s">
        <v>5</v>
      </c>
      <c r="Z286" s="6">
        <v>200.87</v>
      </c>
      <c r="AA286" s="6">
        <v>114.24</v>
      </c>
      <c r="AB286" s="10">
        <v>315.11</v>
      </c>
      <c r="AC286" s="1" t="str">
        <f>VLOOKUP(V286,'loc sxcoal vs GID worksheet'!$A$1:$B$686,2,0)</f>
        <v>张家口市</v>
      </c>
    </row>
    <row r="287" spans="1:29">
      <c r="A287" s="11">
        <v>2019</v>
      </c>
      <c r="B287" s="4" t="s">
        <v>6</v>
      </c>
      <c r="C287" s="4">
        <v>5</v>
      </c>
      <c r="D287" s="4" t="s">
        <v>0</v>
      </c>
      <c r="E287" s="4">
        <v>41</v>
      </c>
      <c r="F287" s="4" t="s">
        <v>0</v>
      </c>
      <c r="G287" s="8">
        <v>254</v>
      </c>
      <c r="H287" s="7" t="s">
        <v>98</v>
      </c>
      <c r="I287" s="7" t="s">
        <v>116</v>
      </c>
      <c r="J287" s="1" t="s">
        <v>117</v>
      </c>
      <c r="K287" s="1" t="s">
        <v>1168</v>
      </c>
      <c r="L287" s="1" t="s">
        <v>2888</v>
      </c>
      <c r="M287" s="1" t="s">
        <v>2889</v>
      </c>
      <c r="N287" s="1" t="s">
        <v>2890</v>
      </c>
      <c r="Q287" s="1">
        <v>2</v>
      </c>
      <c r="R287" s="1" t="str">
        <f t="shared" si="24"/>
        <v>Beijing</v>
      </c>
      <c r="S287" s="1" t="str">
        <f t="shared" si="25"/>
        <v>Pinggu</v>
      </c>
      <c r="T287" s="1" t="s">
        <v>2890</v>
      </c>
      <c r="U287" s="1" t="s">
        <v>2889</v>
      </c>
      <c r="V287" s="1" t="s">
        <v>3482</v>
      </c>
      <c r="Y287" s="4" t="s">
        <v>5</v>
      </c>
      <c r="Z287" s="6">
        <v>132.49</v>
      </c>
      <c r="AA287" s="6">
        <v>75.349999999999994</v>
      </c>
      <c r="AB287" s="10">
        <v>207.84</v>
      </c>
      <c r="AC287" s="1" t="str">
        <f>VLOOKUP(V287,'loc sxcoal vs GID worksheet'!$A$1:$B$686,2,0)</f>
        <v>北京市</v>
      </c>
    </row>
    <row r="288" spans="1:29">
      <c r="A288" s="11">
        <v>2019</v>
      </c>
      <c r="B288" s="4" t="s">
        <v>6</v>
      </c>
      <c r="C288" s="4">
        <v>5</v>
      </c>
      <c r="D288" s="4" t="s">
        <v>0</v>
      </c>
      <c r="E288" s="4">
        <v>41</v>
      </c>
      <c r="F288" s="4" t="s">
        <v>0</v>
      </c>
      <c r="G288" s="8">
        <v>255</v>
      </c>
      <c r="H288" s="7" t="s">
        <v>98</v>
      </c>
      <c r="I288" s="7" t="s">
        <v>118</v>
      </c>
      <c r="J288" s="1" t="s">
        <v>119</v>
      </c>
      <c r="K288" s="1" t="s">
        <v>1169</v>
      </c>
      <c r="L288" s="1" t="s">
        <v>2891</v>
      </c>
      <c r="M288" s="1" t="s">
        <v>2892</v>
      </c>
      <c r="N288" s="1" t="s">
        <v>2890</v>
      </c>
      <c r="Q288" s="1">
        <v>2</v>
      </c>
      <c r="R288" s="1" t="str">
        <f t="shared" si="24"/>
        <v>Beijing</v>
      </c>
      <c r="S288" s="1" t="str">
        <f t="shared" si="25"/>
        <v>Changping</v>
      </c>
      <c r="T288" s="1" t="s">
        <v>2890</v>
      </c>
      <c r="U288" s="1" t="s">
        <v>2892</v>
      </c>
      <c r="V288" s="1" t="s">
        <v>3482</v>
      </c>
      <c r="Y288" s="4" t="s">
        <v>5</v>
      </c>
      <c r="Z288" s="6">
        <v>200.87</v>
      </c>
      <c r="AA288" s="6">
        <v>114.24</v>
      </c>
      <c r="AB288" s="10">
        <v>315.11</v>
      </c>
      <c r="AC288" s="1" t="str">
        <f>VLOOKUP(V288,'loc sxcoal vs GID worksheet'!$A$1:$B$686,2,0)</f>
        <v>北京市</v>
      </c>
    </row>
    <row r="289" spans="1:29">
      <c r="A289" s="11">
        <v>2019</v>
      </c>
      <c r="B289" s="4" t="s">
        <v>6</v>
      </c>
      <c r="C289" s="4">
        <v>5</v>
      </c>
      <c r="D289" s="4" t="s">
        <v>0</v>
      </c>
      <c r="E289" s="4">
        <v>41</v>
      </c>
      <c r="F289" s="4" t="s">
        <v>0</v>
      </c>
      <c r="G289" s="8">
        <v>256</v>
      </c>
      <c r="H289" s="7" t="s">
        <v>105</v>
      </c>
      <c r="I289" s="7" t="s">
        <v>120</v>
      </c>
      <c r="J289" s="1" t="s">
        <v>121</v>
      </c>
      <c r="K289" s="1" t="s">
        <v>1170</v>
      </c>
      <c r="L289" s="1" t="s">
        <v>2893</v>
      </c>
      <c r="M289" s="1" t="s">
        <v>2894</v>
      </c>
      <c r="N289" s="1" t="s">
        <v>2890</v>
      </c>
      <c r="Q289" s="1">
        <v>2</v>
      </c>
      <c r="R289" s="1" t="str">
        <f t="shared" si="24"/>
        <v>Beijing</v>
      </c>
      <c r="S289" s="1" t="str">
        <f t="shared" si="25"/>
        <v>Fangshan</v>
      </c>
      <c r="T289" s="1" t="s">
        <v>2890</v>
      </c>
      <c r="U289" s="1" t="s">
        <v>2894</v>
      </c>
      <c r="V289" s="1" t="s">
        <v>3482</v>
      </c>
      <c r="Y289" s="4" t="s">
        <v>5</v>
      </c>
      <c r="Z289" s="6">
        <v>333.36</v>
      </c>
      <c r="AA289" s="6">
        <v>189.59</v>
      </c>
      <c r="AB289" s="10">
        <v>522.95000000000005</v>
      </c>
      <c r="AC289" s="1" t="str">
        <f>VLOOKUP(V289,'loc sxcoal vs GID worksheet'!$A$1:$B$686,2,0)</f>
        <v>北京市</v>
      </c>
    </row>
    <row r="290" spans="1:29">
      <c r="A290" s="11">
        <v>2019</v>
      </c>
      <c r="B290" s="4" t="s">
        <v>6</v>
      </c>
      <c r="C290" s="4">
        <v>5</v>
      </c>
      <c r="D290" s="4" t="s">
        <v>0</v>
      </c>
      <c r="E290" s="4">
        <v>41</v>
      </c>
      <c r="F290" s="4" t="s">
        <v>0</v>
      </c>
      <c r="G290" s="8">
        <v>257</v>
      </c>
      <c r="H290" s="7" t="s">
        <v>105</v>
      </c>
      <c r="I290" s="7" t="s">
        <v>122</v>
      </c>
      <c r="J290" s="1" t="s">
        <v>123</v>
      </c>
      <c r="K290" s="1" t="s">
        <v>1171</v>
      </c>
      <c r="L290" s="1" t="s">
        <v>2895</v>
      </c>
      <c r="M290" s="1" t="s">
        <v>2894</v>
      </c>
      <c r="N290" s="1" t="s">
        <v>2890</v>
      </c>
      <c r="Q290" s="1">
        <v>2</v>
      </c>
      <c r="R290" s="1" t="str">
        <f t="shared" si="24"/>
        <v>Beijing</v>
      </c>
      <c r="S290" s="1" t="str">
        <f t="shared" si="25"/>
        <v>Fangshan</v>
      </c>
      <c r="T290" s="1" t="s">
        <v>2890</v>
      </c>
      <c r="U290" s="1" t="s">
        <v>2894</v>
      </c>
      <c r="V290" s="1" t="s">
        <v>3482</v>
      </c>
      <c r="Y290" s="4" t="s">
        <v>5</v>
      </c>
      <c r="Z290" s="6">
        <v>200.87</v>
      </c>
      <c r="AA290" s="6">
        <v>114.24</v>
      </c>
      <c r="AB290" s="10">
        <v>315.11</v>
      </c>
      <c r="AC290" s="1" t="str">
        <f>VLOOKUP(V290,'loc sxcoal vs GID worksheet'!$A$1:$B$686,2,0)</f>
        <v>北京市</v>
      </c>
    </row>
    <row r="291" spans="1:29">
      <c r="A291" s="11">
        <v>2019</v>
      </c>
      <c r="B291" s="4" t="s">
        <v>6</v>
      </c>
      <c r="C291" s="4">
        <v>5</v>
      </c>
      <c r="D291" s="4" t="s">
        <v>0</v>
      </c>
      <c r="E291" s="4">
        <v>41</v>
      </c>
      <c r="F291" s="4" t="s">
        <v>0</v>
      </c>
      <c r="G291" s="8">
        <v>258</v>
      </c>
      <c r="H291" s="7" t="s">
        <v>105</v>
      </c>
      <c r="I291" s="7" t="s">
        <v>124</v>
      </c>
      <c r="J291" s="1" t="s">
        <v>125</v>
      </c>
      <c r="K291" s="1" t="s">
        <v>1172</v>
      </c>
      <c r="L291" s="1" t="s">
        <v>2896</v>
      </c>
      <c r="M291" s="1" t="s">
        <v>2897</v>
      </c>
      <c r="N291" s="1" t="s">
        <v>2634</v>
      </c>
      <c r="Q291" s="1">
        <v>2</v>
      </c>
      <c r="R291" s="1" t="str">
        <f t="shared" si="24"/>
        <v>Jilin</v>
      </c>
      <c r="S291" s="1" t="str">
        <f t="shared" si="25"/>
        <v>Siping</v>
      </c>
      <c r="T291" s="1" t="s">
        <v>2634</v>
      </c>
      <c r="U291" s="1" t="s">
        <v>2897</v>
      </c>
      <c r="V291" s="1" t="s">
        <v>3363</v>
      </c>
      <c r="Y291" s="4" t="s">
        <v>5</v>
      </c>
      <c r="Z291" s="6">
        <v>166.68</v>
      </c>
      <c r="AA291" s="6">
        <v>94.8</v>
      </c>
      <c r="AB291" s="10">
        <v>261.48</v>
      </c>
      <c r="AC291" s="1" t="str">
        <f>VLOOKUP(V291,'loc sxcoal vs GID worksheet'!$A$1:$B$686,2,0)</f>
        <v>四平市</v>
      </c>
    </row>
    <row r="292" spans="1:29">
      <c r="A292" s="11">
        <v>2019</v>
      </c>
      <c r="B292" s="4" t="s">
        <v>6</v>
      </c>
      <c r="C292" s="4">
        <v>5</v>
      </c>
      <c r="D292" s="4" t="s">
        <v>0</v>
      </c>
      <c r="E292" s="4">
        <v>41</v>
      </c>
      <c r="F292" s="4" t="s">
        <v>0</v>
      </c>
      <c r="G292" s="8">
        <v>265</v>
      </c>
      <c r="H292" s="7" t="s">
        <v>139</v>
      </c>
      <c r="I292" s="7" t="s">
        <v>140</v>
      </c>
      <c r="J292" s="1" t="s">
        <v>140</v>
      </c>
      <c r="K292" s="1" t="s">
        <v>1179</v>
      </c>
      <c r="L292" s="1" t="s">
        <v>2479</v>
      </c>
      <c r="M292" s="1" t="s">
        <v>2479</v>
      </c>
      <c r="N292" s="1" t="s">
        <v>2400</v>
      </c>
      <c r="Q292" s="1">
        <v>2</v>
      </c>
      <c r="R292" s="1" t="str">
        <f t="shared" ref="R292:R323" si="26">N292</f>
        <v>Hunan</v>
      </c>
      <c r="S292" s="1" t="str">
        <f t="shared" ref="S292:S323" si="27">M292</f>
        <v>Changsha</v>
      </c>
      <c r="T292" s="1" t="s">
        <v>2400</v>
      </c>
      <c r="U292" s="1" t="s">
        <v>2479</v>
      </c>
      <c r="V292" s="1" t="s">
        <v>3276</v>
      </c>
      <c r="Y292" s="4" t="s">
        <v>5</v>
      </c>
      <c r="Z292" s="6">
        <v>433.8</v>
      </c>
      <c r="AA292" s="6">
        <v>246.72</v>
      </c>
      <c r="AB292" s="10">
        <v>680.52</v>
      </c>
      <c r="AC292" s="1" t="str">
        <f>VLOOKUP(V292,'loc sxcoal vs GID worksheet'!$A$1:$B$686,2,0)</f>
        <v>长沙市</v>
      </c>
    </row>
    <row r="293" spans="1:29">
      <c r="A293" s="11">
        <v>2019</v>
      </c>
      <c r="B293" s="4" t="s">
        <v>6</v>
      </c>
      <c r="C293" s="4">
        <v>5</v>
      </c>
      <c r="D293" s="4" t="s">
        <v>0</v>
      </c>
      <c r="E293" s="4">
        <v>41</v>
      </c>
      <c r="F293" s="4" t="s">
        <v>0</v>
      </c>
      <c r="G293" s="8">
        <v>267</v>
      </c>
      <c r="H293" s="7" t="s">
        <v>143</v>
      </c>
      <c r="I293" s="7" t="s">
        <v>144</v>
      </c>
      <c r="J293" s="1" t="s">
        <v>144</v>
      </c>
      <c r="K293" s="1" t="s">
        <v>1181</v>
      </c>
      <c r="L293" s="1" t="s">
        <v>2898</v>
      </c>
      <c r="M293" s="1" t="s">
        <v>2701</v>
      </c>
      <c r="N293" s="1" t="s">
        <v>2453</v>
      </c>
      <c r="Q293" s="1">
        <v>2</v>
      </c>
      <c r="R293" s="1" t="str">
        <f t="shared" si="26"/>
        <v>Jiangsu</v>
      </c>
      <c r="S293" s="1" t="str">
        <f t="shared" si="27"/>
        <v>Changzhou</v>
      </c>
      <c r="T293" s="1" t="s">
        <v>2453</v>
      </c>
      <c r="U293" s="1" t="s">
        <v>2701</v>
      </c>
      <c r="V293" s="1" t="s">
        <v>3324</v>
      </c>
      <c r="Y293" s="4" t="s">
        <v>5</v>
      </c>
      <c r="Z293" s="6">
        <v>79.069999999999993</v>
      </c>
      <c r="AA293" s="6">
        <v>44.97</v>
      </c>
      <c r="AB293" s="10">
        <v>124.03999999999999</v>
      </c>
      <c r="AC293" s="1" t="str">
        <f>VLOOKUP(V293,'loc sxcoal vs GID worksheet'!$A$1:$B$686,2,0)</f>
        <v>常州市</v>
      </c>
    </row>
    <row r="294" spans="1:29">
      <c r="A294" s="11">
        <v>2019</v>
      </c>
      <c r="B294" s="4" t="s">
        <v>6</v>
      </c>
      <c r="C294" s="4">
        <v>5</v>
      </c>
      <c r="D294" s="4" t="s">
        <v>0</v>
      </c>
      <c r="E294" s="4">
        <v>41</v>
      </c>
      <c r="F294" s="4" t="s">
        <v>0</v>
      </c>
      <c r="G294" s="8">
        <v>268</v>
      </c>
      <c r="H294" s="7" t="s">
        <v>145</v>
      </c>
      <c r="I294" s="7" t="s">
        <v>146</v>
      </c>
      <c r="J294" s="1" t="s">
        <v>146</v>
      </c>
      <c r="K294" s="1" t="s">
        <v>1182</v>
      </c>
      <c r="L294" s="1" t="s">
        <v>2899</v>
      </c>
      <c r="M294" s="1" t="s">
        <v>2900</v>
      </c>
      <c r="N294" s="1" t="s">
        <v>2386</v>
      </c>
      <c r="Q294" s="1">
        <v>2</v>
      </c>
      <c r="R294" s="1" t="str">
        <f t="shared" si="26"/>
        <v>Anhui</v>
      </c>
      <c r="S294" s="1" t="str">
        <f t="shared" si="27"/>
        <v>Chaohu</v>
      </c>
      <c r="T294" s="1" t="s">
        <v>2386</v>
      </c>
      <c r="U294" s="1" t="s">
        <v>2900</v>
      </c>
      <c r="V294" s="1" t="s">
        <v>3364</v>
      </c>
      <c r="Y294" s="4" t="s">
        <v>5</v>
      </c>
      <c r="Z294" s="6">
        <v>106.85</v>
      </c>
      <c r="AA294" s="6">
        <v>60.77</v>
      </c>
      <c r="AB294" s="10">
        <v>167.62</v>
      </c>
      <c r="AC294" s="1" t="str">
        <f>VLOOKUP(V294,'loc sxcoal vs GID worksheet'!$A$1:$B$686,2,0)</f>
        <v>巢湖市</v>
      </c>
    </row>
    <row r="295" spans="1:29">
      <c r="A295" s="11">
        <v>2019</v>
      </c>
      <c r="B295" s="4" t="s">
        <v>6</v>
      </c>
      <c r="C295" s="4">
        <v>5</v>
      </c>
      <c r="D295" s="4" t="s">
        <v>0</v>
      </c>
      <c r="E295" s="4">
        <v>41</v>
      </c>
      <c r="F295" s="4" t="s">
        <v>0</v>
      </c>
      <c r="G295" s="8">
        <v>271</v>
      </c>
      <c r="H295" s="7" t="s">
        <v>151</v>
      </c>
      <c r="I295" s="7" t="s">
        <v>152</v>
      </c>
      <c r="J295" s="1" t="s">
        <v>152</v>
      </c>
      <c r="K295" s="1" t="s">
        <v>1185</v>
      </c>
      <c r="L295" s="1" t="s">
        <v>2901</v>
      </c>
      <c r="M295" s="1" t="s">
        <v>2902</v>
      </c>
      <c r="N295" s="1" t="s">
        <v>1445</v>
      </c>
      <c r="Q295" s="1">
        <v>2</v>
      </c>
      <c r="R295" s="1" t="str">
        <f t="shared" si="26"/>
        <v>Hebei</v>
      </c>
      <c r="S295" s="1" t="str">
        <f t="shared" si="27"/>
        <v>Chengde</v>
      </c>
      <c r="T295" s="1" t="s">
        <v>1445</v>
      </c>
      <c r="U295" s="1" t="s">
        <v>2902</v>
      </c>
      <c r="V295" s="1" t="s">
        <v>3365</v>
      </c>
      <c r="Y295" s="4" t="s">
        <v>5</v>
      </c>
      <c r="Z295" s="6">
        <v>85.48</v>
      </c>
      <c r="AA295" s="6">
        <v>48.61</v>
      </c>
      <c r="AB295" s="10">
        <v>134.09</v>
      </c>
      <c r="AC295" s="1" t="str">
        <f>VLOOKUP(V295,'loc sxcoal vs GID worksheet'!$A$1:$B$686,2,0)</f>
        <v>承德市</v>
      </c>
    </row>
    <row r="296" spans="1:29">
      <c r="A296" s="11">
        <v>2019</v>
      </c>
      <c r="B296" s="4" t="s">
        <v>6</v>
      </c>
      <c r="C296" s="4">
        <v>5</v>
      </c>
      <c r="D296" s="4" t="s">
        <v>0</v>
      </c>
      <c r="E296" s="4">
        <v>41</v>
      </c>
      <c r="F296" s="4" t="s">
        <v>0</v>
      </c>
      <c r="G296" s="8">
        <v>272</v>
      </c>
      <c r="H296" s="7" t="s">
        <v>153</v>
      </c>
      <c r="I296" s="7" t="s">
        <v>154</v>
      </c>
      <c r="J296" s="1" t="s">
        <v>154</v>
      </c>
      <c r="K296" s="1" t="s">
        <v>1186</v>
      </c>
      <c r="L296" s="1" t="s">
        <v>2903</v>
      </c>
      <c r="M296" s="1" t="s">
        <v>2529</v>
      </c>
      <c r="N296" s="1" t="s">
        <v>2366</v>
      </c>
      <c r="Q296" s="1">
        <v>2</v>
      </c>
      <c r="R296" s="1" t="str">
        <f t="shared" si="26"/>
        <v>Sichuan</v>
      </c>
      <c r="S296" s="1" t="str">
        <f t="shared" si="27"/>
        <v>Chengdu</v>
      </c>
      <c r="T296" s="1" t="s">
        <v>2366</v>
      </c>
      <c r="U296" s="1" t="s">
        <v>2529</v>
      </c>
      <c r="V296" s="1" t="s">
        <v>3289</v>
      </c>
      <c r="Y296" s="4" t="s">
        <v>5</v>
      </c>
      <c r="Z296" s="6">
        <v>53.42</v>
      </c>
      <c r="AA296" s="6">
        <v>30.38</v>
      </c>
      <c r="AB296" s="10">
        <v>83.8</v>
      </c>
      <c r="AC296" s="1" t="str">
        <f>VLOOKUP(V296,'loc sxcoal vs GID worksheet'!$A$1:$B$686,2,0)</f>
        <v>成都市</v>
      </c>
    </row>
    <row r="297" spans="1:29">
      <c r="A297" s="11">
        <v>2019</v>
      </c>
      <c r="B297" s="4" t="s">
        <v>6</v>
      </c>
      <c r="C297" s="4">
        <v>5</v>
      </c>
      <c r="D297" s="4" t="s">
        <v>0</v>
      </c>
      <c r="E297" s="4">
        <v>41</v>
      </c>
      <c r="F297" s="4" t="s">
        <v>0</v>
      </c>
      <c r="G297" s="8">
        <v>273</v>
      </c>
      <c r="H297" s="7" t="s">
        <v>155</v>
      </c>
      <c r="I297" s="7" t="s">
        <v>156</v>
      </c>
      <c r="J297" s="1" t="s">
        <v>156</v>
      </c>
      <c r="K297" s="1" t="s">
        <v>1187</v>
      </c>
      <c r="L297" s="1" t="s">
        <v>2904</v>
      </c>
      <c r="M297" s="1" t="s">
        <v>2529</v>
      </c>
      <c r="N297" s="1" t="s">
        <v>2366</v>
      </c>
      <c r="Q297" s="1">
        <v>2</v>
      </c>
      <c r="R297" s="1" t="str">
        <f t="shared" si="26"/>
        <v>Sichuan</v>
      </c>
      <c r="S297" s="1" t="str">
        <f t="shared" si="27"/>
        <v>Chengdu</v>
      </c>
      <c r="T297" s="1" t="s">
        <v>2366</v>
      </c>
      <c r="U297" s="1" t="s">
        <v>2529</v>
      </c>
      <c r="V297" s="1" t="s">
        <v>3289</v>
      </c>
      <c r="Y297" s="4" t="s">
        <v>5</v>
      </c>
      <c r="Z297" s="6">
        <v>106.85</v>
      </c>
      <c r="AA297" s="6">
        <v>60.77</v>
      </c>
      <c r="AB297" s="10">
        <v>167.62</v>
      </c>
      <c r="AC297" s="1" t="str">
        <f>VLOOKUP(V297,'loc sxcoal vs GID worksheet'!$A$1:$B$686,2,0)</f>
        <v>成都市</v>
      </c>
    </row>
    <row r="298" spans="1:29">
      <c r="A298" s="11">
        <v>2019</v>
      </c>
      <c r="B298" s="4" t="s">
        <v>6</v>
      </c>
      <c r="C298" s="4">
        <v>5</v>
      </c>
      <c r="D298" s="4" t="s">
        <v>0</v>
      </c>
      <c r="E298" s="4">
        <v>41</v>
      </c>
      <c r="F298" s="4" t="s">
        <v>0</v>
      </c>
      <c r="G298" s="8">
        <v>275</v>
      </c>
      <c r="H298" s="7" t="s">
        <v>159</v>
      </c>
      <c r="I298" s="7" t="s">
        <v>160</v>
      </c>
      <c r="J298" s="1" t="s">
        <v>160</v>
      </c>
      <c r="K298" s="1" t="s">
        <v>1189</v>
      </c>
      <c r="L298" s="1" t="s">
        <v>2621</v>
      </c>
      <c r="M298" s="1" t="s">
        <v>2832</v>
      </c>
      <c r="N298" s="1" t="s">
        <v>2545</v>
      </c>
      <c r="Q298" s="1">
        <v>2</v>
      </c>
      <c r="R298" s="1" t="str">
        <f t="shared" si="26"/>
        <v>Yunnan</v>
      </c>
      <c r="S298" s="1" t="str">
        <f t="shared" si="27"/>
        <v>Yuxi</v>
      </c>
      <c r="T298" s="1" t="s">
        <v>2545</v>
      </c>
      <c r="U298" s="1" t="s">
        <v>2832</v>
      </c>
      <c r="V298" s="1" t="s">
        <v>3349</v>
      </c>
      <c r="Y298" s="4" t="s">
        <v>5</v>
      </c>
      <c r="Z298" s="6">
        <v>17.100000000000001</v>
      </c>
      <c r="AA298" s="6">
        <v>9.7200000000000006</v>
      </c>
      <c r="AB298" s="10">
        <v>26.82</v>
      </c>
      <c r="AC298" s="1" t="str">
        <f>VLOOKUP(V298,'loc sxcoal vs GID worksheet'!$A$1:$B$686,2,0)</f>
        <v>玉溪市</v>
      </c>
    </row>
    <row r="299" spans="1:29">
      <c r="A299" s="11">
        <v>2019</v>
      </c>
      <c r="B299" s="4" t="s">
        <v>6</v>
      </c>
      <c r="C299" s="4">
        <v>5</v>
      </c>
      <c r="D299" s="4" t="s">
        <v>0</v>
      </c>
      <c r="E299" s="4">
        <v>41</v>
      </c>
      <c r="F299" s="4" t="s">
        <v>0</v>
      </c>
      <c r="G299" s="8">
        <v>276</v>
      </c>
      <c r="H299" s="7" t="s">
        <v>161</v>
      </c>
      <c r="I299" s="7" t="s">
        <v>162</v>
      </c>
      <c r="J299" s="1" t="s">
        <v>163</v>
      </c>
      <c r="K299" s="1" t="s">
        <v>1190</v>
      </c>
      <c r="L299" s="1" t="s">
        <v>2905</v>
      </c>
      <c r="M299" s="1" t="s">
        <v>2906</v>
      </c>
      <c r="N299" s="1" t="s">
        <v>2453</v>
      </c>
      <c r="Q299" s="1">
        <v>2</v>
      </c>
      <c r="R299" s="1" t="str">
        <f t="shared" si="26"/>
        <v>Jiangsu</v>
      </c>
      <c r="S299" s="1" t="str">
        <f t="shared" si="27"/>
        <v>Zhenjiang</v>
      </c>
      <c r="T299" s="1" t="s">
        <v>2453</v>
      </c>
      <c r="U299" s="1" t="s">
        <v>2906</v>
      </c>
      <c r="V299" s="1" t="s">
        <v>3366</v>
      </c>
      <c r="Y299" s="4" t="s">
        <v>5</v>
      </c>
      <c r="Z299" s="6">
        <v>333.36</v>
      </c>
      <c r="AA299" s="6">
        <v>189.59</v>
      </c>
      <c r="AB299" s="10">
        <v>522.95000000000005</v>
      </c>
      <c r="AC299" s="1" t="str">
        <f>VLOOKUP(V299,'loc sxcoal vs GID worksheet'!$A$1:$B$686,2,0)</f>
        <v>镇江市</v>
      </c>
    </row>
    <row r="300" spans="1:29">
      <c r="A300" s="11">
        <v>2019</v>
      </c>
      <c r="B300" s="4" t="s">
        <v>6</v>
      </c>
      <c r="C300" s="4">
        <v>5</v>
      </c>
      <c r="D300" s="4" t="s">
        <v>0</v>
      </c>
      <c r="E300" s="4">
        <v>41</v>
      </c>
      <c r="F300" s="4" t="s">
        <v>0</v>
      </c>
      <c r="G300" s="8">
        <v>277</v>
      </c>
      <c r="H300" s="7" t="s">
        <v>164</v>
      </c>
      <c r="I300" s="7" t="s">
        <v>165</v>
      </c>
      <c r="J300" s="1" t="s">
        <v>165</v>
      </c>
      <c r="K300" s="1" t="s">
        <v>1191</v>
      </c>
      <c r="L300" s="1" t="s">
        <v>2907</v>
      </c>
      <c r="M300" s="1" t="s">
        <v>2906</v>
      </c>
      <c r="N300" s="1" t="s">
        <v>2453</v>
      </c>
      <c r="Q300" s="1">
        <v>2</v>
      </c>
      <c r="R300" s="1" t="str">
        <f t="shared" si="26"/>
        <v>Jiangsu</v>
      </c>
      <c r="S300" s="1" t="str">
        <f t="shared" si="27"/>
        <v>Zhenjiang</v>
      </c>
      <c r="T300" s="1" t="s">
        <v>2453</v>
      </c>
      <c r="U300" s="1" t="s">
        <v>2906</v>
      </c>
      <c r="V300" s="1" t="s">
        <v>3366</v>
      </c>
      <c r="Y300" s="4" t="s">
        <v>5</v>
      </c>
      <c r="Z300" s="6">
        <v>166.68</v>
      </c>
      <c r="AA300" s="6">
        <v>94.8</v>
      </c>
      <c r="AB300" s="10">
        <v>261.48</v>
      </c>
      <c r="AC300" s="1" t="str">
        <f>VLOOKUP(V300,'loc sxcoal vs GID worksheet'!$A$1:$B$686,2,0)</f>
        <v>镇江市</v>
      </c>
    </row>
    <row r="301" spans="1:29">
      <c r="A301" s="11">
        <v>2019</v>
      </c>
      <c r="B301" s="4" t="s">
        <v>6</v>
      </c>
      <c r="C301" s="4">
        <v>5</v>
      </c>
      <c r="D301" s="4" t="s">
        <v>0</v>
      </c>
      <c r="E301" s="4">
        <v>41</v>
      </c>
      <c r="F301" s="4" t="s">
        <v>0</v>
      </c>
      <c r="G301" s="8">
        <v>278</v>
      </c>
      <c r="H301" s="7" t="s">
        <v>166</v>
      </c>
      <c r="I301" s="7" t="s">
        <v>167</v>
      </c>
      <c r="J301" s="1" t="s">
        <v>167</v>
      </c>
      <c r="K301" s="1" t="s">
        <v>1192</v>
      </c>
      <c r="L301" s="1" t="s">
        <v>2908</v>
      </c>
      <c r="M301" s="1" t="s">
        <v>2445</v>
      </c>
      <c r="N301" s="1" t="s">
        <v>2446</v>
      </c>
      <c r="Q301" s="1">
        <v>2</v>
      </c>
      <c r="R301" s="1" t="str">
        <f t="shared" si="26"/>
        <v>Hubei</v>
      </c>
      <c r="S301" s="1" t="str">
        <f t="shared" si="27"/>
        <v>Xianning</v>
      </c>
      <c r="T301" s="1" t="s">
        <v>2446</v>
      </c>
      <c r="U301" s="1" t="s">
        <v>2445</v>
      </c>
      <c r="V301" s="1" t="s">
        <v>3269</v>
      </c>
      <c r="Y301" s="4" t="s">
        <v>5</v>
      </c>
      <c r="Z301" s="6">
        <v>66.239999999999995</v>
      </c>
      <c r="AA301" s="6">
        <v>37.68</v>
      </c>
      <c r="AB301" s="10">
        <v>103.91999999999999</v>
      </c>
      <c r="AC301" s="1" t="str">
        <f>VLOOKUP(V301,'loc sxcoal vs GID worksheet'!$A$1:$B$686,2,0)</f>
        <v>咸宁市</v>
      </c>
    </row>
    <row r="302" spans="1:29">
      <c r="A302" s="11">
        <v>2019</v>
      </c>
      <c r="B302" s="4" t="s">
        <v>6</v>
      </c>
      <c r="C302" s="4">
        <v>5</v>
      </c>
      <c r="D302" s="4" t="s">
        <v>0</v>
      </c>
      <c r="E302" s="4">
        <v>41</v>
      </c>
      <c r="F302" s="4" t="s">
        <v>0</v>
      </c>
      <c r="G302" s="8">
        <v>282</v>
      </c>
      <c r="H302" s="7" t="s">
        <v>168</v>
      </c>
      <c r="I302" s="7" t="s">
        <v>174</v>
      </c>
      <c r="J302" s="1" t="s">
        <v>174</v>
      </c>
      <c r="K302" s="1" t="s">
        <v>1196</v>
      </c>
      <c r="L302" s="1" t="s">
        <v>2909</v>
      </c>
      <c r="M302" s="1" t="s">
        <v>2600</v>
      </c>
      <c r="N302" s="1" t="s">
        <v>2446</v>
      </c>
      <c r="Q302" s="1">
        <v>2</v>
      </c>
      <c r="R302" s="1" t="str">
        <f t="shared" si="26"/>
        <v>Hubei</v>
      </c>
      <c r="S302" s="1" t="str">
        <f t="shared" si="27"/>
        <v>Yichang</v>
      </c>
      <c r="T302" s="1" t="s">
        <v>2446</v>
      </c>
      <c r="U302" s="1" t="s">
        <v>2600</v>
      </c>
      <c r="V302" s="1" t="s">
        <v>3307</v>
      </c>
      <c r="Y302" s="4" t="s">
        <v>5</v>
      </c>
      <c r="Z302" s="6">
        <v>166.68</v>
      </c>
      <c r="AA302" s="6">
        <v>94.8</v>
      </c>
      <c r="AB302" s="10">
        <v>261.48</v>
      </c>
      <c r="AC302" s="1" t="str">
        <f>VLOOKUP(V302,'loc sxcoal vs GID worksheet'!$A$1:$B$686,2,0)</f>
        <v>宜昌市</v>
      </c>
    </row>
    <row r="303" spans="1:29">
      <c r="A303" s="11">
        <v>2019</v>
      </c>
      <c r="B303" s="4" t="s">
        <v>6</v>
      </c>
      <c r="C303" s="4">
        <v>5</v>
      </c>
      <c r="D303" s="4" t="s">
        <v>0</v>
      </c>
      <c r="E303" s="4">
        <v>41</v>
      </c>
      <c r="F303" s="4" t="s">
        <v>0</v>
      </c>
      <c r="G303" s="8">
        <v>283</v>
      </c>
      <c r="H303" s="7" t="s">
        <v>168</v>
      </c>
      <c r="I303" s="7" t="s">
        <v>175</v>
      </c>
      <c r="J303" s="1" t="s">
        <v>175</v>
      </c>
      <c r="K303" s="1" t="s">
        <v>1197</v>
      </c>
      <c r="L303" s="1" t="s">
        <v>2910</v>
      </c>
      <c r="M303" s="1" t="s">
        <v>2600</v>
      </c>
      <c r="N303" s="1" t="s">
        <v>2446</v>
      </c>
      <c r="Q303" s="1">
        <v>2</v>
      </c>
      <c r="R303" s="1" t="str">
        <f t="shared" si="26"/>
        <v>Hubei</v>
      </c>
      <c r="S303" s="1" t="str">
        <f t="shared" si="27"/>
        <v>Yichang</v>
      </c>
      <c r="T303" s="1" t="s">
        <v>2446</v>
      </c>
      <c r="U303" s="1" t="s">
        <v>2600</v>
      </c>
      <c r="V303" s="1" t="s">
        <v>3307</v>
      </c>
      <c r="Y303" s="4" t="s">
        <v>5</v>
      </c>
      <c r="Z303" s="6">
        <v>412.43</v>
      </c>
      <c r="AA303" s="6">
        <v>234.56</v>
      </c>
      <c r="AB303" s="10">
        <v>646.99</v>
      </c>
      <c r="AC303" s="1" t="str">
        <f>VLOOKUP(V303,'loc sxcoal vs GID worksheet'!$A$1:$B$686,2,0)</f>
        <v>宜昌市</v>
      </c>
    </row>
    <row r="304" spans="1:29">
      <c r="A304" s="11">
        <v>2019</v>
      </c>
      <c r="B304" s="4" t="s">
        <v>6</v>
      </c>
      <c r="C304" s="4">
        <v>5</v>
      </c>
      <c r="D304" s="4" t="s">
        <v>0</v>
      </c>
      <c r="E304" s="4">
        <v>41</v>
      </c>
      <c r="F304" s="4" t="s">
        <v>0</v>
      </c>
      <c r="G304" s="8">
        <v>285</v>
      </c>
      <c r="H304" s="7" t="s">
        <v>178</v>
      </c>
      <c r="I304" s="7" t="s">
        <v>179</v>
      </c>
      <c r="J304" s="1" t="s">
        <v>179</v>
      </c>
      <c r="K304" s="1" t="s">
        <v>1199</v>
      </c>
      <c r="L304" s="1" t="s">
        <v>2911</v>
      </c>
      <c r="M304" s="1" t="s">
        <v>2912</v>
      </c>
      <c r="N304" s="1" t="s">
        <v>2362</v>
      </c>
      <c r="Q304" s="1">
        <v>2</v>
      </c>
      <c r="R304" s="1" t="str">
        <f t="shared" si="26"/>
        <v>Henan</v>
      </c>
      <c r="S304" s="1" t="str">
        <f t="shared" si="27"/>
        <v>Zhengzhou</v>
      </c>
      <c r="T304" s="1" t="s">
        <v>2362</v>
      </c>
      <c r="U304" s="1" t="s">
        <v>2912</v>
      </c>
      <c r="V304" s="1" t="s">
        <v>3367</v>
      </c>
      <c r="Y304" s="4" t="s">
        <v>5</v>
      </c>
      <c r="Z304" s="6">
        <v>256.43</v>
      </c>
      <c r="AA304" s="6">
        <v>145.84</v>
      </c>
      <c r="AB304" s="10">
        <v>402.27</v>
      </c>
      <c r="AC304" s="1" t="str">
        <f>VLOOKUP(V304,'loc sxcoal vs GID worksheet'!$A$1:$B$686,2,0)</f>
        <v>郑州市</v>
      </c>
    </row>
    <row r="305" spans="1:29">
      <c r="A305" s="11">
        <v>2019</v>
      </c>
      <c r="B305" s="4" t="s">
        <v>6</v>
      </c>
      <c r="C305" s="4">
        <v>5</v>
      </c>
      <c r="D305" s="4" t="s">
        <v>0</v>
      </c>
      <c r="E305" s="4">
        <v>41</v>
      </c>
      <c r="F305" s="4" t="s">
        <v>0</v>
      </c>
      <c r="G305" s="8">
        <v>286</v>
      </c>
      <c r="H305" s="7" t="s">
        <v>180</v>
      </c>
      <c r="I305" s="7" t="s">
        <v>181</v>
      </c>
      <c r="J305" s="1" t="s">
        <v>182</v>
      </c>
      <c r="K305" s="1" t="s">
        <v>1200</v>
      </c>
      <c r="L305" s="1" t="s">
        <v>2867</v>
      </c>
      <c r="M305" s="1" t="s">
        <v>2913</v>
      </c>
      <c r="N305" s="1" t="s">
        <v>2615</v>
      </c>
      <c r="Q305" s="1">
        <v>2</v>
      </c>
      <c r="R305" s="1" t="str">
        <f t="shared" si="26"/>
        <v>InnerMongolia</v>
      </c>
      <c r="S305" s="1" t="str">
        <f t="shared" si="27"/>
        <v>UlanQab</v>
      </c>
      <c r="T305" s="1" t="s">
        <v>2615</v>
      </c>
      <c r="U305" s="1" t="s">
        <v>2913</v>
      </c>
      <c r="V305" s="1" t="s">
        <v>3368</v>
      </c>
      <c r="Y305" s="4" t="s">
        <v>5</v>
      </c>
      <c r="Z305" s="6">
        <v>641.08000000000004</v>
      </c>
      <c r="AA305" s="6">
        <v>364.6</v>
      </c>
      <c r="AB305" s="10">
        <v>1005.6800000000001</v>
      </c>
      <c r="AC305" s="1" t="str">
        <f>VLOOKUP(V305,'loc sxcoal vs GID worksheet'!$A$1:$B$686,2,0)</f>
        <v>乌兰察布市</v>
      </c>
    </row>
    <row r="306" spans="1:29">
      <c r="A306" s="11">
        <v>2019</v>
      </c>
      <c r="B306" s="4" t="s">
        <v>6</v>
      </c>
      <c r="C306" s="4">
        <v>5</v>
      </c>
      <c r="D306" s="4" t="s">
        <v>0</v>
      </c>
      <c r="E306" s="4">
        <v>41</v>
      </c>
      <c r="F306" s="4" t="s">
        <v>0</v>
      </c>
      <c r="G306" s="8">
        <v>287</v>
      </c>
      <c r="H306" s="7" t="s">
        <v>180</v>
      </c>
      <c r="I306" s="7" t="s">
        <v>183</v>
      </c>
      <c r="J306" s="1" t="s">
        <v>183</v>
      </c>
      <c r="K306" s="1" t="s">
        <v>1201</v>
      </c>
      <c r="L306" s="1" t="s">
        <v>2914</v>
      </c>
      <c r="M306" s="1" t="s">
        <v>2576</v>
      </c>
      <c r="N306" s="1" t="s">
        <v>1445</v>
      </c>
      <c r="Q306" s="1">
        <v>2</v>
      </c>
      <c r="R306" s="1" t="str">
        <f t="shared" si="26"/>
        <v>Hebei</v>
      </c>
      <c r="S306" s="1" t="str">
        <f t="shared" si="27"/>
        <v>Xingtai</v>
      </c>
      <c r="T306" s="1" t="s">
        <v>1445</v>
      </c>
      <c r="U306" s="1" t="s">
        <v>2576</v>
      </c>
      <c r="V306" s="1" t="s">
        <v>3301</v>
      </c>
      <c r="Y306" s="4" t="s">
        <v>5</v>
      </c>
      <c r="Z306" s="6">
        <v>333.36</v>
      </c>
      <c r="AA306" s="6">
        <v>189.59</v>
      </c>
      <c r="AB306" s="10">
        <v>522.95000000000005</v>
      </c>
      <c r="AC306" s="1" t="str">
        <f>VLOOKUP(V306,'loc sxcoal vs GID worksheet'!$A$1:$B$686,2,0)</f>
        <v>邢台市</v>
      </c>
    </row>
    <row r="307" spans="1:29">
      <c r="A307" s="11">
        <v>2019</v>
      </c>
      <c r="B307" s="4" t="s">
        <v>6</v>
      </c>
      <c r="C307" s="4">
        <v>5</v>
      </c>
      <c r="D307" s="4" t="s">
        <v>0</v>
      </c>
      <c r="E307" s="4">
        <v>41</v>
      </c>
      <c r="F307" s="4" t="s">
        <v>0</v>
      </c>
      <c r="G307" s="8">
        <v>290</v>
      </c>
      <c r="H307" s="7" t="s">
        <v>180</v>
      </c>
      <c r="I307" s="7" t="s">
        <v>188</v>
      </c>
      <c r="J307" s="1" t="s">
        <v>189</v>
      </c>
      <c r="K307" s="1" t="s">
        <v>1204</v>
      </c>
      <c r="L307" s="1" t="s">
        <v>2898</v>
      </c>
      <c r="M307" s="1" t="s">
        <v>2701</v>
      </c>
      <c r="N307" s="1" t="s">
        <v>2453</v>
      </c>
      <c r="Q307" s="1">
        <v>2</v>
      </c>
      <c r="R307" s="1" t="str">
        <f t="shared" si="26"/>
        <v>Jiangsu</v>
      </c>
      <c r="S307" s="1" t="str">
        <f t="shared" si="27"/>
        <v>Changzhou</v>
      </c>
      <c r="T307" s="1" t="s">
        <v>2453</v>
      </c>
      <c r="U307" s="1" t="s">
        <v>2701</v>
      </c>
      <c r="V307" s="1" t="s">
        <v>3324</v>
      </c>
      <c r="Y307" s="4" t="s">
        <v>5</v>
      </c>
      <c r="Z307" s="6">
        <v>500.04</v>
      </c>
      <c r="AA307" s="6">
        <v>284.39</v>
      </c>
      <c r="AB307" s="10">
        <v>784.43000000000006</v>
      </c>
      <c r="AC307" s="1" t="str">
        <f>VLOOKUP(V307,'loc sxcoal vs GID worksheet'!$A$1:$B$686,2,0)</f>
        <v>常州市</v>
      </c>
    </row>
    <row r="308" spans="1:29">
      <c r="A308" s="11">
        <v>2019</v>
      </c>
      <c r="B308" s="4" t="s">
        <v>6</v>
      </c>
      <c r="C308" s="4">
        <v>5</v>
      </c>
      <c r="D308" s="4" t="s">
        <v>0</v>
      </c>
      <c r="E308" s="4">
        <v>41</v>
      </c>
      <c r="F308" s="4" t="s">
        <v>0</v>
      </c>
      <c r="G308" s="8">
        <v>294</v>
      </c>
      <c r="H308" s="7" t="s">
        <v>180</v>
      </c>
      <c r="I308" s="7" t="s">
        <v>196</v>
      </c>
      <c r="J308" s="1" t="s">
        <v>197</v>
      </c>
      <c r="K308" s="1" t="s">
        <v>1208</v>
      </c>
      <c r="L308" s="1" t="s">
        <v>2915</v>
      </c>
      <c r="M308" s="1" t="s">
        <v>2457</v>
      </c>
      <c r="N308" s="1" t="s">
        <v>2458</v>
      </c>
      <c r="Q308" s="1">
        <v>2</v>
      </c>
      <c r="R308" s="1" t="str">
        <f t="shared" si="26"/>
        <v>Shandong</v>
      </c>
      <c r="S308" s="1" t="str">
        <f t="shared" si="27"/>
        <v>Linyi</v>
      </c>
      <c r="T308" s="1" t="s">
        <v>2458</v>
      </c>
      <c r="U308" s="1" t="s">
        <v>2457</v>
      </c>
      <c r="V308" s="1" t="s">
        <v>3272</v>
      </c>
      <c r="Y308" s="4" t="s">
        <v>5</v>
      </c>
      <c r="Z308" s="6">
        <v>333.36</v>
      </c>
      <c r="AA308" s="6">
        <v>189.59</v>
      </c>
      <c r="AB308" s="10">
        <v>522.95000000000005</v>
      </c>
      <c r="AC308" s="1" t="str">
        <f>VLOOKUP(V308,'loc sxcoal vs GID worksheet'!$A$1:$B$686,2,0)</f>
        <v>临沂市</v>
      </c>
    </row>
    <row r="309" spans="1:29">
      <c r="A309" s="11">
        <v>2019</v>
      </c>
      <c r="B309" s="4" t="s">
        <v>6</v>
      </c>
      <c r="C309" s="4">
        <v>5</v>
      </c>
      <c r="D309" s="4" t="s">
        <v>0</v>
      </c>
      <c r="E309" s="4">
        <v>41</v>
      </c>
      <c r="F309" s="4" t="s">
        <v>0</v>
      </c>
      <c r="G309" s="8">
        <v>295</v>
      </c>
      <c r="H309" s="7" t="s">
        <v>180</v>
      </c>
      <c r="I309" s="7" t="s">
        <v>198</v>
      </c>
      <c r="J309" s="1" t="s">
        <v>198</v>
      </c>
      <c r="K309" s="1" t="s">
        <v>1209</v>
      </c>
      <c r="L309" s="1" t="s">
        <v>2916</v>
      </c>
      <c r="M309" s="1" t="s">
        <v>2917</v>
      </c>
      <c r="N309" s="1" t="s">
        <v>2453</v>
      </c>
      <c r="Q309" s="1">
        <v>2</v>
      </c>
      <c r="R309" s="1" t="str">
        <f t="shared" si="26"/>
        <v>Jiangsu</v>
      </c>
      <c r="S309" s="1" t="str">
        <f t="shared" si="27"/>
        <v>Xuzhou</v>
      </c>
      <c r="T309" s="1" t="s">
        <v>2453</v>
      </c>
      <c r="U309" s="1" t="s">
        <v>2917</v>
      </c>
      <c r="V309" s="1" t="s">
        <v>3369</v>
      </c>
      <c r="Y309" s="4" t="s">
        <v>5</v>
      </c>
      <c r="Z309" s="6">
        <v>666.72</v>
      </c>
      <c r="AA309" s="6">
        <v>379.19</v>
      </c>
      <c r="AB309" s="10">
        <v>1045.9100000000001</v>
      </c>
      <c r="AC309" s="1" t="str">
        <f>VLOOKUP(V309,'loc sxcoal vs GID worksheet'!$A$1:$B$686,2,0)</f>
        <v>徐州市</v>
      </c>
    </row>
    <row r="310" spans="1:29">
      <c r="A310" s="11">
        <v>2019</v>
      </c>
      <c r="B310" s="4" t="s">
        <v>6</v>
      </c>
      <c r="C310" s="4">
        <v>5</v>
      </c>
      <c r="D310" s="4" t="s">
        <v>0</v>
      </c>
      <c r="E310" s="4">
        <v>41</v>
      </c>
      <c r="F310" s="4" t="s">
        <v>0</v>
      </c>
      <c r="G310" s="8">
        <v>297</v>
      </c>
      <c r="H310" s="7" t="s">
        <v>180</v>
      </c>
      <c r="I310" s="7" t="s">
        <v>200</v>
      </c>
      <c r="J310" s="1" t="s">
        <v>201</v>
      </c>
      <c r="K310" s="1" t="s">
        <v>1211</v>
      </c>
      <c r="L310" s="1" t="s">
        <v>2418</v>
      </c>
      <c r="M310" s="1" t="s">
        <v>2419</v>
      </c>
      <c r="N310" s="1" t="s">
        <v>2386</v>
      </c>
      <c r="Q310" s="1">
        <v>2</v>
      </c>
      <c r="R310" s="1" t="str">
        <f t="shared" si="26"/>
        <v>Anhui</v>
      </c>
      <c r="S310" s="1" t="str">
        <f t="shared" si="27"/>
        <v>Xuancheng</v>
      </c>
      <c r="T310" s="1" t="s">
        <v>2386</v>
      </c>
      <c r="U310" s="1" t="s">
        <v>2419</v>
      </c>
      <c r="V310" s="1" t="s">
        <v>3261</v>
      </c>
      <c r="Y310" s="4" t="s">
        <v>5</v>
      </c>
      <c r="Z310" s="6">
        <v>333.36</v>
      </c>
      <c r="AA310" s="6">
        <v>189.59</v>
      </c>
      <c r="AB310" s="10">
        <v>522.95000000000005</v>
      </c>
      <c r="AC310" s="1" t="str">
        <f>VLOOKUP(V310,'loc sxcoal vs GID worksheet'!$A$1:$B$686,2,0)</f>
        <v>宣城市</v>
      </c>
    </row>
    <row r="311" spans="1:29">
      <c r="A311" s="11">
        <v>2019</v>
      </c>
      <c r="B311" s="4" t="s">
        <v>6</v>
      </c>
      <c r="C311" s="4">
        <v>5</v>
      </c>
      <c r="D311" s="4" t="s">
        <v>0</v>
      </c>
      <c r="E311" s="4">
        <v>41</v>
      </c>
      <c r="F311" s="4" t="s">
        <v>0</v>
      </c>
      <c r="G311" s="8">
        <v>300</v>
      </c>
      <c r="H311" s="7" t="s">
        <v>180</v>
      </c>
      <c r="I311" s="7" t="s">
        <v>205</v>
      </c>
      <c r="J311" s="1" t="s">
        <v>206</v>
      </c>
      <c r="K311" s="1" t="s">
        <v>1213</v>
      </c>
      <c r="L311" s="1" t="s">
        <v>2918</v>
      </c>
      <c r="M311" s="1" t="s">
        <v>2919</v>
      </c>
      <c r="N311" s="1" t="s">
        <v>2458</v>
      </c>
      <c r="Q311" s="1">
        <v>2</v>
      </c>
      <c r="R311" s="1" t="str">
        <f t="shared" si="26"/>
        <v>Shandong</v>
      </c>
      <c r="S311" s="1" t="str">
        <f t="shared" si="27"/>
        <v>Dezhou</v>
      </c>
      <c r="T311" s="1" t="s">
        <v>2458</v>
      </c>
      <c r="U311" s="1" t="s">
        <v>2919</v>
      </c>
      <c r="V311" s="1" t="s">
        <v>3370</v>
      </c>
      <c r="Y311" s="4" t="s">
        <v>5</v>
      </c>
      <c r="Z311" s="6">
        <v>333.36</v>
      </c>
      <c r="AA311" s="6">
        <v>189.59</v>
      </c>
      <c r="AB311" s="10">
        <v>522.95000000000005</v>
      </c>
      <c r="AC311" s="1" t="str">
        <f>VLOOKUP(V311,'loc sxcoal vs GID worksheet'!$A$1:$B$686,2,0)</f>
        <v>德州市</v>
      </c>
    </row>
    <row r="312" spans="1:29">
      <c r="A312" s="11">
        <v>2019</v>
      </c>
      <c r="B312" s="4" t="s">
        <v>6</v>
      </c>
      <c r="C312" s="4">
        <v>5</v>
      </c>
      <c r="D312" s="4" t="s">
        <v>0</v>
      </c>
      <c r="E312" s="4">
        <v>41</v>
      </c>
      <c r="F312" s="4" t="s">
        <v>0</v>
      </c>
      <c r="G312" s="8">
        <v>588</v>
      </c>
      <c r="H312" s="7" t="s">
        <v>671</v>
      </c>
      <c r="I312" s="7" t="s">
        <v>10</v>
      </c>
      <c r="J312" s="1" t="s">
        <v>1930</v>
      </c>
      <c r="K312" s="1" t="s">
        <v>1465</v>
      </c>
      <c r="L312" s="1" t="s">
        <v>1465</v>
      </c>
      <c r="M312" s="1" t="s">
        <v>2758</v>
      </c>
      <c r="N312" s="1" t="s">
        <v>2432</v>
      </c>
      <c r="Q312" s="1">
        <v>2</v>
      </c>
      <c r="R312" s="1" t="str">
        <f t="shared" si="26"/>
        <v>Heilungkiang</v>
      </c>
      <c r="S312" s="1" t="str">
        <f t="shared" si="27"/>
        <v>Kiamusze</v>
      </c>
      <c r="T312" s="1" t="s">
        <v>2432</v>
      </c>
      <c r="U312" s="1" t="s">
        <v>2758</v>
      </c>
      <c r="V312" s="1" t="s">
        <v>3493</v>
      </c>
      <c r="Y312" s="4" t="s">
        <v>5</v>
      </c>
      <c r="Z312" s="6">
        <v>333.36</v>
      </c>
      <c r="AA312" s="6">
        <v>189.59</v>
      </c>
      <c r="AB312" s="10">
        <v>522.95000000000005</v>
      </c>
      <c r="AC312" s="1" t="str">
        <f>VLOOKUP(V312,'loc sxcoal vs GID worksheet'!$A$1:$B$686,2,0)</f>
        <v>佳木斯市</v>
      </c>
    </row>
    <row r="313" spans="1:29">
      <c r="A313" s="11">
        <v>2019</v>
      </c>
      <c r="B313" s="4" t="s">
        <v>6</v>
      </c>
      <c r="C313" s="4">
        <v>5</v>
      </c>
      <c r="D313" s="4" t="s">
        <v>0</v>
      </c>
      <c r="E313" s="4">
        <v>41</v>
      </c>
      <c r="F313" s="4" t="s">
        <v>0</v>
      </c>
      <c r="G313" s="8">
        <v>304</v>
      </c>
      <c r="H313" s="7" t="s">
        <v>180</v>
      </c>
      <c r="I313" s="7" t="s">
        <v>213</v>
      </c>
      <c r="J313" s="1" t="s">
        <v>214</v>
      </c>
      <c r="K313" s="1" t="s">
        <v>1217</v>
      </c>
      <c r="L313" s="1" t="s">
        <v>2922</v>
      </c>
      <c r="M313" s="1" t="s">
        <v>2867</v>
      </c>
      <c r="N313" s="1" t="s">
        <v>2458</v>
      </c>
      <c r="Q313" s="1">
        <v>2</v>
      </c>
      <c r="R313" s="1" t="str">
        <f t="shared" si="26"/>
        <v>Shandong</v>
      </c>
      <c r="S313" s="1" t="str">
        <f t="shared" si="27"/>
        <v>Jining</v>
      </c>
      <c r="T313" s="1" t="s">
        <v>2458</v>
      </c>
      <c r="U313" s="1" t="s">
        <v>2867</v>
      </c>
      <c r="V313" s="1" t="s">
        <v>3353</v>
      </c>
      <c r="Y313" s="4" t="s">
        <v>5</v>
      </c>
      <c r="Z313" s="6">
        <v>333.36</v>
      </c>
      <c r="AA313" s="6">
        <v>189.59</v>
      </c>
      <c r="AB313" s="10">
        <v>522.95000000000005</v>
      </c>
      <c r="AC313" s="1" t="str">
        <f>VLOOKUP(V313,'loc sxcoal vs GID worksheet'!$A$1:$B$686,2,0)</f>
        <v>济宁市</v>
      </c>
    </row>
    <row r="314" spans="1:29">
      <c r="A314" s="11">
        <v>2019</v>
      </c>
      <c r="B314" s="4" t="s">
        <v>6</v>
      </c>
      <c r="C314" s="4">
        <v>5</v>
      </c>
      <c r="D314" s="4" t="s">
        <v>0</v>
      </c>
      <c r="E314" s="4">
        <v>41</v>
      </c>
      <c r="F314" s="4" t="s">
        <v>0</v>
      </c>
      <c r="G314" s="8">
        <v>306</v>
      </c>
      <c r="H314" s="7" t="s">
        <v>180</v>
      </c>
      <c r="I314" s="7" t="s">
        <v>217</v>
      </c>
      <c r="J314" s="1" t="s">
        <v>218</v>
      </c>
      <c r="K314" s="1" t="s">
        <v>1219</v>
      </c>
      <c r="L314" s="1" t="s">
        <v>2923</v>
      </c>
      <c r="M314" s="1" t="s">
        <v>2924</v>
      </c>
      <c r="N314" s="1" t="s">
        <v>2458</v>
      </c>
      <c r="Q314" s="1">
        <v>2</v>
      </c>
      <c r="R314" s="1" t="str">
        <f t="shared" si="26"/>
        <v>Shandong</v>
      </c>
      <c r="S314" s="1" t="str">
        <f t="shared" si="27"/>
        <v>Rizhao</v>
      </c>
      <c r="T314" s="1" t="s">
        <v>2458</v>
      </c>
      <c r="U314" s="1" t="s">
        <v>2924</v>
      </c>
      <c r="V314" s="1" t="s">
        <v>3371</v>
      </c>
      <c r="Y314" s="4" t="s">
        <v>5</v>
      </c>
      <c r="Z314" s="6">
        <v>433.8</v>
      </c>
      <c r="AA314" s="6">
        <v>246.72</v>
      </c>
      <c r="AB314" s="10">
        <v>680.52</v>
      </c>
      <c r="AC314" s="1" t="str">
        <f>VLOOKUP(V314,'loc sxcoal vs GID worksheet'!$A$1:$B$686,2,0)</f>
        <v>日照市</v>
      </c>
    </row>
    <row r="315" spans="1:29">
      <c r="A315" s="11">
        <v>2019</v>
      </c>
      <c r="B315" s="4" t="s">
        <v>6</v>
      </c>
      <c r="C315" s="4">
        <v>5</v>
      </c>
      <c r="D315" s="4" t="s">
        <v>0</v>
      </c>
      <c r="E315" s="4">
        <v>41</v>
      </c>
      <c r="F315" s="4" t="s">
        <v>0</v>
      </c>
      <c r="G315" s="8">
        <v>307</v>
      </c>
      <c r="H315" s="7" t="s">
        <v>180</v>
      </c>
      <c r="I315" s="7" t="s">
        <v>219</v>
      </c>
      <c r="J315" s="1" t="s">
        <v>220</v>
      </c>
      <c r="K315" s="1" t="s">
        <v>1220</v>
      </c>
      <c r="L315" s="1" t="s">
        <v>2923</v>
      </c>
      <c r="M315" s="1" t="s">
        <v>2924</v>
      </c>
      <c r="N315" s="1" t="s">
        <v>2458</v>
      </c>
      <c r="Q315" s="1">
        <v>2</v>
      </c>
      <c r="R315" s="1" t="str">
        <f t="shared" si="26"/>
        <v>Shandong</v>
      </c>
      <c r="S315" s="1" t="str">
        <f t="shared" si="27"/>
        <v>Rizhao</v>
      </c>
      <c r="T315" s="1" t="s">
        <v>2458</v>
      </c>
      <c r="U315" s="1" t="s">
        <v>2924</v>
      </c>
      <c r="V315" s="1" t="s">
        <v>3371</v>
      </c>
      <c r="Y315" s="4" t="s">
        <v>5</v>
      </c>
      <c r="Z315" s="6">
        <v>333.36</v>
      </c>
      <c r="AA315" s="6">
        <v>189.59</v>
      </c>
      <c r="AB315" s="10">
        <v>522.95000000000005</v>
      </c>
      <c r="AC315" s="1" t="str">
        <f>VLOOKUP(V315,'loc sxcoal vs GID worksheet'!$A$1:$B$686,2,0)</f>
        <v>日照市</v>
      </c>
    </row>
    <row r="316" spans="1:29">
      <c r="A316" s="11">
        <v>2019</v>
      </c>
      <c r="B316" s="4" t="s">
        <v>6</v>
      </c>
      <c r="C316" s="4">
        <v>5</v>
      </c>
      <c r="D316" s="4" t="s">
        <v>0</v>
      </c>
      <c r="E316" s="4">
        <v>41</v>
      </c>
      <c r="F316" s="4" t="s">
        <v>0</v>
      </c>
      <c r="G316" s="8">
        <v>311</v>
      </c>
      <c r="H316" s="7" t="s">
        <v>180</v>
      </c>
      <c r="I316" s="7" t="s">
        <v>227</v>
      </c>
      <c r="J316" s="1" t="s">
        <v>228</v>
      </c>
      <c r="K316" s="1" t="s">
        <v>1224</v>
      </c>
      <c r="L316" s="1" t="s">
        <v>2593</v>
      </c>
      <c r="M316" s="1" t="s">
        <v>2464</v>
      </c>
      <c r="N316" s="1" t="s">
        <v>2357</v>
      </c>
      <c r="Q316" s="1">
        <v>2</v>
      </c>
      <c r="R316" s="1" t="str">
        <f t="shared" si="26"/>
        <v>Zhejiang</v>
      </c>
      <c r="S316" s="1" t="str">
        <f t="shared" si="27"/>
        <v>Hangzhou</v>
      </c>
      <c r="T316" s="1" t="s">
        <v>2357</v>
      </c>
      <c r="U316" s="1" t="s">
        <v>2464</v>
      </c>
      <c r="V316" s="1" t="s">
        <v>3274</v>
      </c>
      <c r="Y316" s="4" t="s">
        <v>5</v>
      </c>
      <c r="Z316" s="6">
        <v>333.36</v>
      </c>
      <c r="AA316" s="6">
        <v>189.59</v>
      </c>
      <c r="AB316" s="10">
        <v>522.95000000000005</v>
      </c>
      <c r="AC316" s="1" t="str">
        <f>VLOOKUP(V316,'loc sxcoal vs GID worksheet'!$A$1:$B$686,2,0)</f>
        <v>杭州市</v>
      </c>
    </row>
    <row r="317" spans="1:29">
      <c r="A317" s="11">
        <v>2019</v>
      </c>
      <c r="B317" s="4" t="s">
        <v>6</v>
      </c>
      <c r="C317" s="4">
        <v>5</v>
      </c>
      <c r="D317" s="4" t="s">
        <v>0</v>
      </c>
      <c r="E317" s="4">
        <v>41</v>
      </c>
      <c r="F317" s="4" t="s">
        <v>0</v>
      </c>
      <c r="G317" s="8">
        <v>312</v>
      </c>
      <c r="H317" s="7" t="s">
        <v>180</v>
      </c>
      <c r="I317" s="7" t="s">
        <v>229</v>
      </c>
      <c r="J317" s="1" t="s">
        <v>230</v>
      </c>
      <c r="K317" s="1" t="s">
        <v>1225</v>
      </c>
      <c r="L317" s="1" t="s">
        <v>2925</v>
      </c>
      <c r="M317" s="1" t="s">
        <v>2464</v>
      </c>
      <c r="N317" s="1" t="s">
        <v>2357</v>
      </c>
      <c r="Q317" s="1">
        <v>2</v>
      </c>
      <c r="R317" s="1" t="str">
        <f t="shared" si="26"/>
        <v>Zhejiang</v>
      </c>
      <c r="S317" s="1" t="str">
        <f t="shared" si="27"/>
        <v>Hangzhou</v>
      </c>
      <c r="T317" s="1" t="s">
        <v>2357</v>
      </c>
      <c r="U317" s="1" t="s">
        <v>2464</v>
      </c>
      <c r="V317" s="1" t="s">
        <v>3274</v>
      </c>
      <c r="Y317" s="4" t="s">
        <v>5</v>
      </c>
      <c r="Z317" s="6">
        <v>333.36</v>
      </c>
      <c r="AA317" s="6">
        <v>189.59</v>
      </c>
      <c r="AB317" s="10">
        <v>522.95000000000005</v>
      </c>
      <c r="AC317" s="1" t="str">
        <f>VLOOKUP(V317,'loc sxcoal vs GID worksheet'!$A$1:$B$686,2,0)</f>
        <v>杭州市</v>
      </c>
    </row>
    <row r="318" spans="1:29">
      <c r="A318" s="11">
        <v>2019</v>
      </c>
      <c r="B318" s="4" t="s">
        <v>6</v>
      </c>
      <c r="C318" s="4">
        <v>5</v>
      </c>
      <c r="D318" s="4" t="s">
        <v>0</v>
      </c>
      <c r="E318" s="4">
        <v>41</v>
      </c>
      <c r="F318" s="4" t="s">
        <v>0</v>
      </c>
      <c r="G318" s="8">
        <v>314</v>
      </c>
      <c r="H318" s="7" t="s">
        <v>180</v>
      </c>
      <c r="I318" s="7" t="s">
        <v>233</v>
      </c>
      <c r="J318" s="1" t="s">
        <v>234</v>
      </c>
      <c r="K318" s="1" t="s">
        <v>1227</v>
      </c>
      <c r="L318" s="1" t="s">
        <v>2926</v>
      </c>
      <c r="M318" s="1" t="s">
        <v>2437</v>
      </c>
      <c r="N318" s="1" t="s">
        <v>2357</v>
      </c>
      <c r="Q318" s="1">
        <v>2</v>
      </c>
      <c r="R318" s="1" t="str">
        <f t="shared" si="26"/>
        <v>Zhejiang</v>
      </c>
      <c r="S318" s="1" t="str">
        <f t="shared" si="27"/>
        <v>Huzhou</v>
      </c>
      <c r="T318" s="1" t="s">
        <v>2357</v>
      </c>
      <c r="U318" s="1" t="s">
        <v>2437</v>
      </c>
      <c r="V318" s="1" t="s">
        <v>3266</v>
      </c>
      <c r="Y318" s="4" t="s">
        <v>5</v>
      </c>
      <c r="Z318" s="6">
        <v>213.69</v>
      </c>
      <c r="AA318" s="6">
        <v>121.53</v>
      </c>
      <c r="AB318" s="10">
        <v>335.22</v>
      </c>
      <c r="AC318" s="1" t="str">
        <f>VLOOKUP(V318,'loc sxcoal vs GID worksheet'!$A$1:$B$686,2,0)</f>
        <v>湖州市</v>
      </c>
    </row>
    <row r="319" spans="1:29">
      <c r="A319" s="11">
        <v>2019</v>
      </c>
      <c r="B319" s="4" t="s">
        <v>6</v>
      </c>
      <c r="C319" s="4">
        <v>5</v>
      </c>
      <c r="D319" s="4" t="s">
        <v>0</v>
      </c>
      <c r="E319" s="4">
        <v>41</v>
      </c>
      <c r="F319" s="4" t="s">
        <v>0</v>
      </c>
      <c r="G319" s="8">
        <v>322</v>
      </c>
      <c r="H319" s="7" t="s">
        <v>180</v>
      </c>
      <c r="I319" s="7" t="s">
        <v>249</v>
      </c>
      <c r="J319" s="1" t="s">
        <v>250</v>
      </c>
      <c r="K319" s="1" t="s">
        <v>1234</v>
      </c>
      <c r="L319" s="1" t="s">
        <v>2927</v>
      </c>
      <c r="M319" s="1" t="s">
        <v>2435</v>
      </c>
      <c r="N319" s="1" t="s">
        <v>2357</v>
      </c>
      <c r="Q319" s="1">
        <v>2</v>
      </c>
      <c r="R319" s="1" t="str">
        <f t="shared" si="26"/>
        <v>Zhejiang</v>
      </c>
      <c r="S319" s="1" t="str">
        <f t="shared" si="27"/>
        <v>Jiaxing</v>
      </c>
      <c r="T319" s="1" t="s">
        <v>2357</v>
      </c>
      <c r="U319" s="1" t="s">
        <v>2435</v>
      </c>
      <c r="V319" s="1" t="s">
        <v>3265</v>
      </c>
      <c r="Y319" s="4" t="s">
        <v>5</v>
      </c>
      <c r="Z319" s="6">
        <v>232.92</v>
      </c>
      <c r="AA319" s="6">
        <v>132.47</v>
      </c>
      <c r="AB319" s="10">
        <v>365.39</v>
      </c>
      <c r="AC319" s="1" t="str">
        <f>VLOOKUP(V319,'loc sxcoal vs GID worksheet'!$A$1:$B$686,2,0)</f>
        <v>嘉兴市</v>
      </c>
    </row>
    <row r="320" spans="1:29">
      <c r="A320" s="11">
        <v>2019</v>
      </c>
      <c r="B320" s="4" t="s">
        <v>6</v>
      </c>
      <c r="C320" s="4">
        <v>5</v>
      </c>
      <c r="D320" s="4" t="s">
        <v>0</v>
      </c>
      <c r="E320" s="4">
        <v>41</v>
      </c>
      <c r="F320" s="4" t="s">
        <v>0</v>
      </c>
      <c r="G320" s="8">
        <v>324</v>
      </c>
      <c r="H320" s="7" t="s">
        <v>180</v>
      </c>
      <c r="I320" s="7" t="s">
        <v>253</v>
      </c>
      <c r="J320" s="1" t="s">
        <v>254</v>
      </c>
      <c r="K320" s="1" t="s">
        <v>1236</v>
      </c>
      <c r="L320" s="1" t="s">
        <v>2928</v>
      </c>
      <c r="M320" s="1" t="s">
        <v>2845</v>
      </c>
      <c r="N320" s="1" t="s">
        <v>2357</v>
      </c>
      <c r="Q320" s="1">
        <v>2</v>
      </c>
      <c r="R320" s="1" t="str">
        <f t="shared" si="26"/>
        <v>Zhejiang</v>
      </c>
      <c r="S320" s="1" t="str">
        <f t="shared" si="27"/>
        <v>Quzhou</v>
      </c>
      <c r="T320" s="1" t="s">
        <v>2357</v>
      </c>
      <c r="U320" s="1" t="s">
        <v>2845</v>
      </c>
      <c r="V320" s="1" t="s">
        <v>3351</v>
      </c>
      <c r="Y320" s="4" t="s">
        <v>5</v>
      </c>
      <c r="Z320" s="6">
        <v>500.04</v>
      </c>
      <c r="AA320" s="6">
        <v>284.39</v>
      </c>
      <c r="AB320" s="10">
        <v>784.43000000000006</v>
      </c>
      <c r="AC320" s="1" t="str">
        <f>VLOOKUP(V320,'loc sxcoal vs GID worksheet'!$A$1:$B$686,2,0)</f>
        <v>衢州市</v>
      </c>
    </row>
    <row r="321" spans="1:29">
      <c r="A321" s="11">
        <v>2019</v>
      </c>
      <c r="B321" s="4" t="s">
        <v>6</v>
      </c>
      <c r="C321" s="4">
        <v>5</v>
      </c>
      <c r="D321" s="4" t="s">
        <v>0</v>
      </c>
      <c r="E321" s="4">
        <v>41</v>
      </c>
      <c r="F321" s="4" t="s">
        <v>0</v>
      </c>
      <c r="G321" s="8">
        <v>325</v>
      </c>
      <c r="H321" s="7" t="s">
        <v>180</v>
      </c>
      <c r="I321" s="7" t="s">
        <v>255</v>
      </c>
      <c r="J321" s="1" t="s">
        <v>256</v>
      </c>
      <c r="K321" s="1" t="s">
        <v>1237</v>
      </c>
      <c r="L321" s="1" t="s">
        <v>1296</v>
      </c>
      <c r="M321" s="1" t="s">
        <v>2845</v>
      </c>
      <c r="N321" s="1" t="s">
        <v>2357</v>
      </c>
      <c r="Q321" s="1">
        <v>2</v>
      </c>
      <c r="R321" s="1" t="str">
        <f t="shared" si="26"/>
        <v>Zhejiang</v>
      </c>
      <c r="S321" s="1" t="str">
        <f t="shared" si="27"/>
        <v>Quzhou</v>
      </c>
      <c r="T321" s="1" t="s">
        <v>2357</v>
      </c>
      <c r="U321" s="1" t="s">
        <v>2845</v>
      </c>
      <c r="V321" s="1" t="s">
        <v>3351</v>
      </c>
      <c r="Y321" s="4" t="s">
        <v>5</v>
      </c>
      <c r="Z321" s="6">
        <v>267.12</v>
      </c>
      <c r="AA321" s="6">
        <v>151.91999999999999</v>
      </c>
      <c r="AB321" s="10">
        <v>419.03999999999996</v>
      </c>
      <c r="AC321" s="1" t="str">
        <f>VLOOKUP(V321,'loc sxcoal vs GID worksheet'!$A$1:$B$686,2,0)</f>
        <v>衢州市</v>
      </c>
    </row>
    <row r="322" spans="1:29">
      <c r="A322" s="11">
        <v>2019</v>
      </c>
      <c r="B322" s="4" t="s">
        <v>6</v>
      </c>
      <c r="C322" s="4">
        <v>5</v>
      </c>
      <c r="D322" s="4" t="s">
        <v>0</v>
      </c>
      <c r="E322" s="4">
        <v>41</v>
      </c>
      <c r="F322" s="4" t="s">
        <v>0</v>
      </c>
      <c r="G322" s="8">
        <v>326</v>
      </c>
      <c r="H322" s="7" t="s">
        <v>180</v>
      </c>
      <c r="I322" s="7" t="s">
        <v>257</v>
      </c>
      <c r="J322" s="1" t="s">
        <v>256</v>
      </c>
      <c r="K322" s="1" t="s">
        <v>1237</v>
      </c>
      <c r="L322" s="1" t="s">
        <v>1296</v>
      </c>
      <c r="M322" s="1" t="s">
        <v>2845</v>
      </c>
      <c r="N322" s="1" t="s">
        <v>2357</v>
      </c>
      <c r="Q322" s="1">
        <v>2</v>
      </c>
      <c r="R322" s="1" t="str">
        <f t="shared" si="26"/>
        <v>Zhejiang</v>
      </c>
      <c r="S322" s="1" t="str">
        <f t="shared" si="27"/>
        <v>Quzhou</v>
      </c>
      <c r="T322" s="1" t="s">
        <v>2357</v>
      </c>
      <c r="U322" s="1" t="s">
        <v>2845</v>
      </c>
      <c r="V322" s="1" t="s">
        <v>3351</v>
      </c>
      <c r="Y322" s="4" t="s">
        <v>5</v>
      </c>
      <c r="Z322" s="6">
        <v>666.72</v>
      </c>
      <c r="AA322" s="6">
        <v>379.19</v>
      </c>
      <c r="AB322" s="10">
        <v>1045.9100000000001</v>
      </c>
      <c r="AC322" s="1" t="str">
        <f>VLOOKUP(V322,'loc sxcoal vs GID worksheet'!$A$1:$B$686,2,0)</f>
        <v>衢州市</v>
      </c>
    </row>
    <row r="323" spans="1:29">
      <c r="A323" s="11">
        <v>2019</v>
      </c>
      <c r="B323" s="4" t="s">
        <v>6</v>
      </c>
      <c r="C323" s="4">
        <v>5</v>
      </c>
      <c r="D323" s="4" t="s">
        <v>0</v>
      </c>
      <c r="E323" s="4">
        <v>41</v>
      </c>
      <c r="F323" s="4" t="s">
        <v>0</v>
      </c>
      <c r="G323" s="8">
        <v>327</v>
      </c>
      <c r="H323" s="7" t="s">
        <v>180</v>
      </c>
      <c r="I323" s="7" t="s">
        <v>258</v>
      </c>
      <c r="J323" s="1" t="s">
        <v>256</v>
      </c>
      <c r="K323" s="1" t="s">
        <v>1237</v>
      </c>
      <c r="L323" s="1" t="s">
        <v>1296</v>
      </c>
      <c r="M323" s="1" t="s">
        <v>2845</v>
      </c>
      <c r="N323" s="1" t="s">
        <v>2357</v>
      </c>
      <c r="Q323" s="1">
        <v>2</v>
      </c>
      <c r="R323" s="1" t="str">
        <f t="shared" si="26"/>
        <v>Zhejiang</v>
      </c>
      <c r="S323" s="1" t="str">
        <f t="shared" si="27"/>
        <v>Quzhou</v>
      </c>
      <c r="T323" s="1" t="s">
        <v>2357</v>
      </c>
      <c r="U323" s="1" t="s">
        <v>2845</v>
      </c>
      <c r="V323" s="1" t="s">
        <v>3351</v>
      </c>
      <c r="Y323" s="4" t="s">
        <v>5</v>
      </c>
      <c r="Z323" s="6">
        <v>4773.8900000000003</v>
      </c>
      <c r="AA323" s="6">
        <v>2715.09</v>
      </c>
      <c r="AB323" s="10">
        <v>7488.9800000000005</v>
      </c>
      <c r="AC323" s="1" t="str">
        <f>VLOOKUP(V323,'loc sxcoal vs GID worksheet'!$A$1:$B$686,2,0)</f>
        <v>衢州市</v>
      </c>
    </row>
    <row r="324" spans="1:29">
      <c r="A324" s="11">
        <v>2019</v>
      </c>
      <c r="B324" s="4" t="s">
        <v>6</v>
      </c>
      <c r="C324" s="4">
        <v>5</v>
      </c>
      <c r="D324" s="4" t="s">
        <v>0</v>
      </c>
      <c r="E324" s="4">
        <v>41</v>
      </c>
      <c r="F324" s="4" t="s">
        <v>0</v>
      </c>
      <c r="G324" s="8">
        <v>331</v>
      </c>
      <c r="H324" s="7" t="s">
        <v>180</v>
      </c>
      <c r="I324" s="7" t="s">
        <v>265</v>
      </c>
      <c r="J324" s="1" t="s">
        <v>266</v>
      </c>
      <c r="K324" s="1" t="s">
        <v>1241</v>
      </c>
      <c r="L324" s="1" t="s">
        <v>2677</v>
      </c>
      <c r="M324" s="1" t="s">
        <v>2929</v>
      </c>
      <c r="N324" s="1" t="s">
        <v>2396</v>
      </c>
      <c r="Q324" s="1">
        <v>2</v>
      </c>
      <c r="R324" s="1" t="str">
        <f t="shared" ref="R324:R349" si="28">N324</f>
        <v>Jiangxi</v>
      </c>
      <c r="S324" s="1" t="str">
        <f t="shared" ref="S324:S349" si="29">M324</f>
        <v>Pingxiang</v>
      </c>
      <c r="T324" s="1" t="s">
        <v>2396</v>
      </c>
      <c r="U324" s="1" t="s">
        <v>2929</v>
      </c>
      <c r="V324" s="1" t="s">
        <v>3372</v>
      </c>
      <c r="Y324" s="4" t="s">
        <v>5</v>
      </c>
      <c r="Z324" s="6">
        <v>166.68</v>
      </c>
      <c r="AA324" s="6">
        <v>94.8</v>
      </c>
      <c r="AB324" s="10">
        <v>261.48</v>
      </c>
      <c r="AC324" s="1" t="str">
        <f>VLOOKUP(V324,'loc sxcoal vs GID worksheet'!$A$1:$B$686,2,0)</f>
        <v>凭祥市</v>
      </c>
    </row>
    <row r="325" spans="1:29">
      <c r="A325" s="11">
        <v>2019</v>
      </c>
      <c r="B325" s="4" t="s">
        <v>6</v>
      </c>
      <c r="C325" s="4">
        <v>5</v>
      </c>
      <c r="D325" s="4" t="s">
        <v>0</v>
      </c>
      <c r="E325" s="4">
        <v>41</v>
      </c>
      <c r="F325" s="4" t="s">
        <v>0</v>
      </c>
      <c r="G325" s="8">
        <v>653</v>
      </c>
      <c r="H325" s="7" t="s">
        <v>743</v>
      </c>
      <c r="I325" s="7" t="s">
        <v>10</v>
      </c>
      <c r="J325" s="3" t="s">
        <v>1989</v>
      </c>
      <c r="K325" s="3" t="s">
        <v>1524</v>
      </c>
      <c r="L325" s="1" t="s">
        <v>2749</v>
      </c>
      <c r="M325" s="1" t="s">
        <v>3077</v>
      </c>
      <c r="N325" s="1" t="s">
        <v>2432</v>
      </c>
      <c r="Q325" s="1">
        <v>2</v>
      </c>
      <c r="R325" s="1" t="str">
        <f t="shared" si="28"/>
        <v>Heilungkiang</v>
      </c>
      <c r="S325" s="1" t="str">
        <f t="shared" si="29"/>
        <v>Mutankiang</v>
      </c>
      <c r="T325" s="1" t="s">
        <v>2432</v>
      </c>
      <c r="U325" s="1" t="s">
        <v>3077</v>
      </c>
      <c r="V325" s="1" t="s">
        <v>3494</v>
      </c>
      <c r="Y325" s="4" t="s">
        <v>5</v>
      </c>
      <c r="Z325" s="6">
        <v>267.12</v>
      </c>
      <c r="AA325" s="6">
        <v>151.91999999999999</v>
      </c>
      <c r="AB325" s="10">
        <v>419.03999999999996</v>
      </c>
      <c r="AC325" s="1" t="str">
        <f>VLOOKUP(V325,'loc sxcoal vs GID worksheet'!$A$1:$B$686,2,0)</f>
        <v>牡丹江市</v>
      </c>
    </row>
    <row r="326" spans="1:29">
      <c r="A326" s="11">
        <v>2019</v>
      </c>
      <c r="B326" s="4" t="s">
        <v>6</v>
      </c>
      <c r="C326" s="4">
        <v>5</v>
      </c>
      <c r="D326" s="4" t="s">
        <v>0</v>
      </c>
      <c r="E326" s="4">
        <v>41</v>
      </c>
      <c r="F326" s="4" t="s">
        <v>0</v>
      </c>
      <c r="G326" s="8">
        <v>336</v>
      </c>
      <c r="H326" s="7" t="s">
        <v>180</v>
      </c>
      <c r="I326" s="7" t="s">
        <v>275</v>
      </c>
      <c r="J326" s="1" t="s">
        <v>276</v>
      </c>
      <c r="K326" s="1" t="s">
        <v>1246</v>
      </c>
      <c r="L326" s="1" t="s">
        <v>2932</v>
      </c>
      <c r="M326" s="1" t="s">
        <v>2933</v>
      </c>
      <c r="N326" s="1" t="s">
        <v>2400</v>
      </c>
      <c r="Q326" s="1">
        <v>2</v>
      </c>
      <c r="R326" s="1" t="str">
        <f t="shared" si="28"/>
        <v>Hunan</v>
      </c>
      <c r="S326" s="1" t="str">
        <f t="shared" si="29"/>
        <v>Liuyang</v>
      </c>
      <c r="T326" s="1" t="s">
        <v>2400</v>
      </c>
      <c r="U326" s="1" t="s">
        <v>2933</v>
      </c>
      <c r="V326" s="1" t="s">
        <v>3373</v>
      </c>
      <c r="Y326" s="4" t="s">
        <v>5</v>
      </c>
      <c r="Z326" s="6">
        <v>666.72</v>
      </c>
      <c r="AA326" s="6">
        <v>379.19</v>
      </c>
      <c r="AB326" s="10">
        <v>1045.9100000000001</v>
      </c>
      <c r="AC326" s="1" t="str">
        <f>VLOOKUP(V326,'loc sxcoal vs GID worksheet'!$A$1:$B$686,2,0)</f>
        <v>浏阳市</v>
      </c>
    </row>
    <row r="327" spans="1:29">
      <c r="A327" s="11">
        <v>2019</v>
      </c>
      <c r="B327" s="4" t="s">
        <v>6</v>
      </c>
      <c r="C327" s="4">
        <v>5</v>
      </c>
      <c r="D327" s="4" t="s">
        <v>0</v>
      </c>
      <c r="E327" s="4">
        <v>41</v>
      </c>
      <c r="F327" s="4" t="s">
        <v>0</v>
      </c>
      <c r="G327" s="8">
        <v>337</v>
      </c>
      <c r="H327" s="7" t="s">
        <v>180</v>
      </c>
      <c r="I327" s="7" t="s">
        <v>277</v>
      </c>
      <c r="J327" s="1" t="s">
        <v>278</v>
      </c>
      <c r="K327" s="1" t="s">
        <v>1247</v>
      </c>
      <c r="L327" s="1" t="s">
        <v>2934</v>
      </c>
      <c r="M327" s="1" t="s">
        <v>1407</v>
      </c>
      <c r="N327" s="1" t="s">
        <v>2400</v>
      </c>
      <c r="Q327" s="1">
        <v>2</v>
      </c>
      <c r="R327" s="1" t="str">
        <f t="shared" si="28"/>
        <v>Hunan</v>
      </c>
      <c r="S327" s="1" t="str">
        <f t="shared" si="29"/>
        <v>Changde</v>
      </c>
      <c r="T327" s="1" t="s">
        <v>2400</v>
      </c>
      <c r="U327" s="1" t="s">
        <v>1407</v>
      </c>
      <c r="V327" s="1" t="s">
        <v>3341</v>
      </c>
      <c r="Y327" s="4" t="s">
        <v>5</v>
      </c>
      <c r="Z327" s="6">
        <v>299.17</v>
      </c>
      <c r="AA327" s="6">
        <v>170.15</v>
      </c>
      <c r="AB327" s="10">
        <v>469.32000000000005</v>
      </c>
      <c r="AC327" s="1" t="str">
        <f>VLOOKUP(V327,'loc sxcoal vs GID worksheet'!$A$1:$B$686,2,0)</f>
        <v>常德市</v>
      </c>
    </row>
    <row r="328" spans="1:29">
      <c r="A328" s="11">
        <v>2019</v>
      </c>
      <c r="B328" s="4" t="s">
        <v>6</v>
      </c>
      <c r="C328" s="4">
        <v>5</v>
      </c>
      <c r="D328" s="4" t="s">
        <v>0</v>
      </c>
      <c r="E328" s="4">
        <v>41</v>
      </c>
      <c r="F328" s="4" t="s">
        <v>0</v>
      </c>
      <c r="G328" s="8">
        <v>343</v>
      </c>
      <c r="H328" s="7" t="s">
        <v>180</v>
      </c>
      <c r="I328" s="7" t="s">
        <v>289</v>
      </c>
      <c r="J328" s="1" t="s">
        <v>290</v>
      </c>
      <c r="K328" s="1" t="s">
        <v>1253</v>
      </c>
      <c r="L328" s="1" t="s">
        <v>2935</v>
      </c>
      <c r="M328" s="1" t="s">
        <v>2490</v>
      </c>
      <c r="N328" s="1" t="s">
        <v>2400</v>
      </c>
      <c r="Q328" s="1">
        <v>2</v>
      </c>
      <c r="R328" s="1" t="str">
        <f t="shared" si="28"/>
        <v>Hunan</v>
      </c>
      <c r="S328" s="1" t="str">
        <f t="shared" si="29"/>
        <v>Chenzhou</v>
      </c>
      <c r="T328" s="1" t="s">
        <v>2400</v>
      </c>
      <c r="U328" s="1" t="s">
        <v>2490</v>
      </c>
      <c r="V328" s="1" t="s">
        <v>3279</v>
      </c>
      <c r="Y328" s="4" t="s">
        <v>5</v>
      </c>
      <c r="Z328" s="6">
        <v>433.8</v>
      </c>
      <c r="AA328" s="6">
        <v>246.72</v>
      </c>
      <c r="AB328" s="10">
        <v>680.52</v>
      </c>
      <c r="AC328" s="1" t="str">
        <f>VLOOKUP(V328,'loc sxcoal vs GID worksheet'!$A$1:$B$686,2,0)</f>
        <v>郴州市</v>
      </c>
    </row>
    <row r="329" spans="1:29">
      <c r="A329" s="11">
        <v>2019</v>
      </c>
      <c r="B329" s="4" t="s">
        <v>6</v>
      </c>
      <c r="C329" s="4">
        <v>5</v>
      </c>
      <c r="D329" s="4" t="s">
        <v>0</v>
      </c>
      <c r="E329" s="4">
        <v>41</v>
      </c>
      <c r="F329" s="4" t="s">
        <v>0</v>
      </c>
      <c r="G329" s="8">
        <v>347</v>
      </c>
      <c r="H329" s="7" t="s">
        <v>180</v>
      </c>
      <c r="I329" s="7" t="s">
        <v>297</v>
      </c>
      <c r="J329" s="1" t="s">
        <v>297</v>
      </c>
      <c r="K329" s="1" t="s">
        <v>1256</v>
      </c>
      <c r="L329" s="1" t="s">
        <v>2936</v>
      </c>
      <c r="M329" s="1" t="s">
        <v>2492</v>
      </c>
      <c r="N329" s="1" t="s">
        <v>2362</v>
      </c>
      <c r="Q329" s="1">
        <v>2</v>
      </c>
      <c r="R329" s="1" t="str">
        <f t="shared" si="28"/>
        <v>Henan</v>
      </c>
      <c r="S329" s="1" t="str">
        <f t="shared" si="29"/>
        <v>Nanyang</v>
      </c>
      <c r="T329" s="1" t="s">
        <v>2362</v>
      </c>
      <c r="U329" s="1" t="s">
        <v>2492</v>
      </c>
      <c r="V329" s="1" t="s">
        <v>3280</v>
      </c>
      <c r="Y329" s="4" t="s">
        <v>5</v>
      </c>
      <c r="Z329" s="6">
        <v>299.17</v>
      </c>
      <c r="AA329" s="6">
        <v>170.15</v>
      </c>
      <c r="AB329" s="10">
        <v>469.32000000000005</v>
      </c>
      <c r="AC329" s="1" t="str">
        <f>VLOOKUP(V329,'loc sxcoal vs GID worksheet'!$A$1:$B$686,2,0)</f>
        <v>南阳市</v>
      </c>
    </row>
    <row r="330" spans="1:29">
      <c r="A330" s="11">
        <v>2019</v>
      </c>
      <c r="B330" s="4" t="s">
        <v>6</v>
      </c>
      <c r="C330" s="4">
        <v>5</v>
      </c>
      <c r="D330" s="4" t="s">
        <v>0</v>
      </c>
      <c r="E330" s="4">
        <v>41</v>
      </c>
      <c r="F330" s="4" t="s">
        <v>0</v>
      </c>
      <c r="G330" s="8">
        <v>349</v>
      </c>
      <c r="H330" s="7" t="s">
        <v>180</v>
      </c>
      <c r="I330" s="7" t="s">
        <v>300</v>
      </c>
      <c r="J330" s="1" t="s">
        <v>301</v>
      </c>
      <c r="K330" s="1" t="s">
        <v>1258</v>
      </c>
      <c r="L330" s="1" t="s">
        <v>2937</v>
      </c>
      <c r="M330" s="1" t="s">
        <v>2492</v>
      </c>
      <c r="N330" s="1" t="s">
        <v>2362</v>
      </c>
      <c r="Q330" s="1">
        <v>2</v>
      </c>
      <c r="R330" s="1" t="str">
        <f t="shared" si="28"/>
        <v>Henan</v>
      </c>
      <c r="S330" s="1" t="str">
        <f t="shared" si="29"/>
        <v>Nanyang</v>
      </c>
      <c r="T330" s="1" t="s">
        <v>2362</v>
      </c>
      <c r="U330" s="1" t="s">
        <v>2492</v>
      </c>
      <c r="V330" s="1" t="s">
        <v>3280</v>
      </c>
      <c r="Y330" s="4" t="s">
        <v>5</v>
      </c>
      <c r="Z330" s="6">
        <v>299.17</v>
      </c>
      <c r="AA330" s="6">
        <v>170.15</v>
      </c>
      <c r="AB330" s="10">
        <v>469.32000000000005</v>
      </c>
      <c r="AC330" s="1" t="str">
        <f>VLOOKUP(V330,'loc sxcoal vs GID worksheet'!$A$1:$B$686,2,0)</f>
        <v>南阳市</v>
      </c>
    </row>
    <row r="331" spans="1:29">
      <c r="A331" s="11">
        <v>2019</v>
      </c>
      <c r="B331" s="4" t="s">
        <v>6</v>
      </c>
      <c r="C331" s="4">
        <v>5</v>
      </c>
      <c r="D331" s="4" t="s">
        <v>0</v>
      </c>
      <c r="E331" s="4">
        <v>41</v>
      </c>
      <c r="F331" s="4" t="s">
        <v>0</v>
      </c>
      <c r="G331" s="8">
        <v>351</v>
      </c>
      <c r="H331" s="7" t="s">
        <v>180</v>
      </c>
      <c r="I331" s="7" t="s">
        <v>304</v>
      </c>
      <c r="J331" s="1" t="s">
        <v>304</v>
      </c>
      <c r="K331" s="1" t="s">
        <v>1260</v>
      </c>
      <c r="L331" s="1" t="s">
        <v>1246</v>
      </c>
      <c r="M331" s="1" t="s">
        <v>2938</v>
      </c>
      <c r="N331" s="1" t="s">
        <v>2366</v>
      </c>
      <c r="Q331" s="1">
        <v>2</v>
      </c>
      <c r="R331" s="1" t="str">
        <f t="shared" si="28"/>
        <v>Sichuan</v>
      </c>
      <c r="S331" s="1" t="str">
        <f t="shared" si="29"/>
        <v>Pengzhou</v>
      </c>
      <c r="T331" s="1" t="s">
        <v>2366</v>
      </c>
      <c r="U331" s="1" t="s">
        <v>2938</v>
      </c>
      <c r="V331" s="1" t="s">
        <v>3374</v>
      </c>
      <c r="Y331" s="4" t="s">
        <v>5</v>
      </c>
      <c r="Z331" s="6">
        <v>299.17</v>
      </c>
      <c r="AA331" s="6">
        <v>170.15</v>
      </c>
      <c r="AB331" s="10">
        <v>469.32000000000005</v>
      </c>
      <c r="AC331" s="1" t="str">
        <f>VLOOKUP(V331,'loc sxcoal vs GID worksheet'!$A$1:$B$686,2,0)</f>
        <v>彭州市</v>
      </c>
    </row>
    <row r="332" spans="1:29">
      <c r="A332" s="11">
        <v>2019</v>
      </c>
      <c r="B332" s="4" t="s">
        <v>6</v>
      </c>
      <c r="C332" s="4">
        <v>5</v>
      </c>
      <c r="D332" s="4" t="s">
        <v>0</v>
      </c>
      <c r="E332" s="4">
        <v>41</v>
      </c>
      <c r="F332" s="4" t="s">
        <v>0</v>
      </c>
      <c r="G332" s="8">
        <v>353</v>
      </c>
      <c r="H332" s="7" t="s">
        <v>180</v>
      </c>
      <c r="I332" s="7" t="s">
        <v>307</v>
      </c>
      <c r="J332" s="1" t="s">
        <v>308</v>
      </c>
      <c r="K332" s="1" t="s">
        <v>1262</v>
      </c>
      <c r="L332" s="1" t="s">
        <v>2939</v>
      </c>
      <c r="M332" s="1" t="s">
        <v>2365</v>
      </c>
      <c r="N332" s="1" t="s">
        <v>2366</v>
      </c>
      <c r="Q332" s="1">
        <v>2</v>
      </c>
      <c r="R332" s="1" t="str">
        <f t="shared" si="28"/>
        <v>Sichuan</v>
      </c>
      <c r="S332" s="1" t="str">
        <f t="shared" si="29"/>
        <v>Mianyang</v>
      </c>
      <c r="T332" s="1" t="s">
        <v>2366</v>
      </c>
      <c r="U332" s="1" t="s">
        <v>2365</v>
      </c>
      <c r="V332" s="1" t="s">
        <v>3246</v>
      </c>
      <c r="Y332" s="4" t="s">
        <v>5</v>
      </c>
      <c r="Z332" s="6">
        <v>320.54000000000002</v>
      </c>
      <c r="AA332" s="6">
        <v>182.3</v>
      </c>
      <c r="AB332" s="10">
        <v>502.84000000000003</v>
      </c>
      <c r="AC332" s="1" t="str">
        <f>VLOOKUP(V332,'loc sxcoal vs GID worksheet'!$A$1:$B$686,2,0)</f>
        <v>绵阳市</v>
      </c>
    </row>
    <row r="333" spans="1:29">
      <c r="A333" s="11">
        <v>2019</v>
      </c>
      <c r="B333" s="4" t="s">
        <v>6</v>
      </c>
      <c r="C333" s="4">
        <v>5</v>
      </c>
      <c r="D333" s="4" t="s">
        <v>0</v>
      </c>
      <c r="E333" s="4">
        <v>41</v>
      </c>
      <c r="F333" s="4" t="s">
        <v>0</v>
      </c>
      <c r="G333" s="8">
        <v>355</v>
      </c>
      <c r="H333" s="7" t="s">
        <v>309</v>
      </c>
      <c r="I333" s="7" t="s">
        <v>312</v>
      </c>
      <c r="J333" s="1" t="s">
        <v>313</v>
      </c>
      <c r="K333" s="1" t="s">
        <v>1264</v>
      </c>
      <c r="L333" s="1" t="s">
        <v>2940</v>
      </c>
      <c r="M333" s="1" t="s">
        <v>2374</v>
      </c>
      <c r="N333" s="1" t="s">
        <v>2370</v>
      </c>
      <c r="Q333" s="1">
        <v>2</v>
      </c>
      <c r="R333" s="1" t="str">
        <f t="shared" si="28"/>
        <v>Fujian</v>
      </c>
      <c r="S333" s="1" t="str">
        <f t="shared" si="29"/>
        <v>Longyan</v>
      </c>
      <c r="T333" s="1" t="s">
        <v>2370</v>
      </c>
      <c r="U333" s="1" t="s">
        <v>2374</v>
      </c>
      <c r="V333" s="1" t="s">
        <v>3248</v>
      </c>
      <c r="Y333" s="4" t="s">
        <v>5</v>
      </c>
      <c r="Z333" s="6">
        <v>299.17</v>
      </c>
      <c r="AA333" s="6">
        <v>170.15</v>
      </c>
      <c r="AB333" s="10">
        <v>469.32000000000005</v>
      </c>
      <c r="AC333" s="1" t="str">
        <f>VLOOKUP(V333,'loc sxcoal vs GID worksheet'!$A$1:$B$686,2,0)</f>
        <v>龙岩市</v>
      </c>
    </row>
    <row r="334" spans="1:29">
      <c r="A334" s="11">
        <v>2019</v>
      </c>
      <c r="B334" s="4" t="s">
        <v>6</v>
      </c>
      <c r="C334" s="4">
        <v>5</v>
      </c>
      <c r="D334" s="4" t="s">
        <v>0</v>
      </c>
      <c r="E334" s="4">
        <v>41</v>
      </c>
      <c r="F334" s="4" t="s">
        <v>0</v>
      </c>
      <c r="G334" s="8">
        <v>361</v>
      </c>
      <c r="H334" s="7" t="s">
        <v>309</v>
      </c>
      <c r="I334" s="7" t="s">
        <v>320</v>
      </c>
      <c r="J334" s="1" t="s">
        <v>320</v>
      </c>
      <c r="K334" s="1" t="s">
        <v>1270</v>
      </c>
      <c r="L334" s="1" t="s">
        <v>2941</v>
      </c>
      <c r="M334" s="1" t="s">
        <v>2942</v>
      </c>
      <c r="N334" s="1" t="s">
        <v>2496</v>
      </c>
      <c r="Q334" s="1">
        <v>2</v>
      </c>
      <c r="R334" s="1" t="str">
        <f t="shared" si="28"/>
        <v>Guangxi</v>
      </c>
      <c r="S334" s="1" t="str">
        <f t="shared" si="29"/>
        <v>Fangchenggang</v>
      </c>
      <c r="T334" s="1" t="s">
        <v>2496</v>
      </c>
      <c r="U334" s="1" t="s">
        <v>2942</v>
      </c>
      <c r="V334" s="1" t="s">
        <v>3375</v>
      </c>
      <c r="Y334" s="4" t="s">
        <v>5</v>
      </c>
      <c r="Z334" s="6">
        <v>666.72</v>
      </c>
      <c r="AA334" s="6">
        <v>379.19</v>
      </c>
      <c r="AB334" s="10">
        <v>1045.9100000000001</v>
      </c>
      <c r="AC334" s="1" t="str">
        <f>VLOOKUP(V334,'loc sxcoal vs GID worksheet'!$A$1:$B$686,2,0)</f>
        <v>防城港市</v>
      </c>
    </row>
    <row r="335" spans="1:29">
      <c r="A335" s="11">
        <v>2019</v>
      </c>
      <c r="B335" s="4" t="s">
        <v>6</v>
      </c>
      <c r="C335" s="4">
        <v>5</v>
      </c>
      <c r="D335" s="4" t="s">
        <v>0</v>
      </c>
      <c r="E335" s="4">
        <v>41</v>
      </c>
      <c r="F335" s="4" t="s">
        <v>0</v>
      </c>
      <c r="G335" s="8">
        <v>365</v>
      </c>
      <c r="H335" s="7" t="s">
        <v>309</v>
      </c>
      <c r="I335" s="7" t="s">
        <v>324</v>
      </c>
      <c r="J335" s="1" t="s">
        <v>325</v>
      </c>
      <c r="K335" s="1" t="s">
        <v>1274</v>
      </c>
      <c r="L335" s="1" t="s">
        <v>2943</v>
      </c>
      <c r="M335" s="1" t="s">
        <v>2515</v>
      </c>
      <c r="N335" s="1" t="s">
        <v>2496</v>
      </c>
      <c r="Q335" s="1">
        <v>2</v>
      </c>
      <c r="R335" s="1" t="str">
        <f t="shared" si="28"/>
        <v>Guangxi</v>
      </c>
      <c r="S335" s="1" t="str">
        <f t="shared" si="29"/>
        <v>Guigang</v>
      </c>
      <c r="T335" s="1" t="s">
        <v>2496</v>
      </c>
      <c r="U335" s="1" t="s">
        <v>2515</v>
      </c>
      <c r="V335" s="1" t="s">
        <v>3286</v>
      </c>
      <c r="Y335" s="4" t="s">
        <v>5</v>
      </c>
      <c r="Z335" s="6">
        <v>600.48</v>
      </c>
      <c r="AA335" s="6">
        <v>341.51</v>
      </c>
      <c r="AB335" s="10">
        <v>941.99</v>
      </c>
      <c r="AC335" s="1" t="str">
        <f>VLOOKUP(V335,'loc sxcoal vs GID worksheet'!$A$1:$B$686,2,0)</f>
        <v>贵港市</v>
      </c>
    </row>
    <row r="336" spans="1:29">
      <c r="A336" s="11">
        <v>2019</v>
      </c>
      <c r="B336" s="4" t="s">
        <v>6</v>
      </c>
      <c r="C336" s="4">
        <v>5</v>
      </c>
      <c r="D336" s="4" t="s">
        <v>0</v>
      </c>
      <c r="E336" s="4">
        <v>41</v>
      </c>
      <c r="F336" s="4" t="s">
        <v>0</v>
      </c>
      <c r="G336" s="8">
        <v>367</v>
      </c>
      <c r="H336" s="7" t="s">
        <v>309</v>
      </c>
      <c r="I336" s="7" t="s">
        <v>327</v>
      </c>
      <c r="J336" s="1" t="s">
        <v>327</v>
      </c>
      <c r="K336" s="1" t="s">
        <v>1276</v>
      </c>
      <c r="L336" s="1" t="s">
        <v>2944</v>
      </c>
      <c r="M336" s="1" t="s">
        <v>2945</v>
      </c>
      <c r="N336" s="1" t="s">
        <v>2496</v>
      </c>
      <c r="Q336" s="1">
        <v>2</v>
      </c>
      <c r="R336" s="1" t="str">
        <f t="shared" si="28"/>
        <v>Guangxi</v>
      </c>
      <c r="S336" s="1" t="str">
        <f t="shared" si="29"/>
        <v>Hezhou</v>
      </c>
      <c r="T336" s="1" t="s">
        <v>2496</v>
      </c>
      <c r="U336" s="1" t="s">
        <v>2945</v>
      </c>
      <c r="V336" s="1" t="s">
        <v>3376</v>
      </c>
      <c r="Y336" s="4" t="s">
        <v>5</v>
      </c>
      <c r="Z336" s="6">
        <v>299.17</v>
      </c>
      <c r="AA336" s="6">
        <v>170.15</v>
      </c>
      <c r="AB336" s="10">
        <v>469.32000000000005</v>
      </c>
      <c r="AC336" s="1" t="str">
        <f>VLOOKUP(V336,'loc sxcoal vs GID worksheet'!$A$1:$B$686,2,0)</f>
        <v>贺州市</v>
      </c>
    </row>
    <row r="337" spans="1:29">
      <c r="A337" s="11">
        <v>2019</v>
      </c>
      <c r="B337" s="4" t="s">
        <v>6</v>
      </c>
      <c r="C337" s="4">
        <v>5</v>
      </c>
      <c r="D337" s="4" t="s">
        <v>0</v>
      </c>
      <c r="E337" s="4">
        <v>41</v>
      </c>
      <c r="F337" s="4" t="s">
        <v>0</v>
      </c>
      <c r="G337" s="8">
        <v>368</v>
      </c>
      <c r="H337" s="7" t="s">
        <v>309</v>
      </c>
      <c r="I337" s="7" t="s">
        <v>328</v>
      </c>
      <c r="J337" s="1" t="s">
        <v>328</v>
      </c>
      <c r="K337" s="1" t="s">
        <v>1277</v>
      </c>
      <c r="L337" s="1" t="s">
        <v>2946</v>
      </c>
      <c r="M337" s="1" t="s">
        <v>2947</v>
      </c>
      <c r="N337" s="1" t="s">
        <v>2496</v>
      </c>
      <c r="Q337" s="1">
        <v>2</v>
      </c>
      <c r="R337" s="1" t="str">
        <f t="shared" si="28"/>
        <v>Guangxi</v>
      </c>
      <c r="S337" s="1" t="str">
        <f t="shared" si="29"/>
        <v>Laibin</v>
      </c>
      <c r="T337" s="1" t="s">
        <v>2496</v>
      </c>
      <c r="U337" s="1" t="s">
        <v>2947</v>
      </c>
      <c r="V337" s="1" t="s">
        <v>3377</v>
      </c>
      <c r="Y337" s="4" t="s">
        <v>5</v>
      </c>
      <c r="Z337" s="6">
        <v>299.17</v>
      </c>
      <c r="AA337" s="6">
        <v>170.15</v>
      </c>
      <c r="AB337" s="10">
        <v>469.32000000000005</v>
      </c>
      <c r="AC337" s="1" t="str">
        <f>VLOOKUP(V337,'loc sxcoal vs GID worksheet'!$A$1:$B$686,2,0)</f>
        <v>来宾市</v>
      </c>
    </row>
    <row r="338" spans="1:29">
      <c r="A338" s="11">
        <v>2019</v>
      </c>
      <c r="B338" s="4" t="s">
        <v>6</v>
      </c>
      <c r="C338" s="4">
        <v>5</v>
      </c>
      <c r="D338" s="4" t="s">
        <v>0</v>
      </c>
      <c r="E338" s="4">
        <v>41</v>
      </c>
      <c r="F338" s="4" t="s">
        <v>0</v>
      </c>
      <c r="G338" s="8">
        <v>371</v>
      </c>
      <c r="H338" s="7" t="s">
        <v>332</v>
      </c>
      <c r="I338" s="7" t="s">
        <v>333</v>
      </c>
      <c r="J338" s="1" t="s">
        <v>333</v>
      </c>
      <c r="K338" s="1" t="s">
        <v>1280</v>
      </c>
      <c r="L338" s="1" t="s">
        <v>1281</v>
      </c>
      <c r="M338" s="1" t="s">
        <v>2948</v>
      </c>
      <c r="N338" s="1" t="s">
        <v>2949</v>
      </c>
      <c r="Q338" s="1">
        <v>2</v>
      </c>
      <c r="R338" s="1" t="str">
        <f t="shared" si="28"/>
        <v>Chongqing</v>
      </c>
      <c r="S338" s="1" t="str">
        <f t="shared" si="29"/>
        <v>Hechuan</v>
      </c>
      <c r="T338" s="1" t="s">
        <v>2949</v>
      </c>
      <c r="U338" s="1" t="s">
        <v>2948</v>
      </c>
      <c r="V338" s="1" t="s">
        <v>3483</v>
      </c>
      <c r="Y338" s="4" t="s">
        <v>5</v>
      </c>
      <c r="Z338" s="6">
        <v>500.04</v>
      </c>
      <c r="AA338" s="6">
        <v>284.39</v>
      </c>
      <c r="AB338" s="10">
        <v>784.43000000000006</v>
      </c>
      <c r="AC338" s="1" t="str">
        <f>VLOOKUP(V338,'loc sxcoal vs GID worksheet'!$A$1:$B$686,2,0)</f>
        <v>重庆市</v>
      </c>
    </row>
    <row r="339" spans="1:29">
      <c r="A339" s="11">
        <v>2019</v>
      </c>
      <c r="B339" s="4" t="s">
        <v>6</v>
      </c>
      <c r="C339" s="4">
        <v>5</v>
      </c>
      <c r="D339" s="4" t="s">
        <v>0</v>
      </c>
      <c r="E339" s="4">
        <v>41</v>
      </c>
      <c r="F339" s="4" t="s">
        <v>0</v>
      </c>
      <c r="G339" s="8">
        <v>373</v>
      </c>
      <c r="H339" s="7" t="s">
        <v>336</v>
      </c>
      <c r="I339" s="7" t="s">
        <v>337</v>
      </c>
      <c r="J339" s="1" t="s">
        <v>338</v>
      </c>
      <c r="K339" s="1" t="s">
        <v>1282</v>
      </c>
      <c r="L339" s="1" t="s">
        <v>2950</v>
      </c>
      <c r="M339" s="1" t="s">
        <v>2951</v>
      </c>
      <c r="N339" s="1" t="s">
        <v>2396</v>
      </c>
      <c r="Q339" s="1">
        <v>2</v>
      </c>
      <c r="R339" s="1" t="str">
        <f t="shared" si="28"/>
        <v>Jiangxi</v>
      </c>
      <c r="S339" s="1" t="str">
        <f t="shared" si="29"/>
        <v>Yingtan</v>
      </c>
      <c r="T339" s="1" t="s">
        <v>2396</v>
      </c>
      <c r="U339" s="1" t="s">
        <v>2951</v>
      </c>
      <c r="V339" s="1" t="s">
        <v>3378</v>
      </c>
      <c r="Y339" s="4" t="s">
        <v>5</v>
      </c>
      <c r="Z339" s="6">
        <v>232.92</v>
      </c>
      <c r="AA339" s="6">
        <v>132.47</v>
      </c>
      <c r="AB339" s="10">
        <v>365.39</v>
      </c>
      <c r="AC339" s="1" t="str">
        <f>VLOOKUP(V339,'loc sxcoal vs GID worksheet'!$A$1:$B$686,2,0)</f>
        <v>鹰潭市</v>
      </c>
    </row>
    <row r="340" spans="1:29">
      <c r="A340" s="11">
        <v>2019</v>
      </c>
      <c r="B340" s="4" t="s">
        <v>6</v>
      </c>
      <c r="C340" s="4">
        <v>5</v>
      </c>
      <c r="D340" s="4" t="s">
        <v>0</v>
      </c>
      <c r="E340" s="4">
        <v>41</v>
      </c>
      <c r="F340" s="4" t="s">
        <v>0</v>
      </c>
      <c r="G340" s="8">
        <v>374</v>
      </c>
      <c r="H340" s="7" t="s">
        <v>336</v>
      </c>
      <c r="I340" s="7" t="s">
        <v>339</v>
      </c>
      <c r="J340" s="1" t="s">
        <v>339</v>
      </c>
      <c r="K340" s="1" t="s">
        <v>1283</v>
      </c>
      <c r="L340" s="1" t="s">
        <v>2952</v>
      </c>
      <c r="M340" s="1" t="s">
        <v>2953</v>
      </c>
      <c r="N340" s="1" t="s">
        <v>2949</v>
      </c>
      <c r="Q340" s="1">
        <v>2</v>
      </c>
      <c r="R340" s="1" t="str">
        <f t="shared" si="28"/>
        <v>Chongqing</v>
      </c>
      <c r="S340" s="1" t="str">
        <f t="shared" si="29"/>
        <v>Qijiang</v>
      </c>
      <c r="T340" s="1" t="s">
        <v>2949</v>
      </c>
      <c r="U340" s="1" t="s">
        <v>2953</v>
      </c>
      <c r="V340" s="1" t="s">
        <v>3483</v>
      </c>
      <c r="Y340" s="4" t="s">
        <v>5</v>
      </c>
      <c r="Z340" s="6">
        <v>333.36</v>
      </c>
      <c r="AA340" s="6">
        <v>189.59</v>
      </c>
      <c r="AB340" s="10">
        <v>522.95000000000005</v>
      </c>
      <c r="AC340" s="1" t="str">
        <f>VLOOKUP(V340,'loc sxcoal vs GID worksheet'!$A$1:$B$686,2,0)</f>
        <v>重庆市</v>
      </c>
    </row>
    <row r="341" spans="1:29">
      <c r="A341" s="11">
        <v>2019</v>
      </c>
      <c r="B341" s="4" t="s">
        <v>6</v>
      </c>
      <c r="C341" s="4">
        <v>5</v>
      </c>
      <c r="D341" s="4" t="s">
        <v>0</v>
      </c>
      <c r="E341" s="4">
        <v>41</v>
      </c>
      <c r="F341" s="4" t="s">
        <v>0</v>
      </c>
      <c r="G341" s="8">
        <v>381</v>
      </c>
      <c r="H341" s="7" t="s">
        <v>352</v>
      </c>
      <c r="I341" s="7" t="s">
        <v>353</v>
      </c>
      <c r="J341" s="1" t="s">
        <v>353</v>
      </c>
      <c r="K341" s="1" t="s">
        <v>1290</v>
      </c>
      <c r="L341" s="1" t="s">
        <v>2954</v>
      </c>
      <c r="M341" s="1" t="s">
        <v>2445</v>
      </c>
      <c r="N341" s="1" t="s">
        <v>2446</v>
      </c>
      <c r="Q341" s="1">
        <v>2</v>
      </c>
      <c r="R341" s="1" t="str">
        <f t="shared" si="28"/>
        <v>Hubei</v>
      </c>
      <c r="S341" s="1" t="str">
        <f t="shared" si="29"/>
        <v>Xianning</v>
      </c>
      <c r="T341" s="1" t="s">
        <v>2446</v>
      </c>
      <c r="U341" s="1" t="s">
        <v>2445</v>
      </c>
      <c r="V341" s="1" t="s">
        <v>3269</v>
      </c>
      <c r="Y341" s="4" t="s">
        <v>5</v>
      </c>
      <c r="Z341" s="6">
        <v>66.239999999999995</v>
      </c>
      <c r="AA341" s="6">
        <v>37.68</v>
      </c>
      <c r="AB341" s="10">
        <v>103.91999999999999</v>
      </c>
      <c r="AC341" s="1" t="str">
        <f>VLOOKUP(V341,'loc sxcoal vs GID worksheet'!$A$1:$B$686,2,0)</f>
        <v>咸宁市</v>
      </c>
    </row>
    <row r="342" spans="1:29">
      <c r="A342" s="11">
        <v>2019</v>
      </c>
      <c r="B342" s="4" t="s">
        <v>6</v>
      </c>
      <c r="C342" s="4">
        <v>5</v>
      </c>
      <c r="D342" s="4" t="s">
        <v>0</v>
      </c>
      <c r="E342" s="4">
        <v>41</v>
      </c>
      <c r="F342" s="4" t="s">
        <v>0</v>
      </c>
      <c r="G342" s="8">
        <v>383</v>
      </c>
      <c r="H342" s="7" t="s">
        <v>356</v>
      </c>
      <c r="I342" s="7" t="s">
        <v>357</v>
      </c>
      <c r="J342" s="1" t="s">
        <v>357</v>
      </c>
      <c r="K342" s="1" t="s">
        <v>1291</v>
      </c>
      <c r="L342" s="1" t="s">
        <v>2955</v>
      </c>
      <c r="M342" s="1" t="s">
        <v>2803</v>
      </c>
      <c r="N342" s="1" t="s">
        <v>2458</v>
      </c>
      <c r="Q342" s="1">
        <v>2</v>
      </c>
      <c r="R342" s="1" t="str">
        <f t="shared" si="28"/>
        <v>Shandong</v>
      </c>
      <c r="S342" s="1" t="str">
        <f t="shared" si="29"/>
        <v>Yantai</v>
      </c>
      <c r="T342" s="1" t="s">
        <v>2458</v>
      </c>
      <c r="U342" s="1" t="s">
        <v>2803</v>
      </c>
      <c r="V342" s="1" t="s">
        <v>3345</v>
      </c>
      <c r="Y342" s="4" t="s">
        <v>5</v>
      </c>
      <c r="Z342" s="6">
        <v>1282.1600000000001</v>
      </c>
      <c r="AA342" s="6">
        <v>729.21</v>
      </c>
      <c r="AB342" s="10">
        <v>2011.3700000000001</v>
      </c>
      <c r="AC342" s="1" t="str">
        <f>VLOOKUP(V342,'loc sxcoal vs GID worksheet'!$A$1:$B$686,2,0)</f>
        <v>烟台市</v>
      </c>
    </row>
    <row r="343" spans="1:29">
      <c r="A343" s="11">
        <v>2019</v>
      </c>
      <c r="B343" s="4" t="s">
        <v>6</v>
      </c>
      <c r="C343" s="4">
        <v>5</v>
      </c>
      <c r="D343" s="4" t="s">
        <v>0</v>
      </c>
      <c r="E343" s="4">
        <v>41</v>
      </c>
      <c r="F343" s="4" t="s">
        <v>0</v>
      </c>
      <c r="G343" s="8">
        <v>386</v>
      </c>
      <c r="H343" s="7" t="s">
        <v>362</v>
      </c>
      <c r="I343" s="7" t="s">
        <v>363</v>
      </c>
      <c r="J343" s="1" t="s">
        <v>363</v>
      </c>
      <c r="K343" s="1" t="s">
        <v>1294</v>
      </c>
      <c r="L343" s="1" t="s">
        <v>1697</v>
      </c>
      <c r="M343" s="1" t="s">
        <v>2521</v>
      </c>
      <c r="N343" s="1" t="s">
        <v>2438</v>
      </c>
      <c r="Q343" s="1">
        <v>2</v>
      </c>
      <c r="R343" s="1" t="str">
        <f t="shared" si="28"/>
        <v>Liaoning</v>
      </c>
      <c r="S343" s="1" t="str">
        <f t="shared" si="29"/>
        <v>Dalian</v>
      </c>
      <c r="T343" s="1" t="s">
        <v>2438</v>
      </c>
      <c r="U343" s="1" t="s">
        <v>2521</v>
      </c>
      <c r="V343" s="1" t="s">
        <v>3287</v>
      </c>
      <c r="Y343" s="4" t="s">
        <v>5</v>
      </c>
      <c r="Z343" s="6">
        <v>79.069999999999993</v>
      </c>
      <c r="AA343" s="6">
        <v>44.97</v>
      </c>
      <c r="AB343" s="10">
        <v>124.03999999999999</v>
      </c>
      <c r="AC343" s="1" t="str">
        <f>VLOOKUP(V343,'loc sxcoal vs GID worksheet'!$A$1:$B$686,2,0)</f>
        <v>大连市</v>
      </c>
    </row>
    <row r="344" spans="1:29">
      <c r="A344" s="11">
        <v>2019</v>
      </c>
      <c r="B344" s="4" t="s">
        <v>6</v>
      </c>
      <c r="C344" s="4">
        <v>5</v>
      </c>
      <c r="D344" s="4" t="s">
        <v>0</v>
      </c>
      <c r="E344" s="4">
        <v>41</v>
      </c>
      <c r="F344" s="4" t="s">
        <v>0</v>
      </c>
      <c r="G344" s="8">
        <v>394</v>
      </c>
      <c r="H344" s="7" t="s">
        <v>378</v>
      </c>
      <c r="I344" s="7" t="s">
        <v>379</v>
      </c>
      <c r="J344" s="1" t="s">
        <v>379</v>
      </c>
      <c r="K344" s="1" t="s">
        <v>1302</v>
      </c>
      <c r="L344" s="1" t="s">
        <v>2956</v>
      </c>
      <c r="M344" s="1" t="s">
        <v>2515</v>
      </c>
      <c r="N344" s="1" t="s">
        <v>2496</v>
      </c>
      <c r="Q344" s="1">
        <v>2</v>
      </c>
      <c r="R344" s="1" t="str">
        <f t="shared" si="28"/>
        <v>Guangxi</v>
      </c>
      <c r="S344" s="1" t="str">
        <f t="shared" si="29"/>
        <v>Guigang</v>
      </c>
      <c r="T344" s="1" t="s">
        <v>2496</v>
      </c>
      <c r="U344" s="1" t="s">
        <v>2515</v>
      </c>
      <c r="V344" s="1" t="s">
        <v>3286</v>
      </c>
      <c r="Y344" s="4" t="s">
        <v>5</v>
      </c>
      <c r="Z344" s="6">
        <v>100.44</v>
      </c>
      <c r="AA344" s="6">
        <v>57.12</v>
      </c>
      <c r="AB344" s="10">
        <v>157.56</v>
      </c>
      <c r="AC344" s="1" t="str">
        <f>VLOOKUP(V344,'loc sxcoal vs GID worksheet'!$A$1:$B$686,2,0)</f>
        <v>贵港市</v>
      </c>
    </row>
    <row r="345" spans="1:29">
      <c r="A345" s="11">
        <v>2019</v>
      </c>
      <c r="B345" s="4" t="s">
        <v>6</v>
      </c>
      <c r="C345" s="4">
        <v>5</v>
      </c>
      <c r="D345" s="4" t="s">
        <v>0</v>
      </c>
      <c r="E345" s="4">
        <v>41</v>
      </c>
      <c r="F345" s="4" t="s">
        <v>0</v>
      </c>
      <c r="G345" s="8">
        <v>395</v>
      </c>
      <c r="H345" s="7" t="s">
        <v>380</v>
      </c>
      <c r="I345" s="7" t="s">
        <v>381</v>
      </c>
      <c r="J345" s="1" t="s">
        <v>381</v>
      </c>
      <c r="K345" s="1" t="s">
        <v>1303</v>
      </c>
      <c r="L345" s="1" t="s">
        <v>2957</v>
      </c>
      <c r="M345" s="1" t="s">
        <v>2637</v>
      </c>
      <c r="N345" s="1" t="s">
        <v>2446</v>
      </c>
      <c r="Q345" s="1">
        <v>2</v>
      </c>
      <c r="R345" s="1" t="str">
        <f t="shared" si="28"/>
        <v>Hubei</v>
      </c>
      <c r="S345" s="1" t="str">
        <f t="shared" si="29"/>
        <v>Enshi</v>
      </c>
      <c r="T345" s="1" t="s">
        <v>2446</v>
      </c>
      <c r="U345" s="1" t="s">
        <v>2637</v>
      </c>
      <c r="V345" s="1" t="s">
        <v>3314</v>
      </c>
      <c r="Y345" s="4" t="s">
        <v>5</v>
      </c>
      <c r="Z345" s="6">
        <v>185.91</v>
      </c>
      <c r="AA345" s="6">
        <v>105.74</v>
      </c>
      <c r="AB345" s="10">
        <v>291.64999999999998</v>
      </c>
      <c r="AC345" s="1" t="str">
        <f>VLOOKUP(V345,'loc sxcoal vs GID worksheet'!$A$1:$B$686,2,0)</f>
        <v>恩施市</v>
      </c>
    </row>
    <row r="346" spans="1:29">
      <c r="A346" s="11">
        <v>2019</v>
      </c>
      <c r="B346" s="4" t="s">
        <v>6</v>
      </c>
      <c r="C346" s="4">
        <v>5</v>
      </c>
      <c r="D346" s="4" t="s">
        <v>0</v>
      </c>
      <c r="E346" s="4">
        <v>41</v>
      </c>
      <c r="F346" s="4" t="s">
        <v>0</v>
      </c>
      <c r="G346" s="8">
        <v>396</v>
      </c>
      <c r="H346" s="7" t="s">
        <v>382</v>
      </c>
      <c r="I346" s="7" t="s">
        <v>383</v>
      </c>
      <c r="J346" s="1" t="s">
        <v>383</v>
      </c>
      <c r="K346" s="1" t="s">
        <v>1304</v>
      </c>
      <c r="L346" s="1" t="s">
        <v>2958</v>
      </c>
      <c r="M346" s="1" t="s">
        <v>2832</v>
      </c>
      <c r="N346" s="1" t="s">
        <v>2545</v>
      </c>
      <c r="Q346" s="1">
        <v>2</v>
      </c>
      <c r="R346" s="1" t="str">
        <f t="shared" si="28"/>
        <v>Yunnan</v>
      </c>
      <c r="S346" s="1" t="str">
        <f t="shared" si="29"/>
        <v>Yuxi</v>
      </c>
      <c r="T346" s="1" t="s">
        <v>2545</v>
      </c>
      <c r="U346" s="1" t="s">
        <v>2832</v>
      </c>
      <c r="V346" s="1" t="s">
        <v>3349</v>
      </c>
      <c r="Y346" s="4" t="s">
        <v>5</v>
      </c>
      <c r="Z346" s="6">
        <v>17.100000000000001</v>
      </c>
      <c r="AA346" s="6">
        <v>9.7200000000000006</v>
      </c>
      <c r="AB346" s="10">
        <v>26.82</v>
      </c>
      <c r="AC346" s="1" t="str">
        <f>VLOOKUP(V346,'loc sxcoal vs GID worksheet'!$A$1:$B$686,2,0)</f>
        <v>玉溪市</v>
      </c>
    </row>
    <row r="347" spans="1:29">
      <c r="A347" s="11">
        <v>2019</v>
      </c>
      <c r="B347" s="4" t="s">
        <v>6</v>
      </c>
      <c r="C347" s="4">
        <v>5</v>
      </c>
      <c r="D347" s="4" t="s">
        <v>0</v>
      </c>
      <c r="E347" s="4">
        <v>41</v>
      </c>
      <c r="F347" s="4" t="s">
        <v>0</v>
      </c>
      <c r="G347" s="8">
        <v>397</v>
      </c>
      <c r="H347" s="7" t="s">
        <v>384</v>
      </c>
      <c r="I347" s="7" t="s">
        <v>385</v>
      </c>
      <c r="J347" s="1" t="s">
        <v>386</v>
      </c>
      <c r="K347" s="1" t="s">
        <v>1305</v>
      </c>
      <c r="L347" s="1" t="s">
        <v>2959</v>
      </c>
      <c r="M347" s="1" t="s">
        <v>2960</v>
      </c>
      <c r="N347" s="1" t="s">
        <v>2453</v>
      </c>
      <c r="Q347" s="1">
        <v>2</v>
      </c>
      <c r="R347" s="1" t="str">
        <f t="shared" si="28"/>
        <v>Jiangsu</v>
      </c>
      <c r="S347" s="1" t="str">
        <f t="shared" si="29"/>
        <v>Suzhou</v>
      </c>
      <c r="T347" s="1" t="s">
        <v>2453</v>
      </c>
      <c r="U347" s="1" t="s">
        <v>2960</v>
      </c>
      <c r="V347" s="1" t="s">
        <v>3379</v>
      </c>
      <c r="Y347" s="4" t="s">
        <v>5</v>
      </c>
      <c r="Z347" s="6">
        <v>166.68</v>
      </c>
      <c r="AA347" s="6">
        <v>94.8</v>
      </c>
      <c r="AB347" s="10">
        <v>261.48</v>
      </c>
      <c r="AC347" s="1" t="str">
        <f>VLOOKUP(V347,'loc sxcoal vs GID worksheet'!$A$1:$B$686,2,0)</f>
        <v>苏州市</v>
      </c>
    </row>
    <row r="348" spans="1:29">
      <c r="A348" s="11">
        <v>2019</v>
      </c>
      <c r="B348" s="4" t="s">
        <v>6</v>
      </c>
      <c r="C348" s="4">
        <v>5</v>
      </c>
      <c r="D348" s="4" t="s">
        <v>0</v>
      </c>
      <c r="E348" s="4">
        <v>41</v>
      </c>
      <c r="F348" s="4" t="s">
        <v>0</v>
      </c>
      <c r="G348" s="8">
        <v>399</v>
      </c>
      <c r="H348" s="7" t="s">
        <v>389</v>
      </c>
      <c r="I348" s="7" t="s">
        <v>390</v>
      </c>
      <c r="J348" s="1" t="s">
        <v>390</v>
      </c>
      <c r="K348" s="1" t="s">
        <v>1307</v>
      </c>
      <c r="L348" s="1" t="s">
        <v>2961</v>
      </c>
      <c r="M348" s="1" t="s">
        <v>2411</v>
      </c>
      <c r="N348" s="1" t="s">
        <v>2412</v>
      </c>
      <c r="Q348" s="1">
        <v>2</v>
      </c>
      <c r="R348" s="1" t="str">
        <f t="shared" si="28"/>
        <v>Shaanxi</v>
      </c>
      <c r="S348" s="1" t="str">
        <f t="shared" si="29"/>
        <v>Baoji</v>
      </c>
      <c r="T348" s="1" t="s">
        <v>2412</v>
      </c>
      <c r="U348" s="1" t="s">
        <v>2411</v>
      </c>
      <c r="V348" s="1" t="s">
        <v>3259</v>
      </c>
      <c r="Y348" s="4" t="s">
        <v>5</v>
      </c>
      <c r="Z348" s="6">
        <v>19.23</v>
      </c>
      <c r="AA348" s="6">
        <v>10.94</v>
      </c>
      <c r="AB348" s="10">
        <v>30.17</v>
      </c>
      <c r="AC348" s="1" t="str">
        <f>VLOOKUP(V348,'loc sxcoal vs GID worksheet'!$A$1:$B$686,2,0)</f>
        <v>宝鸡市</v>
      </c>
    </row>
    <row r="349" spans="1:29">
      <c r="A349" s="11">
        <v>2019</v>
      </c>
      <c r="B349" s="4" t="s">
        <v>6</v>
      </c>
      <c r="C349" s="4">
        <v>5</v>
      </c>
      <c r="D349" s="4" t="s">
        <v>0</v>
      </c>
      <c r="E349" s="4">
        <v>41</v>
      </c>
      <c r="F349" s="4" t="s">
        <v>0</v>
      </c>
      <c r="G349" s="8">
        <v>400</v>
      </c>
      <c r="H349" s="7" t="s">
        <v>391</v>
      </c>
      <c r="I349" s="7" t="s">
        <v>392</v>
      </c>
      <c r="J349" s="1" t="s">
        <v>392</v>
      </c>
      <c r="K349" s="1" t="s">
        <v>1308</v>
      </c>
      <c r="L349" s="1" t="s">
        <v>2630</v>
      </c>
      <c r="M349" s="1" t="s">
        <v>2411</v>
      </c>
      <c r="N349" s="1" t="s">
        <v>2412</v>
      </c>
      <c r="Q349" s="1">
        <v>2</v>
      </c>
      <c r="R349" s="1" t="str">
        <f t="shared" si="28"/>
        <v>Shaanxi</v>
      </c>
      <c r="S349" s="1" t="str">
        <f t="shared" si="29"/>
        <v>Baoji</v>
      </c>
      <c r="T349" s="1" t="s">
        <v>2412</v>
      </c>
      <c r="U349" s="1" t="s">
        <v>2411</v>
      </c>
      <c r="V349" s="1" t="s">
        <v>3259</v>
      </c>
      <c r="Y349" s="4" t="s">
        <v>5</v>
      </c>
      <c r="Z349" s="6">
        <v>21.37</v>
      </c>
      <c r="AA349" s="6">
        <v>12.15</v>
      </c>
      <c r="AB349" s="10">
        <v>33.520000000000003</v>
      </c>
      <c r="AC349" s="1" t="str">
        <f>VLOOKUP(V349,'loc sxcoal vs GID worksheet'!$A$1:$B$686,2,0)</f>
        <v>宝鸡市</v>
      </c>
    </row>
    <row r="350" spans="1:29">
      <c r="A350" s="11">
        <v>2019</v>
      </c>
      <c r="B350" s="4" t="s">
        <v>6</v>
      </c>
      <c r="C350" s="4">
        <v>5</v>
      </c>
      <c r="D350" s="4" t="s">
        <v>0</v>
      </c>
      <c r="E350" s="4">
        <v>41</v>
      </c>
      <c r="F350" s="4" t="s">
        <v>0</v>
      </c>
      <c r="G350" s="8">
        <v>289</v>
      </c>
      <c r="H350" s="7" t="s">
        <v>180</v>
      </c>
      <c r="I350" s="7" t="s">
        <v>186</v>
      </c>
      <c r="J350" s="1" t="s">
        <v>187</v>
      </c>
      <c r="K350" s="1" t="s">
        <v>1203</v>
      </c>
      <c r="L350" s="1" t="s">
        <v>2758</v>
      </c>
      <c r="M350" s="1" t="s">
        <v>2432</v>
      </c>
      <c r="Q350" s="1">
        <v>3</v>
      </c>
      <c r="R350" s="1" t="str">
        <f>M350</f>
        <v>Heilungkiang</v>
      </c>
      <c r="S350" s="1" t="str">
        <f>L350</f>
        <v>Kiamusze</v>
      </c>
      <c r="T350" s="1" t="s">
        <v>2432</v>
      </c>
      <c r="U350" s="1" t="s">
        <v>2758</v>
      </c>
      <c r="V350" s="1" t="s">
        <v>3493</v>
      </c>
      <c r="Y350" s="4" t="s">
        <v>5</v>
      </c>
      <c r="Z350" s="6">
        <v>232.92</v>
      </c>
      <c r="AA350" s="6">
        <v>132.47</v>
      </c>
      <c r="AB350" s="10">
        <v>365.39</v>
      </c>
      <c r="AC350" s="1" t="str">
        <f>VLOOKUP(V350,'loc sxcoal vs GID worksheet'!$A$1:$B$686,2,0)</f>
        <v>佳木斯市</v>
      </c>
    </row>
    <row r="351" spans="1:29">
      <c r="A351" s="11">
        <v>2019</v>
      </c>
      <c r="B351" s="4" t="s">
        <v>6</v>
      </c>
      <c r="C351" s="4">
        <v>5</v>
      </c>
      <c r="D351" s="4" t="s">
        <v>0</v>
      </c>
      <c r="E351" s="4">
        <v>41</v>
      </c>
      <c r="F351" s="4" t="s">
        <v>0</v>
      </c>
      <c r="G351" s="8">
        <v>404</v>
      </c>
      <c r="H351" s="7" t="s">
        <v>399</v>
      </c>
      <c r="I351" s="7" t="s">
        <v>400</v>
      </c>
      <c r="J351" s="1" t="s">
        <v>401</v>
      </c>
      <c r="K351" s="1" t="s">
        <v>1312</v>
      </c>
      <c r="L351" s="1" t="s">
        <v>2964</v>
      </c>
      <c r="M351" s="1" t="s">
        <v>2965</v>
      </c>
      <c r="N351" s="1" t="s">
        <v>2370</v>
      </c>
      <c r="Q351" s="1">
        <v>2</v>
      </c>
      <c r="R351" s="1" t="str">
        <f t="shared" ref="R351:R382" si="30">N351</f>
        <v>Fujian</v>
      </c>
      <c r="S351" s="1" t="str">
        <f t="shared" ref="S351:S382" si="31">M351</f>
        <v>Nanping</v>
      </c>
      <c r="T351" s="1" t="s">
        <v>2370</v>
      </c>
      <c r="U351" s="1" t="s">
        <v>2965</v>
      </c>
      <c r="V351" s="1" t="s">
        <v>3380</v>
      </c>
      <c r="Y351" s="4" t="s">
        <v>5</v>
      </c>
      <c r="Z351" s="6">
        <v>427.39</v>
      </c>
      <c r="AA351" s="6">
        <v>243.07</v>
      </c>
      <c r="AB351" s="10">
        <v>670.46</v>
      </c>
      <c r="AC351" s="1" t="str">
        <f>VLOOKUP(V351,'loc sxcoal vs GID worksheet'!$A$1:$B$686,2,0)</f>
        <v>南平市</v>
      </c>
    </row>
    <row r="352" spans="1:29">
      <c r="A352" s="11">
        <v>2019</v>
      </c>
      <c r="B352" s="4" t="s">
        <v>6</v>
      </c>
      <c r="C352" s="4">
        <v>5</v>
      </c>
      <c r="D352" s="4" t="s">
        <v>0</v>
      </c>
      <c r="E352" s="4">
        <v>41</v>
      </c>
      <c r="F352" s="4" t="s">
        <v>0</v>
      </c>
      <c r="G352" s="8">
        <v>406</v>
      </c>
      <c r="H352" s="7" t="s">
        <v>399</v>
      </c>
      <c r="I352" s="7" t="s">
        <v>10</v>
      </c>
      <c r="J352" s="1" t="s">
        <v>1827</v>
      </c>
      <c r="K352" s="1" t="s">
        <v>1314</v>
      </c>
      <c r="L352" s="1" t="s">
        <v>2878</v>
      </c>
      <c r="M352" s="1" t="s">
        <v>2368</v>
      </c>
      <c r="N352" s="1" t="s">
        <v>2370</v>
      </c>
      <c r="Q352" s="1">
        <v>2</v>
      </c>
      <c r="R352" s="1" t="str">
        <f t="shared" si="30"/>
        <v>Fujian</v>
      </c>
      <c r="S352" s="1" t="str">
        <f t="shared" si="31"/>
        <v>Yong'an</v>
      </c>
      <c r="T352" s="1" t="s">
        <v>2370</v>
      </c>
      <c r="U352" s="1" t="s">
        <v>2368</v>
      </c>
      <c r="V352" s="1" t="s">
        <v>3381</v>
      </c>
      <c r="Y352" s="4" t="s">
        <v>5</v>
      </c>
      <c r="Z352" s="6">
        <v>299.17</v>
      </c>
      <c r="AA352" s="6">
        <v>170.15</v>
      </c>
      <c r="AB352" s="10">
        <v>469.32000000000005</v>
      </c>
      <c r="AC352" s="1" t="str">
        <f>VLOOKUP(V352,'loc sxcoal vs GID worksheet'!$A$1:$B$686,2,0)</f>
        <v>永安市</v>
      </c>
    </row>
    <row r="353" spans="1:29">
      <c r="A353" s="11">
        <v>2019</v>
      </c>
      <c r="B353" s="4" t="s">
        <v>6</v>
      </c>
      <c r="C353" s="4">
        <v>5</v>
      </c>
      <c r="D353" s="4" t="s">
        <v>0</v>
      </c>
      <c r="E353" s="4">
        <v>41</v>
      </c>
      <c r="F353" s="4" t="s">
        <v>0</v>
      </c>
      <c r="G353" s="8">
        <v>412</v>
      </c>
      <c r="H353" s="7" t="s">
        <v>415</v>
      </c>
      <c r="I353" s="7" t="s">
        <v>10</v>
      </c>
      <c r="J353" s="1" t="s">
        <v>416</v>
      </c>
      <c r="K353" s="1" t="s">
        <v>1320</v>
      </c>
      <c r="L353" s="1" t="s">
        <v>2966</v>
      </c>
      <c r="M353" s="1" t="s">
        <v>2665</v>
      </c>
      <c r="N353" s="1" t="s">
        <v>2438</v>
      </c>
      <c r="Q353" s="1">
        <v>2</v>
      </c>
      <c r="R353" s="1" t="str">
        <f t="shared" si="30"/>
        <v>Liaoning</v>
      </c>
      <c r="S353" s="1" t="str">
        <f t="shared" si="31"/>
        <v>Fushun</v>
      </c>
      <c r="T353" s="1" t="s">
        <v>2438</v>
      </c>
      <c r="U353" s="1" t="s">
        <v>2665</v>
      </c>
      <c r="V353" s="1" t="s">
        <v>3318</v>
      </c>
      <c r="Y353" s="4" t="s">
        <v>5</v>
      </c>
      <c r="Z353" s="6">
        <v>132.49</v>
      </c>
      <c r="AA353" s="6">
        <v>75.349999999999994</v>
      </c>
      <c r="AB353" s="10">
        <v>207.84</v>
      </c>
      <c r="AC353" s="1" t="str">
        <f>VLOOKUP(V353,'loc sxcoal vs GID worksheet'!$A$1:$B$686,2,0)</f>
        <v>抚顺市</v>
      </c>
    </row>
    <row r="354" spans="1:29">
      <c r="A354" s="11">
        <v>2019</v>
      </c>
      <c r="B354" s="4" t="s">
        <v>6</v>
      </c>
      <c r="C354" s="4">
        <v>5</v>
      </c>
      <c r="D354" s="4" t="s">
        <v>0</v>
      </c>
      <c r="E354" s="4">
        <v>41</v>
      </c>
      <c r="F354" s="4" t="s">
        <v>0</v>
      </c>
      <c r="G354" s="8">
        <v>415</v>
      </c>
      <c r="H354" s="7" t="s">
        <v>420</v>
      </c>
      <c r="I354" s="7" t="s">
        <v>10</v>
      </c>
      <c r="J354" s="1" t="s">
        <v>1841</v>
      </c>
      <c r="K354" s="1" t="s">
        <v>1323</v>
      </c>
      <c r="L354" s="1" t="s">
        <v>2967</v>
      </c>
      <c r="M354" s="1" t="s">
        <v>2968</v>
      </c>
      <c r="N354" s="1" t="s">
        <v>2416</v>
      </c>
      <c r="Q354" s="1">
        <v>2</v>
      </c>
      <c r="R354" s="1" t="str">
        <f t="shared" si="30"/>
        <v>Gansu</v>
      </c>
      <c r="S354" s="1" t="str">
        <f t="shared" si="31"/>
        <v>Wuwei</v>
      </c>
      <c r="T354" s="1" t="s">
        <v>2416</v>
      </c>
      <c r="U354" s="1" t="s">
        <v>2968</v>
      </c>
      <c r="V354" s="1" t="s">
        <v>3382</v>
      </c>
      <c r="Y354" s="4" t="s">
        <v>5</v>
      </c>
      <c r="Z354" s="6">
        <v>21.37</v>
      </c>
      <c r="AA354" s="6">
        <v>12.15</v>
      </c>
      <c r="AB354" s="10">
        <v>33.520000000000003</v>
      </c>
      <c r="AC354" s="1" t="str">
        <f>VLOOKUP(V354,'loc sxcoal vs GID worksheet'!$A$1:$B$686,2,0)</f>
        <v>无为市</v>
      </c>
    </row>
    <row r="355" spans="1:29">
      <c r="A355" s="11">
        <v>2019</v>
      </c>
      <c r="B355" s="4" t="s">
        <v>6</v>
      </c>
      <c r="C355" s="4">
        <v>5</v>
      </c>
      <c r="D355" s="4" t="s">
        <v>0</v>
      </c>
      <c r="E355" s="4">
        <v>41</v>
      </c>
      <c r="F355" s="4" t="s">
        <v>0</v>
      </c>
      <c r="G355" s="8">
        <v>417</v>
      </c>
      <c r="H355" s="7" t="s">
        <v>422</v>
      </c>
      <c r="I355" s="7" t="s">
        <v>10</v>
      </c>
      <c r="J355" s="1" t="s">
        <v>423</v>
      </c>
      <c r="K355" s="1" t="s">
        <v>1324</v>
      </c>
      <c r="L355" s="1" t="s">
        <v>2638</v>
      </c>
      <c r="M355" s="1" t="s">
        <v>2639</v>
      </c>
      <c r="N355" s="1" t="s">
        <v>2416</v>
      </c>
      <c r="Q355" s="1">
        <v>2</v>
      </c>
      <c r="R355" s="1" t="str">
        <f t="shared" si="30"/>
        <v>Gansu</v>
      </c>
      <c r="S355" s="1" t="str">
        <f t="shared" si="31"/>
        <v>Baiyin</v>
      </c>
      <c r="T355" s="1" t="s">
        <v>2416</v>
      </c>
      <c r="U355" s="1" t="s">
        <v>2639</v>
      </c>
      <c r="V355" s="1" t="s">
        <v>3315</v>
      </c>
      <c r="Y355" s="4" t="s">
        <v>5</v>
      </c>
      <c r="Z355" s="6">
        <v>42.74</v>
      </c>
      <c r="AA355" s="6">
        <v>24.31</v>
      </c>
      <c r="AB355" s="10">
        <v>67.05</v>
      </c>
      <c r="AC355" s="1" t="str">
        <f>VLOOKUP(V355,'loc sxcoal vs GID worksheet'!$A$1:$B$686,2,0)</f>
        <v>白银市</v>
      </c>
    </row>
    <row r="356" spans="1:29">
      <c r="A356" s="11">
        <v>2019</v>
      </c>
      <c r="B356" s="4" t="s">
        <v>6</v>
      </c>
      <c r="C356" s="4">
        <v>5</v>
      </c>
      <c r="D356" s="4" t="s">
        <v>0</v>
      </c>
      <c r="E356" s="4">
        <v>41</v>
      </c>
      <c r="F356" s="4" t="s">
        <v>0</v>
      </c>
      <c r="G356" s="8">
        <v>418</v>
      </c>
      <c r="H356" s="7" t="s">
        <v>424</v>
      </c>
      <c r="I356" s="7" t="s">
        <v>10</v>
      </c>
      <c r="J356" s="1" t="s">
        <v>1843</v>
      </c>
      <c r="K356" s="1" t="s">
        <v>2318</v>
      </c>
      <c r="L356" s="1" t="s">
        <v>2969</v>
      </c>
      <c r="M356" s="1" t="s">
        <v>2970</v>
      </c>
      <c r="N356" s="1" t="s">
        <v>2416</v>
      </c>
      <c r="Q356" s="1">
        <v>2</v>
      </c>
      <c r="R356" s="1" t="str">
        <f t="shared" si="30"/>
        <v>Gansu</v>
      </c>
      <c r="S356" s="1" t="str">
        <f t="shared" si="31"/>
        <v>Jiuquan</v>
      </c>
      <c r="T356" s="1" t="s">
        <v>2416</v>
      </c>
      <c r="U356" s="1" t="s">
        <v>2970</v>
      </c>
      <c r="V356" s="1" t="s">
        <v>3383</v>
      </c>
      <c r="Y356" s="4" t="s">
        <v>5</v>
      </c>
      <c r="Z356" s="6">
        <v>32.049999999999997</v>
      </c>
      <c r="AA356" s="6">
        <v>18.23</v>
      </c>
      <c r="AB356" s="10">
        <v>50.28</v>
      </c>
      <c r="AC356" s="1" t="str">
        <f>VLOOKUP(V356,'loc sxcoal vs GID worksheet'!$A$1:$B$686,2,0)</f>
        <v>酒泉市</v>
      </c>
    </row>
    <row r="357" spans="1:29">
      <c r="A357" s="11">
        <v>2019</v>
      </c>
      <c r="B357" s="4" t="s">
        <v>6</v>
      </c>
      <c r="C357" s="4">
        <v>5</v>
      </c>
      <c r="D357" s="4" t="s">
        <v>0</v>
      </c>
      <c r="E357" s="4">
        <v>41</v>
      </c>
      <c r="F357" s="4" t="s">
        <v>0</v>
      </c>
      <c r="G357" s="8">
        <v>419</v>
      </c>
      <c r="H357" s="7" t="s">
        <v>425</v>
      </c>
      <c r="I357" s="7" t="s">
        <v>426</v>
      </c>
      <c r="J357" s="1" t="s">
        <v>427</v>
      </c>
      <c r="K357" s="1" t="s">
        <v>1325</v>
      </c>
      <c r="L357" s="1" t="s">
        <v>2550</v>
      </c>
      <c r="M357" s="1" t="s">
        <v>2551</v>
      </c>
      <c r="N357" s="1" t="s">
        <v>2416</v>
      </c>
      <c r="Q357" s="1">
        <v>2</v>
      </c>
      <c r="R357" s="1" t="str">
        <f t="shared" si="30"/>
        <v>Gansu</v>
      </c>
      <c r="S357" s="1" t="str">
        <f t="shared" si="31"/>
        <v>Lanzhou</v>
      </c>
      <c r="T357" s="1" t="s">
        <v>2416</v>
      </c>
      <c r="U357" s="1" t="s">
        <v>2551</v>
      </c>
      <c r="V357" s="1" t="s">
        <v>3295</v>
      </c>
      <c r="Y357" s="4" t="s">
        <v>5</v>
      </c>
      <c r="Z357" s="6">
        <v>333.36</v>
      </c>
      <c r="AA357" s="6">
        <v>189.59</v>
      </c>
      <c r="AB357" s="10">
        <v>522.95000000000005</v>
      </c>
      <c r="AC357" s="1" t="str">
        <f>VLOOKUP(V357,'loc sxcoal vs GID worksheet'!$A$1:$B$686,2,0)</f>
        <v>兰州市</v>
      </c>
    </row>
    <row r="358" spans="1:29">
      <c r="A358" s="11">
        <v>2019</v>
      </c>
      <c r="B358" s="4" t="s">
        <v>6</v>
      </c>
      <c r="C358" s="4">
        <v>5</v>
      </c>
      <c r="D358" s="4" t="s">
        <v>0</v>
      </c>
      <c r="E358" s="4">
        <v>41</v>
      </c>
      <c r="F358" s="4" t="s">
        <v>0</v>
      </c>
      <c r="G358" s="8">
        <v>420</v>
      </c>
      <c r="H358" s="7" t="s">
        <v>428</v>
      </c>
      <c r="I358" s="7" t="s">
        <v>10</v>
      </c>
      <c r="J358" s="1" t="s">
        <v>1844</v>
      </c>
      <c r="K358" s="1" t="s">
        <v>2319</v>
      </c>
      <c r="L358" s="1" t="s">
        <v>2971</v>
      </c>
      <c r="M358" s="1" t="s">
        <v>2816</v>
      </c>
      <c r="N358" s="1" t="s">
        <v>2416</v>
      </c>
      <c r="Q358" s="1">
        <v>2</v>
      </c>
      <c r="R358" s="1" t="str">
        <f t="shared" si="30"/>
        <v>Gansu</v>
      </c>
      <c r="S358" s="1" t="str">
        <f t="shared" si="31"/>
        <v>Tianshui</v>
      </c>
      <c r="T358" s="1" t="s">
        <v>2416</v>
      </c>
      <c r="U358" s="1" t="s">
        <v>2816</v>
      </c>
      <c r="V358" s="1" t="s">
        <v>3348</v>
      </c>
      <c r="Y358" s="4" t="s">
        <v>5</v>
      </c>
      <c r="Z358" s="6">
        <v>213.69</v>
      </c>
      <c r="AA358" s="6">
        <v>121.53</v>
      </c>
      <c r="AB358" s="10">
        <v>335.22</v>
      </c>
      <c r="AC358" s="1" t="str">
        <f>VLOOKUP(V358,'loc sxcoal vs GID worksheet'!$A$1:$B$686,2,0)</f>
        <v>天水市</v>
      </c>
    </row>
    <row r="359" spans="1:29">
      <c r="A359" s="11">
        <v>2019</v>
      </c>
      <c r="B359" s="4" t="s">
        <v>6</v>
      </c>
      <c r="C359" s="4">
        <v>5</v>
      </c>
      <c r="D359" s="4" t="s">
        <v>0</v>
      </c>
      <c r="E359" s="4">
        <v>41</v>
      </c>
      <c r="F359" s="4" t="s">
        <v>0</v>
      </c>
      <c r="G359" s="8">
        <v>422</v>
      </c>
      <c r="H359" s="7" t="s">
        <v>430</v>
      </c>
      <c r="I359" s="7" t="s">
        <v>10</v>
      </c>
      <c r="J359" s="1" t="s">
        <v>1846</v>
      </c>
      <c r="K359" s="1" t="s">
        <v>2321</v>
      </c>
      <c r="L359" s="1" t="s">
        <v>2972</v>
      </c>
      <c r="M359" s="1" t="s">
        <v>2973</v>
      </c>
      <c r="N359" s="1" t="s">
        <v>1517</v>
      </c>
      <c r="Q359" s="1">
        <v>2</v>
      </c>
      <c r="R359" s="1" t="str">
        <f t="shared" si="30"/>
        <v>Guangdong</v>
      </c>
      <c r="S359" s="1" t="str">
        <f t="shared" si="31"/>
        <v>Zhanjiang</v>
      </c>
      <c r="T359" s="1" t="s">
        <v>1517</v>
      </c>
      <c r="U359" s="1" t="s">
        <v>2973</v>
      </c>
      <c r="V359" s="1" t="s">
        <v>3384</v>
      </c>
      <c r="Y359" s="4" t="s">
        <v>5</v>
      </c>
      <c r="Z359" s="6">
        <v>66.239999999999995</v>
      </c>
      <c r="AA359" s="6">
        <v>37.68</v>
      </c>
      <c r="AB359" s="10">
        <v>103.91999999999999</v>
      </c>
      <c r="AC359" s="1" t="str">
        <f>VLOOKUP(V359,'loc sxcoal vs GID worksheet'!$A$1:$B$686,2,0)</f>
        <v>湛江市</v>
      </c>
    </row>
    <row r="360" spans="1:29">
      <c r="A360" s="11">
        <v>2019</v>
      </c>
      <c r="B360" s="4" t="s">
        <v>6</v>
      </c>
      <c r="C360" s="4">
        <v>5</v>
      </c>
      <c r="D360" s="4" t="s">
        <v>0</v>
      </c>
      <c r="E360" s="4">
        <v>41</v>
      </c>
      <c r="F360" s="4" t="s">
        <v>0</v>
      </c>
      <c r="G360" s="8">
        <v>425</v>
      </c>
      <c r="H360" s="7" t="s">
        <v>433</v>
      </c>
      <c r="I360" s="7" t="s">
        <v>435</v>
      </c>
      <c r="J360" s="1" t="s">
        <v>1848</v>
      </c>
      <c r="K360" s="1" t="s">
        <v>1328</v>
      </c>
      <c r="L360" s="1" t="s">
        <v>2624</v>
      </c>
      <c r="M360" s="1" t="s">
        <v>2625</v>
      </c>
      <c r="N360" s="1" t="s">
        <v>1517</v>
      </c>
      <c r="Q360" s="1">
        <v>2</v>
      </c>
      <c r="R360" s="1" t="str">
        <f t="shared" si="30"/>
        <v>Guangdong</v>
      </c>
      <c r="S360" s="1" t="str">
        <f t="shared" si="31"/>
        <v>Meizhou</v>
      </c>
      <c r="T360" s="1" t="s">
        <v>1517</v>
      </c>
      <c r="U360" s="1" t="s">
        <v>2625</v>
      </c>
      <c r="V360" s="1" t="s">
        <v>3312</v>
      </c>
      <c r="Y360" s="4" t="s">
        <v>5</v>
      </c>
      <c r="Z360" s="6">
        <v>333.36</v>
      </c>
      <c r="AA360" s="6">
        <v>189.59</v>
      </c>
      <c r="AB360" s="10">
        <v>522.95000000000005</v>
      </c>
      <c r="AC360" s="1" t="str">
        <f>VLOOKUP(V360,'loc sxcoal vs GID worksheet'!$A$1:$B$686,2,0)</f>
        <v>梅州市</v>
      </c>
    </row>
    <row r="361" spans="1:29">
      <c r="A361" s="11">
        <v>2019</v>
      </c>
      <c r="B361" s="4" t="s">
        <v>6</v>
      </c>
      <c r="C361" s="4">
        <v>5</v>
      </c>
      <c r="D361" s="4" t="s">
        <v>0</v>
      </c>
      <c r="E361" s="4">
        <v>41</v>
      </c>
      <c r="F361" s="4" t="s">
        <v>0</v>
      </c>
      <c r="G361" s="8">
        <v>426</v>
      </c>
      <c r="H361" s="7" t="s">
        <v>433</v>
      </c>
      <c r="I361" s="7" t="s">
        <v>436</v>
      </c>
      <c r="J361" s="1" t="s">
        <v>437</v>
      </c>
      <c r="K361" s="1" t="s">
        <v>1329</v>
      </c>
      <c r="L361" s="1" t="s">
        <v>2624</v>
      </c>
      <c r="M361" s="1" t="s">
        <v>2625</v>
      </c>
      <c r="N361" s="1" t="s">
        <v>1517</v>
      </c>
      <c r="Q361" s="1">
        <v>2</v>
      </c>
      <c r="R361" s="1" t="str">
        <f t="shared" si="30"/>
        <v>Guangdong</v>
      </c>
      <c r="S361" s="1" t="str">
        <f t="shared" si="31"/>
        <v>Meizhou</v>
      </c>
      <c r="T361" s="1" t="s">
        <v>1517</v>
      </c>
      <c r="U361" s="1" t="s">
        <v>2625</v>
      </c>
      <c r="V361" s="1" t="s">
        <v>3312</v>
      </c>
      <c r="Y361" s="4" t="s">
        <v>5</v>
      </c>
      <c r="Z361" s="6">
        <v>333.36</v>
      </c>
      <c r="AA361" s="6">
        <v>189.59</v>
      </c>
      <c r="AB361" s="10">
        <v>522.95000000000005</v>
      </c>
      <c r="AC361" s="1" t="str">
        <f>VLOOKUP(V361,'loc sxcoal vs GID worksheet'!$A$1:$B$686,2,0)</f>
        <v>梅州市</v>
      </c>
    </row>
    <row r="362" spans="1:29">
      <c r="A362" s="11">
        <v>2019</v>
      </c>
      <c r="B362" s="4" t="s">
        <v>6</v>
      </c>
      <c r="C362" s="4">
        <v>5</v>
      </c>
      <c r="D362" s="4" t="s">
        <v>0</v>
      </c>
      <c r="E362" s="4">
        <v>41</v>
      </c>
      <c r="F362" s="4" t="s">
        <v>0</v>
      </c>
      <c r="G362" s="8">
        <v>428</v>
      </c>
      <c r="H362" s="7" t="s">
        <v>433</v>
      </c>
      <c r="I362" s="7" t="s">
        <v>440</v>
      </c>
      <c r="J362" s="1" t="s">
        <v>441</v>
      </c>
      <c r="K362" s="1" t="s">
        <v>1331</v>
      </c>
      <c r="L362" s="1" t="s">
        <v>2974</v>
      </c>
      <c r="M362" s="1" t="s">
        <v>2975</v>
      </c>
      <c r="N362" s="1" t="s">
        <v>1517</v>
      </c>
      <c r="Q362" s="1">
        <v>2</v>
      </c>
      <c r="R362" s="1" t="str">
        <f t="shared" si="30"/>
        <v>Guangdong</v>
      </c>
      <c r="S362" s="1" t="str">
        <f t="shared" si="31"/>
        <v>Huizhou</v>
      </c>
      <c r="T362" s="1" t="s">
        <v>1517</v>
      </c>
      <c r="U362" s="1" t="s">
        <v>2975</v>
      </c>
      <c r="V362" s="1" t="s">
        <v>3385</v>
      </c>
      <c r="Y362" s="4" t="s">
        <v>5</v>
      </c>
      <c r="Z362" s="6">
        <v>600.48</v>
      </c>
      <c r="AA362" s="6">
        <v>341.51</v>
      </c>
      <c r="AB362" s="10">
        <v>941.99</v>
      </c>
      <c r="AC362" s="1" t="str">
        <f>VLOOKUP(V362,'loc sxcoal vs GID worksheet'!$A$1:$B$686,2,0)</f>
        <v>惠州市</v>
      </c>
    </row>
    <row r="363" spans="1:29">
      <c r="A363" s="11">
        <v>2019</v>
      </c>
      <c r="B363" s="4" t="s">
        <v>6</v>
      </c>
      <c r="C363" s="4">
        <v>5</v>
      </c>
      <c r="D363" s="4" t="s">
        <v>0</v>
      </c>
      <c r="E363" s="4">
        <v>41</v>
      </c>
      <c r="F363" s="4" t="s">
        <v>0</v>
      </c>
      <c r="G363" s="8">
        <v>429</v>
      </c>
      <c r="H363" s="7" t="s">
        <v>442</v>
      </c>
      <c r="I363" s="7" t="s">
        <v>10</v>
      </c>
      <c r="J363" s="1" t="s">
        <v>1849</v>
      </c>
      <c r="K363" s="1" t="s">
        <v>2322</v>
      </c>
      <c r="L363" s="1" t="s">
        <v>2976</v>
      </c>
      <c r="M363" s="1" t="s">
        <v>2977</v>
      </c>
      <c r="N363" s="1" t="s">
        <v>2978</v>
      </c>
      <c r="Q363" s="1">
        <v>2</v>
      </c>
      <c r="R363" s="1" t="str">
        <f t="shared" si="30"/>
        <v>Xingning</v>
      </c>
      <c r="S363" s="1" t="str">
        <f t="shared" si="31"/>
        <v>Xingcheng</v>
      </c>
      <c r="T363" s="1" t="s">
        <v>2978</v>
      </c>
      <c r="U363" s="1" t="s">
        <v>2977</v>
      </c>
      <c r="V363" s="1" t="s">
        <v>3386</v>
      </c>
      <c r="Y363" s="4" t="s">
        <v>5</v>
      </c>
      <c r="Z363" s="6">
        <v>132.49</v>
      </c>
      <c r="AA363" s="6">
        <v>75.349999999999994</v>
      </c>
      <c r="AB363" s="10">
        <v>207.84</v>
      </c>
      <c r="AC363" s="1" t="str">
        <f>VLOOKUP(V363,'loc sxcoal vs GID worksheet'!$A$1:$B$686,2,0)</f>
        <v>兴城市</v>
      </c>
    </row>
    <row r="364" spans="1:29">
      <c r="A364" s="11">
        <v>2019</v>
      </c>
      <c r="B364" s="4" t="s">
        <v>6</v>
      </c>
      <c r="C364" s="4">
        <v>5</v>
      </c>
      <c r="D364" s="4" t="s">
        <v>0</v>
      </c>
      <c r="E364" s="4">
        <v>41</v>
      </c>
      <c r="F364" s="4" t="s">
        <v>0</v>
      </c>
      <c r="G364" s="8">
        <v>430</v>
      </c>
      <c r="H364" s="7" t="s">
        <v>443</v>
      </c>
      <c r="I364" s="7" t="s">
        <v>10</v>
      </c>
      <c r="J364" s="1" t="s">
        <v>1850</v>
      </c>
      <c r="K364" s="1" t="s">
        <v>1128</v>
      </c>
      <c r="L364" s="1" t="s">
        <v>2828</v>
      </c>
      <c r="M364" s="1" t="s">
        <v>2753</v>
      </c>
      <c r="N364" s="1" t="s">
        <v>2979</v>
      </c>
      <c r="Q364" s="1">
        <v>2</v>
      </c>
      <c r="R364" s="1" t="str">
        <f t="shared" si="30"/>
        <v>Guangxi2Shaft-0.20Mt/yr</v>
      </c>
      <c r="S364" s="1" t="str">
        <f t="shared" si="31"/>
        <v>Yulin</v>
      </c>
      <c r="T364" s="1" t="s">
        <v>2979</v>
      </c>
      <c r="U364" s="1" t="s">
        <v>2753</v>
      </c>
      <c r="V364" s="1" t="s">
        <v>3335</v>
      </c>
      <c r="Y364" s="4" t="s">
        <v>5</v>
      </c>
      <c r="Z364" s="6">
        <v>42.74</v>
      </c>
      <c r="AA364" s="6">
        <v>24.31</v>
      </c>
      <c r="AB364" s="10">
        <v>67.05</v>
      </c>
      <c r="AC364" s="1" t="str">
        <f>VLOOKUP(V364,'loc sxcoal vs GID worksheet'!$A$1:$B$686,2,0)</f>
        <v>榆林市</v>
      </c>
    </row>
    <row r="365" spans="1:29">
      <c r="A365" s="11">
        <v>2019</v>
      </c>
      <c r="B365" s="4" t="s">
        <v>6</v>
      </c>
      <c r="C365" s="4">
        <v>5</v>
      </c>
      <c r="D365" s="4" t="s">
        <v>0</v>
      </c>
      <c r="E365" s="4">
        <v>41</v>
      </c>
      <c r="F365" s="4" t="s">
        <v>0</v>
      </c>
      <c r="G365" s="8">
        <v>432</v>
      </c>
      <c r="H365" s="7" t="s">
        <v>446</v>
      </c>
      <c r="I365" s="7" t="s">
        <v>10</v>
      </c>
      <c r="J365" s="1" t="s">
        <v>447</v>
      </c>
      <c r="K365" s="1" t="s">
        <v>1333</v>
      </c>
      <c r="L365" s="1" t="s">
        <v>2980</v>
      </c>
      <c r="M365" s="1" t="s">
        <v>2509</v>
      </c>
      <c r="N365" s="1" t="s">
        <v>2496</v>
      </c>
      <c r="Q365" s="1">
        <v>2</v>
      </c>
      <c r="R365" s="1" t="str">
        <f t="shared" si="30"/>
        <v>Guangxi</v>
      </c>
      <c r="S365" s="1" t="str">
        <f t="shared" si="31"/>
        <v>Baise</v>
      </c>
      <c r="T365" s="1" t="s">
        <v>2496</v>
      </c>
      <c r="U365" s="1" t="s">
        <v>2509</v>
      </c>
      <c r="V365" s="1" t="s">
        <v>3284</v>
      </c>
      <c r="Y365" s="4" t="s">
        <v>5</v>
      </c>
      <c r="Z365" s="6">
        <v>333.36</v>
      </c>
      <c r="AA365" s="6">
        <v>189.59</v>
      </c>
      <c r="AB365" s="10">
        <v>522.95000000000005</v>
      </c>
      <c r="AC365" s="1" t="str">
        <f>VLOOKUP(V365,'loc sxcoal vs GID worksheet'!$A$1:$B$686,2,0)</f>
        <v>百色市</v>
      </c>
    </row>
    <row r="366" spans="1:29">
      <c r="A366" s="11">
        <v>2019</v>
      </c>
      <c r="B366" s="4" t="s">
        <v>6</v>
      </c>
      <c r="C366" s="4">
        <v>5</v>
      </c>
      <c r="D366" s="4" t="s">
        <v>0</v>
      </c>
      <c r="E366" s="4">
        <v>41</v>
      </c>
      <c r="F366" s="4" t="s">
        <v>0</v>
      </c>
      <c r="G366" s="8">
        <v>433</v>
      </c>
      <c r="H366" s="7" t="s">
        <v>448</v>
      </c>
      <c r="I366" s="7" t="s">
        <v>10</v>
      </c>
      <c r="J366" s="1" t="s">
        <v>1851</v>
      </c>
      <c r="K366" s="1" t="s">
        <v>2323</v>
      </c>
      <c r="L366" s="1" t="s">
        <v>2981</v>
      </c>
      <c r="M366" s="1" t="s">
        <v>2557</v>
      </c>
      <c r="N366" s="1" t="s">
        <v>2496</v>
      </c>
      <c r="Q366" s="1">
        <v>2</v>
      </c>
      <c r="R366" s="1" t="str">
        <f t="shared" si="30"/>
        <v>Guangxi</v>
      </c>
      <c r="S366" s="1" t="str">
        <f t="shared" si="31"/>
        <v>Hechi</v>
      </c>
      <c r="T366" s="1" t="s">
        <v>2496</v>
      </c>
      <c r="U366" s="1" t="s">
        <v>2557</v>
      </c>
      <c r="V366" s="1" t="s">
        <v>3297</v>
      </c>
      <c r="Y366" s="4" t="s">
        <v>5</v>
      </c>
      <c r="Z366" s="6">
        <v>53.42</v>
      </c>
      <c r="AA366" s="6">
        <v>30.38</v>
      </c>
      <c r="AB366" s="10">
        <v>83.8</v>
      </c>
      <c r="AC366" s="1" t="str">
        <f>VLOOKUP(V366,'loc sxcoal vs GID worksheet'!$A$1:$B$686,2,0)</f>
        <v>河池市</v>
      </c>
    </row>
    <row r="367" spans="1:29">
      <c r="A367" s="11">
        <v>2019</v>
      </c>
      <c r="B367" s="4" t="s">
        <v>6</v>
      </c>
      <c r="C367" s="4">
        <v>5</v>
      </c>
      <c r="D367" s="4" t="s">
        <v>0</v>
      </c>
      <c r="E367" s="4">
        <v>41</v>
      </c>
      <c r="F367" s="4" t="s">
        <v>0</v>
      </c>
      <c r="G367" s="8">
        <v>438</v>
      </c>
      <c r="H367" s="7" t="s">
        <v>455</v>
      </c>
      <c r="I367" s="7" t="s">
        <v>10</v>
      </c>
      <c r="J367" s="1" t="s">
        <v>456</v>
      </c>
      <c r="K367" s="1" t="s">
        <v>1337</v>
      </c>
      <c r="L367" s="1" t="s">
        <v>2397</v>
      </c>
      <c r="M367" s="1" t="s">
        <v>2499</v>
      </c>
      <c r="N367" s="1" t="s">
        <v>1517</v>
      </c>
      <c r="Q367" s="1">
        <v>2</v>
      </c>
      <c r="R367" s="1" t="str">
        <f t="shared" si="30"/>
        <v>Guangdong</v>
      </c>
      <c r="S367" s="1" t="str">
        <f t="shared" si="31"/>
        <v>Guangzhou</v>
      </c>
      <c r="T367" s="1" t="s">
        <v>1517</v>
      </c>
      <c r="U367" s="1" t="s">
        <v>2499</v>
      </c>
      <c r="V367" s="1" t="s">
        <v>3282</v>
      </c>
      <c r="Y367" s="4" t="s">
        <v>5</v>
      </c>
      <c r="Z367" s="6">
        <v>267.12</v>
      </c>
      <c r="AA367" s="6">
        <v>151.91999999999999</v>
      </c>
      <c r="AB367" s="10">
        <v>419.03999999999996</v>
      </c>
      <c r="AC367" s="1" t="str">
        <f>VLOOKUP(V367,'loc sxcoal vs GID worksheet'!$A$1:$B$686,2,0)</f>
        <v>广州市</v>
      </c>
    </row>
    <row r="368" spans="1:29">
      <c r="A368" s="11">
        <v>2019</v>
      </c>
      <c r="B368" s="4" t="s">
        <v>6</v>
      </c>
      <c r="C368" s="4">
        <v>5</v>
      </c>
      <c r="D368" s="4" t="s">
        <v>0</v>
      </c>
      <c r="E368" s="4">
        <v>41</v>
      </c>
      <c r="F368" s="4" t="s">
        <v>0</v>
      </c>
      <c r="G368" s="8">
        <v>441</v>
      </c>
      <c r="H368" s="7" t="s">
        <v>461</v>
      </c>
      <c r="I368" s="7" t="s">
        <v>10</v>
      </c>
      <c r="J368" s="1" t="s">
        <v>462</v>
      </c>
      <c r="K368" s="1" t="s">
        <v>1340</v>
      </c>
      <c r="L368" s="1" t="s">
        <v>2982</v>
      </c>
      <c r="M368" s="1" t="s">
        <v>2495</v>
      </c>
      <c r="N368" s="1" t="s">
        <v>2496</v>
      </c>
      <c r="Q368" s="1">
        <v>2</v>
      </c>
      <c r="R368" s="1" t="str">
        <f t="shared" si="30"/>
        <v>Guangxi</v>
      </c>
      <c r="S368" s="1" t="str">
        <f t="shared" si="31"/>
        <v>Guilin</v>
      </c>
      <c r="T368" s="1" t="s">
        <v>2496</v>
      </c>
      <c r="U368" s="1" t="s">
        <v>2495</v>
      </c>
      <c r="V368" s="1" t="s">
        <v>3281</v>
      </c>
      <c r="Y368" s="4" t="s">
        <v>5</v>
      </c>
      <c r="Z368" s="6">
        <v>42.74</v>
      </c>
      <c r="AA368" s="6">
        <v>24.31</v>
      </c>
      <c r="AB368" s="10">
        <v>67.05</v>
      </c>
      <c r="AC368" s="1" t="str">
        <f>VLOOKUP(V368,'loc sxcoal vs GID worksheet'!$A$1:$B$686,2,0)</f>
        <v>桂林市</v>
      </c>
    </row>
    <row r="369" spans="1:29">
      <c r="A369" s="11">
        <v>2019</v>
      </c>
      <c r="B369" s="4" t="s">
        <v>6</v>
      </c>
      <c r="C369" s="4">
        <v>5</v>
      </c>
      <c r="D369" s="4" t="s">
        <v>0</v>
      </c>
      <c r="E369" s="4">
        <v>41</v>
      </c>
      <c r="F369" s="4" t="s">
        <v>0</v>
      </c>
      <c r="G369" s="8">
        <v>442</v>
      </c>
      <c r="H369" s="7" t="s">
        <v>463</v>
      </c>
      <c r="I369" s="7" t="s">
        <v>10</v>
      </c>
      <c r="J369" s="1" t="s">
        <v>464</v>
      </c>
      <c r="K369" s="1" t="s">
        <v>1341</v>
      </c>
      <c r="L369" s="1" t="s">
        <v>2397</v>
      </c>
      <c r="M369" s="1" t="s">
        <v>2408</v>
      </c>
      <c r="N369" s="1" t="s">
        <v>2409</v>
      </c>
      <c r="Q369" s="1">
        <v>2</v>
      </c>
      <c r="R369" s="1" t="str">
        <f t="shared" si="30"/>
        <v>Guizhou</v>
      </c>
      <c r="S369" s="1" t="str">
        <f t="shared" si="31"/>
        <v>Guiyang</v>
      </c>
      <c r="T369" s="1" t="s">
        <v>2409</v>
      </c>
      <c r="U369" s="1" t="s">
        <v>2408</v>
      </c>
      <c r="V369" s="1" t="s">
        <v>3258</v>
      </c>
      <c r="Y369" s="4" t="s">
        <v>5</v>
      </c>
      <c r="Z369" s="6">
        <v>132.49</v>
      </c>
      <c r="AA369" s="6">
        <v>75.349999999999994</v>
      </c>
      <c r="AB369" s="10">
        <v>207.84</v>
      </c>
      <c r="AC369" s="1" t="str">
        <f>VLOOKUP(V369,'loc sxcoal vs GID worksheet'!$A$1:$B$686,2,0)</f>
        <v>贵阳市</v>
      </c>
    </row>
    <row r="370" spans="1:29">
      <c r="A370" s="11">
        <v>2019</v>
      </c>
      <c r="B370" s="4" t="s">
        <v>6</v>
      </c>
      <c r="C370" s="4">
        <v>5</v>
      </c>
      <c r="D370" s="4" t="s">
        <v>0</v>
      </c>
      <c r="E370" s="4">
        <v>41</v>
      </c>
      <c r="F370" s="4" t="s">
        <v>0</v>
      </c>
      <c r="G370" s="8">
        <v>443</v>
      </c>
      <c r="H370" s="7" t="s">
        <v>465</v>
      </c>
      <c r="I370" s="7" t="s">
        <v>10</v>
      </c>
      <c r="J370" s="1" t="s">
        <v>466</v>
      </c>
      <c r="K370" s="1" t="s">
        <v>1342</v>
      </c>
      <c r="L370" s="1" t="s">
        <v>2983</v>
      </c>
      <c r="M370" s="1" t="s">
        <v>2408</v>
      </c>
      <c r="N370" s="1" t="s">
        <v>2409</v>
      </c>
      <c r="Q370" s="1">
        <v>2</v>
      </c>
      <c r="R370" s="1" t="str">
        <f t="shared" si="30"/>
        <v>Guizhou</v>
      </c>
      <c r="S370" s="1" t="str">
        <f t="shared" si="31"/>
        <v>Guiyang</v>
      </c>
      <c r="T370" s="1" t="s">
        <v>2409</v>
      </c>
      <c r="U370" s="1" t="s">
        <v>2408</v>
      </c>
      <c r="V370" s="1" t="s">
        <v>3258</v>
      </c>
      <c r="Y370" s="4" t="s">
        <v>5</v>
      </c>
      <c r="Z370" s="6">
        <v>42.74</v>
      </c>
      <c r="AA370" s="6">
        <v>24.31</v>
      </c>
      <c r="AB370" s="10">
        <v>67.05</v>
      </c>
      <c r="AC370" s="1" t="str">
        <f>VLOOKUP(V370,'loc sxcoal vs GID worksheet'!$A$1:$B$686,2,0)</f>
        <v>贵阳市</v>
      </c>
    </row>
    <row r="371" spans="1:29">
      <c r="A371" s="11">
        <v>2019</v>
      </c>
      <c r="B371" s="4" t="s">
        <v>6</v>
      </c>
      <c r="C371" s="4">
        <v>5</v>
      </c>
      <c r="D371" s="4" t="s">
        <v>0</v>
      </c>
      <c r="E371" s="4">
        <v>41</v>
      </c>
      <c r="F371" s="4" t="s">
        <v>0</v>
      </c>
      <c r="G371" s="8">
        <v>445</v>
      </c>
      <c r="H371" s="7" t="s">
        <v>468</v>
      </c>
      <c r="I371" s="7" t="s">
        <v>10</v>
      </c>
      <c r="J371" s="1" t="s">
        <v>469</v>
      </c>
      <c r="K371" s="1" t="s">
        <v>1344</v>
      </c>
      <c r="L371" s="1" t="s">
        <v>2984</v>
      </c>
      <c r="M371" s="1" t="s">
        <v>2985</v>
      </c>
      <c r="N371" s="1" t="s">
        <v>2409</v>
      </c>
      <c r="Q371" s="1">
        <v>2</v>
      </c>
      <c r="R371" s="1" t="str">
        <f t="shared" si="30"/>
        <v>Guizhou</v>
      </c>
      <c r="S371" s="1" t="str">
        <f t="shared" si="31"/>
        <v>Liupanshui</v>
      </c>
      <c r="T371" s="1" t="s">
        <v>2409</v>
      </c>
      <c r="U371" s="1" t="s">
        <v>2985</v>
      </c>
      <c r="V371" s="1" t="s">
        <v>3387</v>
      </c>
      <c r="Y371" s="4" t="s">
        <v>5</v>
      </c>
      <c r="Z371" s="6">
        <v>166.68</v>
      </c>
      <c r="AA371" s="6">
        <v>94.8</v>
      </c>
      <c r="AB371" s="10">
        <v>261.48</v>
      </c>
      <c r="AC371" s="1" t="str">
        <f>VLOOKUP(V371,'loc sxcoal vs GID worksheet'!$A$1:$B$686,2,0)</f>
        <v>六盘水市</v>
      </c>
    </row>
    <row r="372" spans="1:29">
      <c r="A372" s="11">
        <v>2019</v>
      </c>
      <c r="B372" s="4" t="s">
        <v>6</v>
      </c>
      <c r="C372" s="4">
        <v>5</v>
      </c>
      <c r="D372" s="4" t="s">
        <v>0</v>
      </c>
      <c r="E372" s="4">
        <v>41</v>
      </c>
      <c r="F372" s="4" t="s">
        <v>0</v>
      </c>
      <c r="G372" s="8">
        <v>485</v>
      </c>
      <c r="H372" s="7" t="s">
        <v>526</v>
      </c>
      <c r="I372" s="7" t="s">
        <v>10</v>
      </c>
      <c r="J372" s="1" t="s">
        <v>527</v>
      </c>
      <c r="K372" s="1" t="s">
        <v>1378</v>
      </c>
      <c r="L372" s="1" t="s">
        <v>3001</v>
      </c>
      <c r="M372" s="1" t="s">
        <v>3002</v>
      </c>
      <c r="N372" s="1" t="s">
        <v>2615</v>
      </c>
      <c r="Q372" s="1">
        <v>2</v>
      </c>
      <c r="R372" s="1" t="str">
        <f t="shared" si="30"/>
        <v>InnerMongolia</v>
      </c>
      <c r="S372" s="1" t="str">
        <f t="shared" si="31"/>
        <v>HingganLeague</v>
      </c>
      <c r="T372" s="1" t="s">
        <v>2615</v>
      </c>
      <c r="U372" s="1" t="s">
        <v>3002</v>
      </c>
      <c r="V372" s="1" t="s">
        <v>3310</v>
      </c>
      <c r="Y372" s="4" t="s">
        <v>5</v>
      </c>
      <c r="Z372" s="6">
        <v>166.68</v>
      </c>
      <c r="AA372" s="6">
        <v>94.8</v>
      </c>
      <c r="AB372" s="10">
        <v>261.48</v>
      </c>
      <c r="AC372" s="1" t="str">
        <f>VLOOKUP(V372,'loc sxcoal vs GID worksheet'!$A$1:$B$686,2,0)</f>
        <v>呼伦贝尔市</v>
      </c>
    </row>
    <row r="373" spans="1:29">
      <c r="A373" s="11">
        <v>2019</v>
      </c>
      <c r="B373" s="4" t="s">
        <v>6</v>
      </c>
      <c r="C373" s="4">
        <v>5</v>
      </c>
      <c r="D373" s="4" t="s">
        <v>0</v>
      </c>
      <c r="E373" s="4">
        <v>41</v>
      </c>
      <c r="F373" s="4" t="s">
        <v>0</v>
      </c>
      <c r="G373" s="8">
        <v>447</v>
      </c>
      <c r="H373" s="7" t="s">
        <v>471</v>
      </c>
      <c r="I373" s="7" t="s">
        <v>10</v>
      </c>
      <c r="J373" s="1" t="s">
        <v>472</v>
      </c>
      <c r="K373" s="1" t="s">
        <v>1346</v>
      </c>
      <c r="L373" s="1" t="s">
        <v>2863</v>
      </c>
      <c r="M373" s="1" t="s">
        <v>2535</v>
      </c>
      <c r="N373" s="1" t="s">
        <v>2409</v>
      </c>
      <c r="Q373" s="1">
        <v>2</v>
      </c>
      <c r="R373" s="1" t="str">
        <f t="shared" si="30"/>
        <v>Guizhou</v>
      </c>
      <c r="S373" s="1" t="str">
        <f t="shared" si="31"/>
        <v>Zunyi</v>
      </c>
      <c r="T373" s="1" t="s">
        <v>2409</v>
      </c>
      <c r="U373" s="1" t="s">
        <v>2535</v>
      </c>
      <c r="V373" s="1" t="s">
        <v>3291</v>
      </c>
      <c r="Y373" s="4" t="s">
        <v>5</v>
      </c>
      <c r="Z373" s="6">
        <v>166.68</v>
      </c>
      <c r="AA373" s="6">
        <v>94.8</v>
      </c>
      <c r="AB373" s="10">
        <v>261.48</v>
      </c>
      <c r="AC373" s="1" t="str">
        <f>VLOOKUP(V373,'loc sxcoal vs GID worksheet'!$A$1:$B$686,2,0)</f>
        <v>遵义市</v>
      </c>
    </row>
    <row r="374" spans="1:29">
      <c r="A374" s="11">
        <v>2019</v>
      </c>
      <c r="B374" s="4" t="s">
        <v>6</v>
      </c>
      <c r="C374" s="4">
        <v>5</v>
      </c>
      <c r="D374" s="4" t="s">
        <v>0</v>
      </c>
      <c r="E374" s="4">
        <v>41</v>
      </c>
      <c r="F374" s="4" t="s">
        <v>0</v>
      </c>
      <c r="G374" s="8">
        <v>448</v>
      </c>
      <c r="H374" s="7" t="s">
        <v>473</v>
      </c>
      <c r="I374" s="7" t="s">
        <v>10</v>
      </c>
      <c r="J374" s="1" t="s">
        <v>474</v>
      </c>
      <c r="K374" s="1" t="s">
        <v>1347</v>
      </c>
      <c r="L374" s="1" t="s">
        <v>2407</v>
      </c>
      <c r="M374" s="1" t="s">
        <v>2408</v>
      </c>
      <c r="N374" s="1" t="s">
        <v>2409</v>
      </c>
      <c r="Q374" s="1">
        <v>2</v>
      </c>
      <c r="R374" s="1" t="str">
        <f t="shared" si="30"/>
        <v>Guizhou</v>
      </c>
      <c r="S374" s="1" t="str">
        <f t="shared" si="31"/>
        <v>Guiyang</v>
      </c>
      <c r="T374" s="1" t="s">
        <v>2409</v>
      </c>
      <c r="U374" s="1" t="s">
        <v>2408</v>
      </c>
      <c r="V374" s="1" t="s">
        <v>3258</v>
      </c>
      <c r="Y374" s="4" t="s">
        <v>5</v>
      </c>
      <c r="Z374" s="6">
        <v>333.36</v>
      </c>
      <c r="AA374" s="6">
        <v>189.59</v>
      </c>
      <c r="AB374" s="10">
        <v>522.95000000000005</v>
      </c>
      <c r="AC374" s="1" t="str">
        <f>VLOOKUP(V374,'loc sxcoal vs GID worksheet'!$A$1:$B$686,2,0)</f>
        <v>贵阳市</v>
      </c>
    </row>
    <row r="375" spans="1:29">
      <c r="A375" s="11">
        <v>2019</v>
      </c>
      <c r="B375" s="4" t="s">
        <v>6</v>
      </c>
      <c r="C375" s="4">
        <v>5</v>
      </c>
      <c r="D375" s="4" t="s">
        <v>0</v>
      </c>
      <c r="E375" s="4">
        <v>41</v>
      </c>
      <c r="F375" s="4" t="s">
        <v>0</v>
      </c>
      <c r="G375" s="8">
        <v>529</v>
      </c>
      <c r="H375" s="7" t="s">
        <v>586</v>
      </c>
      <c r="I375" s="7" t="s">
        <v>588</v>
      </c>
      <c r="J375" s="1" t="s">
        <v>589</v>
      </c>
      <c r="K375" s="1" t="s">
        <v>1416</v>
      </c>
      <c r="L375" s="1" t="s">
        <v>3029</v>
      </c>
      <c r="M375" s="1" t="s">
        <v>3030</v>
      </c>
      <c r="N375" s="1" t="s">
        <v>2615</v>
      </c>
      <c r="Q375" s="1">
        <v>2</v>
      </c>
      <c r="R375" s="1" t="str">
        <f t="shared" si="30"/>
        <v>InnerMongolia</v>
      </c>
      <c r="S375" s="1" t="str">
        <f t="shared" si="31"/>
        <v>Hohot</v>
      </c>
      <c r="T375" s="1" t="s">
        <v>2615</v>
      </c>
      <c r="U375" s="1" t="s">
        <v>3030</v>
      </c>
      <c r="V375" s="1" t="s">
        <v>3414</v>
      </c>
      <c r="Y375" s="4" t="s">
        <v>5</v>
      </c>
      <c r="Z375" s="6">
        <v>299.17</v>
      </c>
      <c r="AA375" s="6">
        <v>170.15</v>
      </c>
      <c r="AB375" s="10">
        <v>469.32000000000005</v>
      </c>
      <c r="AC375" s="1" t="str">
        <f>VLOOKUP(V375,'loc sxcoal vs GID worksheet'!$A$1:$B$686,2,0)</f>
        <v>呼和浩特市</v>
      </c>
    </row>
    <row r="376" spans="1:29">
      <c r="A376" s="11">
        <v>2019</v>
      </c>
      <c r="B376" s="4" t="s">
        <v>6</v>
      </c>
      <c r="C376" s="4">
        <v>5</v>
      </c>
      <c r="D376" s="4" t="s">
        <v>0</v>
      </c>
      <c r="E376" s="4">
        <v>41</v>
      </c>
      <c r="F376" s="4" t="s">
        <v>0</v>
      </c>
      <c r="G376" s="8">
        <v>454</v>
      </c>
      <c r="H376" s="7" t="s">
        <v>479</v>
      </c>
      <c r="I376" s="7" t="s">
        <v>10</v>
      </c>
      <c r="J376" s="1" t="s">
        <v>1859</v>
      </c>
      <c r="K376" s="1" t="s">
        <v>1352</v>
      </c>
      <c r="L376" s="1" t="s">
        <v>1424</v>
      </c>
      <c r="M376" s="1" t="s">
        <v>2988</v>
      </c>
      <c r="N376" s="1" t="s">
        <v>2412</v>
      </c>
      <c r="Q376" s="1">
        <v>2</v>
      </c>
      <c r="R376" s="1" t="str">
        <f t="shared" si="30"/>
        <v>Shaanxi</v>
      </c>
      <c r="S376" s="1" t="str">
        <f t="shared" si="31"/>
        <v>Hancheng</v>
      </c>
      <c r="T376" s="1" t="s">
        <v>2412</v>
      </c>
      <c r="U376" s="1" t="s">
        <v>2988</v>
      </c>
      <c r="V376" s="1" t="s">
        <v>3388</v>
      </c>
      <c r="Y376" s="4" t="s">
        <v>5</v>
      </c>
      <c r="Z376" s="6">
        <v>21.37</v>
      </c>
      <c r="AA376" s="6">
        <v>12.15</v>
      </c>
      <c r="AB376" s="10">
        <v>33.520000000000003</v>
      </c>
      <c r="AC376" s="1" t="str">
        <f>VLOOKUP(V376,'loc sxcoal vs GID worksheet'!$A$1:$B$686,2,0)</f>
        <v>韩城市</v>
      </c>
    </row>
    <row r="377" spans="1:29">
      <c r="A377" s="11">
        <v>2019</v>
      </c>
      <c r="B377" s="4" t="s">
        <v>6</v>
      </c>
      <c r="C377" s="4">
        <v>5</v>
      </c>
      <c r="D377" s="4" t="s">
        <v>0</v>
      </c>
      <c r="E377" s="4">
        <v>41</v>
      </c>
      <c r="F377" s="4" t="s">
        <v>0</v>
      </c>
      <c r="G377" s="8">
        <v>456</v>
      </c>
      <c r="H377" s="7" t="s">
        <v>482</v>
      </c>
      <c r="I377" s="7" t="s">
        <v>10</v>
      </c>
      <c r="J377" s="1" t="s">
        <v>1860</v>
      </c>
      <c r="K377" s="1" t="s">
        <v>1354</v>
      </c>
      <c r="L377" s="1" t="s">
        <v>2989</v>
      </c>
      <c r="M377" s="1" t="s">
        <v>2442</v>
      </c>
      <c r="N377" s="1" t="s">
        <v>2412</v>
      </c>
      <c r="Q377" s="1">
        <v>2</v>
      </c>
      <c r="R377" s="1" t="str">
        <f t="shared" si="30"/>
        <v>Shaanxi</v>
      </c>
      <c r="S377" s="1" t="str">
        <f t="shared" si="31"/>
        <v>Hanzhong</v>
      </c>
      <c r="T377" s="1" t="s">
        <v>2412</v>
      </c>
      <c r="U377" s="1" t="s">
        <v>2442</v>
      </c>
      <c r="V377" s="1" t="s">
        <v>3268</v>
      </c>
      <c r="Y377" s="4" t="s">
        <v>5</v>
      </c>
      <c r="Z377" s="6">
        <v>42.74</v>
      </c>
      <c r="AA377" s="6">
        <v>24.31</v>
      </c>
      <c r="AB377" s="10">
        <v>67.05</v>
      </c>
      <c r="AC377" s="1" t="str">
        <f>VLOOKUP(V377,'loc sxcoal vs GID worksheet'!$A$1:$B$686,2,0)</f>
        <v>汉中市</v>
      </c>
    </row>
    <row r="378" spans="1:29">
      <c r="A378" s="11">
        <v>2019</v>
      </c>
      <c r="B378" s="4" t="s">
        <v>6</v>
      </c>
      <c r="C378" s="4">
        <v>5</v>
      </c>
      <c r="D378" s="4" t="s">
        <v>0</v>
      </c>
      <c r="E378" s="4">
        <v>41</v>
      </c>
      <c r="F378" s="4" t="s">
        <v>0</v>
      </c>
      <c r="G378" s="8">
        <v>458</v>
      </c>
      <c r="H378" s="7" t="s">
        <v>484</v>
      </c>
      <c r="I378" s="7" t="s">
        <v>10</v>
      </c>
      <c r="J378" s="1" t="s">
        <v>485</v>
      </c>
      <c r="K378" s="1" t="s">
        <v>1356</v>
      </c>
      <c r="L378" s="1" t="s">
        <v>2990</v>
      </c>
      <c r="M378" s="1" t="s">
        <v>2991</v>
      </c>
      <c r="N378" s="1" t="s">
        <v>2432</v>
      </c>
      <c r="Q378" s="1">
        <v>2</v>
      </c>
      <c r="R378" s="1" t="str">
        <f t="shared" si="30"/>
        <v>Heilungkiang</v>
      </c>
      <c r="S378" s="1" t="str">
        <f t="shared" si="31"/>
        <v>Qiqihar</v>
      </c>
      <c r="T378" s="1" t="s">
        <v>2432</v>
      </c>
      <c r="U378" s="1" t="s">
        <v>2991</v>
      </c>
      <c r="V378" s="1" t="s">
        <v>3389</v>
      </c>
      <c r="Y378" s="4" t="s">
        <v>5</v>
      </c>
      <c r="Z378" s="6">
        <v>66.239999999999995</v>
      </c>
      <c r="AA378" s="6">
        <v>37.68</v>
      </c>
      <c r="AB378" s="10">
        <v>103.91999999999999</v>
      </c>
      <c r="AC378" s="1" t="str">
        <f>VLOOKUP(V378,'loc sxcoal vs GID worksheet'!$A$1:$B$686,2,0)</f>
        <v>齐齐哈尔市</v>
      </c>
    </row>
    <row r="379" spans="1:29">
      <c r="A379" s="11">
        <v>2019</v>
      </c>
      <c r="B379" s="4" t="s">
        <v>6</v>
      </c>
      <c r="C379" s="4">
        <v>5</v>
      </c>
      <c r="D379" s="4" t="s">
        <v>0</v>
      </c>
      <c r="E379" s="4">
        <v>41</v>
      </c>
      <c r="F379" s="4" t="s">
        <v>0</v>
      </c>
      <c r="G379" s="8">
        <v>463</v>
      </c>
      <c r="H379" s="7" t="s">
        <v>492</v>
      </c>
      <c r="I379" s="7" t="s">
        <v>10</v>
      </c>
      <c r="J379" s="1" t="s">
        <v>1864</v>
      </c>
      <c r="K379" s="1" t="s">
        <v>1361</v>
      </c>
      <c r="L379" s="1" t="s">
        <v>2376</v>
      </c>
      <c r="M379" s="1" t="s">
        <v>1360</v>
      </c>
      <c r="N379" s="1" t="s">
        <v>1445</v>
      </c>
      <c r="Q379" s="1">
        <v>2</v>
      </c>
      <c r="R379" s="1" t="str">
        <f t="shared" si="30"/>
        <v>Hebei</v>
      </c>
      <c r="S379" s="1" t="str">
        <f t="shared" si="31"/>
        <v>Shijiazhuang</v>
      </c>
      <c r="T379" s="1" t="s">
        <v>1445</v>
      </c>
      <c r="U379" s="1" t="s">
        <v>1360</v>
      </c>
      <c r="V379" s="1" t="s">
        <v>3360</v>
      </c>
      <c r="Y379" s="4" t="s">
        <v>5</v>
      </c>
      <c r="Z379" s="6">
        <v>66.239999999999995</v>
      </c>
      <c r="AA379" s="6">
        <v>37.68</v>
      </c>
      <c r="AB379" s="10">
        <v>103.91999999999999</v>
      </c>
      <c r="AC379" s="1" t="str">
        <f>VLOOKUP(V379,'loc sxcoal vs GID worksheet'!$A$1:$B$686,2,0)</f>
        <v>石家庄市</v>
      </c>
    </row>
    <row r="380" spans="1:29">
      <c r="A380" s="11">
        <v>2019</v>
      </c>
      <c r="B380" s="4" t="s">
        <v>6</v>
      </c>
      <c r="C380" s="4">
        <v>5</v>
      </c>
      <c r="D380" s="4" t="s">
        <v>0</v>
      </c>
      <c r="E380" s="4">
        <v>41</v>
      </c>
      <c r="F380" s="4" t="s">
        <v>0</v>
      </c>
      <c r="G380" s="8">
        <v>464</v>
      </c>
      <c r="H380" s="7" t="s">
        <v>493</v>
      </c>
      <c r="I380" s="7" t="s">
        <v>10</v>
      </c>
      <c r="J380" s="1" t="s">
        <v>1865</v>
      </c>
      <c r="K380" s="1" t="s">
        <v>1362</v>
      </c>
      <c r="L380" s="1" t="s">
        <v>2992</v>
      </c>
      <c r="M380" s="1" t="s">
        <v>2993</v>
      </c>
      <c r="N380" s="1" t="s">
        <v>2610</v>
      </c>
      <c r="Q380" s="1">
        <v>2</v>
      </c>
      <c r="R380" s="1" t="str">
        <f t="shared" si="30"/>
        <v>Xinjiang</v>
      </c>
      <c r="S380" s="1" t="str">
        <f t="shared" si="31"/>
        <v>Tacheng</v>
      </c>
      <c r="T380" s="1" t="s">
        <v>2610</v>
      </c>
      <c r="U380" s="1" t="s">
        <v>2993</v>
      </c>
      <c r="V380" s="1" t="s">
        <v>3390</v>
      </c>
      <c r="Y380" s="4" t="s">
        <v>5</v>
      </c>
      <c r="Z380" s="6">
        <v>66.239999999999995</v>
      </c>
      <c r="AA380" s="6">
        <v>37.68</v>
      </c>
      <c r="AB380" s="10">
        <v>103.91999999999999</v>
      </c>
      <c r="AC380" s="1" t="str">
        <f>VLOOKUP(V380,'loc sxcoal vs GID worksheet'!$A$1:$B$686,2,0)</f>
        <v>塔城市</v>
      </c>
    </row>
    <row r="381" spans="1:29">
      <c r="A381" s="11">
        <v>2019</v>
      </c>
      <c r="B381" s="4" t="s">
        <v>6</v>
      </c>
      <c r="C381" s="4">
        <v>5</v>
      </c>
      <c r="D381" s="4" t="s">
        <v>0</v>
      </c>
      <c r="E381" s="4">
        <v>41</v>
      </c>
      <c r="F381" s="4" t="s">
        <v>0</v>
      </c>
      <c r="G381" s="8">
        <v>465</v>
      </c>
      <c r="H381" s="7" t="s">
        <v>494</v>
      </c>
      <c r="I381" s="7" t="s">
        <v>10</v>
      </c>
      <c r="J381" s="1" t="s">
        <v>1865</v>
      </c>
      <c r="K381" s="1" t="s">
        <v>1362</v>
      </c>
      <c r="L381" s="1" t="s">
        <v>2992</v>
      </c>
      <c r="M381" s="1" t="s">
        <v>2993</v>
      </c>
      <c r="N381" s="1" t="s">
        <v>2610</v>
      </c>
      <c r="Q381" s="1">
        <v>2</v>
      </c>
      <c r="R381" s="1" t="str">
        <f t="shared" si="30"/>
        <v>Xinjiang</v>
      </c>
      <c r="S381" s="1" t="str">
        <f t="shared" si="31"/>
        <v>Tacheng</v>
      </c>
      <c r="T381" s="1" t="s">
        <v>2610</v>
      </c>
      <c r="U381" s="1" t="s">
        <v>2993</v>
      </c>
      <c r="V381" s="1" t="s">
        <v>3390</v>
      </c>
      <c r="Y381" s="4" t="s">
        <v>5</v>
      </c>
      <c r="Z381" s="6">
        <v>66.239999999999995</v>
      </c>
      <c r="AA381" s="6">
        <v>37.68</v>
      </c>
      <c r="AB381" s="10">
        <v>103.91999999999999</v>
      </c>
      <c r="AC381" s="1" t="str">
        <f>VLOOKUP(V381,'loc sxcoal vs GID worksheet'!$A$1:$B$686,2,0)</f>
        <v>塔城市</v>
      </c>
    </row>
    <row r="382" spans="1:29">
      <c r="A382" s="11">
        <v>2019</v>
      </c>
      <c r="B382" s="4" t="s">
        <v>6</v>
      </c>
      <c r="C382" s="4">
        <v>5</v>
      </c>
      <c r="D382" s="4" t="s">
        <v>0</v>
      </c>
      <c r="E382" s="4">
        <v>41</v>
      </c>
      <c r="F382" s="4" t="s">
        <v>0</v>
      </c>
      <c r="G382" s="8">
        <v>466</v>
      </c>
      <c r="H382" s="7" t="s">
        <v>495</v>
      </c>
      <c r="I382" s="7" t="s">
        <v>10</v>
      </c>
      <c r="J382" s="1" t="s">
        <v>496</v>
      </c>
      <c r="K382" s="1" t="s">
        <v>1363</v>
      </c>
      <c r="L382" s="1" t="s">
        <v>2981</v>
      </c>
      <c r="M382" s="1" t="s">
        <v>2557</v>
      </c>
      <c r="N382" s="1" t="s">
        <v>2496</v>
      </c>
      <c r="Q382" s="1">
        <v>2</v>
      </c>
      <c r="R382" s="1" t="str">
        <f t="shared" si="30"/>
        <v>Guangxi</v>
      </c>
      <c r="S382" s="1" t="str">
        <f t="shared" si="31"/>
        <v>Hechi</v>
      </c>
      <c r="T382" s="1" t="s">
        <v>2496</v>
      </c>
      <c r="U382" s="1" t="s">
        <v>2557</v>
      </c>
      <c r="V382" s="1" t="s">
        <v>3297</v>
      </c>
      <c r="Y382" s="4" t="s">
        <v>5</v>
      </c>
      <c r="Z382" s="6">
        <v>85.48</v>
      </c>
      <c r="AA382" s="6">
        <v>48.61</v>
      </c>
      <c r="AB382" s="10">
        <v>134.09</v>
      </c>
      <c r="AC382" s="1" t="str">
        <f>VLOOKUP(V382,'loc sxcoal vs GID worksheet'!$A$1:$B$686,2,0)</f>
        <v>河池市</v>
      </c>
    </row>
    <row r="383" spans="1:29">
      <c r="A383" s="11">
        <v>2019</v>
      </c>
      <c r="B383" s="4" t="s">
        <v>6</v>
      </c>
      <c r="C383" s="4">
        <v>5</v>
      </c>
      <c r="D383" s="4" t="s">
        <v>0</v>
      </c>
      <c r="E383" s="4">
        <v>41</v>
      </c>
      <c r="F383" s="4" t="s">
        <v>0</v>
      </c>
      <c r="G383" s="8">
        <v>526</v>
      </c>
      <c r="H383" s="7" t="s">
        <v>584</v>
      </c>
      <c r="I383" s="7" t="s">
        <v>10</v>
      </c>
      <c r="J383" s="1" t="s">
        <v>1891</v>
      </c>
      <c r="K383" s="1" t="s">
        <v>1414</v>
      </c>
      <c r="L383" s="1" t="s">
        <v>3216</v>
      </c>
      <c r="M383" s="1" t="s">
        <v>2615</v>
      </c>
      <c r="Q383" s="1">
        <v>3</v>
      </c>
      <c r="R383" s="1" t="str">
        <f>M383</f>
        <v>InnerMongolia</v>
      </c>
      <c r="S383" s="1" t="str">
        <f>L383</f>
        <v>Erdos</v>
      </c>
      <c r="T383" s="1" t="s">
        <v>2615</v>
      </c>
      <c r="U383" s="1" t="s">
        <v>3216</v>
      </c>
      <c r="V383" s="1" t="s">
        <v>3484</v>
      </c>
      <c r="Y383" s="4" t="s">
        <v>5</v>
      </c>
      <c r="Z383" s="6">
        <v>166.68</v>
      </c>
      <c r="AA383" s="6">
        <v>94.8</v>
      </c>
      <c r="AB383" s="10">
        <v>261.48</v>
      </c>
      <c r="AC383" s="1" t="str">
        <f>VLOOKUP(V383,'loc sxcoal vs GID worksheet'!$A$1:$B$686,2,0)</f>
        <v>鄂尔多斯市</v>
      </c>
    </row>
    <row r="384" spans="1:29">
      <c r="A384" s="11">
        <v>2019</v>
      </c>
      <c r="B384" s="4" t="s">
        <v>6</v>
      </c>
      <c r="C384" s="4">
        <v>5</v>
      </c>
      <c r="D384" s="4" t="s">
        <v>0</v>
      </c>
      <c r="E384" s="4">
        <v>41</v>
      </c>
      <c r="F384" s="4" t="s">
        <v>0</v>
      </c>
      <c r="G384" s="8">
        <v>470</v>
      </c>
      <c r="H384" s="7" t="s">
        <v>500</v>
      </c>
      <c r="I384" s="7" t="s">
        <v>10</v>
      </c>
      <c r="J384" s="1" t="s">
        <v>1869</v>
      </c>
      <c r="K384" s="1" t="s">
        <v>1367</v>
      </c>
      <c r="L384" s="1" t="s">
        <v>2994</v>
      </c>
      <c r="M384" s="1" t="s">
        <v>2431</v>
      </c>
      <c r="N384" s="1" t="s">
        <v>2432</v>
      </c>
      <c r="Q384" s="1">
        <v>2</v>
      </c>
      <c r="R384" s="1" t="str">
        <f t="shared" ref="R384:R392" si="32">N384</f>
        <v>Heilungkiang</v>
      </c>
      <c r="S384" s="1" t="str">
        <f t="shared" ref="S384:S392" si="33">M384</f>
        <v>Harbin</v>
      </c>
      <c r="T384" s="1" t="s">
        <v>2432</v>
      </c>
      <c r="U384" s="1" t="s">
        <v>2431</v>
      </c>
      <c r="V384" s="1" t="s">
        <v>3264</v>
      </c>
      <c r="Y384" s="4" t="s">
        <v>5</v>
      </c>
      <c r="Z384" s="6">
        <v>79.069999999999993</v>
      </c>
      <c r="AA384" s="6">
        <v>44.97</v>
      </c>
      <c r="AB384" s="10">
        <v>124.03999999999999</v>
      </c>
      <c r="AC384" s="1" t="str">
        <f>VLOOKUP(V384,'loc sxcoal vs GID worksheet'!$A$1:$B$686,2,0)</f>
        <v>哈尔滨市</v>
      </c>
    </row>
    <row r="385" spans="1:29">
      <c r="A385" s="11">
        <v>2019</v>
      </c>
      <c r="B385" s="4" t="s">
        <v>6</v>
      </c>
      <c r="C385" s="4">
        <v>5</v>
      </c>
      <c r="D385" s="4" t="s">
        <v>0</v>
      </c>
      <c r="E385" s="4">
        <v>41</v>
      </c>
      <c r="F385" s="4" t="s">
        <v>0</v>
      </c>
      <c r="G385" s="8">
        <v>473</v>
      </c>
      <c r="H385" s="7" t="s">
        <v>503</v>
      </c>
      <c r="I385" s="7" t="s">
        <v>10</v>
      </c>
      <c r="J385" s="1" t="s">
        <v>504</v>
      </c>
      <c r="K385" s="1" t="s">
        <v>1369</v>
      </c>
      <c r="L385" s="1" t="s">
        <v>2821</v>
      </c>
      <c r="M385" s="1" t="s">
        <v>2587</v>
      </c>
      <c r="N385" s="1" t="s">
        <v>2362</v>
      </c>
      <c r="Q385" s="1">
        <v>2</v>
      </c>
      <c r="R385" s="1" t="str">
        <f t="shared" si="32"/>
        <v>Henan</v>
      </c>
      <c r="S385" s="1" t="str">
        <f t="shared" si="33"/>
        <v>Xinxiang</v>
      </c>
      <c r="T385" s="1" t="s">
        <v>2362</v>
      </c>
      <c r="U385" s="1" t="s">
        <v>2587</v>
      </c>
      <c r="V385" s="1" t="s">
        <v>3305</v>
      </c>
      <c r="Y385" s="4" t="s">
        <v>5</v>
      </c>
      <c r="Z385" s="6">
        <v>1282.1600000000001</v>
      </c>
      <c r="AA385" s="6">
        <v>729.21</v>
      </c>
      <c r="AB385" s="10">
        <v>2011.3700000000001</v>
      </c>
      <c r="AC385" s="1" t="str">
        <f>VLOOKUP(V385,'loc sxcoal vs GID worksheet'!$A$1:$B$686,2,0)</f>
        <v>新乡市</v>
      </c>
    </row>
    <row r="386" spans="1:29">
      <c r="A386" s="11">
        <v>2019</v>
      </c>
      <c r="B386" s="4" t="s">
        <v>6</v>
      </c>
      <c r="C386" s="4">
        <v>5</v>
      </c>
      <c r="D386" s="4" t="s">
        <v>0</v>
      </c>
      <c r="E386" s="4">
        <v>41</v>
      </c>
      <c r="F386" s="4" t="s">
        <v>0</v>
      </c>
      <c r="G386" s="8">
        <v>474</v>
      </c>
      <c r="H386" s="7" t="s">
        <v>505</v>
      </c>
      <c r="I386" s="7" t="s">
        <v>10</v>
      </c>
      <c r="J386" s="1" t="s">
        <v>1872</v>
      </c>
      <c r="K386" s="1" t="s">
        <v>1256</v>
      </c>
      <c r="L386" s="1" t="s">
        <v>2936</v>
      </c>
      <c r="M386" s="1" t="s">
        <v>2492</v>
      </c>
      <c r="N386" s="1" t="s">
        <v>2362</v>
      </c>
      <c r="Q386" s="1">
        <v>2</v>
      </c>
      <c r="R386" s="1" t="str">
        <f t="shared" si="32"/>
        <v>Henan</v>
      </c>
      <c r="S386" s="1" t="str">
        <f t="shared" si="33"/>
        <v>Nanyang</v>
      </c>
      <c r="T386" s="1" t="s">
        <v>2362</v>
      </c>
      <c r="U386" s="1" t="s">
        <v>2492</v>
      </c>
      <c r="V386" s="1" t="s">
        <v>3280</v>
      </c>
      <c r="Y386" s="4" t="s">
        <v>5</v>
      </c>
      <c r="Z386" s="6">
        <v>399.61</v>
      </c>
      <c r="AA386" s="6">
        <v>227.27</v>
      </c>
      <c r="AB386" s="10">
        <v>626.88</v>
      </c>
      <c r="AC386" s="1" t="str">
        <f>VLOOKUP(V386,'loc sxcoal vs GID worksheet'!$A$1:$B$686,2,0)</f>
        <v>南阳市</v>
      </c>
    </row>
    <row r="387" spans="1:29">
      <c r="A387" s="11">
        <v>2019</v>
      </c>
      <c r="B387" s="4" t="s">
        <v>6</v>
      </c>
      <c r="C387" s="4">
        <v>5</v>
      </c>
      <c r="D387" s="4" t="s">
        <v>0</v>
      </c>
      <c r="E387" s="4">
        <v>41</v>
      </c>
      <c r="F387" s="4" t="s">
        <v>0</v>
      </c>
      <c r="G387" s="8">
        <v>475</v>
      </c>
      <c r="H387" s="7" t="s">
        <v>506</v>
      </c>
      <c r="I387" s="7" t="s">
        <v>507</v>
      </c>
      <c r="J387" s="1" t="s">
        <v>1873</v>
      </c>
      <c r="K387" s="1" t="s">
        <v>1370</v>
      </c>
      <c r="L387" s="1" t="s">
        <v>2995</v>
      </c>
      <c r="M387" s="1" t="s">
        <v>2587</v>
      </c>
      <c r="N387" s="1" t="s">
        <v>2362</v>
      </c>
      <c r="Q387" s="1">
        <v>2</v>
      </c>
      <c r="R387" s="1" t="str">
        <f t="shared" si="32"/>
        <v>Henan</v>
      </c>
      <c r="S387" s="1" t="str">
        <f t="shared" si="33"/>
        <v>Xinxiang</v>
      </c>
      <c r="T387" s="1" t="s">
        <v>2362</v>
      </c>
      <c r="U387" s="1" t="s">
        <v>2587</v>
      </c>
      <c r="V387" s="1" t="s">
        <v>3305</v>
      </c>
      <c r="Y387" s="4" t="s">
        <v>5</v>
      </c>
      <c r="Z387" s="6">
        <v>333.36</v>
      </c>
      <c r="AA387" s="6">
        <v>189.59</v>
      </c>
      <c r="AB387" s="10">
        <v>522.95000000000005</v>
      </c>
      <c r="AC387" s="1" t="str">
        <f>VLOOKUP(V387,'loc sxcoal vs GID worksheet'!$A$1:$B$686,2,0)</f>
        <v>新乡市</v>
      </c>
    </row>
    <row r="388" spans="1:29">
      <c r="A388" s="11">
        <v>2019</v>
      </c>
      <c r="B388" s="4" t="s">
        <v>6</v>
      </c>
      <c r="C388" s="4">
        <v>5</v>
      </c>
      <c r="D388" s="4" t="s">
        <v>0</v>
      </c>
      <c r="E388" s="4">
        <v>41</v>
      </c>
      <c r="F388" s="4" t="s">
        <v>0</v>
      </c>
      <c r="G388" s="8">
        <v>477</v>
      </c>
      <c r="H388" s="7" t="s">
        <v>508</v>
      </c>
      <c r="I388" s="7" t="s">
        <v>511</v>
      </c>
      <c r="J388" s="1" t="s">
        <v>512</v>
      </c>
      <c r="K388" s="1" t="s">
        <v>1372</v>
      </c>
      <c r="L388" s="1" t="s">
        <v>2996</v>
      </c>
      <c r="M388" s="1" t="s">
        <v>2997</v>
      </c>
      <c r="N388" s="1" t="s">
        <v>2362</v>
      </c>
      <c r="Q388" s="1">
        <v>2</v>
      </c>
      <c r="R388" s="1" t="str">
        <f t="shared" si="32"/>
        <v>Henan</v>
      </c>
      <c r="S388" s="1" t="str">
        <f t="shared" si="33"/>
        <v>Zhumadian</v>
      </c>
      <c r="T388" s="1" t="s">
        <v>2362</v>
      </c>
      <c r="U388" s="1" t="s">
        <v>2997</v>
      </c>
      <c r="V388" s="1" t="s">
        <v>3391</v>
      </c>
      <c r="Y388" s="4" t="s">
        <v>5</v>
      </c>
      <c r="Z388" s="6">
        <v>333.36</v>
      </c>
      <c r="AA388" s="6">
        <v>189.59</v>
      </c>
      <c r="AB388" s="10">
        <v>522.95000000000005</v>
      </c>
      <c r="AC388" s="1" t="str">
        <f>VLOOKUP(V388,'loc sxcoal vs GID worksheet'!$A$1:$B$686,2,0)</f>
        <v>驻马店市</v>
      </c>
    </row>
    <row r="389" spans="1:29">
      <c r="A389" s="11">
        <v>2019</v>
      </c>
      <c r="B389" s="4" t="s">
        <v>6</v>
      </c>
      <c r="C389" s="4">
        <v>5</v>
      </c>
      <c r="D389" s="4" t="s">
        <v>0</v>
      </c>
      <c r="E389" s="4">
        <v>41</v>
      </c>
      <c r="F389" s="4" t="s">
        <v>0</v>
      </c>
      <c r="G389" s="8">
        <v>478</v>
      </c>
      <c r="H389" s="7" t="s">
        <v>508</v>
      </c>
      <c r="I389" s="7" t="s">
        <v>513</v>
      </c>
      <c r="J389" s="1" t="s">
        <v>514</v>
      </c>
      <c r="K389" s="1" t="s">
        <v>1373</v>
      </c>
      <c r="L389" s="1" t="s">
        <v>2394</v>
      </c>
      <c r="M389" s="1" t="s">
        <v>2361</v>
      </c>
      <c r="N389" s="1" t="s">
        <v>2362</v>
      </c>
      <c r="Q389" s="1">
        <v>2</v>
      </c>
      <c r="R389" s="1" t="str">
        <f t="shared" si="32"/>
        <v>Henan</v>
      </c>
      <c r="S389" s="1" t="str">
        <f t="shared" si="33"/>
        <v>Luoyang</v>
      </c>
      <c r="T389" s="1" t="s">
        <v>2362</v>
      </c>
      <c r="U389" s="1" t="s">
        <v>2361</v>
      </c>
      <c r="V389" s="1" t="s">
        <v>3245</v>
      </c>
      <c r="Y389" s="4" t="s">
        <v>5</v>
      </c>
      <c r="Z389" s="6">
        <v>632.53</v>
      </c>
      <c r="AA389" s="6">
        <v>359.74</v>
      </c>
      <c r="AB389" s="10">
        <v>992.27</v>
      </c>
      <c r="AC389" s="1" t="str">
        <f>VLOOKUP(V389,'loc sxcoal vs GID worksheet'!$A$1:$B$686,2,0)</f>
        <v>洛阳市</v>
      </c>
    </row>
    <row r="390" spans="1:29">
      <c r="A390" s="11">
        <v>2019</v>
      </c>
      <c r="B390" s="4" t="s">
        <v>6</v>
      </c>
      <c r="C390" s="4">
        <v>5</v>
      </c>
      <c r="D390" s="4" t="s">
        <v>0</v>
      </c>
      <c r="E390" s="4">
        <v>41</v>
      </c>
      <c r="F390" s="4" t="s">
        <v>0</v>
      </c>
      <c r="G390" s="8">
        <v>482</v>
      </c>
      <c r="H390" s="7" t="s">
        <v>521</v>
      </c>
      <c r="I390" s="7" t="s">
        <v>10</v>
      </c>
      <c r="J390" s="1" t="s">
        <v>1874</v>
      </c>
      <c r="K390" s="1" t="s">
        <v>1375</v>
      </c>
      <c r="L390" s="1" t="s">
        <v>2996</v>
      </c>
      <c r="M390" s="1" t="s">
        <v>2997</v>
      </c>
      <c r="N390" s="1" t="s">
        <v>2362</v>
      </c>
      <c r="Q390" s="1">
        <v>2</v>
      </c>
      <c r="R390" s="1" t="str">
        <f t="shared" si="32"/>
        <v>Henan</v>
      </c>
      <c r="S390" s="1" t="str">
        <f t="shared" si="33"/>
        <v>Zhumadian</v>
      </c>
      <c r="T390" s="1" t="s">
        <v>2362</v>
      </c>
      <c r="U390" s="1" t="s">
        <v>2997</v>
      </c>
      <c r="V390" s="1" t="s">
        <v>3391</v>
      </c>
      <c r="Y390" s="4" t="s">
        <v>5</v>
      </c>
      <c r="Z390" s="6">
        <v>166.68</v>
      </c>
      <c r="AA390" s="6">
        <v>94.8</v>
      </c>
      <c r="AB390" s="10">
        <v>261.48</v>
      </c>
      <c r="AC390" s="1" t="str">
        <f>VLOOKUP(V390,'loc sxcoal vs GID worksheet'!$A$1:$B$686,2,0)</f>
        <v>驻马店市</v>
      </c>
    </row>
    <row r="391" spans="1:29">
      <c r="A391" s="11">
        <v>2019</v>
      </c>
      <c r="B391" s="4" t="s">
        <v>6</v>
      </c>
      <c r="C391" s="4">
        <v>5</v>
      </c>
      <c r="D391" s="4" t="s">
        <v>0</v>
      </c>
      <c r="E391" s="4">
        <v>41</v>
      </c>
      <c r="F391" s="4" t="s">
        <v>0</v>
      </c>
      <c r="G391" s="8">
        <v>483</v>
      </c>
      <c r="H391" s="7" t="s">
        <v>522</v>
      </c>
      <c r="I391" s="7" t="s">
        <v>10</v>
      </c>
      <c r="J391" s="1" t="s">
        <v>523</v>
      </c>
      <c r="K391" s="1" t="s">
        <v>1376</v>
      </c>
      <c r="L391" s="1" t="s">
        <v>2998</v>
      </c>
      <c r="M391" s="1" t="s">
        <v>2999</v>
      </c>
      <c r="N391" s="1" t="s">
        <v>2362</v>
      </c>
      <c r="Q391" s="1">
        <v>2</v>
      </c>
      <c r="R391" s="1" t="str">
        <f t="shared" si="32"/>
        <v>Henan</v>
      </c>
      <c r="S391" s="1" t="str">
        <f t="shared" si="33"/>
        <v>Jiaozuo</v>
      </c>
      <c r="T391" s="1" t="s">
        <v>2362</v>
      </c>
      <c r="U391" s="1" t="s">
        <v>2999</v>
      </c>
      <c r="V391" s="1" t="s">
        <v>3392</v>
      </c>
      <c r="Y391" s="4" t="s">
        <v>5</v>
      </c>
      <c r="Z391" s="6">
        <v>427.39</v>
      </c>
      <c r="AA391" s="6">
        <v>243.07</v>
      </c>
      <c r="AB391" s="10">
        <v>670.46</v>
      </c>
      <c r="AC391" s="1" t="str">
        <f>VLOOKUP(V391,'loc sxcoal vs GID worksheet'!$A$1:$B$686,2,0)</f>
        <v>焦作市</v>
      </c>
    </row>
    <row r="392" spans="1:29">
      <c r="A392" s="11">
        <v>2019</v>
      </c>
      <c r="B392" s="4" t="s">
        <v>6</v>
      </c>
      <c r="C392" s="4">
        <v>5</v>
      </c>
      <c r="D392" s="4" t="s">
        <v>0</v>
      </c>
      <c r="E392" s="4">
        <v>41</v>
      </c>
      <c r="F392" s="4" t="s">
        <v>0</v>
      </c>
      <c r="G392" s="8">
        <v>484</v>
      </c>
      <c r="H392" s="7" t="s">
        <v>524</v>
      </c>
      <c r="I392" s="7" t="s">
        <v>10</v>
      </c>
      <c r="J392" s="1" t="s">
        <v>525</v>
      </c>
      <c r="K392" s="1" t="s">
        <v>1377</v>
      </c>
      <c r="L392" s="1" t="s">
        <v>3000</v>
      </c>
      <c r="M392" s="1" t="s">
        <v>2482</v>
      </c>
      <c r="N392" s="1" t="s">
        <v>2400</v>
      </c>
      <c r="Q392" s="1">
        <v>2</v>
      </c>
      <c r="R392" s="1" t="str">
        <f t="shared" si="32"/>
        <v>Hunan</v>
      </c>
      <c r="S392" s="1" t="str">
        <f t="shared" si="33"/>
        <v>Hengyang</v>
      </c>
      <c r="T392" s="1" t="s">
        <v>2400</v>
      </c>
      <c r="U392" s="1" t="s">
        <v>2482</v>
      </c>
      <c r="V392" s="1" t="s">
        <v>3277</v>
      </c>
      <c r="Y392" s="4" t="s">
        <v>5</v>
      </c>
      <c r="Z392" s="6">
        <v>367.55</v>
      </c>
      <c r="AA392" s="6">
        <v>209.04</v>
      </c>
      <c r="AB392" s="10">
        <v>576.59</v>
      </c>
      <c r="AC392" s="1" t="str">
        <f>VLOOKUP(V392,'loc sxcoal vs GID worksheet'!$A$1:$B$686,2,0)</f>
        <v>衡阳市</v>
      </c>
    </row>
    <row r="393" spans="1:29">
      <c r="A393" s="11">
        <v>2019</v>
      </c>
      <c r="B393" s="4" t="s">
        <v>6</v>
      </c>
      <c r="C393" s="4">
        <v>5</v>
      </c>
      <c r="D393" s="4" t="s">
        <v>0</v>
      </c>
      <c r="E393" s="4">
        <v>41</v>
      </c>
      <c r="F393" s="4" t="s">
        <v>0</v>
      </c>
      <c r="G393" s="8">
        <v>528</v>
      </c>
      <c r="H393" s="7" t="s">
        <v>586</v>
      </c>
      <c r="I393" s="7" t="s">
        <v>587</v>
      </c>
      <c r="J393" s="1" t="s">
        <v>1893</v>
      </c>
      <c r="K393" s="1" t="s">
        <v>2327</v>
      </c>
      <c r="L393" s="1" t="s">
        <v>3030</v>
      </c>
      <c r="M393" s="1" t="s">
        <v>2615</v>
      </c>
      <c r="Q393" s="1">
        <v>3</v>
      </c>
      <c r="R393" s="1" t="str">
        <f>M393</f>
        <v>InnerMongolia</v>
      </c>
      <c r="S393" s="1" t="str">
        <f>L393</f>
        <v>Hohot</v>
      </c>
      <c r="T393" s="1" t="s">
        <v>2615</v>
      </c>
      <c r="U393" s="1" t="s">
        <v>3030</v>
      </c>
      <c r="V393" s="1" t="s">
        <v>3414</v>
      </c>
      <c r="Y393" s="4" t="s">
        <v>5</v>
      </c>
      <c r="Z393" s="6">
        <v>453.03</v>
      </c>
      <c r="AA393" s="6">
        <v>257.64999999999998</v>
      </c>
      <c r="AB393" s="10">
        <v>710.68</v>
      </c>
      <c r="AC393" s="1" t="str">
        <f>VLOOKUP(V393,'loc sxcoal vs GID worksheet'!$A$1:$B$686,2,0)</f>
        <v>呼和浩特市</v>
      </c>
    </row>
    <row r="394" spans="1:29">
      <c r="A394" s="11">
        <v>2019</v>
      </c>
      <c r="B394" s="4" t="s">
        <v>6</v>
      </c>
      <c r="C394" s="4">
        <v>5</v>
      </c>
      <c r="D394" s="4" t="s">
        <v>0</v>
      </c>
      <c r="E394" s="4">
        <v>41</v>
      </c>
      <c r="F394" s="4" t="s">
        <v>0</v>
      </c>
      <c r="G394" s="8">
        <v>489</v>
      </c>
      <c r="H394" s="7" t="s">
        <v>534</v>
      </c>
      <c r="I394" s="7" t="s">
        <v>535</v>
      </c>
      <c r="J394" s="1" t="s">
        <v>1876</v>
      </c>
      <c r="K394" s="1" t="s">
        <v>1382</v>
      </c>
      <c r="L394" s="1" t="s">
        <v>3003</v>
      </c>
      <c r="M394" s="1" t="s">
        <v>3004</v>
      </c>
      <c r="N394" s="1" t="s">
        <v>2386</v>
      </c>
      <c r="Q394" s="1">
        <v>2</v>
      </c>
      <c r="R394" s="1" t="str">
        <f t="shared" ref="R394:R409" si="34">N394</f>
        <v>Anhui</v>
      </c>
      <c r="S394" s="1" t="str">
        <f t="shared" ref="S394:S409" si="35">M394</f>
        <v>Huaibei</v>
      </c>
      <c r="T394" s="1" t="s">
        <v>2386</v>
      </c>
      <c r="U394" s="1" t="s">
        <v>3004</v>
      </c>
      <c r="V394" s="1" t="s">
        <v>3393</v>
      </c>
      <c r="Y394" s="4" t="s">
        <v>5</v>
      </c>
      <c r="Z394" s="6">
        <v>166.68</v>
      </c>
      <c r="AA394" s="6">
        <v>94.8</v>
      </c>
      <c r="AB394" s="10">
        <v>261.48</v>
      </c>
      <c r="AC394" s="1" t="str">
        <f>VLOOKUP(V394,'loc sxcoal vs GID worksheet'!$A$1:$B$686,2,0)</f>
        <v>淮北市</v>
      </c>
    </row>
    <row r="395" spans="1:29">
      <c r="A395" s="11">
        <v>2019</v>
      </c>
      <c r="B395" s="4" t="s">
        <v>6</v>
      </c>
      <c r="C395" s="4">
        <v>5</v>
      </c>
      <c r="D395" s="4" t="s">
        <v>0</v>
      </c>
      <c r="E395" s="4">
        <v>41</v>
      </c>
      <c r="F395" s="4" t="s">
        <v>0</v>
      </c>
      <c r="G395" s="8">
        <v>490</v>
      </c>
      <c r="H395" s="7" t="s">
        <v>536</v>
      </c>
      <c r="I395" s="7" t="s">
        <v>10</v>
      </c>
      <c r="J395" s="1" t="s">
        <v>1876</v>
      </c>
      <c r="K395" s="1" t="s">
        <v>1382</v>
      </c>
      <c r="L395" s="1" t="s">
        <v>3003</v>
      </c>
      <c r="M395" s="1" t="s">
        <v>3004</v>
      </c>
      <c r="N395" s="1" t="s">
        <v>2386</v>
      </c>
      <c r="Q395" s="1">
        <v>2</v>
      </c>
      <c r="R395" s="1" t="str">
        <f t="shared" si="34"/>
        <v>Anhui</v>
      </c>
      <c r="S395" s="1" t="str">
        <f t="shared" si="35"/>
        <v>Huaibei</v>
      </c>
      <c r="T395" s="1" t="s">
        <v>2386</v>
      </c>
      <c r="U395" s="1" t="s">
        <v>3004</v>
      </c>
      <c r="V395" s="1" t="s">
        <v>3393</v>
      </c>
      <c r="Y395" s="4" t="s">
        <v>5</v>
      </c>
      <c r="Z395" s="6">
        <v>166.68</v>
      </c>
      <c r="AA395" s="6">
        <v>94.8</v>
      </c>
      <c r="AB395" s="10">
        <v>261.48</v>
      </c>
      <c r="AC395" s="1" t="str">
        <f>VLOOKUP(V395,'loc sxcoal vs GID worksheet'!$A$1:$B$686,2,0)</f>
        <v>淮北市</v>
      </c>
    </row>
    <row r="396" spans="1:29">
      <c r="A396" s="11">
        <v>2019</v>
      </c>
      <c r="B396" s="4" t="s">
        <v>6</v>
      </c>
      <c r="C396" s="4">
        <v>5</v>
      </c>
      <c r="D396" s="4" t="s">
        <v>0</v>
      </c>
      <c r="E396" s="4">
        <v>41</v>
      </c>
      <c r="F396" s="4" t="s">
        <v>0</v>
      </c>
      <c r="G396" s="8">
        <v>491</v>
      </c>
      <c r="H396" s="7" t="s">
        <v>537</v>
      </c>
      <c r="I396" s="7" t="s">
        <v>10</v>
      </c>
      <c r="J396" s="1" t="s">
        <v>1877</v>
      </c>
      <c r="K396" s="1" t="s">
        <v>1324</v>
      </c>
      <c r="L396" s="1" t="s">
        <v>3005</v>
      </c>
      <c r="M396" s="1" t="s">
        <v>3006</v>
      </c>
      <c r="N396" s="1" t="s">
        <v>2400</v>
      </c>
      <c r="Q396" s="1">
        <v>2</v>
      </c>
      <c r="R396" s="1" t="str">
        <f t="shared" si="34"/>
        <v>Hunan</v>
      </c>
      <c r="S396" s="1" t="str">
        <f t="shared" si="35"/>
        <v>Huaihua</v>
      </c>
      <c r="T396" s="1" t="s">
        <v>2400</v>
      </c>
      <c r="U396" s="1" t="s">
        <v>3006</v>
      </c>
      <c r="V396" s="1" t="s">
        <v>3394</v>
      </c>
      <c r="Y396" s="4" t="s">
        <v>5</v>
      </c>
      <c r="Z396" s="6">
        <v>333.36</v>
      </c>
      <c r="AA396" s="6">
        <v>189.59</v>
      </c>
      <c r="AB396" s="10">
        <v>522.95000000000005</v>
      </c>
      <c r="AC396" s="1" t="str">
        <f>VLOOKUP(V396,'loc sxcoal vs GID worksheet'!$A$1:$B$686,2,0)</f>
        <v>怀化市</v>
      </c>
    </row>
    <row r="397" spans="1:29">
      <c r="A397" s="11">
        <v>2019</v>
      </c>
      <c r="B397" s="4" t="s">
        <v>6</v>
      </c>
      <c r="C397" s="4">
        <v>5</v>
      </c>
      <c r="D397" s="4" t="s">
        <v>0</v>
      </c>
      <c r="E397" s="4">
        <v>41</v>
      </c>
      <c r="F397" s="4" t="s">
        <v>0</v>
      </c>
      <c r="G397" s="8">
        <v>492</v>
      </c>
      <c r="H397" s="7" t="s">
        <v>538</v>
      </c>
      <c r="I397" s="7" t="s">
        <v>539</v>
      </c>
      <c r="J397" s="1" t="s">
        <v>1878</v>
      </c>
      <c r="K397" s="1" t="s">
        <v>1383</v>
      </c>
      <c r="L397" s="1" t="s">
        <v>3007</v>
      </c>
      <c r="M397" s="1" t="s">
        <v>3008</v>
      </c>
      <c r="N397" s="1" t="s">
        <v>2386</v>
      </c>
      <c r="Q397" s="1">
        <v>2</v>
      </c>
      <c r="R397" s="1" t="str">
        <f t="shared" si="34"/>
        <v>Anhui</v>
      </c>
      <c r="S397" s="1" t="str">
        <f t="shared" si="35"/>
        <v>Huainan</v>
      </c>
      <c r="T397" s="1" t="s">
        <v>2386</v>
      </c>
      <c r="U397" s="1" t="s">
        <v>3008</v>
      </c>
      <c r="V397" s="1" t="s">
        <v>3395</v>
      </c>
      <c r="Y397" s="4" t="s">
        <v>5</v>
      </c>
      <c r="Z397" s="6">
        <v>333.36</v>
      </c>
      <c r="AA397" s="6">
        <v>189.59</v>
      </c>
      <c r="AB397" s="10">
        <v>522.95000000000005</v>
      </c>
      <c r="AC397" s="1" t="str">
        <f>VLOOKUP(V397,'loc sxcoal vs GID worksheet'!$A$1:$B$686,2,0)</f>
        <v>淮南市</v>
      </c>
    </row>
    <row r="398" spans="1:29">
      <c r="A398" s="11">
        <v>2019</v>
      </c>
      <c r="B398" s="4" t="s">
        <v>6</v>
      </c>
      <c r="C398" s="4">
        <v>5</v>
      </c>
      <c r="D398" s="4" t="s">
        <v>0</v>
      </c>
      <c r="E398" s="4">
        <v>41</v>
      </c>
      <c r="F398" s="4" t="s">
        <v>0</v>
      </c>
      <c r="G398" s="8">
        <v>493</v>
      </c>
      <c r="H398" s="7" t="s">
        <v>540</v>
      </c>
      <c r="I398" s="7" t="s">
        <v>10</v>
      </c>
      <c r="J398" s="1" t="s">
        <v>541</v>
      </c>
      <c r="K398" s="1" t="s">
        <v>1384</v>
      </c>
      <c r="L398" s="1" t="s">
        <v>3009</v>
      </c>
      <c r="M398" s="1" t="s">
        <v>3010</v>
      </c>
      <c r="N398" s="1" t="s">
        <v>2446</v>
      </c>
      <c r="Q398" s="1">
        <v>2</v>
      </c>
      <c r="R398" s="1" t="str">
        <f t="shared" si="34"/>
        <v>Hubei</v>
      </c>
      <c r="S398" s="1" t="str">
        <f t="shared" si="35"/>
        <v>Huangshi</v>
      </c>
      <c r="T398" s="1" t="s">
        <v>2446</v>
      </c>
      <c r="U398" s="1" t="s">
        <v>3010</v>
      </c>
      <c r="V398" s="1" t="s">
        <v>3396</v>
      </c>
      <c r="Y398" s="4" t="s">
        <v>5</v>
      </c>
      <c r="Z398" s="6">
        <v>267.12</v>
      </c>
      <c r="AA398" s="6">
        <v>151.91999999999999</v>
      </c>
      <c r="AB398" s="10">
        <v>419.03999999999996</v>
      </c>
      <c r="AC398" s="1" t="str">
        <f>VLOOKUP(V398,'loc sxcoal vs GID worksheet'!$A$1:$B$686,2,0)</f>
        <v>黄石市</v>
      </c>
    </row>
    <row r="399" spans="1:29">
      <c r="A399" s="11">
        <v>2019</v>
      </c>
      <c r="B399" s="4" t="s">
        <v>6</v>
      </c>
      <c r="C399" s="4">
        <v>5</v>
      </c>
      <c r="D399" s="4" t="s">
        <v>0</v>
      </c>
      <c r="E399" s="4">
        <v>41</v>
      </c>
      <c r="F399" s="4" t="s">
        <v>0</v>
      </c>
      <c r="G399" s="8">
        <v>494</v>
      </c>
      <c r="H399" s="7" t="s">
        <v>542</v>
      </c>
      <c r="I399" s="7" t="s">
        <v>10</v>
      </c>
      <c r="J399" s="1" t="s">
        <v>543</v>
      </c>
      <c r="K399" s="1" t="s">
        <v>1385</v>
      </c>
      <c r="L399" s="1" t="s">
        <v>3011</v>
      </c>
      <c r="M399" s="1" t="s">
        <v>3012</v>
      </c>
      <c r="N399" s="1" t="s">
        <v>2545</v>
      </c>
      <c r="Q399" s="1">
        <v>2</v>
      </c>
      <c r="R399" s="1" t="str">
        <f t="shared" si="34"/>
        <v>Yunnan</v>
      </c>
      <c r="S399" s="1" t="str">
        <f t="shared" si="35"/>
        <v>Lijiang</v>
      </c>
      <c r="T399" s="1" t="s">
        <v>2545</v>
      </c>
      <c r="U399" s="1" t="s">
        <v>3012</v>
      </c>
      <c r="V399" s="1" t="s">
        <v>3397</v>
      </c>
      <c r="Y399" s="4" t="s">
        <v>5</v>
      </c>
      <c r="Z399" s="6">
        <v>106.85</v>
      </c>
      <c r="AA399" s="6">
        <v>60.77</v>
      </c>
      <c r="AB399" s="10">
        <v>167.62</v>
      </c>
      <c r="AC399" s="1" t="str">
        <f>VLOOKUP(V399,'loc sxcoal vs GID worksheet'!$A$1:$B$686,2,0)</f>
        <v>丽江市</v>
      </c>
    </row>
    <row r="400" spans="1:29">
      <c r="A400" s="11">
        <v>2019</v>
      </c>
      <c r="B400" s="4" t="s">
        <v>6</v>
      </c>
      <c r="C400" s="4">
        <v>5</v>
      </c>
      <c r="D400" s="4" t="s">
        <v>0</v>
      </c>
      <c r="E400" s="4">
        <v>41</v>
      </c>
      <c r="F400" s="4" t="s">
        <v>0</v>
      </c>
      <c r="G400" s="8">
        <v>495</v>
      </c>
      <c r="H400" s="7" t="s">
        <v>544</v>
      </c>
      <c r="I400" s="7" t="s">
        <v>10</v>
      </c>
      <c r="J400" s="1" t="s">
        <v>545</v>
      </c>
      <c r="K400" s="1" t="s">
        <v>1386</v>
      </c>
      <c r="L400" s="1" t="s">
        <v>3013</v>
      </c>
      <c r="M400" s="1" t="s">
        <v>2415</v>
      </c>
      <c r="N400" s="1" t="s">
        <v>2416</v>
      </c>
      <c r="Q400" s="1">
        <v>2</v>
      </c>
      <c r="R400" s="1" t="str">
        <f t="shared" si="34"/>
        <v>Gansu</v>
      </c>
      <c r="S400" s="1" t="str">
        <f t="shared" si="35"/>
        <v>Pingliang</v>
      </c>
      <c r="T400" s="1" t="s">
        <v>2416</v>
      </c>
      <c r="U400" s="1" t="s">
        <v>2415</v>
      </c>
      <c r="V400" s="1" t="s">
        <v>3260</v>
      </c>
      <c r="Y400" s="4" t="s">
        <v>5</v>
      </c>
      <c r="Z400" s="6">
        <v>66.239999999999995</v>
      </c>
      <c r="AA400" s="6">
        <v>37.68</v>
      </c>
      <c r="AB400" s="10">
        <v>103.91999999999999</v>
      </c>
      <c r="AC400" s="1" t="str">
        <f>VLOOKUP(V400,'loc sxcoal vs GID worksheet'!$A$1:$B$686,2,0)</f>
        <v>平凉市</v>
      </c>
    </row>
    <row r="401" spans="1:29">
      <c r="A401" s="11">
        <v>2019</v>
      </c>
      <c r="B401" s="4" t="s">
        <v>6</v>
      </c>
      <c r="C401" s="4">
        <v>5</v>
      </c>
      <c r="D401" s="4" t="s">
        <v>0</v>
      </c>
      <c r="E401" s="4">
        <v>41</v>
      </c>
      <c r="F401" s="4" t="s">
        <v>0</v>
      </c>
      <c r="G401" s="8">
        <v>499</v>
      </c>
      <c r="H401" s="7" t="s">
        <v>546</v>
      </c>
      <c r="I401" s="7" t="s">
        <v>10</v>
      </c>
      <c r="J401" s="1" t="s">
        <v>550</v>
      </c>
      <c r="K401" s="1" t="s">
        <v>1390</v>
      </c>
      <c r="L401" s="1" t="s">
        <v>3014</v>
      </c>
      <c r="M401" s="1" t="s">
        <v>3010</v>
      </c>
      <c r="N401" s="1" t="s">
        <v>2446</v>
      </c>
      <c r="Q401" s="1">
        <v>2</v>
      </c>
      <c r="R401" s="1" t="str">
        <f t="shared" si="34"/>
        <v>Hubei</v>
      </c>
      <c r="S401" s="1" t="str">
        <f t="shared" si="35"/>
        <v>Huangshi</v>
      </c>
      <c r="T401" s="1" t="s">
        <v>2446</v>
      </c>
      <c r="U401" s="1" t="s">
        <v>3010</v>
      </c>
      <c r="V401" s="1" t="s">
        <v>3396</v>
      </c>
      <c r="Y401" s="4" t="s">
        <v>5</v>
      </c>
      <c r="Z401" s="6">
        <v>720.14</v>
      </c>
      <c r="AA401" s="6">
        <v>409.57</v>
      </c>
      <c r="AB401" s="10">
        <v>1129.71</v>
      </c>
      <c r="AC401" s="1" t="str">
        <f>VLOOKUP(V401,'loc sxcoal vs GID worksheet'!$A$1:$B$686,2,0)</f>
        <v>黄石市</v>
      </c>
    </row>
    <row r="402" spans="1:29">
      <c r="A402" s="11">
        <v>2019</v>
      </c>
      <c r="B402" s="4" t="s">
        <v>6</v>
      </c>
      <c r="C402" s="4">
        <v>5</v>
      </c>
      <c r="D402" s="4" t="s">
        <v>0</v>
      </c>
      <c r="E402" s="4">
        <v>41</v>
      </c>
      <c r="F402" s="4" t="s">
        <v>0</v>
      </c>
      <c r="G402" s="8">
        <v>500</v>
      </c>
      <c r="H402" s="7" t="s">
        <v>546</v>
      </c>
      <c r="I402" s="7" t="s">
        <v>10</v>
      </c>
      <c r="J402" s="1" t="s">
        <v>1879</v>
      </c>
      <c r="K402" s="1" t="s">
        <v>1391</v>
      </c>
      <c r="L402" s="1" t="s">
        <v>2908</v>
      </c>
      <c r="M402" s="1" t="s">
        <v>2445</v>
      </c>
      <c r="N402" s="1" t="s">
        <v>2446</v>
      </c>
      <c r="Q402" s="1">
        <v>2</v>
      </c>
      <c r="R402" s="1" t="str">
        <f t="shared" si="34"/>
        <v>Hubei</v>
      </c>
      <c r="S402" s="1" t="str">
        <f t="shared" si="35"/>
        <v>Xianning</v>
      </c>
      <c r="T402" s="1" t="s">
        <v>2446</v>
      </c>
      <c r="U402" s="1" t="s">
        <v>2445</v>
      </c>
      <c r="V402" s="1" t="s">
        <v>3269</v>
      </c>
      <c r="Y402" s="4" t="s">
        <v>5</v>
      </c>
      <c r="Z402" s="6">
        <v>267.12</v>
      </c>
      <c r="AA402" s="6">
        <v>151.91999999999999</v>
      </c>
      <c r="AB402" s="10">
        <v>419.03999999999996</v>
      </c>
      <c r="AC402" s="1" t="str">
        <f>VLOOKUP(V402,'loc sxcoal vs GID worksheet'!$A$1:$B$686,2,0)</f>
        <v>咸宁市</v>
      </c>
    </row>
    <row r="403" spans="1:29">
      <c r="A403" s="11">
        <v>2019</v>
      </c>
      <c r="B403" s="4" t="s">
        <v>6</v>
      </c>
      <c r="C403" s="4">
        <v>5</v>
      </c>
      <c r="D403" s="4" t="s">
        <v>0</v>
      </c>
      <c r="E403" s="4">
        <v>41</v>
      </c>
      <c r="F403" s="4" t="s">
        <v>0</v>
      </c>
      <c r="G403" s="8">
        <v>504</v>
      </c>
      <c r="H403" s="7" t="s">
        <v>546</v>
      </c>
      <c r="I403" s="7" t="s">
        <v>10</v>
      </c>
      <c r="J403" s="1" t="s">
        <v>552</v>
      </c>
      <c r="K403" s="1" t="s">
        <v>1395</v>
      </c>
      <c r="L403" s="1" t="s">
        <v>1143</v>
      </c>
      <c r="M403" s="1" t="s">
        <v>3015</v>
      </c>
      <c r="N403" s="1" t="s">
        <v>2362</v>
      </c>
      <c r="Q403" s="1">
        <v>2</v>
      </c>
      <c r="R403" s="1" t="str">
        <f t="shared" si="34"/>
        <v>Henan</v>
      </c>
      <c r="S403" s="1" t="str">
        <f t="shared" si="35"/>
        <v>Xinyang</v>
      </c>
      <c r="T403" s="1" t="s">
        <v>2362</v>
      </c>
      <c r="U403" s="1" t="s">
        <v>3015</v>
      </c>
      <c r="V403" s="1" t="s">
        <v>3398</v>
      </c>
      <c r="Y403" s="4" t="s">
        <v>5</v>
      </c>
      <c r="Z403" s="6">
        <v>299.17</v>
      </c>
      <c r="AA403" s="6">
        <v>170.15</v>
      </c>
      <c r="AB403" s="10">
        <v>469.32000000000005</v>
      </c>
      <c r="AC403" s="1" t="str">
        <f>VLOOKUP(V403,'loc sxcoal vs GID worksheet'!$A$1:$B$686,2,0)</f>
        <v>信阳市</v>
      </c>
    </row>
    <row r="404" spans="1:29">
      <c r="A404" s="11">
        <v>2019</v>
      </c>
      <c r="B404" s="4" t="s">
        <v>6</v>
      </c>
      <c r="C404" s="4">
        <v>5</v>
      </c>
      <c r="D404" s="4" t="s">
        <v>0</v>
      </c>
      <c r="E404" s="4">
        <v>41</v>
      </c>
      <c r="F404" s="4" t="s">
        <v>0</v>
      </c>
      <c r="G404" s="8">
        <v>505</v>
      </c>
      <c r="H404" s="7" t="s">
        <v>546</v>
      </c>
      <c r="I404" s="7" t="s">
        <v>10</v>
      </c>
      <c r="J404" s="1" t="s">
        <v>1882</v>
      </c>
      <c r="K404" s="1" t="s">
        <v>1396</v>
      </c>
      <c r="L404" s="1" t="s">
        <v>3016</v>
      </c>
      <c r="M404" s="1" t="s">
        <v>3017</v>
      </c>
      <c r="N404" s="1" t="s">
        <v>2545</v>
      </c>
      <c r="Q404" s="1">
        <v>2</v>
      </c>
      <c r="R404" s="1" t="str">
        <f t="shared" si="34"/>
        <v>Yunnan</v>
      </c>
      <c r="S404" s="1" t="str">
        <f t="shared" si="35"/>
        <v>Zhaotong</v>
      </c>
      <c r="T404" s="1" t="s">
        <v>2545</v>
      </c>
      <c r="U404" s="1" t="s">
        <v>3017</v>
      </c>
      <c r="V404" s="1" t="s">
        <v>3399</v>
      </c>
      <c r="Y404" s="4" t="s">
        <v>5</v>
      </c>
      <c r="Z404" s="6">
        <v>267.12</v>
      </c>
      <c r="AA404" s="6">
        <v>151.91999999999999</v>
      </c>
      <c r="AB404" s="10">
        <v>419.03999999999996</v>
      </c>
      <c r="AC404" s="1" t="str">
        <f>VLOOKUP(V404,'loc sxcoal vs GID worksheet'!$A$1:$B$686,2,0)</f>
        <v>昭通市</v>
      </c>
    </row>
    <row r="405" spans="1:29">
      <c r="A405" s="11">
        <v>2019</v>
      </c>
      <c r="B405" s="4" t="s">
        <v>6</v>
      </c>
      <c r="C405" s="4">
        <v>5</v>
      </c>
      <c r="D405" s="4" t="s">
        <v>0</v>
      </c>
      <c r="E405" s="4">
        <v>41</v>
      </c>
      <c r="F405" s="4" t="s">
        <v>0</v>
      </c>
      <c r="G405" s="8">
        <v>506</v>
      </c>
      <c r="H405" s="7" t="s">
        <v>546</v>
      </c>
      <c r="I405" s="7" t="s">
        <v>10</v>
      </c>
      <c r="J405" s="1" t="s">
        <v>1883</v>
      </c>
      <c r="K405" s="1" t="s">
        <v>1397</v>
      </c>
      <c r="L405" s="1" t="s">
        <v>3018</v>
      </c>
      <c r="M405" s="1" t="s">
        <v>2743</v>
      </c>
      <c r="N405" s="1" t="s">
        <v>2744</v>
      </c>
      <c r="Q405" s="1">
        <v>2</v>
      </c>
      <c r="R405" s="1" t="str">
        <f t="shared" si="34"/>
        <v>Tibet</v>
      </c>
      <c r="S405" s="1" t="str">
        <f t="shared" si="35"/>
        <v>Shannan</v>
      </c>
      <c r="T405" s="1" t="s">
        <v>2744</v>
      </c>
      <c r="U405" s="1" t="s">
        <v>2743</v>
      </c>
      <c r="V405" s="1" t="s">
        <v>3333</v>
      </c>
      <c r="Y405" s="4" t="s">
        <v>5</v>
      </c>
      <c r="Z405" s="6">
        <v>132.49</v>
      </c>
      <c r="AA405" s="6">
        <v>75.349999999999994</v>
      </c>
      <c r="AB405" s="10">
        <v>207.84</v>
      </c>
      <c r="AC405" s="1" t="str">
        <f>VLOOKUP(V405,'loc sxcoal vs GID worksheet'!$A$1:$B$686,2,0)</f>
        <v>山南市</v>
      </c>
    </row>
    <row r="406" spans="1:29">
      <c r="A406" s="11">
        <v>2019</v>
      </c>
      <c r="B406" s="4" t="s">
        <v>6</v>
      </c>
      <c r="C406" s="4">
        <v>5</v>
      </c>
      <c r="D406" s="4" t="s">
        <v>0</v>
      </c>
      <c r="E406" s="4">
        <v>41</v>
      </c>
      <c r="F406" s="4" t="s">
        <v>0</v>
      </c>
      <c r="G406" s="8">
        <v>508</v>
      </c>
      <c r="H406" s="7" t="s">
        <v>554</v>
      </c>
      <c r="I406" s="7" t="s">
        <v>10</v>
      </c>
      <c r="J406" s="1" t="s">
        <v>555</v>
      </c>
      <c r="K406" s="1" t="s">
        <v>1399</v>
      </c>
      <c r="L406" s="1" t="s">
        <v>3019</v>
      </c>
      <c r="M406" s="1" t="s">
        <v>3020</v>
      </c>
      <c r="N406" s="1" t="s">
        <v>2446</v>
      </c>
      <c r="Q406" s="1">
        <v>2</v>
      </c>
      <c r="R406" s="1" t="str">
        <f t="shared" si="34"/>
        <v>Hubei</v>
      </c>
      <c r="S406" s="1" t="str">
        <f t="shared" si="35"/>
        <v>Anlu</v>
      </c>
      <c r="T406" s="1" t="s">
        <v>2446</v>
      </c>
      <c r="U406" s="1" t="s">
        <v>3020</v>
      </c>
      <c r="V406" s="1" t="s">
        <v>3400</v>
      </c>
      <c r="Y406" s="4" t="s">
        <v>5</v>
      </c>
      <c r="Z406" s="6">
        <v>380.37</v>
      </c>
      <c r="AA406" s="6">
        <v>216.33</v>
      </c>
      <c r="AB406" s="10">
        <v>596.70000000000005</v>
      </c>
      <c r="AC406" s="1" t="str">
        <f>VLOOKUP(V406,'loc sxcoal vs GID worksheet'!$A$1:$B$686,2,0)</f>
        <v>安陆市</v>
      </c>
    </row>
    <row r="407" spans="1:29">
      <c r="A407" s="11">
        <v>2019</v>
      </c>
      <c r="B407" s="4" t="s">
        <v>6</v>
      </c>
      <c r="C407" s="4">
        <v>5</v>
      </c>
      <c r="D407" s="4" t="s">
        <v>0</v>
      </c>
      <c r="E407" s="4">
        <v>41</v>
      </c>
      <c r="F407" s="4" t="s">
        <v>0</v>
      </c>
      <c r="G407" s="8">
        <v>509</v>
      </c>
      <c r="H407" s="7" t="s">
        <v>556</v>
      </c>
      <c r="I407" s="7" t="s">
        <v>10</v>
      </c>
      <c r="J407" s="1" t="s">
        <v>1885</v>
      </c>
      <c r="K407" s="1" t="s">
        <v>2325</v>
      </c>
      <c r="L407" s="1" t="s">
        <v>3021</v>
      </c>
      <c r="M407" s="1" t="s">
        <v>3022</v>
      </c>
      <c r="N407" s="1" t="s">
        <v>2446</v>
      </c>
      <c r="Q407" s="1">
        <v>2</v>
      </c>
      <c r="R407" s="1" t="str">
        <f t="shared" si="34"/>
        <v>Hubei</v>
      </c>
      <c r="S407" s="1" t="str">
        <f t="shared" si="35"/>
        <v>Ezhou</v>
      </c>
      <c r="T407" s="1" t="s">
        <v>2446</v>
      </c>
      <c r="U407" s="1" t="s">
        <v>3022</v>
      </c>
      <c r="V407" s="1" t="s">
        <v>3401</v>
      </c>
      <c r="Y407" s="4" t="s">
        <v>5</v>
      </c>
      <c r="Z407" s="6">
        <v>1068.46</v>
      </c>
      <c r="AA407" s="6">
        <v>607.66999999999996</v>
      </c>
      <c r="AB407" s="10">
        <v>1676.13</v>
      </c>
      <c r="AC407" s="1" t="str">
        <f>VLOOKUP(V407,'loc sxcoal vs GID worksheet'!$A$1:$B$686,2,0)</f>
        <v>鄂州市</v>
      </c>
    </row>
    <row r="408" spans="1:29">
      <c r="A408" s="11">
        <v>2019</v>
      </c>
      <c r="B408" s="4" t="s">
        <v>6</v>
      </c>
      <c r="C408" s="4">
        <v>5</v>
      </c>
      <c r="D408" s="4" t="s">
        <v>0</v>
      </c>
      <c r="E408" s="4">
        <v>41</v>
      </c>
      <c r="F408" s="4" t="s">
        <v>0</v>
      </c>
      <c r="G408" s="8">
        <v>510</v>
      </c>
      <c r="H408" s="7" t="s">
        <v>557</v>
      </c>
      <c r="I408" s="7" t="s">
        <v>558</v>
      </c>
      <c r="J408" s="1" t="s">
        <v>559</v>
      </c>
      <c r="K408" s="1" t="s">
        <v>1400</v>
      </c>
      <c r="L408" s="1" t="s">
        <v>2607</v>
      </c>
      <c r="M408" s="1" t="s">
        <v>2449</v>
      </c>
      <c r="N408" s="1" t="s">
        <v>2446</v>
      </c>
      <c r="Q408" s="1">
        <v>2</v>
      </c>
      <c r="R408" s="1" t="str">
        <f t="shared" si="34"/>
        <v>Hubei</v>
      </c>
      <c r="S408" s="1" t="str">
        <f t="shared" si="35"/>
        <v>Jingmen</v>
      </c>
      <c r="T408" s="1" t="s">
        <v>2446</v>
      </c>
      <c r="U408" s="1" t="s">
        <v>2449</v>
      </c>
      <c r="V408" s="1" t="s">
        <v>3270</v>
      </c>
      <c r="Y408" s="4" t="s">
        <v>5</v>
      </c>
      <c r="Z408" s="6">
        <v>132.49</v>
      </c>
      <c r="AA408" s="6">
        <v>75.349999999999994</v>
      </c>
      <c r="AB408" s="10">
        <v>207.84</v>
      </c>
      <c r="AC408" s="1" t="str">
        <f>VLOOKUP(V408,'loc sxcoal vs GID worksheet'!$A$1:$B$686,2,0)</f>
        <v>荆门市</v>
      </c>
    </row>
    <row r="409" spans="1:29">
      <c r="A409" s="11">
        <v>2019</v>
      </c>
      <c r="B409" s="4" t="s">
        <v>6</v>
      </c>
      <c r="C409" s="4">
        <v>5</v>
      </c>
      <c r="D409" s="4" t="s">
        <v>0</v>
      </c>
      <c r="E409" s="4">
        <v>41</v>
      </c>
      <c r="F409" s="4" t="s">
        <v>0</v>
      </c>
      <c r="G409" s="8">
        <v>514</v>
      </c>
      <c r="H409" s="7" t="s">
        <v>565</v>
      </c>
      <c r="I409" s="7" t="s">
        <v>10</v>
      </c>
      <c r="J409" s="1" t="s">
        <v>566</v>
      </c>
      <c r="K409" s="1" t="s">
        <v>1404</v>
      </c>
      <c r="L409" s="1" t="s">
        <v>3023</v>
      </c>
      <c r="M409" s="1" t="s">
        <v>2597</v>
      </c>
      <c r="N409" s="1" t="s">
        <v>2446</v>
      </c>
      <c r="Q409" s="1">
        <v>2</v>
      </c>
      <c r="R409" s="1" t="str">
        <f t="shared" si="34"/>
        <v>Hubei</v>
      </c>
      <c r="S409" s="1" t="str">
        <f t="shared" si="35"/>
        <v>Shiyan</v>
      </c>
      <c r="T409" s="1" t="s">
        <v>2446</v>
      </c>
      <c r="U409" s="1" t="s">
        <v>2597</v>
      </c>
      <c r="V409" s="1" t="s">
        <v>3306</v>
      </c>
      <c r="Y409" s="4" t="s">
        <v>5</v>
      </c>
      <c r="Z409" s="6">
        <v>166.68</v>
      </c>
      <c r="AA409" s="6">
        <v>94.8</v>
      </c>
      <c r="AB409" s="10">
        <v>261.48</v>
      </c>
      <c r="AC409" s="1" t="str">
        <f>VLOOKUP(V409,'loc sxcoal vs GID worksheet'!$A$1:$B$686,2,0)</f>
        <v>十堰市</v>
      </c>
    </row>
    <row r="410" spans="1:29">
      <c r="A410" s="11">
        <v>2019</v>
      </c>
      <c r="B410" s="4" t="s">
        <v>6</v>
      </c>
      <c r="C410" s="4">
        <v>5</v>
      </c>
      <c r="D410" s="4" t="s">
        <v>0</v>
      </c>
      <c r="E410" s="4">
        <v>41</v>
      </c>
      <c r="F410" s="4" t="s">
        <v>0</v>
      </c>
      <c r="G410" s="8">
        <v>611</v>
      </c>
      <c r="H410" s="7" t="s">
        <v>679</v>
      </c>
      <c r="I410" s="7" t="s">
        <v>695</v>
      </c>
      <c r="J410" s="1" t="s">
        <v>1948</v>
      </c>
      <c r="K410" s="1" t="s">
        <v>2334</v>
      </c>
      <c r="L410" s="1" t="s">
        <v>1212</v>
      </c>
      <c r="Q410" s="1">
        <v>4</v>
      </c>
      <c r="R410" s="1" t="str">
        <f>L410</f>
        <v>Jianchuan</v>
      </c>
      <c r="S410" s="1" t="str">
        <f>K410</f>
        <v>JianchuanMeiyuan Building Materials  Industrial Park</v>
      </c>
      <c r="T410" s="1" t="s">
        <v>1212</v>
      </c>
      <c r="U410" s="1" t="s">
        <v>2334</v>
      </c>
      <c r="V410" s="1" t="s">
        <v>3407</v>
      </c>
      <c r="Y410" s="4" t="s">
        <v>5</v>
      </c>
      <c r="Z410" s="6">
        <v>173.09</v>
      </c>
      <c r="AA410" s="6">
        <v>98.44</v>
      </c>
      <c r="AB410" s="10">
        <v>271.52999999999997</v>
      </c>
      <c r="AC410" s="1" t="str">
        <f>VLOOKUP(V410,'loc sxcoal vs GID worksheet'!$A$1:$B$686,2,0)</f>
        <v>大理市</v>
      </c>
    </row>
    <row r="411" spans="1:29">
      <c r="A411" s="11">
        <v>2019</v>
      </c>
      <c r="B411" s="4" t="s">
        <v>6</v>
      </c>
      <c r="C411" s="4">
        <v>5</v>
      </c>
      <c r="D411" s="4" t="s">
        <v>0</v>
      </c>
      <c r="E411" s="4">
        <v>41</v>
      </c>
      <c r="F411" s="4" t="s">
        <v>0</v>
      </c>
      <c r="G411" s="8">
        <v>516</v>
      </c>
      <c r="H411" s="7" t="s">
        <v>568</v>
      </c>
      <c r="I411" s="7" t="s">
        <v>10</v>
      </c>
      <c r="J411" s="1" t="s">
        <v>569</v>
      </c>
      <c r="K411" s="1" t="s">
        <v>1406</v>
      </c>
      <c r="L411" s="1" t="s">
        <v>3025</v>
      </c>
      <c r="M411" s="1" t="s">
        <v>3006</v>
      </c>
      <c r="N411" s="1" t="s">
        <v>2400</v>
      </c>
      <c r="Q411" s="1">
        <v>2</v>
      </c>
      <c r="R411" s="1" t="str">
        <f t="shared" ref="R411:R416" si="36">N411</f>
        <v>Hunan</v>
      </c>
      <c r="S411" s="1" t="str">
        <f t="shared" ref="S411:S416" si="37">M411</f>
        <v>Huaihua</v>
      </c>
      <c r="T411" s="1" t="s">
        <v>2400</v>
      </c>
      <c r="U411" s="1" t="s">
        <v>3006</v>
      </c>
      <c r="V411" s="1" t="s">
        <v>3394</v>
      </c>
      <c r="Y411" s="4" t="s">
        <v>5</v>
      </c>
      <c r="Z411" s="6">
        <v>433.8</v>
      </c>
      <c r="AA411" s="6">
        <v>246.72</v>
      </c>
      <c r="AB411" s="10">
        <v>680.52</v>
      </c>
      <c r="AC411" s="1" t="str">
        <f>VLOOKUP(V411,'loc sxcoal vs GID worksheet'!$A$1:$B$686,2,0)</f>
        <v>怀化市</v>
      </c>
    </row>
    <row r="412" spans="1:29">
      <c r="A412" s="11">
        <v>2019</v>
      </c>
      <c r="B412" s="4" t="s">
        <v>6</v>
      </c>
      <c r="C412" s="4">
        <v>5</v>
      </c>
      <c r="D412" s="4" t="s">
        <v>0</v>
      </c>
      <c r="E412" s="4">
        <v>41</v>
      </c>
      <c r="F412" s="4" t="s">
        <v>0</v>
      </c>
      <c r="G412" s="8">
        <v>517</v>
      </c>
      <c r="H412" s="7" t="s">
        <v>570</v>
      </c>
      <c r="I412" s="7" t="s">
        <v>10</v>
      </c>
      <c r="J412" s="1" t="s">
        <v>41</v>
      </c>
      <c r="K412" s="1" t="s">
        <v>1130</v>
      </c>
      <c r="L412" s="1" t="s">
        <v>2870</v>
      </c>
      <c r="M412" s="1" t="s">
        <v>1407</v>
      </c>
      <c r="N412" s="1" t="s">
        <v>2400</v>
      </c>
      <c r="Q412" s="1">
        <v>2</v>
      </c>
      <c r="R412" s="1" t="str">
        <f t="shared" si="36"/>
        <v>Hunan</v>
      </c>
      <c r="S412" s="1" t="str">
        <f t="shared" si="37"/>
        <v>Changde</v>
      </c>
      <c r="T412" s="1" t="s">
        <v>2400</v>
      </c>
      <c r="U412" s="1" t="s">
        <v>1407</v>
      </c>
      <c r="V412" s="1" t="s">
        <v>3341</v>
      </c>
      <c r="Y412" s="4" t="s">
        <v>5</v>
      </c>
      <c r="Z412" s="6">
        <v>66.239999999999995</v>
      </c>
      <c r="AA412" s="6">
        <v>37.68</v>
      </c>
      <c r="AB412" s="10">
        <v>103.91999999999999</v>
      </c>
      <c r="AC412" s="1" t="str">
        <f>VLOOKUP(V412,'loc sxcoal vs GID worksheet'!$A$1:$B$686,2,0)</f>
        <v>常德市</v>
      </c>
    </row>
    <row r="413" spans="1:29">
      <c r="A413" s="11">
        <v>2019</v>
      </c>
      <c r="B413" s="4" t="s">
        <v>6</v>
      </c>
      <c r="C413" s="4">
        <v>5</v>
      </c>
      <c r="D413" s="4" t="s">
        <v>0</v>
      </c>
      <c r="E413" s="4">
        <v>41</v>
      </c>
      <c r="F413" s="4" t="s">
        <v>0</v>
      </c>
      <c r="G413" s="8">
        <v>519</v>
      </c>
      <c r="H413" s="7" t="s">
        <v>573</v>
      </c>
      <c r="I413" s="7" t="s">
        <v>10</v>
      </c>
      <c r="J413" s="1" t="s">
        <v>1888</v>
      </c>
      <c r="K413" s="1" t="s">
        <v>1408</v>
      </c>
      <c r="L413" s="1" t="s">
        <v>3026</v>
      </c>
      <c r="M413" s="1" t="s">
        <v>3006</v>
      </c>
      <c r="N413" s="1" t="s">
        <v>2400</v>
      </c>
      <c r="Q413" s="1">
        <v>2</v>
      </c>
      <c r="R413" s="1" t="str">
        <f t="shared" si="36"/>
        <v>Hunan</v>
      </c>
      <c r="S413" s="1" t="str">
        <f t="shared" si="37"/>
        <v>Huaihua</v>
      </c>
      <c r="T413" s="1" t="s">
        <v>2400</v>
      </c>
      <c r="U413" s="1" t="s">
        <v>3006</v>
      </c>
      <c r="V413" s="1" t="s">
        <v>3394</v>
      </c>
      <c r="Y413" s="4" t="s">
        <v>5</v>
      </c>
      <c r="Z413" s="6">
        <v>79.069999999999993</v>
      </c>
      <c r="AA413" s="6">
        <v>44.97</v>
      </c>
      <c r="AB413" s="10">
        <v>124.03999999999999</v>
      </c>
      <c r="AC413" s="1" t="str">
        <f>VLOOKUP(V413,'loc sxcoal vs GID worksheet'!$A$1:$B$686,2,0)</f>
        <v>怀化市</v>
      </c>
    </row>
    <row r="414" spans="1:29">
      <c r="A414" s="11">
        <v>2019</v>
      </c>
      <c r="B414" s="4" t="s">
        <v>6</v>
      </c>
      <c r="C414" s="4">
        <v>5</v>
      </c>
      <c r="D414" s="4" t="s">
        <v>0</v>
      </c>
      <c r="E414" s="4">
        <v>41</v>
      </c>
      <c r="F414" s="4" t="s">
        <v>0</v>
      </c>
      <c r="G414" s="8">
        <v>520</v>
      </c>
      <c r="H414" s="7" t="s">
        <v>574</v>
      </c>
      <c r="I414" s="7" t="s">
        <v>10</v>
      </c>
      <c r="J414" s="1" t="s">
        <v>575</v>
      </c>
      <c r="K414" s="1" t="s">
        <v>1409</v>
      </c>
      <c r="L414" s="1" t="s">
        <v>2479</v>
      </c>
      <c r="M414" s="1" t="s">
        <v>2479</v>
      </c>
      <c r="N414" s="1" t="s">
        <v>2400</v>
      </c>
      <c r="Q414" s="1">
        <v>2</v>
      </c>
      <c r="R414" s="1" t="str">
        <f t="shared" si="36"/>
        <v>Hunan</v>
      </c>
      <c r="S414" s="1" t="str">
        <f t="shared" si="37"/>
        <v>Changsha</v>
      </c>
      <c r="T414" s="1" t="s">
        <v>2400</v>
      </c>
      <c r="U414" s="1" t="s">
        <v>2479</v>
      </c>
      <c r="V414" s="1" t="s">
        <v>3276</v>
      </c>
      <c r="Y414" s="4" t="s">
        <v>5</v>
      </c>
      <c r="Z414" s="6">
        <v>1709.54</v>
      </c>
      <c r="AA414" s="6">
        <v>972.28</v>
      </c>
      <c r="AB414" s="10">
        <v>2681.8199999999997</v>
      </c>
      <c r="AC414" s="1" t="str">
        <f>VLOOKUP(V414,'loc sxcoal vs GID worksheet'!$A$1:$B$686,2,0)</f>
        <v>长沙市</v>
      </c>
    </row>
    <row r="415" spans="1:29">
      <c r="A415" s="11">
        <v>2019</v>
      </c>
      <c r="B415" s="4" t="s">
        <v>6</v>
      </c>
      <c r="C415" s="4">
        <v>5</v>
      </c>
      <c r="D415" s="4" t="s">
        <v>0</v>
      </c>
      <c r="E415" s="4">
        <v>41</v>
      </c>
      <c r="F415" s="4" t="s">
        <v>0</v>
      </c>
      <c r="G415" s="8">
        <v>521</v>
      </c>
      <c r="H415" s="7" t="s">
        <v>576</v>
      </c>
      <c r="I415" s="7" t="s">
        <v>10</v>
      </c>
      <c r="J415" s="1" t="s">
        <v>577</v>
      </c>
      <c r="K415" s="1" t="s">
        <v>1410</v>
      </c>
      <c r="L415" s="1" t="s">
        <v>3027</v>
      </c>
      <c r="M415" s="1" t="s">
        <v>2394</v>
      </c>
      <c r="N415" s="1" t="s">
        <v>2400</v>
      </c>
      <c r="Q415" s="1">
        <v>2</v>
      </c>
      <c r="R415" s="1" t="str">
        <f t="shared" si="36"/>
        <v>Hunan</v>
      </c>
      <c r="S415" s="1" t="str">
        <f t="shared" si="37"/>
        <v>Yiyang</v>
      </c>
      <c r="T415" s="1" t="s">
        <v>2400</v>
      </c>
      <c r="U415" s="1" t="s">
        <v>2394</v>
      </c>
      <c r="V415" s="1" t="s">
        <v>3402</v>
      </c>
      <c r="Y415" s="4" t="s">
        <v>5</v>
      </c>
      <c r="Z415" s="6">
        <v>854.77</v>
      </c>
      <c r="AA415" s="6">
        <v>486.14</v>
      </c>
      <c r="AB415" s="10">
        <v>1340.9099999999999</v>
      </c>
      <c r="AC415" s="1" t="str">
        <f>VLOOKUP(V415,'loc sxcoal vs GID worksheet'!$A$1:$B$686,2,0)</f>
        <v>益阳市</v>
      </c>
    </row>
    <row r="416" spans="1:29">
      <c r="A416" s="11">
        <v>2019</v>
      </c>
      <c r="B416" s="4" t="s">
        <v>6</v>
      </c>
      <c r="C416" s="4">
        <v>5</v>
      </c>
      <c r="D416" s="4" t="s">
        <v>0</v>
      </c>
      <c r="E416" s="4">
        <v>41</v>
      </c>
      <c r="F416" s="4" t="s">
        <v>0</v>
      </c>
      <c r="G416" s="8">
        <v>522</v>
      </c>
      <c r="H416" s="7" t="s">
        <v>578</v>
      </c>
      <c r="I416" s="7" t="s">
        <v>10</v>
      </c>
      <c r="J416" s="1" t="s">
        <v>1889</v>
      </c>
      <c r="K416" s="1" t="s">
        <v>1411</v>
      </c>
      <c r="L416" s="1" t="s">
        <v>3028</v>
      </c>
      <c r="M416" s="1" t="s">
        <v>2403</v>
      </c>
      <c r="N416" s="1" t="s">
        <v>2400</v>
      </c>
      <c r="Q416" s="1">
        <v>2</v>
      </c>
      <c r="R416" s="1" t="str">
        <f t="shared" si="36"/>
        <v>Hunan</v>
      </c>
      <c r="S416" s="1" t="str">
        <f t="shared" si="37"/>
        <v>Yongzhou</v>
      </c>
      <c r="T416" s="1" t="s">
        <v>2400</v>
      </c>
      <c r="U416" s="1" t="s">
        <v>2403</v>
      </c>
      <c r="V416" s="1" t="s">
        <v>3256</v>
      </c>
      <c r="Y416" s="4" t="s">
        <v>5</v>
      </c>
      <c r="Z416" s="6">
        <v>267.12</v>
      </c>
      <c r="AA416" s="6">
        <v>151.91999999999999</v>
      </c>
      <c r="AB416" s="10">
        <v>419.03999999999996</v>
      </c>
      <c r="AC416" s="1" t="str">
        <f>VLOOKUP(V416,'loc sxcoal vs GID worksheet'!$A$1:$B$686,2,0)</f>
        <v>永州市</v>
      </c>
    </row>
    <row r="417" spans="1:29">
      <c r="A417" s="11">
        <v>2019</v>
      </c>
      <c r="B417" s="4" t="s">
        <v>6</v>
      </c>
      <c r="C417" s="4">
        <v>5</v>
      </c>
      <c r="D417" s="4" t="s">
        <v>0</v>
      </c>
      <c r="E417" s="4">
        <v>41</v>
      </c>
      <c r="F417" s="4" t="s">
        <v>0</v>
      </c>
      <c r="G417" s="8">
        <v>328</v>
      </c>
      <c r="H417" s="7" t="s">
        <v>180</v>
      </c>
      <c r="I417" s="7" t="s">
        <v>259</v>
      </c>
      <c r="J417" s="1" t="s">
        <v>260</v>
      </c>
      <c r="K417" s="1" t="s">
        <v>1238</v>
      </c>
      <c r="L417" s="1" t="s">
        <v>2470</v>
      </c>
      <c r="M417" s="1" t="s">
        <v>2471</v>
      </c>
      <c r="N417" s="1" t="s">
        <v>2472</v>
      </c>
      <c r="O417" s="1" t="s">
        <v>2396</v>
      </c>
      <c r="Q417" s="1">
        <v>1</v>
      </c>
      <c r="R417" s="1" t="str">
        <f>O417</f>
        <v>Jiangxi</v>
      </c>
      <c r="S417" s="1" t="str">
        <f>N417</f>
        <v>Jingdezhou</v>
      </c>
      <c r="T417" s="1" t="s">
        <v>2396</v>
      </c>
      <c r="U417" s="1" t="s">
        <v>2472</v>
      </c>
      <c r="V417" s="1" t="s">
        <v>3496</v>
      </c>
      <c r="Y417" s="4" t="s">
        <v>5</v>
      </c>
      <c r="Z417" s="6">
        <v>333.36</v>
      </c>
      <c r="AA417" s="6">
        <v>189.59</v>
      </c>
      <c r="AB417" s="10">
        <v>522.95000000000005</v>
      </c>
      <c r="AC417" s="1" t="str">
        <f>VLOOKUP(V417,'loc sxcoal vs GID worksheet'!$A$1:$B$686,2,0)</f>
        <v>景德镇市</v>
      </c>
    </row>
    <row r="418" spans="1:29">
      <c r="A418" s="11">
        <v>2019</v>
      </c>
      <c r="B418" s="4" t="s">
        <v>6</v>
      </c>
      <c r="C418" s="4">
        <v>5</v>
      </c>
      <c r="D418" s="4" t="s">
        <v>0</v>
      </c>
      <c r="E418" s="4">
        <v>41</v>
      </c>
      <c r="F418" s="4" t="s">
        <v>0</v>
      </c>
      <c r="G418" s="8">
        <v>537</v>
      </c>
      <c r="H418" s="7" t="s">
        <v>599</v>
      </c>
      <c r="I418" s="7" t="s">
        <v>600</v>
      </c>
      <c r="J418" s="1" t="s">
        <v>1899</v>
      </c>
      <c r="K418" s="1" t="s">
        <v>1422</v>
      </c>
      <c r="L418" s="1" t="s">
        <v>2928</v>
      </c>
      <c r="M418" s="1" t="s">
        <v>2845</v>
      </c>
      <c r="N418" s="1" t="s">
        <v>2357</v>
      </c>
      <c r="Q418" s="1">
        <v>2</v>
      </c>
      <c r="R418" s="1" t="str">
        <f t="shared" ref="R418:R435" si="38">N418</f>
        <v>Zhejiang</v>
      </c>
      <c r="S418" s="1" t="str">
        <f t="shared" ref="S418:S435" si="39">M418</f>
        <v>Quzhou</v>
      </c>
      <c r="T418" s="1" t="s">
        <v>2357</v>
      </c>
      <c r="U418" s="1" t="s">
        <v>2845</v>
      </c>
      <c r="V418" s="1" t="s">
        <v>3351</v>
      </c>
      <c r="Y418" s="4" t="s">
        <v>5</v>
      </c>
      <c r="Z418" s="6">
        <v>747.92</v>
      </c>
      <c r="AA418" s="6">
        <v>425.37</v>
      </c>
      <c r="AB418" s="10">
        <v>1173.29</v>
      </c>
      <c r="AC418" s="1" t="str">
        <f>VLOOKUP(V418,'loc sxcoal vs GID worksheet'!$A$1:$B$686,2,0)</f>
        <v>衢州市</v>
      </c>
    </row>
    <row r="419" spans="1:29">
      <c r="A419" s="11">
        <v>2019</v>
      </c>
      <c r="B419" s="4" t="s">
        <v>6</v>
      </c>
      <c r="C419" s="4">
        <v>5</v>
      </c>
      <c r="D419" s="4" t="s">
        <v>0</v>
      </c>
      <c r="E419" s="4">
        <v>41</v>
      </c>
      <c r="F419" s="4" t="s">
        <v>0</v>
      </c>
      <c r="G419" s="8">
        <v>538</v>
      </c>
      <c r="H419" s="7" t="s">
        <v>599</v>
      </c>
      <c r="I419" s="7" t="s">
        <v>601</v>
      </c>
      <c r="J419" s="1" t="s">
        <v>1900</v>
      </c>
      <c r="K419" s="1" t="s">
        <v>1237</v>
      </c>
      <c r="L419" s="1" t="s">
        <v>1296</v>
      </c>
      <c r="M419" s="1" t="s">
        <v>2845</v>
      </c>
      <c r="N419" s="1" t="s">
        <v>2357</v>
      </c>
      <c r="Q419" s="1">
        <v>2</v>
      </c>
      <c r="R419" s="1" t="str">
        <f t="shared" si="38"/>
        <v>Zhejiang</v>
      </c>
      <c r="S419" s="1" t="str">
        <f t="shared" si="39"/>
        <v>Quzhou</v>
      </c>
      <c r="T419" s="1" t="s">
        <v>2357</v>
      </c>
      <c r="U419" s="1" t="s">
        <v>2845</v>
      </c>
      <c r="V419" s="1" t="s">
        <v>3351</v>
      </c>
      <c r="Y419" s="4" t="s">
        <v>5</v>
      </c>
      <c r="Z419" s="6">
        <v>299.17</v>
      </c>
      <c r="AA419" s="6">
        <v>170.15</v>
      </c>
      <c r="AB419" s="10">
        <v>469.32000000000005</v>
      </c>
      <c r="AC419" s="1" t="str">
        <f>VLOOKUP(V419,'loc sxcoal vs GID worksheet'!$A$1:$B$686,2,0)</f>
        <v>衢州市</v>
      </c>
    </row>
    <row r="420" spans="1:29">
      <c r="A420" s="11">
        <v>2019</v>
      </c>
      <c r="B420" s="4" t="s">
        <v>6</v>
      </c>
      <c r="C420" s="4">
        <v>5</v>
      </c>
      <c r="D420" s="4" t="s">
        <v>0</v>
      </c>
      <c r="E420" s="4">
        <v>41</v>
      </c>
      <c r="F420" s="4" t="s">
        <v>0</v>
      </c>
      <c r="G420" s="8">
        <v>539</v>
      </c>
      <c r="H420" s="7" t="s">
        <v>602</v>
      </c>
      <c r="I420" s="7" t="s">
        <v>10</v>
      </c>
      <c r="J420" s="1" t="s">
        <v>1901</v>
      </c>
      <c r="K420" s="1" t="s">
        <v>1423</v>
      </c>
      <c r="L420" s="1" t="s">
        <v>2907</v>
      </c>
      <c r="M420" s="1" t="s">
        <v>2906</v>
      </c>
      <c r="N420" s="1" t="s">
        <v>2453</v>
      </c>
      <c r="Q420" s="1">
        <v>2</v>
      </c>
      <c r="R420" s="1" t="str">
        <f t="shared" si="38"/>
        <v>Jiangsu</v>
      </c>
      <c r="S420" s="1" t="str">
        <f t="shared" si="39"/>
        <v>Zhenjiang</v>
      </c>
      <c r="T420" s="1" t="s">
        <v>2453</v>
      </c>
      <c r="U420" s="1" t="s">
        <v>2906</v>
      </c>
      <c r="V420" s="1" t="s">
        <v>3366</v>
      </c>
      <c r="Y420" s="4" t="s">
        <v>5</v>
      </c>
      <c r="Z420" s="6">
        <v>166.68</v>
      </c>
      <c r="AA420" s="6">
        <v>94.8</v>
      </c>
      <c r="AB420" s="10">
        <v>261.48</v>
      </c>
      <c r="AC420" s="1" t="str">
        <f>VLOOKUP(V420,'loc sxcoal vs GID worksheet'!$A$1:$B$686,2,0)</f>
        <v>镇江市</v>
      </c>
    </row>
    <row r="421" spans="1:29">
      <c r="A421" s="11">
        <v>2019</v>
      </c>
      <c r="B421" s="4" t="s">
        <v>6</v>
      </c>
      <c r="C421" s="4">
        <v>5</v>
      </c>
      <c r="D421" s="4" t="s">
        <v>0</v>
      </c>
      <c r="E421" s="4">
        <v>41</v>
      </c>
      <c r="F421" s="4" t="s">
        <v>0</v>
      </c>
      <c r="G421" s="8">
        <v>541</v>
      </c>
      <c r="H421" s="7" t="s">
        <v>604</v>
      </c>
      <c r="I421" s="7" t="s">
        <v>10</v>
      </c>
      <c r="J421" s="1" t="s">
        <v>605</v>
      </c>
      <c r="K421" s="1" t="s">
        <v>1425</v>
      </c>
      <c r="L421" s="1" t="s">
        <v>2898</v>
      </c>
      <c r="M421" s="1" t="s">
        <v>2701</v>
      </c>
      <c r="N421" s="1" t="s">
        <v>2453</v>
      </c>
      <c r="Q421" s="1">
        <v>2</v>
      </c>
      <c r="R421" s="1" t="str">
        <f t="shared" si="38"/>
        <v>Jiangsu</v>
      </c>
      <c r="S421" s="1" t="str">
        <f t="shared" si="39"/>
        <v>Changzhou</v>
      </c>
      <c r="T421" s="1" t="s">
        <v>2453</v>
      </c>
      <c r="U421" s="1" t="s">
        <v>2701</v>
      </c>
      <c r="V421" s="1" t="s">
        <v>3324</v>
      </c>
      <c r="Y421" s="4" t="s">
        <v>5</v>
      </c>
      <c r="Z421" s="6">
        <v>6577.46</v>
      </c>
      <c r="AA421" s="6">
        <v>3740.85</v>
      </c>
      <c r="AB421" s="10">
        <v>10318.31</v>
      </c>
      <c r="AC421" s="1" t="str">
        <f>VLOOKUP(V421,'loc sxcoal vs GID worksheet'!$A$1:$B$686,2,0)</f>
        <v>常州市</v>
      </c>
    </row>
    <row r="422" spans="1:29">
      <c r="A422" s="11">
        <v>2019</v>
      </c>
      <c r="B422" s="4" t="s">
        <v>6</v>
      </c>
      <c r="C422" s="4">
        <v>5</v>
      </c>
      <c r="D422" s="4" t="s">
        <v>0</v>
      </c>
      <c r="E422" s="4">
        <v>41</v>
      </c>
      <c r="F422" s="4" t="s">
        <v>0</v>
      </c>
      <c r="G422" s="8">
        <v>543</v>
      </c>
      <c r="H422" s="7" t="s">
        <v>608</v>
      </c>
      <c r="I422" s="7" t="s">
        <v>10</v>
      </c>
      <c r="J422" s="1" t="s">
        <v>609</v>
      </c>
      <c r="K422" s="1" t="s">
        <v>1427</v>
      </c>
      <c r="L422" s="1" t="s">
        <v>3031</v>
      </c>
      <c r="M422" s="1" t="s">
        <v>1421</v>
      </c>
      <c r="N422" s="1" t="s">
        <v>2453</v>
      </c>
      <c r="Q422" s="1">
        <v>2</v>
      </c>
      <c r="R422" s="1" t="str">
        <f t="shared" si="38"/>
        <v>Jiangsu</v>
      </c>
      <c r="S422" s="1" t="str">
        <f t="shared" si="39"/>
        <v>Nanjing</v>
      </c>
      <c r="T422" s="1" t="s">
        <v>2453</v>
      </c>
      <c r="U422" s="1" t="s">
        <v>1421</v>
      </c>
      <c r="V422" s="1" t="s">
        <v>3403</v>
      </c>
      <c r="Y422" s="4" t="s">
        <v>5</v>
      </c>
      <c r="Z422" s="6">
        <v>299.17</v>
      </c>
      <c r="AA422" s="6">
        <v>170.15</v>
      </c>
      <c r="AB422" s="10">
        <v>469.32000000000005</v>
      </c>
      <c r="AC422" s="1" t="str">
        <f>VLOOKUP(V422,'loc sxcoal vs GID worksheet'!$A$1:$B$686,2,0)</f>
        <v>南京市</v>
      </c>
    </row>
    <row r="423" spans="1:29">
      <c r="A423" s="11">
        <v>2019</v>
      </c>
      <c r="B423" s="4" t="s">
        <v>6</v>
      </c>
      <c r="C423" s="4">
        <v>5</v>
      </c>
      <c r="D423" s="4" t="s">
        <v>0</v>
      </c>
      <c r="E423" s="4">
        <v>41</v>
      </c>
      <c r="F423" s="4" t="s">
        <v>0</v>
      </c>
      <c r="G423" s="8">
        <v>544</v>
      </c>
      <c r="H423" s="7" t="s">
        <v>610</v>
      </c>
      <c r="I423" s="7" t="s">
        <v>10</v>
      </c>
      <c r="J423" s="1" t="s">
        <v>1903</v>
      </c>
      <c r="K423" s="1" t="s">
        <v>1428</v>
      </c>
      <c r="L423" s="1" t="s">
        <v>3032</v>
      </c>
      <c r="M423" s="1" t="s">
        <v>3033</v>
      </c>
      <c r="N423" s="1" t="s">
        <v>2396</v>
      </c>
      <c r="Q423" s="1">
        <v>2</v>
      </c>
      <c r="R423" s="1" t="str">
        <f t="shared" si="38"/>
        <v>Jiangxi</v>
      </c>
      <c r="S423" s="1" t="str">
        <f t="shared" si="39"/>
        <v>Jiujiang</v>
      </c>
      <c r="T423" s="1" t="s">
        <v>2396</v>
      </c>
      <c r="U423" s="1" t="s">
        <v>3033</v>
      </c>
      <c r="V423" s="1" t="s">
        <v>3404</v>
      </c>
      <c r="Y423" s="4" t="s">
        <v>5</v>
      </c>
      <c r="Z423" s="6">
        <v>166.68</v>
      </c>
      <c r="AA423" s="6">
        <v>94.8</v>
      </c>
      <c r="AB423" s="10">
        <v>261.48</v>
      </c>
      <c r="AC423" s="1" t="str">
        <f>VLOOKUP(V423,'loc sxcoal vs GID worksheet'!$A$1:$B$686,2,0)</f>
        <v>九江市</v>
      </c>
    </row>
    <row r="424" spans="1:29">
      <c r="A424" s="11">
        <v>2019</v>
      </c>
      <c r="B424" s="4" t="s">
        <v>6</v>
      </c>
      <c r="C424" s="4">
        <v>5</v>
      </c>
      <c r="D424" s="4" t="s">
        <v>0</v>
      </c>
      <c r="E424" s="4">
        <v>41</v>
      </c>
      <c r="F424" s="4" t="s">
        <v>0</v>
      </c>
      <c r="G424" s="8">
        <v>545</v>
      </c>
      <c r="H424" s="7" t="s">
        <v>611</v>
      </c>
      <c r="I424" s="7" t="s">
        <v>10</v>
      </c>
      <c r="J424" s="1" t="s">
        <v>1904</v>
      </c>
      <c r="K424" s="1" t="s">
        <v>1429</v>
      </c>
      <c r="L424" s="1" t="s">
        <v>3034</v>
      </c>
      <c r="M424" s="1" t="s">
        <v>2475</v>
      </c>
      <c r="N424" s="1" t="s">
        <v>2396</v>
      </c>
      <c r="Q424" s="1">
        <v>2</v>
      </c>
      <c r="R424" s="1" t="str">
        <f t="shared" si="38"/>
        <v>Jiangxi</v>
      </c>
      <c r="S424" s="1" t="str">
        <f t="shared" si="39"/>
        <v>Ganzhou</v>
      </c>
      <c r="T424" s="1" t="s">
        <v>2396</v>
      </c>
      <c r="U424" s="1" t="s">
        <v>2475</v>
      </c>
      <c r="V424" s="1" t="s">
        <v>3275</v>
      </c>
      <c r="Y424" s="4" t="s">
        <v>5</v>
      </c>
      <c r="Z424" s="6">
        <v>367.55</v>
      </c>
      <c r="AA424" s="6">
        <v>209.04</v>
      </c>
      <c r="AB424" s="10">
        <v>576.59</v>
      </c>
      <c r="AC424" s="1" t="str">
        <f>VLOOKUP(V424,'loc sxcoal vs GID worksheet'!$A$1:$B$686,2,0)</f>
        <v>赣州市</v>
      </c>
    </row>
    <row r="425" spans="1:29">
      <c r="A425" s="11">
        <v>2019</v>
      </c>
      <c r="B425" s="4" t="s">
        <v>6</v>
      </c>
      <c r="C425" s="4">
        <v>5</v>
      </c>
      <c r="D425" s="4" t="s">
        <v>0</v>
      </c>
      <c r="E425" s="4">
        <v>41</v>
      </c>
      <c r="F425" s="4" t="s">
        <v>0</v>
      </c>
      <c r="G425" s="8">
        <v>547</v>
      </c>
      <c r="H425" s="7" t="s">
        <v>613</v>
      </c>
      <c r="I425" s="7" t="s">
        <v>10</v>
      </c>
      <c r="J425" s="1" t="s">
        <v>1906</v>
      </c>
      <c r="K425" s="1" t="s">
        <v>1431</v>
      </c>
      <c r="L425" s="1" t="s">
        <v>2395</v>
      </c>
      <c r="M425" s="1" t="s">
        <v>2395</v>
      </c>
      <c r="N425" s="1" t="s">
        <v>2396</v>
      </c>
      <c r="Q425" s="1">
        <v>2</v>
      </c>
      <c r="R425" s="1" t="str">
        <f t="shared" si="38"/>
        <v>Jiangxi</v>
      </c>
      <c r="S425" s="1" t="str">
        <f t="shared" si="39"/>
        <v>Shangrao</v>
      </c>
      <c r="T425" s="1" t="s">
        <v>2396</v>
      </c>
      <c r="U425" s="1" t="s">
        <v>2395</v>
      </c>
      <c r="V425" s="1" t="s">
        <v>3254</v>
      </c>
      <c r="Y425" s="4" t="s">
        <v>5</v>
      </c>
      <c r="Z425" s="6">
        <v>79.069999999999993</v>
      </c>
      <c r="AA425" s="6">
        <v>44.97</v>
      </c>
      <c r="AB425" s="10">
        <v>124.03999999999999</v>
      </c>
      <c r="AC425" s="1" t="str">
        <f>VLOOKUP(V425,'loc sxcoal vs GID worksheet'!$A$1:$B$686,2,0)</f>
        <v>上饶市</v>
      </c>
    </row>
    <row r="426" spans="1:29">
      <c r="A426" s="11">
        <v>2019</v>
      </c>
      <c r="B426" s="4" t="s">
        <v>6</v>
      </c>
      <c r="C426" s="4">
        <v>5</v>
      </c>
      <c r="D426" s="4" t="s">
        <v>0</v>
      </c>
      <c r="E426" s="4">
        <v>41</v>
      </c>
      <c r="F426" s="4" t="s">
        <v>0</v>
      </c>
      <c r="G426" s="8">
        <v>548</v>
      </c>
      <c r="H426" s="7" t="s">
        <v>614</v>
      </c>
      <c r="I426" s="7" t="s">
        <v>10</v>
      </c>
      <c r="J426" s="1" t="s">
        <v>1904</v>
      </c>
      <c r="K426" s="1" t="s">
        <v>1429</v>
      </c>
      <c r="L426" s="1" t="s">
        <v>3034</v>
      </c>
      <c r="M426" s="1" t="s">
        <v>2475</v>
      </c>
      <c r="N426" s="1" t="s">
        <v>2396</v>
      </c>
      <c r="Q426" s="1">
        <v>2</v>
      </c>
      <c r="R426" s="1" t="str">
        <f t="shared" si="38"/>
        <v>Jiangxi</v>
      </c>
      <c r="S426" s="1" t="str">
        <f t="shared" si="39"/>
        <v>Ganzhou</v>
      </c>
      <c r="T426" s="1" t="s">
        <v>2396</v>
      </c>
      <c r="U426" s="1" t="s">
        <v>2475</v>
      </c>
      <c r="V426" s="1" t="s">
        <v>3275</v>
      </c>
      <c r="Y426" s="4" t="s">
        <v>5</v>
      </c>
      <c r="Z426" s="6">
        <v>399.61</v>
      </c>
      <c r="AA426" s="6">
        <v>227.27</v>
      </c>
      <c r="AB426" s="10">
        <v>626.88</v>
      </c>
      <c r="AC426" s="1" t="str">
        <f>VLOOKUP(V426,'loc sxcoal vs GID worksheet'!$A$1:$B$686,2,0)</f>
        <v>赣州市</v>
      </c>
    </row>
    <row r="427" spans="1:29">
      <c r="A427" s="11">
        <v>2019</v>
      </c>
      <c r="B427" s="4" t="s">
        <v>6</v>
      </c>
      <c r="C427" s="4">
        <v>5</v>
      </c>
      <c r="D427" s="4" t="s">
        <v>0</v>
      </c>
      <c r="E427" s="4">
        <v>41</v>
      </c>
      <c r="F427" s="4" t="s">
        <v>0</v>
      </c>
      <c r="G427" s="8">
        <v>549</v>
      </c>
      <c r="H427" s="7" t="s">
        <v>615</v>
      </c>
      <c r="I427" s="7" t="s">
        <v>616</v>
      </c>
      <c r="J427" s="1" t="s">
        <v>617</v>
      </c>
      <c r="K427" s="1" t="s">
        <v>1432</v>
      </c>
      <c r="L427" s="1" t="s">
        <v>1349</v>
      </c>
      <c r="M427" s="1" t="s">
        <v>2395</v>
      </c>
      <c r="N427" s="1" t="s">
        <v>2396</v>
      </c>
      <c r="Q427" s="1">
        <v>2</v>
      </c>
      <c r="R427" s="1" t="str">
        <f t="shared" si="38"/>
        <v>Jiangxi</v>
      </c>
      <c r="S427" s="1" t="str">
        <f t="shared" si="39"/>
        <v>Shangrao</v>
      </c>
      <c r="T427" s="1" t="s">
        <v>2396</v>
      </c>
      <c r="U427" s="1" t="s">
        <v>2395</v>
      </c>
      <c r="V427" s="1" t="s">
        <v>3254</v>
      </c>
      <c r="Y427" s="4" t="s">
        <v>5</v>
      </c>
      <c r="Z427" s="6">
        <v>333.36</v>
      </c>
      <c r="AA427" s="6">
        <v>189.59</v>
      </c>
      <c r="AB427" s="10">
        <v>522.95000000000005</v>
      </c>
      <c r="AC427" s="1" t="str">
        <f>VLOOKUP(V427,'loc sxcoal vs GID worksheet'!$A$1:$B$686,2,0)</f>
        <v>上饶市</v>
      </c>
    </row>
    <row r="428" spans="1:29">
      <c r="A428" s="11">
        <v>2019</v>
      </c>
      <c r="B428" s="4" t="s">
        <v>6</v>
      </c>
      <c r="C428" s="4">
        <v>5</v>
      </c>
      <c r="D428" s="4" t="s">
        <v>0</v>
      </c>
      <c r="E428" s="4">
        <v>41</v>
      </c>
      <c r="F428" s="4" t="s">
        <v>0</v>
      </c>
      <c r="G428" s="8">
        <v>550</v>
      </c>
      <c r="H428" s="7" t="s">
        <v>615</v>
      </c>
      <c r="I428" s="7" t="s">
        <v>10</v>
      </c>
      <c r="J428" s="1" t="s">
        <v>1907</v>
      </c>
      <c r="K428" s="1" t="s">
        <v>1433</v>
      </c>
      <c r="L428" s="1" t="s">
        <v>3035</v>
      </c>
      <c r="M428" s="1" t="s">
        <v>2395</v>
      </c>
      <c r="N428" s="1" t="s">
        <v>2396</v>
      </c>
      <c r="Q428" s="1">
        <v>2</v>
      </c>
      <c r="R428" s="1" t="str">
        <f t="shared" si="38"/>
        <v>Jiangxi</v>
      </c>
      <c r="S428" s="1" t="str">
        <f t="shared" si="39"/>
        <v>Shangrao</v>
      </c>
      <c r="T428" s="1" t="s">
        <v>2396</v>
      </c>
      <c r="U428" s="1" t="s">
        <v>2395</v>
      </c>
      <c r="V428" s="1" t="s">
        <v>3254</v>
      </c>
      <c r="Y428" s="4" t="s">
        <v>5</v>
      </c>
      <c r="Z428" s="6">
        <v>2269.42</v>
      </c>
      <c r="AA428" s="6">
        <v>1290.7</v>
      </c>
      <c r="AB428" s="10">
        <v>3560.12</v>
      </c>
      <c r="AC428" s="1" t="str">
        <f>VLOOKUP(V428,'loc sxcoal vs GID worksheet'!$A$1:$B$686,2,0)</f>
        <v>上饶市</v>
      </c>
    </row>
    <row r="429" spans="1:29">
      <c r="A429" s="11">
        <v>2019</v>
      </c>
      <c r="B429" s="4" t="s">
        <v>6</v>
      </c>
      <c r="C429" s="4">
        <v>5</v>
      </c>
      <c r="D429" s="4" t="s">
        <v>0</v>
      </c>
      <c r="E429" s="4">
        <v>41</v>
      </c>
      <c r="F429" s="4" t="s">
        <v>0</v>
      </c>
      <c r="G429" s="8">
        <v>555</v>
      </c>
      <c r="H429" s="7" t="s">
        <v>621</v>
      </c>
      <c r="I429" s="7" t="s">
        <v>10</v>
      </c>
      <c r="J429" s="1" t="s">
        <v>1912</v>
      </c>
      <c r="K429" s="1" t="s">
        <v>1437</v>
      </c>
      <c r="L429" s="1" t="s">
        <v>2998</v>
      </c>
      <c r="M429" s="1" t="s">
        <v>2999</v>
      </c>
      <c r="N429" s="1" t="s">
        <v>2362</v>
      </c>
      <c r="Q429" s="1">
        <v>2</v>
      </c>
      <c r="R429" s="1" t="str">
        <f t="shared" si="38"/>
        <v>Henan</v>
      </c>
      <c r="S429" s="1" t="str">
        <f t="shared" si="39"/>
        <v>Jiaozuo</v>
      </c>
      <c r="T429" s="1" t="s">
        <v>2362</v>
      </c>
      <c r="U429" s="1" t="s">
        <v>2999</v>
      </c>
      <c r="V429" s="1" t="s">
        <v>3392</v>
      </c>
      <c r="Y429" s="4" t="s">
        <v>5</v>
      </c>
      <c r="Z429" s="6">
        <v>267.12</v>
      </c>
      <c r="AA429" s="6">
        <v>151.91999999999999</v>
      </c>
      <c r="AB429" s="10">
        <v>419.03999999999996</v>
      </c>
      <c r="AC429" s="1" t="str">
        <f>VLOOKUP(V429,'loc sxcoal vs GID worksheet'!$A$1:$B$686,2,0)</f>
        <v>焦作市</v>
      </c>
    </row>
    <row r="430" spans="1:29">
      <c r="A430" s="11">
        <v>2019</v>
      </c>
      <c r="B430" s="4" t="s">
        <v>6</v>
      </c>
      <c r="C430" s="4">
        <v>5</v>
      </c>
      <c r="D430" s="4" t="s">
        <v>0</v>
      </c>
      <c r="E430" s="4">
        <v>41</v>
      </c>
      <c r="F430" s="4" t="s">
        <v>0</v>
      </c>
      <c r="G430" s="8">
        <v>556</v>
      </c>
      <c r="H430" s="7" t="s">
        <v>622</v>
      </c>
      <c r="I430" s="7" t="s">
        <v>10</v>
      </c>
      <c r="J430" s="1" t="s">
        <v>1913</v>
      </c>
      <c r="K430" s="1" t="s">
        <v>1438</v>
      </c>
      <c r="L430" s="1" t="s">
        <v>3036</v>
      </c>
      <c r="M430" s="1" t="s">
        <v>2999</v>
      </c>
      <c r="N430" s="1" t="s">
        <v>2362</v>
      </c>
      <c r="Q430" s="1">
        <v>2</v>
      </c>
      <c r="R430" s="1" t="str">
        <f t="shared" si="38"/>
        <v>Henan</v>
      </c>
      <c r="S430" s="1" t="str">
        <f t="shared" si="39"/>
        <v>Jiaozuo</v>
      </c>
      <c r="T430" s="1" t="s">
        <v>2362</v>
      </c>
      <c r="U430" s="1" t="s">
        <v>2999</v>
      </c>
      <c r="V430" s="1" t="s">
        <v>3392</v>
      </c>
      <c r="Y430" s="4" t="s">
        <v>5</v>
      </c>
      <c r="Z430" s="6">
        <v>632.53</v>
      </c>
      <c r="AA430" s="6">
        <v>359.74</v>
      </c>
      <c r="AB430" s="10">
        <v>992.27</v>
      </c>
      <c r="AC430" s="1" t="str">
        <f>VLOOKUP(V430,'loc sxcoal vs GID worksheet'!$A$1:$B$686,2,0)</f>
        <v>焦作市</v>
      </c>
    </row>
    <row r="431" spans="1:29">
      <c r="A431" s="11">
        <v>2019</v>
      </c>
      <c r="B431" s="4" t="s">
        <v>6</v>
      </c>
      <c r="C431" s="4">
        <v>5</v>
      </c>
      <c r="D431" s="4" t="s">
        <v>0</v>
      </c>
      <c r="E431" s="4">
        <v>41</v>
      </c>
      <c r="F431" s="4" t="s">
        <v>0</v>
      </c>
      <c r="G431" s="8">
        <v>557</v>
      </c>
      <c r="H431" s="7" t="s">
        <v>623</v>
      </c>
      <c r="I431" s="7" t="s">
        <v>624</v>
      </c>
      <c r="J431" s="1" t="s">
        <v>1914</v>
      </c>
      <c r="K431" s="1" t="s">
        <v>1439</v>
      </c>
      <c r="L431" s="1" t="s">
        <v>3037</v>
      </c>
      <c r="M431" s="1" t="s">
        <v>2709</v>
      </c>
      <c r="N431" s="1" t="s">
        <v>2642</v>
      </c>
      <c r="Q431" s="1">
        <v>2</v>
      </c>
      <c r="R431" s="1" t="str">
        <f t="shared" si="38"/>
        <v>Shanxi</v>
      </c>
      <c r="S431" s="1" t="str">
        <f t="shared" si="39"/>
        <v>Datong</v>
      </c>
      <c r="T431" s="1" t="s">
        <v>2642</v>
      </c>
      <c r="U431" s="1" t="s">
        <v>2709</v>
      </c>
      <c r="V431" s="1" t="s">
        <v>3405</v>
      </c>
      <c r="Y431" s="4" t="s">
        <v>5</v>
      </c>
      <c r="Z431" s="6">
        <v>666.72</v>
      </c>
      <c r="AA431" s="6">
        <v>379.19</v>
      </c>
      <c r="AB431" s="10">
        <v>1045.9100000000001</v>
      </c>
      <c r="AC431" s="1" t="str">
        <f>VLOOKUP(V431,'loc sxcoal vs GID worksheet'!$A$1:$B$686,2,0)</f>
        <v>大同市</v>
      </c>
    </row>
    <row r="432" spans="1:29">
      <c r="A432" s="11">
        <v>2019</v>
      </c>
      <c r="B432" s="4" t="s">
        <v>6</v>
      </c>
      <c r="C432" s="4">
        <v>5</v>
      </c>
      <c r="D432" s="4" t="s">
        <v>0</v>
      </c>
      <c r="E432" s="4">
        <v>41</v>
      </c>
      <c r="F432" s="4" t="s">
        <v>0</v>
      </c>
      <c r="G432" s="8">
        <v>558</v>
      </c>
      <c r="H432" s="7" t="s">
        <v>623</v>
      </c>
      <c r="I432" s="7" t="s">
        <v>10</v>
      </c>
      <c r="J432" s="1" t="s">
        <v>625</v>
      </c>
      <c r="K432" s="1" t="s">
        <v>1440</v>
      </c>
      <c r="L432" s="1" t="s">
        <v>2376</v>
      </c>
      <c r="M432" s="1" t="s">
        <v>2576</v>
      </c>
      <c r="N432" s="1" t="s">
        <v>1445</v>
      </c>
      <c r="Q432" s="1">
        <v>2</v>
      </c>
      <c r="R432" s="1" t="str">
        <f t="shared" si="38"/>
        <v>Hebei</v>
      </c>
      <c r="S432" s="1" t="str">
        <f t="shared" si="39"/>
        <v>Xingtai</v>
      </c>
      <c r="T432" s="1" t="s">
        <v>1445</v>
      </c>
      <c r="U432" s="1" t="s">
        <v>2576</v>
      </c>
      <c r="V432" s="1" t="s">
        <v>3301</v>
      </c>
      <c r="Y432" s="4" t="s">
        <v>5</v>
      </c>
      <c r="Z432" s="6">
        <v>333.36</v>
      </c>
      <c r="AA432" s="6">
        <v>189.59</v>
      </c>
      <c r="AB432" s="10">
        <v>522.95000000000005</v>
      </c>
      <c r="AC432" s="1" t="str">
        <f>VLOOKUP(V432,'loc sxcoal vs GID worksheet'!$A$1:$B$686,2,0)</f>
        <v>邢台市</v>
      </c>
    </row>
    <row r="433" spans="1:29">
      <c r="A433" s="11">
        <v>2019</v>
      </c>
      <c r="B433" s="4" t="s">
        <v>6</v>
      </c>
      <c r="C433" s="4">
        <v>5</v>
      </c>
      <c r="D433" s="4" t="s">
        <v>0</v>
      </c>
      <c r="E433" s="4">
        <v>41</v>
      </c>
      <c r="F433" s="4" t="s">
        <v>0</v>
      </c>
      <c r="G433" s="8">
        <v>559</v>
      </c>
      <c r="H433" s="7" t="s">
        <v>623</v>
      </c>
      <c r="I433" s="7" t="s">
        <v>626</v>
      </c>
      <c r="J433" s="1" t="s">
        <v>1915</v>
      </c>
      <c r="K433" s="1" t="s">
        <v>1441</v>
      </c>
      <c r="L433" s="1" t="s">
        <v>3038</v>
      </c>
      <c r="M433" s="1" t="s">
        <v>2811</v>
      </c>
      <c r="N433" s="1" t="s">
        <v>1445</v>
      </c>
      <c r="Q433" s="1">
        <v>2</v>
      </c>
      <c r="R433" s="1" t="str">
        <f t="shared" si="38"/>
        <v>Hebei</v>
      </c>
      <c r="S433" s="1" t="str">
        <f t="shared" si="39"/>
        <v>Tangshan</v>
      </c>
      <c r="T433" s="1" t="s">
        <v>1445</v>
      </c>
      <c r="U433" s="1" t="s">
        <v>2811</v>
      </c>
      <c r="V433" s="1" t="s">
        <v>3347</v>
      </c>
      <c r="Y433" s="4" t="s">
        <v>5</v>
      </c>
      <c r="Z433" s="6">
        <v>4641.3999999999996</v>
      </c>
      <c r="AA433" s="6">
        <v>2639.74</v>
      </c>
      <c r="AB433" s="10">
        <v>7281.1399999999994</v>
      </c>
      <c r="AC433" s="1" t="str">
        <f>VLOOKUP(V433,'loc sxcoal vs GID worksheet'!$A$1:$B$686,2,0)</f>
        <v>唐山市</v>
      </c>
    </row>
    <row r="434" spans="1:29">
      <c r="A434" s="11">
        <v>2019</v>
      </c>
      <c r="B434" s="4" t="s">
        <v>6</v>
      </c>
      <c r="C434" s="4">
        <v>5</v>
      </c>
      <c r="D434" s="4" t="s">
        <v>0</v>
      </c>
      <c r="E434" s="4">
        <v>41</v>
      </c>
      <c r="F434" s="4" t="s">
        <v>0</v>
      </c>
      <c r="G434" s="8">
        <v>334</v>
      </c>
      <c r="H434" s="7" t="s">
        <v>180</v>
      </c>
      <c r="I434" s="7" t="s">
        <v>271</v>
      </c>
      <c r="J434" s="1" t="s">
        <v>272</v>
      </c>
      <c r="K434" s="1" t="s">
        <v>1244</v>
      </c>
      <c r="L434" s="1" t="s">
        <v>2930</v>
      </c>
      <c r="M434" s="1" t="s">
        <v>2931</v>
      </c>
      <c r="N434" s="1" t="s">
        <v>2396</v>
      </c>
      <c r="Q434" s="1">
        <v>2</v>
      </c>
      <c r="R434" s="1" t="str">
        <f t="shared" si="38"/>
        <v>Jiangxi</v>
      </c>
      <c r="S434" s="1" t="str">
        <f t="shared" si="39"/>
        <v>Ji’an</v>
      </c>
      <c r="T434" s="1" t="s">
        <v>2396</v>
      </c>
      <c r="U434" s="1" t="s">
        <v>2931</v>
      </c>
      <c r="V434" s="1" t="s">
        <v>3311</v>
      </c>
      <c r="Y434" s="4" t="s">
        <v>5</v>
      </c>
      <c r="Z434" s="6">
        <v>100.44</v>
      </c>
      <c r="AA434" s="6">
        <v>57.12</v>
      </c>
      <c r="AB434" s="10">
        <v>157.56</v>
      </c>
      <c r="AC434" s="1" t="str">
        <f>VLOOKUP(V434,'loc sxcoal vs GID worksheet'!$A$1:$B$686,2,0)</f>
        <v>吉安市</v>
      </c>
    </row>
    <row r="435" spans="1:29">
      <c r="A435" s="11">
        <v>2019</v>
      </c>
      <c r="B435" s="4" t="s">
        <v>6</v>
      </c>
      <c r="C435" s="4">
        <v>5</v>
      </c>
      <c r="D435" s="4" t="s">
        <v>0</v>
      </c>
      <c r="E435" s="4">
        <v>41</v>
      </c>
      <c r="F435" s="4" t="s">
        <v>0</v>
      </c>
      <c r="G435" s="8">
        <v>562</v>
      </c>
      <c r="H435" s="7" t="s">
        <v>623</v>
      </c>
      <c r="I435" s="7" t="s">
        <v>10</v>
      </c>
      <c r="J435" s="1" t="s">
        <v>630</v>
      </c>
      <c r="K435" s="1" t="s">
        <v>1444</v>
      </c>
      <c r="L435" s="1" t="s">
        <v>3041</v>
      </c>
      <c r="M435" s="1" t="s">
        <v>3042</v>
      </c>
      <c r="N435" s="1" t="s">
        <v>2949</v>
      </c>
      <c r="Q435" s="1">
        <v>2</v>
      </c>
      <c r="R435" s="1" t="str">
        <f t="shared" si="38"/>
        <v>Chongqing</v>
      </c>
      <c r="S435" s="1" t="str">
        <f t="shared" si="39"/>
        <v>Jiangjin</v>
      </c>
      <c r="T435" s="1" t="s">
        <v>2949</v>
      </c>
      <c r="U435" s="1" t="s">
        <v>3042</v>
      </c>
      <c r="V435" s="1" t="s">
        <v>3483</v>
      </c>
      <c r="Y435" s="4" t="s">
        <v>5</v>
      </c>
      <c r="Z435" s="6">
        <v>213.69</v>
      </c>
      <c r="AA435" s="6">
        <v>121.53</v>
      </c>
      <c r="AB435" s="10">
        <v>335.22</v>
      </c>
      <c r="AC435" s="1" t="str">
        <f>VLOOKUP(V435,'loc sxcoal vs GID worksheet'!$A$1:$B$686,2,0)</f>
        <v>重庆市</v>
      </c>
    </row>
    <row r="436" spans="1:29">
      <c r="A436" s="11">
        <v>2019</v>
      </c>
      <c r="B436" s="4" t="s">
        <v>6</v>
      </c>
      <c r="C436" s="4">
        <v>5</v>
      </c>
      <c r="D436" s="4" t="s">
        <v>0</v>
      </c>
      <c r="E436" s="4">
        <v>41</v>
      </c>
      <c r="F436" s="4" t="s">
        <v>0</v>
      </c>
      <c r="G436" s="8">
        <v>960</v>
      </c>
      <c r="H436" s="7" t="s">
        <v>1066</v>
      </c>
      <c r="I436" s="7" t="s">
        <v>1067</v>
      </c>
      <c r="J436" s="1" t="s">
        <v>2285</v>
      </c>
      <c r="K436" s="1" t="s">
        <v>1793</v>
      </c>
      <c r="L436" s="1" t="s">
        <v>3239</v>
      </c>
      <c r="M436" s="1" t="s">
        <v>2396</v>
      </c>
      <c r="Q436" s="1">
        <v>3</v>
      </c>
      <c r="R436" s="1" t="str">
        <f>M436</f>
        <v>Jiangxi</v>
      </c>
      <c r="S436" s="1" t="str">
        <f>L436</f>
        <v>Gaoan</v>
      </c>
      <c r="T436" s="1" t="s">
        <v>2396</v>
      </c>
      <c r="U436" s="1" t="s">
        <v>3239</v>
      </c>
      <c r="V436" s="1" t="s">
        <v>3497</v>
      </c>
      <c r="Y436" s="4" t="s">
        <v>5</v>
      </c>
      <c r="Z436" s="6">
        <v>666.72</v>
      </c>
      <c r="AA436" s="6">
        <v>379.19</v>
      </c>
      <c r="AB436" s="10">
        <v>1045.9100000000001</v>
      </c>
      <c r="AC436" s="1" t="str">
        <f>VLOOKUP(V436,'loc sxcoal vs GID worksheet'!$A$1:$B$686,2,0)</f>
        <v>高安市</v>
      </c>
    </row>
    <row r="437" spans="1:29">
      <c r="A437" s="11">
        <v>2019</v>
      </c>
      <c r="B437" s="4" t="s">
        <v>6</v>
      </c>
      <c r="C437" s="4">
        <v>5</v>
      </c>
      <c r="D437" s="4" t="s">
        <v>0</v>
      </c>
      <c r="E437" s="4">
        <v>41</v>
      </c>
      <c r="F437" s="4" t="s">
        <v>0</v>
      </c>
      <c r="G437" s="8">
        <v>568</v>
      </c>
      <c r="H437" s="7" t="s">
        <v>639</v>
      </c>
      <c r="I437" s="7" t="s">
        <v>10</v>
      </c>
      <c r="J437" s="1" t="s">
        <v>640</v>
      </c>
      <c r="K437" s="1" t="s">
        <v>1450</v>
      </c>
      <c r="L437" s="1" t="s">
        <v>3044</v>
      </c>
      <c r="M437" s="1" t="s">
        <v>2897</v>
      </c>
      <c r="N437" s="1" t="s">
        <v>2634</v>
      </c>
      <c r="Q437" s="1">
        <v>2</v>
      </c>
      <c r="R437" s="1" t="str">
        <f>N437</f>
        <v>Jilin</v>
      </c>
      <c r="S437" s="1" t="str">
        <f>M437</f>
        <v>Siping</v>
      </c>
      <c r="T437" s="1" t="s">
        <v>2634</v>
      </c>
      <c r="U437" s="1" t="s">
        <v>2897</v>
      </c>
      <c r="V437" s="1" t="s">
        <v>3363</v>
      </c>
      <c r="Y437" s="4" t="s">
        <v>5</v>
      </c>
      <c r="Z437" s="6">
        <v>85.48</v>
      </c>
      <c r="AA437" s="6">
        <v>48.61</v>
      </c>
      <c r="AB437" s="10">
        <v>134.09</v>
      </c>
      <c r="AC437" s="1" t="str">
        <f>VLOOKUP(V437,'loc sxcoal vs GID worksheet'!$A$1:$B$686,2,0)</f>
        <v>四平市</v>
      </c>
    </row>
    <row r="438" spans="1:29">
      <c r="A438" s="11">
        <v>2019</v>
      </c>
      <c r="B438" s="4" t="s">
        <v>6</v>
      </c>
      <c r="C438" s="4">
        <v>5</v>
      </c>
      <c r="D438" s="4" t="s">
        <v>0</v>
      </c>
      <c r="E438" s="4">
        <v>41</v>
      </c>
      <c r="F438" s="4" t="s">
        <v>0</v>
      </c>
      <c r="G438" s="8">
        <v>570</v>
      </c>
      <c r="H438" s="7" t="s">
        <v>641</v>
      </c>
      <c r="I438" s="7" t="s">
        <v>643</v>
      </c>
      <c r="J438" s="1" t="s">
        <v>1920</v>
      </c>
      <c r="K438" s="1" t="s">
        <v>2329</v>
      </c>
      <c r="L438" s="1" t="s">
        <v>3045</v>
      </c>
      <c r="M438" s="1" t="s">
        <v>2897</v>
      </c>
      <c r="N438" s="1" t="s">
        <v>2634</v>
      </c>
      <c r="Q438" s="1">
        <v>2</v>
      </c>
      <c r="R438" s="1" t="str">
        <f>N438</f>
        <v>Jilin</v>
      </c>
      <c r="S438" s="1" t="str">
        <f>M438</f>
        <v>Siping</v>
      </c>
      <c r="T438" s="1" t="s">
        <v>2634</v>
      </c>
      <c r="U438" s="1" t="s">
        <v>2897</v>
      </c>
      <c r="V438" s="1" t="s">
        <v>3363</v>
      </c>
      <c r="Y438" s="4" t="s">
        <v>5</v>
      </c>
      <c r="Z438" s="6">
        <v>333.36</v>
      </c>
      <c r="AA438" s="6">
        <v>189.59</v>
      </c>
      <c r="AB438" s="10">
        <v>522.95000000000005</v>
      </c>
      <c r="AC438" s="1" t="str">
        <f>VLOOKUP(V438,'loc sxcoal vs GID worksheet'!$A$1:$B$686,2,0)</f>
        <v>四平市</v>
      </c>
    </row>
    <row r="439" spans="1:29">
      <c r="A439" s="11">
        <v>2019</v>
      </c>
      <c r="B439" s="4" t="s">
        <v>6</v>
      </c>
      <c r="C439" s="4">
        <v>5</v>
      </c>
      <c r="D439" s="4" t="s">
        <v>0</v>
      </c>
      <c r="E439" s="4">
        <v>41</v>
      </c>
      <c r="F439" s="4" t="s">
        <v>0</v>
      </c>
      <c r="G439" s="8">
        <v>566</v>
      </c>
      <c r="H439" s="7" t="s">
        <v>635</v>
      </c>
      <c r="I439" s="7" t="s">
        <v>636</v>
      </c>
      <c r="J439" s="1" t="s">
        <v>1918</v>
      </c>
      <c r="K439" s="1" t="s">
        <v>1448</v>
      </c>
      <c r="L439" s="1" t="s">
        <v>2631</v>
      </c>
      <c r="M439" s="1" t="s">
        <v>2632</v>
      </c>
      <c r="N439" s="1" t="s">
        <v>2633</v>
      </c>
      <c r="O439" s="1" t="s">
        <v>2634</v>
      </c>
      <c r="Q439" s="1">
        <v>1</v>
      </c>
      <c r="R439" s="1" t="str">
        <f>O439</f>
        <v>Jilin</v>
      </c>
      <c r="S439" s="1" t="str">
        <f>N439</f>
        <v>Yanbian</v>
      </c>
      <c r="T439" s="1" t="s">
        <v>2634</v>
      </c>
      <c r="U439" s="1" t="s">
        <v>2633</v>
      </c>
      <c r="V439" s="1" t="s">
        <v>3491</v>
      </c>
      <c r="Y439" s="4" t="s">
        <v>5</v>
      </c>
      <c r="Z439" s="6">
        <v>534.23</v>
      </c>
      <c r="AA439" s="6">
        <v>303.83999999999997</v>
      </c>
      <c r="AB439" s="10">
        <v>838.06999999999994</v>
      </c>
      <c r="AC439" s="1" t="str">
        <f>VLOOKUP(V439,'loc sxcoal vs GID worksheet'!$A$1:$B$686,2,0)</f>
        <v>龙井市</v>
      </c>
    </row>
    <row r="440" spans="1:29">
      <c r="A440" s="11">
        <v>2019</v>
      </c>
      <c r="B440" s="4" t="s">
        <v>6</v>
      </c>
      <c r="C440" s="4">
        <v>5</v>
      </c>
      <c r="D440" s="4" t="s">
        <v>0</v>
      </c>
      <c r="E440" s="4">
        <v>41</v>
      </c>
      <c r="F440" s="4" t="s">
        <v>0</v>
      </c>
      <c r="G440" s="8">
        <v>574</v>
      </c>
      <c r="H440" s="7" t="s">
        <v>641</v>
      </c>
      <c r="I440" s="7" t="s">
        <v>10</v>
      </c>
      <c r="J440" s="1" t="s">
        <v>648</v>
      </c>
      <c r="K440" s="1" t="s">
        <v>1451</v>
      </c>
      <c r="L440" s="1" t="s">
        <v>3048</v>
      </c>
      <c r="M440" s="1" t="s">
        <v>2431</v>
      </c>
      <c r="N440" s="1" t="s">
        <v>2432</v>
      </c>
      <c r="Q440" s="1">
        <v>2</v>
      </c>
      <c r="R440" s="1" t="str">
        <f t="shared" ref="R440:R471" si="40">N440</f>
        <v>Heilungkiang</v>
      </c>
      <c r="S440" s="1" t="str">
        <f t="shared" ref="S440:S471" si="41">M440</f>
        <v>Harbin</v>
      </c>
      <c r="T440" s="1" t="s">
        <v>2432</v>
      </c>
      <c r="U440" s="1" t="s">
        <v>2431</v>
      </c>
      <c r="V440" s="1" t="s">
        <v>3264</v>
      </c>
      <c r="Y440" s="4" t="s">
        <v>5</v>
      </c>
      <c r="Z440" s="6">
        <v>666.72</v>
      </c>
      <c r="AA440" s="6">
        <v>379.19</v>
      </c>
      <c r="AB440" s="10">
        <v>1045.9100000000001</v>
      </c>
      <c r="AC440" s="1" t="str">
        <f>VLOOKUP(V440,'loc sxcoal vs GID worksheet'!$A$1:$B$686,2,0)</f>
        <v>哈尔滨市</v>
      </c>
    </row>
    <row r="441" spans="1:29">
      <c r="A441" s="11">
        <v>2019</v>
      </c>
      <c r="B441" s="4" t="s">
        <v>6</v>
      </c>
      <c r="C441" s="4">
        <v>5</v>
      </c>
      <c r="D441" s="4" t="s">
        <v>0</v>
      </c>
      <c r="E441" s="4">
        <v>41</v>
      </c>
      <c r="F441" s="4" t="s">
        <v>0</v>
      </c>
      <c r="G441" s="8">
        <v>575</v>
      </c>
      <c r="H441" s="7" t="s">
        <v>649</v>
      </c>
      <c r="I441" s="7" t="s">
        <v>10</v>
      </c>
      <c r="J441" s="1" t="s">
        <v>1923</v>
      </c>
      <c r="K441" s="1" t="s">
        <v>1452</v>
      </c>
      <c r="L441" s="1" t="s">
        <v>3049</v>
      </c>
      <c r="M441" s="1" t="s">
        <v>3050</v>
      </c>
      <c r="N441" s="1" t="s">
        <v>2416</v>
      </c>
      <c r="Q441" s="1">
        <v>2</v>
      </c>
      <c r="R441" s="1" t="str">
        <f t="shared" si="40"/>
        <v>Gansu</v>
      </c>
      <c r="S441" s="1" t="str">
        <f t="shared" si="41"/>
        <v>Jinchang</v>
      </c>
      <c r="T441" s="1" t="s">
        <v>2416</v>
      </c>
      <c r="U441" s="1" t="s">
        <v>3050</v>
      </c>
      <c r="V441" s="1" t="s">
        <v>3406</v>
      </c>
      <c r="Y441" s="4" t="s">
        <v>5</v>
      </c>
      <c r="Z441" s="6">
        <v>132.49</v>
      </c>
      <c r="AA441" s="6">
        <v>75.349999999999994</v>
      </c>
      <c r="AB441" s="10">
        <v>207.84</v>
      </c>
      <c r="AC441" s="1" t="str">
        <f>VLOOKUP(V441,'loc sxcoal vs GID worksheet'!$A$1:$B$686,2,0)</f>
        <v>金昌市</v>
      </c>
    </row>
    <row r="442" spans="1:29">
      <c r="A442" s="11">
        <v>2019</v>
      </c>
      <c r="B442" s="4" t="s">
        <v>6</v>
      </c>
      <c r="C442" s="4">
        <v>5</v>
      </c>
      <c r="D442" s="4" t="s">
        <v>0</v>
      </c>
      <c r="E442" s="4">
        <v>41</v>
      </c>
      <c r="F442" s="4" t="s">
        <v>0</v>
      </c>
      <c r="G442" s="8">
        <v>579</v>
      </c>
      <c r="H442" s="7" t="s">
        <v>653</v>
      </c>
      <c r="I442" s="7" t="s">
        <v>654</v>
      </c>
      <c r="J442" s="1" t="s">
        <v>655</v>
      </c>
      <c r="K442" s="1" t="s">
        <v>1456</v>
      </c>
      <c r="L442" s="1" t="s">
        <v>2807</v>
      </c>
      <c r="M442" s="1" t="s">
        <v>2808</v>
      </c>
      <c r="N442" s="1" t="s">
        <v>2642</v>
      </c>
      <c r="Q442" s="1">
        <v>2</v>
      </c>
      <c r="R442" s="1" t="str">
        <f t="shared" si="40"/>
        <v>Shanxi</v>
      </c>
      <c r="S442" s="1" t="str">
        <f t="shared" si="41"/>
        <v>Taiyuan</v>
      </c>
      <c r="T442" s="1" t="s">
        <v>2642</v>
      </c>
      <c r="U442" s="1" t="s">
        <v>2808</v>
      </c>
      <c r="V442" s="1" t="s">
        <v>3346</v>
      </c>
      <c r="Y442" s="4" t="s">
        <v>5</v>
      </c>
      <c r="Z442" s="6">
        <v>267.12</v>
      </c>
      <c r="AA442" s="6">
        <v>151.91999999999999</v>
      </c>
      <c r="AB442" s="10">
        <v>419.03999999999996</v>
      </c>
      <c r="AC442" s="1" t="str">
        <f>VLOOKUP(V442,'loc sxcoal vs GID worksheet'!$A$1:$B$686,2,0)</f>
        <v>太原市</v>
      </c>
    </row>
    <row r="443" spans="1:29">
      <c r="A443" s="11">
        <v>2019</v>
      </c>
      <c r="B443" s="4" t="s">
        <v>6</v>
      </c>
      <c r="C443" s="4">
        <v>5</v>
      </c>
      <c r="D443" s="4" t="s">
        <v>0</v>
      </c>
      <c r="E443" s="4">
        <v>41</v>
      </c>
      <c r="F443" s="4" t="s">
        <v>0</v>
      </c>
      <c r="G443" s="8">
        <v>581</v>
      </c>
      <c r="H443" s="7" t="s">
        <v>658</v>
      </c>
      <c r="I443" s="7" t="s">
        <v>659</v>
      </c>
      <c r="J443" s="1" t="s">
        <v>660</v>
      </c>
      <c r="K443" s="1" t="s">
        <v>1458</v>
      </c>
      <c r="L443" s="1" t="s">
        <v>3051</v>
      </c>
      <c r="M443" s="1" t="s">
        <v>2648</v>
      </c>
      <c r="N443" s="1" t="s">
        <v>2357</v>
      </c>
      <c r="Q443" s="1">
        <v>2</v>
      </c>
      <c r="R443" s="1" t="str">
        <f t="shared" si="40"/>
        <v>Zhejiang</v>
      </c>
      <c r="S443" s="1" t="str">
        <f t="shared" si="41"/>
        <v>Jinhua</v>
      </c>
      <c r="T443" s="1" t="s">
        <v>2357</v>
      </c>
      <c r="U443" s="1" t="s">
        <v>2648</v>
      </c>
      <c r="V443" s="1" t="s">
        <v>3316</v>
      </c>
      <c r="Y443" s="4" t="s">
        <v>5</v>
      </c>
      <c r="Z443" s="6">
        <v>333.36</v>
      </c>
      <c r="AA443" s="6">
        <v>189.59</v>
      </c>
      <c r="AB443" s="10">
        <v>522.95000000000005</v>
      </c>
      <c r="AC443" s="1" t="str">
        <f>VLOOKUP(V443,'loc sxcoal vs GID worksheet'!$A$1:$B$686,2,0)</f>
        <v>金华市</v>
      </c>
    </row>
    <row r="444" spans="1:29">
      <c r="A444" s="11">
        <v>2019</v>
      </c>
      <c r="B444" s="4" t="s">
        <v>6</v>
      </c>
      <c r="C444" s="4">
        <v>5</v>
      </c>
      <c r="D444" s="4" t="s">
        <v>0</v>
      </c>
      <c r="E444" s="4">
        <v>41</v>
      </c>
      <c r="F444" s="4" t="s">
        <v>0</v>
      </c>
      <c r="G444" s="8">
        <v>582</v>
      </c>
      <c r="H444" s="7" t="s">
        <v>661</v>
      </c>
      <c r="I444" s="7" t="s">
        <v>10</v>
      </c>
      <c r="J444" s="1" t="s">
        <v>1927</v>
      </c>
      <c r="K444" s="1" t="s">
        <v>1459</v>
      </c>
      <c r="L444" s="1" t="s">
        <v>3052</v>
      </c>
      <c r="M444" s="1" t="s">
        <v>3033</v>
      </c>
      <c r="N444" s="1" t="s">
        <v>2396</v>
      </c>
      <c r="Q444" s="1">
        <v>2</v>
      </c>
      <c r="R444" s="1" t="str">
        <f t="shared" si="40"/>
        <v>Jiangxi</v>
      </c>
      <c r="S444" s="1" t="str">
        <f t="shared" si="41"/>
        <v>Jiujiang</v>
      </c>
      <c r="T444" s="1" t="s">
        <v>2396</v>
      </c>
      <c r="U444" s="1" t="s">
        <v>3033</v>
      </c>
      <c r="V444" s="1" t="s">
        <v>3404</v>
      </c>
      <c r="Y444" s="4" t="s">
        <v>5</v>
      </c>
      <c r="Z444" s="6">
        <v>333.36</v>
      </c>
      <c r="AA444" s="6">
        <v>189.59</v>
      </c>
      <c r="AB444" s="10">
        <v>522.95000000000005</v>
      </c>
      <c r="AC444" s="1" t="str">
        <f>VLOOKUP(V444,'loc sxcoal vs GID worksheet'!$A$1:$B$686,2,0)</f>
        <v>九江市</v>
      </c>
    </row>
    <row r="445" spans="1:29">
      <c r="A445" s="11">
        <v>2019</v>
      </c>
      <c r="B445" s="4" t="s">
        <v>6</v>
      </c>
      <c r="C445" s="4">
        <v>5</v>
      </c>
      <c r="D445" s="4" t="s">
        <v>0</v>
      </c>
      <c r="E445" s="4">
        <v>41</v>
      </c>
      <c r="F445" s="4" t="s">
        <v>0</v>
      </c>
      <c r="G445" s="8">
        <v>583</v>
      </c>
      <c r="H445" s="7" t="s">
        <v>662</v>
      </c>
      <c r="I445" s="7" t="s">
        <v>10</v>
      </c>
      <c r="J445" s="1" t="s">
        <v>1928</v>
      </c>
      <c r="K445" s="1" t="s">
        <v>1460</v>
      </c>
      <c r="L445" s="1" t="s">
        <v>3033</v>
      </c>
      <c r="M445" s="1" t="s">
        <v>3033</v>
      </c>
      <c r="N445" s="1" t="s">
        <v>2396</v>
      </c>
      <c r="Q445" s="1">
        <v>2</v>
      </c>
      <c r="R445" s="1" t="str">
        <f t="shared" si="40"/>
        <v>Jiangxi</v>
      </c>
      <c r="S445" s="1" t="str">
        <f t="shared" si="41"/>
        <v>Jiujiang</v>
      </c>
      <c r="T445" s="1" t="s">
        <v>2396</v>
      </c>
      <c r="U445" s="1" t="s">
        <v>3033</v>
      </c>
      <c r="V445" s="1" t="s">
        <v>3404</v>
      </c>
      <c r="Y445" s="4" t="s">
        <v>5</v>
      </c>
      <c r="Z445" s="6">
        <v>641.08000000000004</v>
      </c>
      <c r="AA445" s="6">
        <v>364.6</v>
      </c>
      <c r="AB445" s="10">
        <v>1005.6800000000001</v>
      </c>
      <c r="AC445" s="1" t="str">
        <f>VLOOKUP(V445,'loc sxcoal vs GID worksheet'!$A$1:$B$686,2,0)</f>
        <v>九江市</v>
      </c>
    </row>
    <row r="446" spans="1:29">
      <c r="A446" s="11">
        <v>2019</v>
      </c>
      <c r="B446" s="4" t="s">
        <v>6</v>
      </c>
      <c r="C446" s="4">
        <v>5</v>
      </c>
      <c r="D446" s="4" t="s">
        <v>0</v>
      </c>
      <c r="E446" s="4">
        <v>41</v>
      </c>
      <c r="F446" s="4" t="s">
        <v>0</v>
      </c>
      <c r="G446" s="8">
        <v>567</v>
      </c>
      <c r="H446" s="7" t="s">
        <v>637</v>
      </c>
      <c r="I446" s="7" t="s">
        <v>10</v>
      </c>
      <c r="J446" s="1" t="s">
        <v>638</v>
      </c>
      <c r="K446" s="1" t="s">
        <v>1449</v>
      </c>
      <c r="L446" s="1" t="s">
        <v>3043</v>
      </c>
      <c r="M446" s="1" t="s">
        <v>2633</v>
      </c>
      <c r="N446" s="1" t="s">
        <v>2634</v>
      </c>
      <c r="Q446" s="1">
        <v>2</v>
      </c>
      <c r="R446" s="1" t="str">
        <f t="shared" si="40"/>
        <v>Jilin</v>
      </c>
      <c r="S446" s="1" t="str">
        <f t="shared" si="41"/>
        <v>Yanbian</v>
      </c>
      <c r="T446" s="1" t="s">
        <v>2634</v>
      </c>
      <c r="U446" s="1" t="s">
        <v>2633</v>
      </c>
      <c r="V446" s="1" t="s">
        <v>3491</v>
      </c>
      <c r="Y446" s="4" t="s">
        <v>5</v>
      </c>
      <c r="Z446" s="6">
        <v>1333.44</v>
      </c>
      <c r="AA446" s="6">
        <v>758.38</v>
      </c>
      <c r="AB446" s="10">
        <v>2091.8200000000002</v>
      </c>
      <c r="AC446" s="1" t="str">
        <f>VLOOKUP(V446,'loc sxcoal vs GID worksheet'!$A$1:$B$686,2,0)</f>
        <v>龙井市</v>
      </c>
    </row>
    <row r="447" spans="1:29">
      <c r="A447" s="11">
        <v>2019</v>
      </c>
      <c r="B447" s="4" t="s">
        <v>6</v>
      </c>
      <c r="C447" s="4">
        <v>5</v>
      </c>
      <c r="D447" s="4" t="s">
        <v>0</v>
      </c>
      <c r="E447" s="4">
        <v>41</v>
      </c>
      <c r="F447" s="4" t="s">
        <v>0</v>
      </c>
      <c r="G447" s="8">
        <v>591</v>
      </c>
      <c r="H447" s="7" t="s">
        <v>674</v>
      </c>
      <c r="I447" s="7" t="s">
        <v>10</v>
      </c>
      <c r="J447" s="1" t="s">
        <v>1933</v>
      </c>
      <c r="K447" s="1" t="s">
        <v>1468</v>
      </c>
      <c r="L447" s="1" t="s">
        <v>3053</v>
      </c>
      <c r="M447" s="1" t="s">
        <v>2544</v>
      </c>
      <c r="N447" s="1" t="s">
        <v>2545</v>
      </c>
      <c r="Q447" s="1">
        <v>2</v>
      </c>
      <c r="R447" s="1" t="str">
        <f t="shared" si="40"/>
        <v>Yunnan</v>
      </c>
      <c r="S447" s="1" t="str">
        <f t="shared" si="41"/>
        <v>Kunming</v>
      </c>
      <c r="T447" s="1" t="s">
        <v>2545</v>
      </c>
      <c r="U447" s="1" t="s">
        <v>2544</v>
      </c>
      <c r="V447" s="1" t="s">
        <v>3293</v>
      </c>
      <c r="Y447" s="4" t="s">
        <v>5</v>
      </c>
      <c r="Z447" s="6">
        <v>32.049999999999997</v>
      </c>
      <c r="AA447" s="6">
        <v>18.23</v>
      </c>
      <c r="AB447" s="10">
        <v>50.28</v>
      </c>
      <c r="AC447" s="1" t="str">
        <f>VLOOKUP(V447,'loc sxcoal vs GID worksheet'!$A$1:$B$686,2,0)</f>
        <v>昆明市</v>
      </c>
    </row>
    <row r="448" spans="1:29">
      <c r="A448" s="11">
        <v>2019</v>
      </c>
      <c r="B448" s="4" t="s">
        <v>6</v>
      </c>
      <c r="C448" s="4">
        <v>5</v>
      </c>
      <c r="D448" s="4" t="s">
        <v>0</v>
      </c>
      <c r="E448" s="4">
        <v>41</v>
      </c>
      <c r="F448" s="4" t="s">
        <v>0</v>
      </c>
      <c r="G448" s="8">
        <v>595</v>
      </c>
      <c r="H448" s="7" t="s">
        <v>679</v>
      </c>
      <c r="I448" s="7" t="s">
        <v>680</v>
      </c>
      <c r="J448" s="1" t="s">
        <v>1937</v>
      </c>
      <c r="K448" s="1" t="s">
        <v>1472</v>
      </c>
      <c r="L448" s="1" t="s">
        <v>2984</v>
      </c>
      <c r="M448" s="1" t="s">
        <v>2985</v>
      </c>
      <c r="N448" s="1" t="s">
        <v>2409</v>
      </c>
      <c r="Q448" s="1">
        <v>2</v>
      </c>
      <c r="R448" s="1" t="str">
        <f t="shared" si="40"/>
        <v>Guizhou</v>
      </c>
      <c r="S448" s="1" t="str">
        <f t="shared" si="41"/>
        <v>Liupanshui</v>
      </c>
      <c r="T448" s="1" t="s">
        <v>2409</v>
      </c>
      <c r="U448" s="1" t="s">
        <v>2985</v>
      </c>
      <c r="V448" s="1" t="s">
        <v>3387</v>
      </c>
      <c r="Y448" s="4" t="s">
        <v>5</v>
      </c>
      <c r="Z448" s="6">
        <v>132.49</v>
      </c>
      <c r="AA448" s="6">
        <v>75.349999999999994</v>
      </c>
      <c r="AB448" s="10">
        <v>207.84</v>
      </c>
      <c r="AC448" s="1" t="str">
        <f>VLOOKUP(V448,'loc sxcoal vs GID worksheet'!$A$1:$B$686,2,0)</f>
        <v>六盘水市</v>
      </c>
    </row>
    <row r="449" spans="1:29">
      <c r="A449" s="11">
        <v>2019</v>
      </c>
      <c r="B449" s="4" t="s">
        <v>6</v>
      </c>
      <c r="C449" s="4">
        <v>5</v>
      </c>
      <c r="D449" s="4" t="s">
        <v>0</v>
      </c>
      <c r="E449" s="4">
        <v>41</v>
      </c>
      <c r="F449" s="4" t="s">
        <v>0</v>
      </c>
      <c r="G449" s="8">
        <v>596</v>
      </c>
      <c r="H449" s="7" t="s">
        <v>679</v>
      </c>
      <c r="I449" s="7" t="s">
        <v>10</v>
      </c>
      <c r="J449" s="1" t="s">
        <v>1938</v>
      </c>
      <c r="K449" s="1" t="s">
        <v>1473</v>
      </c>
      <c r="L449" s="1" t="s">
        <v>3056</v>
      </c>
      <c r="M449" s="1" t="s">
        <v>2985</v>
      </c>
      <c r="N449" s="1" t="s">
        <v>2409</v>
      </c>
      <c r="Q449" s="1">
        <v>2</v>
      </c>
      <c r="R449" s="1" t="str">
        <f t="shared" si="40"/>
        <v>Guizhou</v>
      </c>
      <c r="S449" s="1" t="str">
        <f t="shared" si="41"/>
        <v>Liupanshui</v>
      </c>
      <c r="T449" s="1" t="s">
        <v>2409</v>
      </c>
      <c r="U449" s="1" t="s">
        <v>2985</v>
      </c>
      <c r="V449" s="1" t="s">
        <v>3387</v>
      </c>
      <c r="Y449" s="4" t="s">
        <v>5</v>
      </c>
      <c r="Z449" s="6">
        <v>166.68</v>
      </c>
      <c r="AA449" s="6">
        <v>94.8</v>
      </c>
      <c r="AB449" s="10">
        <v>261.48</v>
      </c>
      <c r="AC449" s="1" t="str">
        <f>VLOOKUP(V449,'loc sxcoal vs GID worksheet'!$A$1:$B$686,2,0)</f>
        <v>六盘水市</v>
      </c>
    </row>
    <row r="450" spans="1:29">
      <c r="A450" s="11">
        <v>2019</v>
      </c>
      <c r="B450" s="4" t="s">
        <v>6</v>
      </c>
      <c r="C450" s="4">
        <v>5</v>
      </c>
      <c r="D450" s="4" t="s">
        <v>0</v>
      </c>
      <c r="E450" s="4">
        <v>41</v>
      </c>
      <c r="F450" s="4" t="s">
        <v>0</v>
      </c>
      <c r="G450" s="8">
        <v>604</v>
      </c>
      <c r="H450" s="7" t="s">
        <v>679</v>
      </c>
      <c r="I450" s="7" t="s">
        <v>687</v>
      </c>
      <c r="J450" s="1" t="s">
        <v>1942</v>
      </c>
      <c r="K450" s="1" t="s">
        <v>2333</v>
      </c>
      <c r="L450" s="1" t="s">
        <v>3057</v>
      </c>
      <c r="M450" s="1" t="s">
        <v>2778</v>
      </c>
      <c r="N450" s="1" t="s">
        <v>2366</v>
      </c>
      <c r="Q450" s="1">
        <v>2</v>
      </c>
      <c r="R450" s="1" t="str">
        <f t="shared" si="40"/>
        <v>Sichuan</v>
      </c>
      <c r="S450" s="1" t="str">
        <f t="shared" si="41"/>
        <v>Yibin</v>
      </c>
      <c r="T450" s="1" t="s">
        <v>2366</v>
      </c>
      <c r="U450" s="1" t="s">
        <v>2778</v>
      </c>
      <c r="V450" s="1" t="s">
        <v>3338</v>
      </c>
      <c r="Y450" s="4" t="s">
        <v>5</v>
      </c>
      <c r="Z450" s="6">
        <v>267.12</v>
      </c>
      <c r="AA450" s="6">
        <v>151.91999999999999</v>
      </c>
      <c r="AB450" s="10">
        <v>419.03999999999996</v>
      </c>
      <c r="AC450" s="1" t="str">
        <f>VLOOKUP(V450,'loc sxcoal vs GID worksheet'!$A$1:$B$686,2,0)</f>
        <v>宜宾市</v>
      </c>
    </row>
    <row r="451" spans="1:29">
      <c r="A451" s="11">
        <v>2019</v>
      </c>
      <c r="B451" s="4" t="s">
        <v>6</v>
      </c>
      <c r="C451" s="4">
        <v>5</v>
      </c>
      <c r="D451" s="4" t="s">
        <v>0</v>
      </c>
      <c r="E451" s="4">
        <v>41</v>
      </c>
      <c r="F451" s="4" t="s">
        <v>0</v>
      </c>
      <c r="G451" s="8">
        <v>608</v>
      </c>
      <c r="H451" s="7" t="s">
        <v>679</v>
      </c>
      <c r="I451" s="7" t="s">
        <v>691</v>
      </c>
      <c r="J451" s="1" t="s">
        <v>692</v>
      </c>
      <c r="K451" s="1" t="s">
        <v>1482</v>
      </c>
      <c r="L451" s="1" t="s">
        <v>2829</v>
      </c>
      <c r="M451" s="1" t="s">
        <v>2544</v>
      </c>
      <c r="N451" s="1" t="s">
        <v>2545</v>
      </c>
      <c r="Q451" s="1">
        <v>2</v>
      </c>
      <c r="R451" s="1" t="str">
        <f t="shared" si="40"/>
        <v>Yunnan</v>
      </c>
      <c r="S451" s="1" t="str">
        <f t="shared" si="41"/>
        <v>Kunming</v>
      </c>
      <c r="T451" s="1" t="s">
        <v>2545</v>
      </c>
      <c r="U451" s="1" t="s">
        <v>2544</v>
      </c>
      <c r="V451" s="1" t="s">
        <v>3293</v>
      </c>
      <c r="Y451" s="4" t="s">
        <v>5</v>
      </c>
      <c r="Z451" s="6">
        <v>100.44</v>
      </c>
      <c r="AA451" s="6">
        <v>57.12</v>
      </c>
      <c r="AB451" s="10">
        <v>157.56</v>
      </c>
      <c r="AC451" s="1" t="str">
        <f>VLOOKUP(V451,'loc sxcoal vs GID worksheet'!$A$1:$B$686,2,0)</f>
        <v>昆明市</v>
      </c>
    </row>
    <row r="452" spans="1:29">
      <c r="A452" s="11">
        <v>2019</v>
      </c>
      <c r="B452" s="4" t="s">
        <v>6</v>
      </c>
      <c r="C452" s="4">
        <v>5</v>
      </c>
      <c r="D452" s="4" t="s">
        <v>0</v>
      </c>
      <c r="E452" s="4">
        <v>41</v>
      </c>
      <c r="F452" s="4" t="s">
        <v>0</v>
      </c>
      <c r="G452" s="8">
        <v>612</v>
      </c>
      <c r="H452" s="7" t="s">
        <v>679</v>
      </c>
      <c r="I452" s="7" t="s">
        <v>696</v>
      </c>
      <c r="J452" s="1" t="s">
        <v>1949</v>
      </c>
      <c r="K452" s="1" t="s">
        <v>1484</v>
      </c>
      <c r="L452" s="1" t="s">
        <v>3058</v>
      </c>
      <c r="M452" s="1" t="s">
        <v>3059</v>
      </c>
      <c r="N452" s="1" t="s">
        <v>2545</v>
      </c>
      <c r="Q452" s="1">
        <v>2</v>
      </c>
      <c r="R452" s="1" t="str">
        <f t="shared" si="40"/>
        <v>Yunnan</v>
      </c>
      <c r="S452" s="1" t="str">
        <f t="shared" si="41"/>
        <v>Dali</v>
      </c>
      <c r="T452" s="1" t="s">
        <v>2545</v>
      </c>
      <c r="U452" s="1" t="s">
        <v>3059</v>
      </c>
      <c r="V452" s="1" t="s">
        <v>3407</v>
      </c>
      <c r="Y452" s="4" t="s">
        <v>5</v>
      </c>
      <c r="Z452" s="6">
        <v>132.49</v>
      </c>
      <c r="AA452" s="6">
        <v>75.349999999999994</v>
      </c>
      <c r="AB452" s="10">
        <v>207.84</v>
      </c>
      <c r="AC452" s="1" t="str">
        <f>VLOOKUP(V452,'loc sxcoal vs GID worksheet'!$A$1:$B$686,2,0)</f>
        <v>大理市</v>
      </c>
    </row>
    <row r="453" spans="1:29">
      <c r="A453" s="11">
        <v>2019</v>
      </c>
      <c r="B453" s="4" t="s">
        <v>6</v>
      </c>
      <c r="C453" s="4">
        <v>5</v>
      </c>
      <c r="D453" s="4" t="s">
        <v>0</v>
      </c>
      <c r="E453" s="4">
        <v>41</v>
      </c>
      <c r="F453" s="4" t="s">
        <v>0</v>
      </c>
      <c r="G453" s="8">
        <v>613</v>
      </c>
      <c r="H453" s="7" t="s">
        <v>679</v>
      </c>
      <c r="I453" s="7" t="s">
        <v>697</v>
      </c>
      <c r="J453" s="1" t="s">
        <v>1950</v>
      </c>
      <c r="K453" s="1" t="s">
        <v>1454</v>
      </c>
      <c r="L453" s="1" t="s">
        <v>3011</v>
      </c>
      <c r="M453" s="1" t="s">
        <v>3012</v>
      </c>
      <c r="N453" s="1" t="s">
        <v>2545</v>
      </c>
      <c r="Q453" s="1">
        <v>2</v>
      </c>
      <c r="R453" s="1" t="str">
        <f t="shared" si="40"/>
        <v>Yunnan</v>
      </c>
      <c r="S453" s="1" t="str">
        <f t="shared" si="41"/>
        <v>Lijiang</v>
      </c>
      <c r="T453" s="1" t="s">
        <v>2545</v>
      </c>
      <c r="U453" s="1" t="s">
        <v>3012</v>
      </c>
      <c r="V453" s="1" t="s">
        <v>3397</v>
      </c>
      <c r="Y453" s="4" t="s">
        <v>5</v>
      </c>
      <c r="Z453" s="6">
        <v>132.49</v>
      </c>
      <c r="AA453" s="6">
        <v>75.349999999999994</v>
      </c>
      <c r="AB453" s="10">
        <v>207.84</v>
      </c>
      <c r="AC453" s="1" t="str">
        <f>VLOOKUP(V453,'loc sxcoal vs GID worksheet'!$A$1:$B$686,2,0)</f>
        <v>丽江市</v>
      </c>
    </row>
    <row r="454" spans="1:29">
      <c r="A454" s="11">
        <v>2019</v>
      </c>
      <c r="B454" s="4" t="s">
        <v>6</v>
      </c>
      <c r="C454" s="4">
        <v>5</v>
      </c>
      <c r="D454" s="4" t="s">
        <v>0</v>
      </c>
      <c r="E454" s="4">
        <v>41</v>
      </c>
      <c r="F454" s="4" t="s">
        <v>0</v>
      </c>
      <c r="G454" s="8">
        <v>615</v>
      </c>
      <c r="H454" s="7" t="s">
        <v>700</v>
      </c>
      <c r="I454" s="7" t="s">
        <v>701</v>
      </c>
      <c r="J454" s="3" t="s">
        <v>1952</v>
      </c>
      <c r="K454" s="3" t="s">
        <v>1486</v>
      </c>
      <c r="L454" s="1" t="s">
        <v>3060</v>
      </c>
      <c r="M454" s="1" t="s">
        <v>3061</v>
      </c>
      <c r="N454" s="1" t="s">
        <v>2949</v>
      </c>
      <c r="Q454" s="1">
        <v>2</v>
      </c>
      <c r="R454" s="1" t="str">
        <f t="shared" si="40"/>
        <v>Chongqing</v>
      </c>
      <c r="S454" s="1" t="str">
        <f t="shared" si="41"/>
        <v>Nan'an</v>
      </c>
      <c r="T454" s="1" t="s">
        <v>2949</v>
      </c>
      <c r="U454" s="1" t="s">
        <v>3061</v>
      </c>
      <c r="V454" s="1" t="s">
        <v>3408</v>
      </c>
      <c r="Y454" s="4" t="s">
        <v>5</v>
      </c>
      <c r="Z454" s="6">
        <v>299.17</v>
      </c>
      <c r="AA454" s="6">
        <v>170.15</v>
      </c>
      <c r="AB454" s="10">
        <v>469.32000000000005</v>
      </c>
      <c r="AC454" s="1" t="str">
        <f>VLOOKUP(V454,'loc sxcoal vs GID worksheet'!$A$1:$B$686,2,0)</f>
        <v>南安市</v>
      </c>
    </row>
    <row r="455" spans="1:29">
      <c r="A455" s="11">
        <v>2019</v>
      </c>
      <c r="B455" s="4" t="s">
        <v>6</v>
      </c>
      <c r="C455" s="4">
        <v>5</v>
      </c>
      <c r="D455" s="4" t="s">
        <v>0</v>
      </c>
      <c r="E455" s="4">
        <v>41</v>
      </c>
      <c r="F455" s="4" t="s">
        <v>0</v>
      </c>
      <c r="G455" s="8">
        <v>619</v>
      </c>
      <c r="H455" s="7" t="s">
        <v>706</v>
      </c>
      <c r="I455" s="7" t="s">
        <v>10</v>
      </c>
      <c r="J455" s="1" t="s">
        <v>1955</v>
      </c>
      <c r="K455" s="1" t="s">
        <v>1490</v>
      </c>
      <c r="L455" s="1" t="s">
        <v>3062</v>
      </c>
      <c r="M455" s="1" t="s">
        <v>2571</v>
      </c>
      <c r="N455" s="1" t="s">
        <v>2412</v>
      </c>
      <c r="Q455" s="1">
        <v>2</v>
      </c>
      <c r="R455" s="1" t="str">
        <f t="shared" si="40"/>
        <v>Shaanxi</v>
      </c>
      <c r="S455" s="1" t="str">
        <f t="shared" si="41"/>
        <v>Ankang</v>
      </c>
      <c r="T455" s="1" t="s">
        <v>2412</v>
      </c>
      <c r="U455" s="1" t="s">
        <v>2571</v>
      </c>
      <c r="V455" s="1" t="s">
        <v>3300</v>
      </c>
      <c r="Y455" s="4" t="s">
        <v>5</v>
      </c>
      <c r="Z455" s="6">
        <v>21.37</v>
      </c>
      <c r="AA455" s="6">
        <v>12.15</v>
      </c>
      <c r="AB455" s="10">
        <v>33.520000000000003</v>
      </c>
      <c r="AC455" s="1" t="str">
        <f>VLOOKUP(V455,'loc sxcoal vs GID worksheet'!$A$1:$B$686,2,0)</f>
        <v>安康市</v>
      </c>
    </row>
    <row r="456" spans="1:29">
      <c r="A456" s="11">
        <v>2019</v>
      </c>
      <c r="B456" s="4" t="s">
        <v>6</v>
      </c>
      <c r="C456" s="4">
        <v>5</v>
      </c>
      <c r="D456" s="4" t="s">
        <v>0</v>
      </c>
      <c r="E456" s="4">
        <v>41</v>
      </c>
      <c r="F456" s="4" t="s">
        <v>0</v>
      </c>
      <c r="G456" s="8">
        <v>620</v>
      </c>
      <c r="H456" s="7" t="s">
        <v>707</v>
      </c>
      <c r="I456" s="7" t="s">
        <v>708</v>
      </c>
      <c r="J456" s="1" t="s">
        <v>1956</v>
      </c>
      <c r="K456" s="1" t="s">
        <v>1491</v>
      </c>
      <c r="L456" s="1" t="s">
        <v>2605</v>
      </c>
      <c r="M456" s="1" t="s">
        <v>2551</v>
      </c>
      <c r="N456" s="1" t="s">
        <v>2416</v>
      </c>
      <c r="Q456" s="1">
        <v>2</v>
      </c>
      <c r="R456" s="1" t="str">
        <f t="shared" si="40"/>
        <v>Gansu</v>
      </c>
      <c r="S456" s="1" t="str">
        <f t="shared" si="41"/>
        <v>Lanzhou</v>
      </c>
      <c r="T456" s="1" t="s">
        <v>2416</v>
      </c>
      <c r="U456" s="1" t="s">
        <v>2551</v>
      </c>
      <c r="V456" s="1" t="s">
        <v>3295</v>
      </c>
      <c r="Y456" s="4" t="s">
        <v>5</v>
      </c>
      <c r="Z456" s="6">
        <v>66.239999999999995</v>
      </c>
      <c r="AA456" s="6">
        <v>37.68</v>
      </c>
      <c r="AB456" s="10">
        <v>103.91999999999999</v>
      </c>
      <c r="AC456" s="1" t="str">
        <f>VLOOKUP(V456,'loc sxcoal vs GID worksheet'!$A$1:$B$686,2,0)</f>
        <v>兰州市</v>
      </c>
    </row>
    <row r="457" spans="1:29">
      <c r="A457" s="11">
        <v>2019</v>
      </c>
      <c r="B457" s="4" t="s">
        <v>6</v>
      </c>
      <c r="C457" s="4">
        <v>5</v>
      </c>
      <c r="D457" s="4" t="s">
        <v>0</v>
      </c>
      <c r="E457" s="4">
        <v>41</v>
      </c>
      <c r="F457" s="4" t="s">
        <v>0</v>
      </c>
      <c r="G457" s="8">
        <v>622</v>
      </c>
      <c r="H457" s="7" t="s">
        <v>710</v>
      </c>
      <c r="I457" s="7" t="s">
        <v>10</v>
      </c>
      <c r="J457" s="1" t="s">
        <v>1958</v>
      </c>
      <c r="K457" s="1" t="s">
        <v>1493</v>
      </c>
      <c r="L457" s="1" t="s">
        <v>3063</v>
      </c>
      <c r="M457" s="1" t="s">
        <v>2768</v>
      </c>
      <c r="N457" s="1" t="s">
        <v>2366</v>
      </c>
      <c r="Q457" s="1">
        <v>2</v>
      </c>
      <c r="R457" s="1" t="str">
        <f t="shared" si="40"/>
        <v>Sichuan</v>
      </c>
      <c r="S457" s="1" t="str">
        <f t="shared" si="41"/>
        <v>Leshan</v>
      </c>
      <c r="T457" s="1" t="s">
        <v>2366</v>
      </c>
      <c r="U457" s="1" t="s">
        <v>2768</v>
      </c>
      <c r="V457" s="1" t="s">
        <v>3336</v>
      </c>
      <c r="Y457" s="4" t="s">
        <v>5</v>
      </c>
      <c r="Z457" s="6">
        <v>25.64</v>
      </c>
      <c r="AA457" s="6">
        <v>14.58</v>
      </c>
      <c r="AB457" s="10">
        <v>40.22</v>
      </c>
      <c r="AC457" s="1" t="str">
        <f>VLOOKUP(V457,'loc sxcoal vs GID worksheet'!$A$1:$B$686,2,0)</f>
        <v>乐山市</v>
      </c>
    </row>
    <row r="458" spans="1:29">
      <c r="A458" s="11">
        <v>2019</v>
      </c>
      <c r="B458" s="4" t="s">
        <v>6</v>
      </c>
      <c r="C458" s="4">
        <v>5</v>
      </c>
      <c r="D458" s="4" t="s">
        <v>0</v>
      </c>
      <c r="E458" s="4">
        <v>41</v>
      </c>
      <c r="F458" s="4" t="s">
        <v>0</v>
      </c>
      <c r="G458" s="8">
        <v>623</v>
      </c>
      <c r="H458" s="7" t="s">
        <v>711</v>
      </c>
      <c r="I458" s="7" t="s">
        <v>10</v>
      </c>
      <c r="J458" s="1" t="s">
        <v>1959</v>
      </c>
      <c r="K458" s="1" t="s">
        <v>1494</v>
      </c>
      <c r="L458" s="1" t="s">
        <v>3063</v>
      </c>
      <c r="M458" s="1" t="s">
        <v>2768</v>
      </c>
      <c r="N458" s="1" t="s">
        <v>2366</v>
      </c>
      <c r="Q458" s="1">
        <v>2</v>
      </c>
      <c r="R458" s="1" t="str">
        <f t="shared" si="40"/>
        <v>Sichuan</v>
      </c>
      <c r="S458" s="1" t="str">
        <f t="shared" si="41"/>
        <v>Leshan</v>
      </c>
      <c r="T458" s="1" t="s">
        <v>2366</v>
      </c>
      <c r="U458" s="1" t="s">
        <v>2768</v>
      </c>
      <c r="V458" s="1" t="s">
        <v>3336</v>
      </c>
      <c r="Y458" s="4" t="s">
        <v>5</v>
      </c>
      <c r="Z458" s="6">
        <v>25.64</v>
      </c>
      <c r="AA458" s="6">
        <v>14.58</v>
      </c>
      <c r="AB458" s="10">
        <v>40.22</v>
      </c>
      <c r="AC458" s="1" t="str">
        <f>VLOOKUP(V458,'loc sxcoal vs GID worksheet'!$A$1:$B$686,2,0)</f>
        <v>乐山市</v>
      </c>
    </row>
    <row r="459" spans="1:29">
      <c r="A459" s="11">
        <v>2019</v>
      </c>
      <c r="B459" s="4" t="s">
        <v>6</v>
      </c>
      <c r="C459" s="4">
        <v>5</v>
      </c>
      <c r="D459" s="4" t="s">
        <v>0</v>
      </c>
      <c r="E459" s="4">
        <v>41</v>
      </c>
      <c r="F459" s="4" t="s">
        <v>0</v>
      </c>
      <c r="G459" s="8">
        <v>625</v>
      </c>
      <c r="H459" s="7" t="s">
        <v>713</v>
      </c>
      <c r="I459" s="7" t="s">
        <v>10</v>
      </c>
      <c r="J459" s="1" t="s">
        <v>1961</v>
      </c>
      <c r="K459" s="1" t="s">
        <v>1496</v>
      </c>
      <c r="L459" s="1" t="s">
        <v>3064</v>
      </c>
      <c r="M459" s="1" t="s">
        <v>1617</v>
      </c>
      <c r="N459" s="1" t="s">
        <v>2366</v>
      </c>
      <c r="Q459" s="1">
        <v>2</v>
      </c>
      <c r="R459" s="1" t="str">
        <f t="shared" si="40"/>
        <v>Sichuan</v>
      </c>
      <c r="S459" s="1" t="str">
        <f t="shared" si="41"/>
        <v>Liangshan</v>
      </c>
      <c r="T459" s="1" t="s">
        <v>2366</v>
      </c>
      <c r="U459" s="1" t="s">
        <v>1617</v>
      </c>
      <c r="V459" s="1" t="s">
        <v>3481</v>
      </c>
      <c r="Y459" s="4" t="s">
        <v>5</v>
      </c>
      <c r="Z459" s="6">
        <v>166.68</v>
      </c>
      <c r="AA459" s="6">
        <v>94.8</v>
      </c>
      <c r="AB459" s="10">
        <v>261.48</v>
      </c>
      <c r="AC459" s="1" t="str">
        <f>VLOOKUP(V459,'loc sxcoal vs GID worksheet'!$A$1:$B$686,2,0)</f>
        <v>西昌市</v>
      </c>
    </row>
    <row r="460" spans="1:29">
      <c r="A460" s="11">
        <v>2019</v>
      </c>
      <c r="B460" s="4" t="s">
        <v>6</v>
      </c>
      <c r="C460" s="4">
        <v>5</v>
      </c>
      <c r="D460" s="4" t="s">
        <v>0</v>
      </c>
      <c r="E460" s="4">
        <v>41</v>
      </c>
      <c r="F460" s="4" t="s">
        <v>0</v>
      </c>
      <c r="G460" s="8">
        <v>626</v>
      </c>
      <c r="H460" s="7" t="s">
        <v>714</v>
      </c>
      <c r="I460" s="7" t="s">
        <v>10</v>
      </c>
      <c r="J460" s="1" t="s">
        <v>1962</v>
      </c>
      <c r="K460" s="1" t="s">
        <v>1497</v>
      </c>
      <c r="L460" s="1" t="s">
        <v>3065</v>
      </c>
      <c r="M460" s="1" t="s">
        <v>3066</v>
      </c>
      <c r="N460" s="1" t="s">
        <v>2438</v>
      </c>
      <c r="Q460" s="1">
        <v>2</v>
      </c>
      <c r="R460" s="1" t="str">
        <f t="shared" si="40"/>
        <v>Liaoning</v>
      </c>
      <c r="S460" s="1" t="str">
        <f t="shared" si="41"/>
        <v>Huludao</v>
      </c>
      <c r="T460" s="1" t="s">
        <v>2438</v>
      </c>
      <c r="U460" s="1" t="s">
        <v>3066</v>
      </c>
      <c r="V460" s="1" t="s">
        <v>3409</v>
      </c>
      <c r="Y460" s="4" t="s">
        <v>5</v>
      </c>
      <c r="Z460" s="6">
        <v>267.12</v>
      </c>
      <c r="AA460" s="6">
        <v>151.91999999999999</v>
      </c>
      <c r="AB460" s="10">
        <v>419.03999999999996</v>
      </c>
      <c r="AC460" s="1" t="str">
        <f>VLOOKUP(V460,'loc sxcoal vs GID worksheet'!$A$1:$B$686,2,0)</f>
        <v>葫芦岛市</v>
      </c>
    </row>
    <row r="461" spans="1:29">
      <c r="A461" s="11">
        <v>2019</v>
      </c>
      <c r="B461" s="4" t="s">
        <v>6</v>
      </c>
      <c r="C461" s="4">
        <v>5</v>
      </c>
      <c r="D461" s="4" t="s">
        <v>0</v>
      </c>
      <c r="E461" s="4">
        <v>41</v>
      </c>
      <c r="F461" s="4" t="s">
        <v>0</v>
      </c>
      <c r="G461" s="8">
        <v>628</v>
      </c>
      <c r="H461" s="7" t="s">
        <v>717</v>
      </c>
      <c r="I461" s="7" t="s">
        <v>10</v>
      </c>
      <c r="J461" s="1" t="s">
        <v>1964</v>
      </c>
      <c r="K461" s="1" t="s">
        <v>1499</v>
      </c>
      <c r="L461" s="1" t="s">
        <v>2627</v>
      </c>
      <c r="M461" s="1" t="s">
        <v>2628</v>
      </c>
      <c r="N461" s="1" t="s">
        <v>2438</v>
      </c>
      <c r="Q461" s="1">
        <v>2</v>
      </c>
      <c r="R461" s="1" t="str">
        <f t="shared" si="40"/>
        <v>Liaoning</v>
      </c>
      <c r="S461" s="1" t="str">
        <f t="shared" si="41"/>
        <v>Liaoyang</v>
      </c>
      <c r="T461" s="1" t="s">
        <v>2438</v>
      </c>
      <c r="U461" s="1" t="s">
        <v>2628</v>
      </c>
      <c r="V461" s="1" t="s">
        <v>3313</v>
      </c>
      <c r="Y461" s="4" t="s">
        <v>5</v>
      </c>
      <c r="Z461" s="6">
        <v>267.12</v>
      </c>
      <c r="AA461" s="6">
        <v>151.91999999999999</v>
      </c>
      <c r="AB461" s="10">
        <v>419.03999999999996</v>
      </c>
      <c r="AC461" s="1" t="str">
        <f>VLOOKUP(V461,'loc sxcoal vs GID worksheet'!$A$1:$B$686,2,0)</f>
        <v>辽阳市</v>
      </c>
    </row>
    <row r="462" spans="1:29">
      <c r="A462" s="11">
        <v>2019</v>
      </c>
      <c r="B462" s="4" t="s">
        <v>6</v>
      </c>
      <c r="C462" s="4">
        <v>5</v>
      </c>
      <c r="D462" s="4" t="s">
        <v>0</v>
      </c>
      <c r="E462" s="4">
        <v>41</v>
      </c>
      <c r="F462" s="4" t="s">
        <v>0</v>
      </c>
      <c r="G462" s="8">
        <v>630</v>
      </c>
      <c r="H462" s="7" t="s">
        <v>719</v>
      </c>
      <c r="I462" s="7" t="s">
        <v>10</v>
      </c>
      <c r="J462" s="1" t="s">
        <v>1966</v>
      </c>
      <c r="K462" s="1" t="s">
        <v>1501</v>
      </c>
      <c r="L462" s="1" t="s">
        <v>3067</v>
      </c>
      <c r="M462" s="1" t="s">
        <v>3068</v>
      </c>
      <c r="N462" s="1" t="s">
        <v>2438</v>
      </c>
      <c r="Q462" s="1">
        <v>2</v>
      </c>
      <c r="R462" s="1" t="str">
        <f t="shared" si="40"/>
        <v>Liaoning</v>
      </c>
      <c r="S462" s="1" t="str">
        <f t="shared" si="41"/>
        <v>Tieling</v>
      </c>
      <c r="T462" s="1" t="s">
        <v>2438</v>
      </c>
      <c r="U462" s="1" t="s">
        <v>3068</v>
      </c>
      <c r="V462" s="1" t="s">
        <v>3410</v>
      </c>
      <c r="Y462" s="4" t="s">
        <v>5</v>
      </c>
      <c r="Z462" s="6">
        <v>666.72</v>
      </c>
      <c r="AA462" s="6">
        <v>379.19</v>
      </c>
      <c r="AB462" s="10">
        <v>1045.9100000000001</v>
      </c>
      <c r="AC462" s="1" t="str">
        <f>VLOOKUP(V462,'loc sxcoal vs GID worksheet'!$A$1:$B$686,2,0)</f>
        <v>铁岭市</v>
      </c>
    </row>
    <row r="463" spans="1:29">
      <c r="A463" s="11">
        <v>2019</v>
      </c>
      <c r="B463" s="4" t="s">
        <v>6</v>
      </c>
      <c r="C463" s="4">
        <v>5</v>
      </c>
      <c r="D463" s="4" t="s">
        <v>0</v>
      </c>
      <c r="E463" s="4">
        <v>41</v>
      </c>
      <c r="F463" s="4" t="s">
        <v>0</v>
      </c>
      <c r="G463" s="8">
        <v>632</v>
      </c>
      <c r="H463" s="7" t="s">
        <v>721</v>
      </c>
      <c r="I463" s="7" t="s">
        <v>10</v>
      </c>
      <c r="J463" s="1" t="s">
        <v>1968</v>
      </c>
      <c r="K463" s="1" t="s">
        <v>1503</v>
      </c>
      <c r="L463" s="1" t="s">
        <v>2898</v>
      </c>
      <c r="M463" s="1" t="s">
        <v>2701</v>
      </c>
      <c r="N463" s="1" t="s">
        <v>2453</v>
      </c>
      <c r="Q463" s="1">
        <v>2</v>
      </c>
      <c r="R463" s="1" t="str">
        <f t="shared" si="40"/>
        <v>Jiangsu</v>
      </c>
      <c r="S463" s="1" t="str">
        <f t="shared" si="41"/>
        <v>Changzhou</v>
      </c>
      <c r="T463" s="1" t="s">
        <v>2453</v>
      </c>
      <c r="U463" s="1" t="s">
        <v>2701</v>
      </c>
      <c r="V463" s="1" t="s">
        <v>3324</v>
      </c>
      <c r="Y463" s="4" t="s">
        <v>5</v>
      </c>
      <c r="Z463" s="6">
        <v>166.68</v>
      </c>
      <c r="AA463" s="6">
        <v>94.8</v>
      </c>
      <c r="AB463" s="10">
        <v>261.48</v>
      </c>
      <c r="AC463" s="1" t="str">
        <f>VLOOKUP(V463,'loc sxcoal vs GID worksheet'!$A$1:$B$686,2,0)</f>
        <v>常州市</v>
      </c>
    </row>
    <row r="464" spans="1:29">
      <c r="A464" s="11">
        <v>2019</v>
      </c>
      <c r="B464" s="4" t="s">
        <v>6</v>
      </c>
      <c r="C464" s="4">
        <v>5</v>
      </c>
      <c r="D464" s="4" t="s">
        <v>0</v>
      </c>
      <c r="E464" s="4">
        <v>41</v>
      </c>
      <c r="F464" s="4" t="s">
        <v>0</v>
      </c>
      <c r="G464" s="8">
        <v>633</v>
      </c>
      <c r="H464" s="7" t="s">
        <v>722</v>
      </c>
      <c r="I464" s="7" t="s">
        <v>10</v>
      </c>
      <c r="J464" s="1" t="s">
        <v>1969</v>
      </c>
      <c r="K464" s="1" t="s">
        <v>1504</v>
      </c>
      <c r="L464" s="1" t="s">
        <v>3069</v>
      </c>
      <c r="M464" s="1" t="s">
        <v>3070</v>
      </c>
      <c r="N464" s="1" t="s">
        <v>2696</v>
      </c>
      <c r="Q464" s="1">
        <v>2</v>
      </c>
      <c r="R464" s="1" t="str">
        <f t="shared" si="40"/>
        <v>Ningxia</v>
      </c>
      <c r="S464" s="1" t="str">
        <f t="shared" si="41"/>
        <v>Guyuan</v>
      </c>
      <c r="T464" s="1" t="s">
        <v>2696</v>
      </c>
      <c r="U464" s="1" t="s">
        <v>3070</v>
      </c>
      <c r="V464" s="1" t="s">
        <v>3411</v>
      </c>
      <c r="Y464" s="4" t="s">
        <v>5</v>
      </c>
      <c r="Z464" s="6">
        <v>21.37</v>
      </c>
      <c r="AA464" s="6">
        <v>12.15</v>
      </c>
      <c r="AB464" s="10">
        <v>33.520000000000003</v>
      </c>
      <c r="AC464" s="1" t="str">
        <f>VLOOKUP(V464,'loc sxcoal vs GID worksheet'!$A$1:$B$686,2,0)</f>
        <v>固原市</v>
      </c>
    </row>
    <row r="465" spans="1:29">
      <c r="A465" s="11">
        <v>2019</v>
      </c>
      <c r="B465" s="4" t="s">
        <v>6</v>
      </c>
      <c r="C465" s="4">
        <v>5</v>
      </c>
      <c r="D465" s="4" t="s">
        <v>0</v>
      </c>
      <c r="E465" s="4">
        <v>41</v>
      </c>
      <c r="F465" s="4" t="s">
        <v>0</v>
      </c>
      <c r="G465" s="8">
        <v>635</v>
      </c>
      <c r="H465" s="7" t="s">
        <v>724</v>
      </c>
      <c r="I465" s="7" t="s">
        <v>10</v>
      </c>
      <c r="J465" s="1" t="s">
        <v>1971</v>
      </c>
      <c r="K465" s="1" t="s">
        <v>1506</v>
      </c>
      <c r="L465" s="1" t="s">
        <v>2389</v>
      </c>
      <c r="M465" s="1" t="s">
        <v>2388</v>
      </c>
      <c r="N465" s="1" t="s">
        <v>2386</v>
      </c>
      <c r="Q465" s="1">
        <v>2</v>
      </c>
      <c r="R465" s="1" t="str">
        <f t="shared" si="40"/>
        <v>Anhui</v>
      </c>
      <c r="S465" s="1" t="str">
        <f t="shared" si="41"/>
        <v>Wuhu</v>
      </c>
      <c r="T465" s="1" t="s">
        <v>2386</v>
      </c>
      <c r="U465" s="1" t="s">
        <v>2388</v>
      </c>
      <c r="V465" s="1" t="s">
        <v>3252</v>
      </c>
      <c r="Y465" s="4" t="s">
        <v>5</v>
      </c>
      <c r="Z465" s="6">
        <v>500.04</v>
      </c>
      <c r="AA465" s="6">
        <v>284.39</v>
      </c>
      <c r="AB465" s="10">
        <v>784.43000000000006</v>
      </c>
      <c r="AC465" s="1" t="str">
        <f>VLOOKUP(V465,'loc sxcoal vs GID worksheet'!$A$1:$B$686,2,0)</f>
        <v>芜湖市</v>
      </c>
    </row>
    <row r="466" spans="1:29">
      <c r="A466" s="11">
        <v>2019</v>
      </c>
      <c r="B466" s="4" t="s">
        <v>6</v>
      </c>
      <c r="C466" s="4">
        <v>5</v>
      </c>
      <c r="D466" s="4" t="s">
        <v>0</v>
      </c>
      <c r="E466" s="4">
        <v>41</v>
      </c>
      <c r="F466" s="4" t="s">
        <v>0</v>
      </c>
      <c r="G466" s="8">
        <v>636</v>
      </c>
      <c r="H466" s="7" t="s">
        <v>725</v>
      </c>
      <c r="I466" s="7" t="s">
        <v>10</v>
      </c>
      <c r="J466" s="1" t="s">
        <v>1972</v>
      </c>
      <c r="K466" s="1" t="s">
        <v>1507</v>
      </c>
      <c r="L466" s="1" t="s">
        <v>3071</v>
      </c>
      <c r="M466" s="1" t="s">
        <v>2871</v>
      </c>
      <c r="N466" s="1" t="s">
        <v>2400</v>
      </c>
      <c r="Q466" s="1">
        <v>2</v>
      </c>
      <c r="R466" s="1" t="str">
        <f t="shared" si="40"/>
        <v>Hunan</v>
      </c>
      <c r="S466" s="1" t="str">
        <f t="shared" si="41"/>
        <v>Loudi</v>
      </c>
      <c r="T466" s="1" t="s">
        <v>2400</v>
      </c>
      <c r="U466" s="1" t="s">
        <v>2871</v>
      </c>
      <c r="V466" s="1" t="s">
        <v>3355</v>
      </c>
      <c r="Y466" s="4" t="s">
        <v>5</v>
      </c>
      <c r="Z466" s="6">
        <v>267.12</v>
      </c>
      <c r="AA466" s="6">
        <v>151.91999999999999</v>
      </c>
      <c r="AB466" s="10">
        <v>419.03999999999996</v>
      </c>
      <c r="AC466" s="1" t="str">
        <f>VLOOKUP(V466,'loc sxcoal vs GID worksheet'!$A$1:$B$686,2,0)</f>
        <v>娄底市</v>
      </c>
    </row>
    <row r="467" spans="1:29">
      <c r="A467" s="11">
        <v>2019</v>
      </c>
      <c r="B467" s="4" t="s">
        <v>6</v>
      </c>
      <c r="C467" s="4">
        <v>5</v>
      </c>
      <c r="D467" s="4" t="s">
        <v>0</v>
      </c>
      <c r="E467" s="4">
        <v>41</v>
      </c>
      <c r="F467" s="4" t="s">
        <v>0</v>
      </c>
      <c r="G467" s="8">
        <v>639</v>
      </c>
      <c r="H467" s="7" t="s">
        <v>728</v>
      </c>
      <c r="I467" s="7" t="s">
        <v>10</v>
      </c>
      <c r="J467" s="1" t="s">
        <v>1975</v>
      </c>
      <c r="K467" s="1" t="s">
        <v>1510</v>
      </c>
      <c r="L467" s="1" t="s">
        <v>3072</v>
      </c>
      <c r="M467" s="1" t="s">
        <v>1554</v>
      </c>
      <c r="N467" s="1" t="s">
        <v>2362</v>
      </c>
      <c r="Q467" s="1">
        <v>2</v>
      </c>
      <c r="R467" s="1" t="str">
        <f t="shared" si="40"/>
        <v>Henan</v>
      </c>
      <c r="S467" s="1" t="str">
        <f t="shared" si="41"/>
        <v>Luohe</v>
      </c>
      <c r="T467" s="1" t="s">
        <v>2362</v>
      </c>
      <c r="U467" s="1" t="s">
        <v>1554</v>
      </c>
      <c r="V467" s="1" t="s">
        <v>3412</v>
      </c>
      <c r="Y467" s="4" t="s">
        <v>5</v>
      </c>
      <c r="Z467" s="6">
        <v>38.46</v>
      </c>
      <c r="AA467" s="6">
        <v>21.88</v>
      </c>
      <c r="AB467" s="10">
        <v>60.34</v>
      </c>
      <c r="AC467" s="1" t="str">
        <f>VLOOKUP(V467,'loc sxcoal vs GID worksheet'!$A$1:$B$686,2,0)</f>
        <v>漯河市</v>
      </c>
    </row>
    <row r="468" spans="1:29">
      <c r="A468" s="11">
        <v>2019</v>
      </c>
      <c r="B468" s="4" t="s">
        <v>6</v>
      </c>
      <c r="C468" s="4">
        <v>5</v>
      </c>
      <c r="D468" s="4" t="s">
        <v>0</v>
      </c>
      <c r="E468" s="4">
        <v>41</v>
      </c>
      <c r="F468" s="4" t="s">
        <v>0</v>
      </c>
      <c r="G468" s="8">
        <v>641</v>
      </c>
      <c r="H468" s="7" t="s">
        <v>730</v>
      </c>
      <c r="I468" s="7" t="s">
        <v>10</v>
      </c>
      <c r="J468" s="1" t="s">
        <v>1977</v>
      </c>
      <c r="K468" s="1" t="s">
        <v>1512</v>
      </c>
      <c r="L468" s="1" t="s">
        <v>1235</v>
      </c>
      <c r="M468" s="1" t="s">
        <v>2361</v>
      </c>
      <c r="N468" s="1" t="s">
        <v>2362</v>
      </c>
      <c r="Q468" s="1">
        <v>2</v>
      </c>
      <c r="R468" s="1" t="str">
        <f t="shared" si="40"/>
        <v>Henan</v>
      </c>
      <c r="S468" s="1" t="str">
        <f t="shared" si="41"/>
        <v>Luoyang</v>
      </c>
      <c r="T468" s="1" t="s">
        <v>2362</v>
      </c>
      <c r="U468" s="1" t="s">
        <v>2361</v>
      </c>
      <c r="V468" s="1" t="s">
        <v>3245</v>
      </c>
      <c r="Y468" s="4" t="s">
        <v>5</v>
      </c>
      <c r="Z468" s="6">
        <v>79.069999999999993</v>
      </c>
      <c r="AA468" s="6">
        <v>44.97</v>
      </c>
      <c r="AB468" s="10">
        <v>124.03999999999999</v>
      </c>
      <c r="AC468" s="1" t="str">
        <f>VLOOKUP(V468,'loc sxcoal vs GID worksheet'!$A$1:$B$686,2,0)</f>
        <v>洛阳市</v>
      </c>
    </row>
    <row r="469" spans="1:29">
      <c r="A469" s="11">
        <v>2019</v>
      </c>
      <c r="B469" s="4" t="s">
        <v>6</v>
      </c>
      <c r="C469" s="4">
        <v>5</v>
      </c>
      <c r="D469" s="4" t="s">
        <v>0</v>
      </c>
      <c r="E469" s="4">
        <v>41</v>
      </c>
      <c r="F469" s="4" t="s">
        <v>0</v>
      </c>
      <c r="G469" s="8">
        <v>642</v>
      </c>
      <c r="H469" s="7" t="s">
        <v>731</v>
      </c>
      <c r="I469" s="7" t="s">
        <v>10</v>
      </c>
      <c r="J469" s="1" t="s">
        <v>1978</v>
      </c>
      <c r="K469" s="1" t="s">
        <v>1513</v>
      </c>
      <c r="L469" s="1" t="s">
        <v>3073</v>
      </c>
      <c r="M469" s="1" t="s">
        <v>2361</v>
      </c>
      <c r="N469" s="1" t="s">
        <v>2362</v>
      </c>
      <c r="Q469" s="1">
        <v>2</v>
      </c>
      <c r="R469" s="1" t="str">
        <f t="shared" si="40"/>
        <v>Henan</v>
      </c>
      <c r="S469" s="1" t="str">
        <f t="shared" si="41"/>
        <v>Luoyang</v>
      </c>
      <c r="T469" s="1" t="s">
        <v>2362</v>
      </c>
      <c r="U469" s="1" t="s">
        <v>2361</v>
      </c>
      <c r="V469" s="1" t="s">
        <v>3245</v>
      </c>
      <c r="Y469" s="4" t="s">
        <v>5</v>
      </c>
      <c r="Z469" s="6">
        <v>66.239999999999995</v>
      </c>
      <c r="AA469" s="6">
        <v>37.68</v>
      </c>
      <c r="AB469" s="10">
        <v>103.91999999999999</v>
      </c>
      <c r="AC469" s="1" t="str">
        <f>VLOOKUP(V469,'loc sxcoal vs GID worksheet'!$A$1:$B$686,2,0)</f>
        <v>洛阳市</v>
      </c>
    </row>
    <row r="470" spans="1:29">
      <c r="A470" s="11">
        <v>2019</v>
      </c>
      <c r="B470" s="4" t="s">
        <v>6</v>
      </c>
      <c r="C470" s="4">
        <v>5</v>
      </c>
      <c r="D470" s="4" t="s">
        <v>0</v>
      </c>
      <c r="E470" s="4">
        <v>41</v>
      </c>
      <c r="F470" s="4" t="s">
        <v>0</v>
      </c>
      <c r="G470" s="8">
        <v>644</v>
      </c>
      <c r="H470" s="7" t="s">
        <v>733</v>
      </c>
      <c r="I470" s="7" t="s">
        <v>10</v>
      </c>
      <c r="J470" s="1" t="s">
        <v>1980</v>
      </c>
      <c r="K470" s="1" t="s">
        <v>1515</v>
      </c>
      <c r="L470" s="1" t="s">
        <v>3074</v>
      </c>
      <c r="M470" s="1" t="s">
        <v>3075</v>
      </c>
      <c r="N470" s="1" t="s">
        <v>1517</v>
      </c>
      <c r="Q470" s="1">
        <v>2</v>
      </c>
      <c r="R470" s="1" t="str">
        <f t="shared" si="40"/>
        <v>Guangdong</v>
      </c>
      <c r="S470" s="1" t="str">
        <f t="shared" si="41"/>
        <v>Maoming</v>
      </c>
      <c r="T470" s="1" t="s">
        <v>1517</v>
      </c>
      <c r="U470" s="1" t="s">
        <v>3075</v>
      </c>
      <c r="V470" s="1" t="s">
        <v>3413</v>
      </c>
      <c r="Y470" s="4" t="s">
        <v>5</v>
      </c>
      <c r="Z470" s="6">
        <v>119.67</v>
      </c>
      <c r="AA470" s="6">
        <v>68.06</v>
      </c>
      <c r="AB470" s="10">
        <v>187.73000000000002</v>
      </c>
      <c r="AC470" s="1" t="str">
        <f>VLOOKUP(V470,'loc sxcoal vs GID worksheet'!$A$1:$B$686,2,0)</f>
        <v>茂名市</v>
      </c>
    </row>
    <row r="471" spans="1:29">
      <c r="A471" s="11">
        <v>2019</v>
      </c>
      <c r="B471" s="4" t="s">
        <v>6</v>
      </c>
      <c r="C471" s="4">
        <v>5</v>
      </c>
      <c r="D471" s="4" t="s">
        <v>0</v>
      </c>
      <c r="E471" s="4">
        <v>41</v>
      </c>
      <c r="F471" s="4" t="s">
        <v>0</v>
      </c>
      <c r="G471" s="8">
        <v>651</v>
      </c>
      <c r="H471" s="7" t="s">
        <v>740</v>
      </c>
      <c r="I471" s="7" t="s">
        <v>10</v>
      </c>
      <c r="J471" s="1" t="s">
        <v>1987</v>
      </c>
      <c r="K471" s="1" t="s">
        <v>1522</v>
      </c>
      <c r="L471" s="1" t="s">
        <v>3076</v>
      </c>
      <c r="M471" s="1" t="s">
        <v>2713</v>
      </c>
      <c r="N471" s="1" t="s">
        <v>2565</v>
      </c>
      <c r="Q471" s="1">
        <v>2</v>
      </c>
      <c r="R471" s="1" t="str">
        <f t="shared" si="40"/>
        <v>Qinghai</v>
      </c>
      <c r="S471" s="1" t="str">
        <f t="shared" si="41"/>
        <v>Haidong</v>
      </c>
      <c r="T471" s="1" t="s">
        <v>2565</v>
      </c>
      <c r="U471" s="1" t="s">
        <v>2713</v>
      </c>
      <c r="V471" s="1" t="s">
        <v>3328</v>
      </c>
      <c r="Y471" s="4" t="s">
        <v>5</v>
      </c>
      <c r="Z471" s="6">
        <v>166.68</v>
      </c>
      <c r="AA471" s="6">
        <v>94.8</v>
      </c>
      <c r="AB471" s="10">
        <v>261.48</v>
      </c>
      <c r="AC471" s="1" t="str">
        <f>VLOOKUP(V471,'loc sxcoal vs GID worksheet'!$A$1:$B$686,2,0)</f>
        <v>海东市</v>
      </c>
    </row>
    <row r="472" spans="1:29">
      <c r="A472" s="11">
        <v>2019</v>
      </c>
      <c r="B472" s="4" t="s">
        <v>6</v>
      </c>
      <c r="C472" s="4">
        <v>5</v>
      </c>
      <c r="D472" s="4" t="s">
        <v>0</v>
      </c>
      <c r="E472" s="4">
        <v>41</v>
      </c>
      <c r="F472" s="4" t="s">
        <v>0</v>
      </c>
      <c r="G472" s="8">
        <v>573</v>
      </c>
      <c r="H472" s="7" t="s">
        <v>641</v>
      </c>
      <c r="I472" s="7" t="s">
        <v>646</v>
      </c>
      <c r="J472" s="1" t="s">
        <v>647</v>
      </c>
      <c r="K472" s="1" t="s">
        <v>1118</v>
      </c>
      <c r="L472" s="1" t="s">
        <v>3046</v>
      </c>
      <c r="M472" s="1" t="s">
        <v>3047</v>
      </c>
      <c r="N472" s="1" t="s">
        <v>2634</v>
      </c>
      <c r="Q472" s="1">
        <v>2</v>
      </c>
      <c r="R472" s="1" t="str">
        <f t="shared" ref="R472:R503" si="42">N472</f>
        <v>Jilin</v>
      </c>
      <c r="S472" s="1" t="str">
        <f t="shared" ref="S472:S503" si="43">M472</f>
        <v>Yonghua</v>
      </c>
      <c r="T472" s="1" t="s">
        <v>2634</v>
      </c>
      <c r="U472" s="1" t="s">
        <v>3047</v>
      </c>
      <c r="V472" s="1" t="s">
        <v>3492</v>
      </c>
      <c r="Y472" s="4" t="s">
        <v>5</v>
      </c>
      <c r="Z472" s="6">
        <v>166.68</v>
      </c>
      <c r="AA472" s="6">
        <v>94.8</v>
      </c>
      <c r="AB472" s="10">
        <v>261.48</v>
      </c>
      <c r="AC472" s="1" t="str">
        <f>VLOOKUP(V472,'loc sxcoal vs GID worksheet'!$A$1:$B$686,2,0)</f>
        <v>通化市</v>
      </c>
    </row>
    <row r="473" spans="1:29">
      <c r="A473" s="11">
        <v>2019</v>
      </c>
      <c r="B473" s="4" t="s">
        <v>6</v>
      </c>
      <c r="C473" s="4">
        <v>5</v>
      </c>
      <c r="D473" s="4" t="s">
        <v>0</v>
      </c>
      <c r="E473" s="4">
        <v>41</v>
      </c>
      <c r="F473" s="4" t="s">
        <v>0</v>
      </c>
      <c r="G473" s="8">
        <v>657</v>
      </c>
      <c r="H473" s="7" t="s">
        <v>747</v>
      </c>
      <c r="I473" s="7" t="s">
        <v>10</v>
      </c>
      <c r="J473" s="1" t="s">
        <v>1993</v>
      </c>
      <c r="K473" s="1" t="s">
        <v>1528</v>
      </c>
      <c r="L473" s="1" t="s">
        <v>1528</v>
      </c>
      <c r="M473" s="1" t="s">
        <v>1421</v>
      </c>
      <c r="N473" s="1" t="s">
        <v>2453</v>
      </c>
      <c r="Q473" s="1">
        <v>2</v>
      </c>
      <c r="R473" s="1" t="str">
        <f t="shared" si="42"/>
        <v>Jiangsu</v>
      </c>
      <c r="S473" s="1" t="str">
        <f t="shared" si="43"/>
        <v>Nanjing</v>
      </c>
      <c r="T473" s="1" t="s">
        <v>2453</v>
      </c>
      <c r="U473" s="1" t="s">
        <v>1421</v>
      </c>
      <c r="V473" s="1" t="s">
        <v>3403</v>
      </c>
      <c r="Y473" s="4" t="s">
        <v>5</v>
      </c>
      <c r="Z473" s="6">
        <v>100.44</v>
      </c>
      <c r="AA473" s="6">
        <v>57.12</v>
      </c>
      <c r="AB473" s="10">
        <v>157.56</v>
      </c>
      <c r="AC473" s="1" t="str">
        <f>VLOOKUP(V473,'loc sxcoal vs GID worksheet'!$A$1:$B$686,2,0)</f>
        <v>南京市</v>
      </c>
    </row>
    <row r="474" spans="1:29">
      <c r="A474" s="11">
        <v>2019</v>
      </c>
      <c r="B474" s="4" t="s">
        <v>6</v>
      </c>
      <c r="C474" s="4">
        <v>5</v>
      </c>
      <c r="D474" s="4" t="s">
        <v>0</v>
      </c>
      <c r="E474" s="4">
        <v>41</v>
      </c>
      <c r="F474" s="4" t="s">
        <v>0</v>
      </c>
      <c r="G474" s="8">
        <v>658</v>
      </c>
      <c r="H474" s="7" t="s">
        <v>748</v>
      </c>
      <c r="I474" s="7" t="s">
        <v>10</v>
      </c>
      <c r="J474" s="1" t="s">
        <v>1994</v>
      </c>
      <c r="K474" s="1" t="s">
        <v>1529</v>
      </c>
      <c r="L474" s="1" t="s">
        <v>3078</v>
      </c>
      <c r="M474" s="1" t="s">
        <v>2504</v>
      </c>
      <c r="N474" s="1" t="s">
        <v>2496</v>
      </c>
      <c r="Q474" s="1">
        <v>2</v>
      </c>
      <c r="R474" s="1" t="str">
        <f t="shared" si="42"/>
        <v>Guangxi</v>
      </c>
      <c r="S474" s="1" t="str">
        <f t="shared" si="43"/>
        <v>Nanning</v>
      </c>
      <c r="T474" s="1" t="s">
        <v>2496</v>
      </c>
      <c r="U474" s="1" t="s">
        <v>2504</v>
      </c>
      <c r="V474" s="1" t="s">
        <v>3283</v>
      </c>
      <c r="Y474" s="4" t="s">
        <v>5</v>
      </c>
      <c r="Z474" s="6">
        <v>42.74</v>
      </c>
      <c r="AA474" s="6">
        <v>24.31</v>
      </c>
      <c r="AB474" s="10">
        <v>67.05</v>
      </c>
      <c r="AC474" s="1" t="str">
        <f>VLOOKUP(V474,'loc sxcoal vs GID worksheet'!$A$1:$B$686,2,0)</f>
        <v>南宁市</v>
      </c>
    </row>
    <row r="475" spans="1:29">
      <c r="A475" s="11">
        <v>2019</v>
      </c>
      <c r="B475" s="4" t="s">
        <v>6</v>
      </c>
      <c r="C475" s="4">
        <v>5</v>
      </c>
      <c r="D475" s="4" t="s">
        <v>0</v>
      </c>
      <c r="E475" s="4">
        <v>41</v>
      </c>
      <c r="F475" s="4" t="s">
        <v>0</v>
      </c>
      <c r="G475" s="8">
        <v>659</v>
      </c>
      <c r="H475" s="7" t="s">
        <v>749</v>
      </c>
      <c r="I475" s="7" t="s">
        <v>10</v>
      </c>
      <c r="J475" s="1" t="s">
        <v>1995</v>
      </c>
      <c r="K475" s="1" t="s">
        <v>1530</v>
      </c>
      <c r="L475" s="1" t="s">
        <v>3079</v>
      </c>
      <c r="M475" s="1" t="s">
        <v>2504</v>
      </c>
      <c r="N475" s="1" t="s">
        <v>2496</v>
      </c>
      <c r="Q475" s="1">
        <v>2</v>
      </c>
      <c r="R475" s="1" t="str">
        <f t="shared" si="42"/>
        <v>Guangxi</v>
      </c>
      <c r="S475" s="1" t="str">
        <f t="shared" si="43"/>
        <v>Nanning</v>
      </c>
      <c r="T475" s="1" t="s">
        <v>2496</v>
      </c>
      <c r="U475" s="1" t="s">
        <v>2504</v>
      </c>
      <c r="V475" s="1" t="s">
        <v>3283</v>
      </c>
      <c r="Y475" s="4" t="s">
        <v>5</v>
      </c>
      <c r="Z475" s="6">
        <v>100.44</v>
      </c>
      <c r="AA475" s="6">
        <v>57.12</v>
      </c>
      <c r="AB475" s="10">
        <v>157.56</v>
      </c>
      <c r="AC475" s="1" t="str">
        <f>VLOOKUP(V475,'loc sxcoal vs GID worksheet'!$A$1:$B$686,2,0)</f>
        <v>南宁市</v>
      </c>
    </row>
    <row r="476" spans="1:29">
      <c r="A476" s="11">
        <v>2019</v>
      </c>
      <c r="B476" s="4" t="s">
        <v>6</v>
      </c>
      <c r="C476" s="4">
        <v>5</v>
      </c>
      <c r="D476" s="4" t="s">
        <v>0</v>
      </c>
      <c r="E476" s="4">
        <v>41</v>
      </c>
      <c r="F476" s="4" t="s">
        <v>0</v>
      </c>
      <c r="G476" s="8">
        <v>660</v>
      </c>
      <c r="H476" s="7" t="s">
        <v>750</v>
      </c>
      <c r="I476" s="7" t="s">
        <v>10</v>
      </c>
      <c r="J476" s="1" t="s">
        <v>1996</v>
      </c>
      <c r="K476" s="1" t="s">
        <v>1416</v>
      </c>
      <c r="L476" s="1" t="s">
        <v>3029</v>
      </c>
      <c r="M476" s="1" t="s">
        <v>3080</v>
      </c>
      <c r="N476" s="1" t="s">
        <v>2615</v>
      </c>
      <c r="Q476" s="1">
        <v>2</v>
      </c>
      <c r="R476" s="1" t="str">
        <f t="shared" si="42"/>
        <v>InnerMongolia</v>
      </c>
      <c r="S476" s="1" t="str">
        <f t="shared" si="43"/>
        <v>Hohhot</v>
      </c>
      <c r="T476" s="1" t="s">
        <v>2615</v>
      </c>
      <c r="U476" s="1" t="s">
        <v>3080</v>
      </c>
      <c r="V476" s="1" t="s">
        <v>3414</v>
      </c>
      <c r="Y476" s="4" t="s">
        <v>5</v>
      </c>
      <c r="Z476" s="6">
        <v>166.68</v>
      </c>
      <c r="AA476" s="6">
        <v>94.8</v>
      </c>
      <c r="AB476" s="10">
        <v>261.48</v>
      </c>
      <c r="AC476" s="1" t="str">
        <f>VLOOKUP(V476,'loc sxcoal vs GID worksheet'!$A$1:$B$686,2,0)</f>
        <v>呼和浩特市</v>
      </c>
    </row>
    <row r="477" spans="1:29">
      <c r="A477" s="11">
        <v>2019</v>
      </c>
      <c r="B477" s="4" t="s">
        <v>6</v>
      </c>
      <c r="C477" s="4">
        <v>5</v>
      </c>
      <c r="D477" s="4" t="s">
        <v>0</v>
      </c>
      <c r="E477" s="4">
        <v>41</v>
      </c>
      <c r="F477" s="4" t="s">
        <v>0</v>
      </c>
      <c r="G477" s="8">
        <v>661</v>
      </c>
      <c r="H477" s="7" t="s">
        <v>751</v>
      </c>
      <c r="I477" s="7" t="s">
        <v>10</v>
      </c>
      <c r="J477" s="1" t="s">
        <v>1997</v>
      </c>
      <c r="K477" s="1" t="s">
        <v>1531</v>
      </c>
      <c r="L477" s="1" t="s">
        <v>3081</v>
      </c>
      <c r="M477" s="1" t="s">
        <v>3082</v>
      </c>
      <c r="N477" s="1" t="s">
        <v>2357</v>
      </c>
      <c r="Q477" s="1">
        <v>2</v>
      </c>
      <c r="R477" s="1" t="str">
        <f t="shared" si="42"/>
        <v>Zhejiang</v>
      </c>
      <c r="S477" s="1" t="str">
        <f t="shared" si="43"/>
        <v>Ningbo</v>
      </c>
      <c r="T477" s="1" t="s">
        <v>2357</v>
      </c>
      <c r="U477" s="1" t="s">
        <v>3082</v>
      </c>
      <c r="V477" s="1" t="s">
        <v>3415</v>
      </c>
      <c r="Y477" s="4" t="s">
        <v>5</v>
      </c>
      <c r="Z477" s="6">
        <v>427.39</v>
      </c>
      <c r="AA477" s="6">
        <v>243.07</v>
      </c>
      <c r="AB477" s="10">
        <v>670.46</v>
      </c>
      <c r="AC477" s="1" t="str">
        <f>VLOOKUP(V477,'loc sxcoal vs GID worksheet'!$A$1:$B$686,2,0)</f>
        <v>宁波市</v>
      </c>
    </row>
    <row r="478" spans="1:29">
      <c r="A478" s="11">
        <v>2019</v>
      </c>
      <c r="B478" s="4" t="s">
        <v>6</v>
      </c>
      <c r="C478" s="4">
        <v>5</v>
      </c>
      <c r="D478" s="4" t="s">
        <v>0</v>
      </c>
      <c r="E478" s="4">
        <v>41</v>
      </c>
      <c r="F478" s="4" t="s">
        <v>0</v>
      </c>
      <c r="G478" s="8">
        <v>667</v>
      </c>
      <c r="H478" s="7" t="s">
        <v>757</v>
      </c>
      <c r="I478" s="7" t="s">
        <v>10</v>
      </c>
      <c r="J478" s="1" t="s">
        <v>2003</v>
      </c>
      <c r="K478" s="1" t="s">
        <v>1536</v>
      </c>
      <c r="L478" s="1" t="s">
        <v>2639</v>
      </c>
      <c r="M478" s="1" t="s">
        <v>2639</v>
      </c>
      <c r="N478" s="1" t="s">
        <v>2416</v>
      </c>
      <c r="Q478" s="1">
        <v>2</v>
      </c>
      <c r="R478" s="1" t="str">
        <f t="shared" si="42"/>
        <v>Gansu</v>
      </c>
      <c r="S478" s="1" t="str">
        <f t="shared" si="43"/>
        <v>Baiyin</v>
      </c>
      <c r="T478" s="1" t="s">
        <v>2416</v>
      </c>
      <c r="U478" s="1" t="s">
        <v>2639</v>
      </c>
      <c r="V478" s="1" t="s">
        <v>3315</v>
      </c>
      <c r="Y478" s="4" t="s">
        <v>5</v>
      </c>
      <c r="Z478" s="6">
        <v>299.17</v>
      </c>
      <c r="AA478" s="6">
        <v>170.15</v>
      </c>
      <c r="AB478" s="10">
        <v>469.32000000000005</v>
      </c>
      <c r="AC478" s="1" t="str">
        <f>VLOOKUP(V478,'loc sxcoal vs GID worksheet'!$A$1:$B$686,2,0)</f>
        <v>白银市</v>
      </c>
    </row>
    <row r="479" spans="1:29">
      <c r="A479" s="11">
        <v>2019</v>
      </c>
      <c r="B479" s="4" t="s">
        <v>6</v>
      </c>
      <c r="C479" s="4">
        <v>5</v>
      </c>
      <c r="D479" s="4" t="s">
        <v>0</v>
      </c>
      <c r="E479" s="4">
        <v>41</v>
      </c>
      <c r="F479" s="4" t="s">
        <v>0</v>
      </c>
      <c r="G479" s="8">
        <v>668</v>
      </c>
      <c r="H479" s="7" t="s">
        <v>758</v>
      </c>
      <c r="I479" s="7" t="s">
        <v>759</v>
      </c>
      <c r="J479" s="1" t="s">
        <v>2004</v>
      </c>
      <c r="K479" s="1" t="s">
        <v>1537</v>
      </c>
      <c r="L479" s="1" t="s">
        <v>2971</v>
      </c>
      <c r="M479" s="1" t="s">
        <v>2816</v>
      </c>
      <c r="N479" s="1" t="s">
        <v>2416</v>
      </c>
      <c r="Q479" s="1">
        <v>2</v>
      </c>
      <c r="R479" s="1" t="str">
        <f t="shared" si="42"/>
        <v>Gansu</v>
      </c>
      <c r="S479" s="1" t="str">
        <f t="shared" si="43"/>
        <v>Tianshui</v>
      </c>
      <c r="T479" s="1" t="s">
        <v>2416</v>
      </c>
      <c r="U479" s="1" t="s">
        <v>2816</v>
      </c>
      <c r="V479" s="1" t="s">
        <v>3348</v>
      </c>
      <c r="Y479" s="4" t="s">
        <v>5</v>
      </c>
      <c r="Z479" s="6">
        <v>267.12</v>
      </c>
      <c r="AA479" s="6">
        <v>151.91999999999999</v>
      </c>
      <c r="AB479" s="10">
        <v>419.03999999999996</v>
      </c>
      <c r="AC479" s="1" t="str">
        <f>VLOOKUP(V479,'loc sxcoal vs GID worksheet'!$A$1:$B$686,2,0)</f>
        <v>天水市</v>
      </c>
    </row>
    <row r="480" spans="1:29">
      <c r="A480" s="11">
        <v>2019</v>
      </c>
      <c r="B480" s="4" t="s">
        <v>6</v>
      </c>
      <c r="C480" s="4">
        <v>5</v>
      </c>
      <c r="D480" s="4" t="s">
        <v>0</v>
      </c>
      <c r="E480" s="4">
        <v>41</v>
      </c>
      <c r="F480" s="4" t="s">
        <v>0</v>
      </c>
      <c r="G480" s="8">
        <v>669</v>
      </c>
      <c r="H480" s="7" t="s">
        <v>760</v>
      </c>
      <c r="I480" s="7" t="s">
        <v>10</v>
      </c>
      <c r="J480" s="1" t="s">
        <v>2005</v>
      </c>
      <c r="K480" s="1" t="s">
        <v>1538</v>
      </c>
      <c r="L480" s="1" t="s">
        <v>3083</v>
      </c>
      <c r="M480" s="1" t="s">
        <v>3084</v>
      </c>
      <c r="N480" s="1" t="s">
        <v>2696</v>
      </c>
      <c r="Q480" s="1">
        <v>2</v>
      </c>
      <c r="R480" s="1" t="str">
        <f t="shared" si="42"/>
        <v>Ningxia</v>
      </c>
      <c r="S480" s="1" t="str">
        <f t="shared" si="43"/>
        <v>Yinchuan</v>
      </c>
      <c r="T480" s="1" t="s">
        <v>2696</v>
      </c>
      <c r="U480" s="1" t="s">
        <v>3084</v>
      </c>
      <c r="V480" s="1" t="s">
        <v>3416</v>
      </c>
      <c r="Y480" s="4" t="s">
        <v>5</v>
      </c>
      <c r="Z480" s="6">
        <v>21.37</v>
      </c>
      <c r="AA480" s="6">
        <v>12.15</v>
      </c>
      <c r="AB480" s="10">
        <v>33.520000000000003</v>
      </c>
      <c r="AC480" s="1" t="str">
        <f>VLOOKUP(V480,'loc sxcoal vs GID worksheet'!$A$1:$B$686,2,0)</f>
        <v>银川市</v>
      </c>
    </row>
    <row r="481" spans="1:29">
      <c r="A481" s="11">
        <v>2019</v>
      </c>
      <c r="B481" s="4" t="s">
        <v>6</v>
      </c>
      <c r="C481" s="4">
        <v>5</v>
      </c>
      <c r="D481" s="4" t="s">
        <v>0</v>
      </c>
      <c r="E481" s="4">
        <v>41</v>
      </c>
      <c r="F481" s="4" t="s">
        <v>0</v>
      </c>
      <c r="G481" s="8">
        <v>670</v>
      </c>
      <c r="H481" s="7" t="s">
        <v>761</v>
      </c>
      <c r="I481" s="7" t="s">
        <v>10</v>
      </c>
      <c r="J481" s="1" t="s">
        <v>2006</v>
      </c>
      <c r="K481" s="1" t="s">
        <v>1539</v>
      </c>
      <c r="L481" s="1" t="s">
        <v>2695</v>
      </c>
      <c r="M481" s="1" t="s">
        <v>3084</v>
      </c>
      <c r="N481" s="1" t="s">
        <v>2696</v>
      </c>
      <c r="Q481" s="1">
        <v>2</v>
      </c>
      <c r="R481" s="1" t="str">
        <f t="shared" si="42"/>
        <v>Ningxia</v>
      </c>
      <c r="S481" s="1" t="str">
        <f t="shared" si="43"/>
        <v>Yinchuan</v>
      </c>
      <c r="T481" s="1" t="s">
        <v>2696</v>
      </c>
      <c r="U481" s="1" t="s">
        <v>3084</v>
      </c>
      <c r="V481" s="1" t="s">
        <v>3416</v>
      </c>
      <c r="Y481" s="4" t="s">
        <v>5</v>
      </c>
      <c r="Z481" s="6">
        <v>42.74</v>
      </c>
      <c r="AA481" s="6">
        <v>24.31</v>
      </c>
      <c r="AB481" s="10">
        <v>67.05</v>
      </c>
      <c r="AC481" s="1" t="str">
        <f>VLOOKUP(V481,'loc sxcoal vs GID worksheet'!$A$1:$B$686,2,0)</f>
        <v>银川市</v>
      </c>
    </row>
    <row r="482" spans="1:29">
      <c r="A482" s="11">
        <v>2019</v>
      </c>
      <c r="B482" s="4" t="s">
        <v>6</v>
      </c>
      <c r="C482" s="4">
        <v>5</v>
      </c>
      <c r="D482" s="4" t="s">
        <v>0</v>
      </c>
      <c r="E482" s="4">
        <v>41</v>
      </c>
      <c r="F482" s="4" t="s">
        <v>0</v>
      </c>
      <c r="G482" s="8">
        <v>671</v>
      </c>
      <c r="H482" s="7" t="s">
        <v>762</v>
      </c>
      <c r="I482" s="7" t="s">
        <v>763</v>
      </c>
      <c r="J482" s="1" t="s">
        <v>2007</v>
      </c>
      <c r="K482" s="1" t="s">
        <v>1540</v>
      </c>
      <c r="L482" s="1" t="s">
        <v>2559</v>
      </c>
      <c r="M482" s="1" t="s">
        <v>3084</v>
      </c>
      <c r="N482" s="1" t="s">
        <v>2696</v>
      </c>
      <c r="Q482" s="1">
        <v>2</v>
      </c>
      <c r="R482" s="1" t="str">
        <f t="shared" si="42"/>
        <v>Ningxia</v>
      </c>
      <c r="S482" s="1" t="str">
        <f t="shared" si="43"/>
        <v>Yinchuan</v>
      </c>
      <c r="T482" s="1" t="s">
        <v>2696</v>
      </c>
      <c r="U482" s="1" t="s">
        <v>3084</v>
      </c>
      <c r="V482" s="1" t="s">
        <v>3416</v>
      </c>
      <c r="Y482" s="4" t="s">
        <v>5</v>
      </c>
      <c r="Z482" s="6">
        <v>100.44</v>
      </c>
      <c r="AA482" s="6">
        <v>57.12</v>
      </c>
      <c r="AB482" s="10">
        <v>157.56</v>
      </c>
      <c r="AC482" s="1" t="str">
        <f>VLOOKUP(V482,'loc sxcoal vs GID worksheet'!$A$1:$B$686,2,0)</f>
        <v>银川市</v>
      </c>
    </row>
    <row r="483" spans="1:29">
      <c r="A483" s="11">
        <v>2019</v>
      </c>
      <c r="B483" s="4" t="s">
        <v>6</v>
      </c>
      <c r="C483" s="4">
        <v>5</v>
      </c>
      <c r="D483" s="4" t="s">
        <v>0</v>
      </c>
      <c r="E483" s="4">
        <v>41</v>
      </c>
      <c r="F483" s="4" t="s">
        <v>0</v>
      </c>
      <c r="G483" s="8">
        <v>674</v>
      </c>
      <c r="H483" s="7" t="s">
        <v>766</v>
      </c>
      <c r="I483" s="7" t="s">
        <v>10</v>
      </c>
      <c r="J483" s="1" t="s">
        <v>2010</v>
      </c>
      <c r="K483" s="1" t="s">
        <v>1543</v>
      </c>
      <c r="L483" s="1" t="s">
        <v>3085</v>
      </c>
      <c r="M483" s="1" t="s">
        <v>3085</v>
      </c>
      <c r="N483" s="1" t="s">
        <v>2696</v>
      </c>
      <c r="Q483" s="1">
        <v>2</v>
      </c>
      <c r="R483" s="1" t="str">
        <f t="shared" si="42"/>
        <v>Ningxia</v>
      </c>
      <c r="S483" s="1" t="str">
        <f t="shared" si="43"/>
        <v>Shizuishan</v>
      </c>
      <c r="T483" s="1" t="s">
        <v>2696</v>
      </c>
      <c r="U483" s="1" t="s">
        <v>3085</v>
      </c>
      <c r="V483" s="1" t="s">
        <v>3417</v>
      </c>
      <c r="Y483" s="4" t="s">
        <v>5</v>
      </c>
      <c r="Z483" s="6">
        <v>213.69</v>
      </c>
      <c r="AA483" s="6">
        <v>121.53</v>
      </c>
      <c r="AB483" s="10">
        <v>335.22</v>
      </c>
      <c r="AC483" s="1" t="str">
        <f>VLOOKUP(V483,'loc sxcoal vs GID worksheet'!$A$1:$B$686,2,0)</f>
        <v>石嘴山市</v>
      </c>
    </row>
    <row r="484" spans="1:29">
      <c r="A484" s="11">
        <v>2019</v>
      </c>
      <c r="B484" s="4" t="s">
        <v>6</v>
      </c>
      <c r="C484" s="4">
        <v>5</v>
      </c>
      <c r="D484" s="4" t="s">
        <v>0</v>
      </c>
      <c r="E484" s="4">
        <v>41</v>
      </c>
      <c r="F484" s="4" t="s">
        <v>0</v>
      </c>
      <c r="G484" s="8">
        <v>842</v>
      </c>
      <c r="H484" s="7" t="s">
        <v>946</v>
      </c>
      <c r="I484" s="7" t="s">
        <v>10</v>
      </c>
      <c r="J484" s="1" t="s">
        <v>2174</v>
      </c>
      <c r="K484" s="1" t="s">
        <v>1692</v>
      </c>
      <c r="L484" s="1" t="s">
        <v>2793</v>
      </c>
      <c r="M484" s="1" t="s">
        <v>2794</v>
      </c>
      <c r="N484" s="1" t="s">
        <v>2795</v>
      </c>
      <c r="Q484" s="1">
        <v>2</v>
      </c>
      <c r="R484" s="1" t="str">
        <f t="shared" si="42"/>
        <v>Jingzhou</v>
      </c>
      <c r="S484" s="1" t="str">
        <f t="shared" si="43"/>
        <v>Zisong</v>
      </c>
      <c r="T484" s="1" t="s">
        <v>2795</v>
      </c>
      <c r="U484" s="1" t="s">
        <v>2794</v>
      </c>
      <c r="V484" s="1" t="s">
        <v>3499</v>
      </c>
      <c r="Y484" s="4" t="s">
        <v>5</v>
      </c>
      <c r="Z484" s="6">
        <v>166.68</v>
      </c>
      <c r="AA484" s="6">
        <v>94.8</v>
      </c>
      <c r="AB484" s="10">
        <v>261.48</v>
      </c>
      <c r="AC484" s="1" t="str">
        <f>VLOOKUP(V484,'loc sxcoal vs GID worksheet'!$A$1:$B$686,2,0)</f>
        <v>晋州市</v>
      </c>
    </row>
    <row r="485" spans="1:29">
      <c r="A485" s="11">
        <v>2019</v>
      </c>
      <c r="B485" s="4" t="s">
        <v>6</v>
      </c>
      <c r="C485" s="4">
        <v>5</v>
      </c>
      <c r="D485" s="4" t="s">
        <v>0</v>
      </c>
      <c r="E485" s="4">
        <v>41</v>
      </c>
      <c r="F485" s="4" t="s">
        <v>0</v>
      </c>
      <c r="G485" s="8">
        <v>677</v>
      </c>
      <c r="H485" s="7" t="s">
        <v>769</v>
      </c>
      <c r="I485" s="7" t="s">
        <v>10</v>
      </c>
      <c r="J485" s="1" t="s">
        <v>2013</v>
      </c>
      <c r="K485" s="1" t="s">
        <v>1546</v>
      </c>
      <c r="L485" s="1" t="s">
        <v>3088</v>
      </c>
      <c r="M485" s="1" t="s">
        <v>3084</v>
      </c>
      <c r="N485" s="1" t="s">
        <v>2696</v>
      </c>
      <c r="Q485" s="1">
        <v>2</v>
      </c>
      <c r="R485" s="1" t="str">
        <f t="shared" si="42"/>
        <v>Ningxia</v>
      </c>
      <c r="S485" s="1" t="str">
        <f t="shared" si="43"/>
        <v>Yinchuan</v>
      </c>
      <c r="T485" s="1" t="s">
        <v>2696</v>
      </c>
      <c r="U485" s="1" t="s">
        <v>3084</v>
      </c>
      <c r="V485" s="1" t="s">
        <v>3416</v>
      </c>
      <c r="Y485" s="4" t="s">
        <v>5</v>
      </c>
      <c r="Z485" s="6">
        <v>66.239999999999995</v>
      </c>
      <c r="AA485" s="6">
        <v>37.68</v>
      </c>
      <c r="AB485" s="10">
        <v>103.91999999999999</v>
      </c>
      <c r="AC485" s="1" t="str">
        <f>VLOOKUP(V485,'loc sxcoal vs GID worksheet'!$A$1:$B$686,2,0)</f>
        <v>银川市</v>
      </c>
    </row>
    <row r="486" spans="1:29">
      <c r="A486" s="11">
        <v>2019</v>
      </c>
      <c r="B486" s="4" t="s">
        <v>6</v>
      </c>
      <c r="C486" s="4">
        <v>5</v>
      </c>
      <c r="D486" s="4" t="s">
        <v>0</v>
      </c>
      <c r="E486" s="4">
        <v>41</v>
      </c>
      <c r="F486" s="4" t="s">
        <v>0</v>
      </c>
      <c r="G486" s="8">
        <v>678</v>
      </c>
      <c r="H486" s="7" t="s">
        <v>770</v>
      </c>
      <c r="I486" s="7" t="s">
        <v>10</v>
      </c>
      <c r="J486" s="1" t="s">
        <v>2014</v>
      </c>
      <c r="K486" s="1" t="s">
        <v>1547</v>
      </c>
      <c r="L486" s="1" t="s">
        <v>1532</v>
      </c>
      <c r="M486" s="1" t="s">
        <v>3084</v>
      </c>
      <c r="N486" s="1" t="s">
        <v>2696</v>
      </c>
      <c r="Q486" s="1">
        <v>2</v>
      </c>
      <c r="R486" s="1" t="str">
        <f t="shared" si="42"/>
        <v>Ningxia</v>
      </c>
      <c r="S486" s="1" t="str">
        <f t="shared" si="43"/>
        <v>Yinchuan</v>
      </c>
      <c r="T486" s="1" t="s">
        <v>2696</v>
      </c>
      <c r="U486" s="1" t="s">
        <v>3084</v>
      </c>
      <c r="V486" s="1" t="s">
        <v>3416</v>
      </c>
      <c r="Y486" s="4" t="s">
        <v>5</v>
      </c>
      <c r="Z486" s="6">
        <v>66.239999999999995</v>
      </c>
      <c r="AA486" s="6">
        <v>37.68</v>
      </c>
      <c r="AB486" s="10">
        <v>103.91999999999999</v>
      </c>
      <c r="AC486" s="1" t="str">
        <f>VLOOKUP(V486,'loc sxcoal vs GID worksheet'!$A$1:$B$686,2,0)</f>
        <v>银川市</v>
      </c>
    </row>
    <row r="487" spans="1:29">
      <c r="A487" s="11">
        <v>2019</v>
      </c>
      <c r="B487" s="4" t="s">
        <v>6</v>
      </c>
      <c r="C487" s="4">
        <v>5</v>
      </c>
      <c r="D487" s="4" t="s">
        <v>0</v>
      </c>
      <c r="E487" s="4">
        <v>41</v>
      </c>
      <c r="F487" s="4" t="s">
        <v>0</v>
      </c>
      <c r="G487" s="8">
        <v>684</v>
      </c>
      <c r="H487" s="7" t="s">
        <v>777</v>
      </c>
      <c r="I487" s="7" t="s">
        <v>10</v>
      </c>
      <c r="J487" s="1" t="s">
        <v>2020</v>
      </c>
      <c r="K487" s="1" t="s">
        <v>1553</v>
      </c>
      <c r="L487" s="1" t="s">
        <v>3089</v>
      </c>
      <c r="M487" s="1" t="s">
        <v>2571</v>
      </c>
      <c r="N487" s="1" t="s">
        <v>2412</v>
      </c>
      <c r="Q487" s="1">
        <v>2</v>
      </c>
      <c r="R487" s="1" t="str">
        <f t="shared" si="42"/>
        <v>Shaanxi</v>
      </c>
      <c r="S487" s="1" t="str">
        <f t="shared" si="43"/>
        <v>Ankang</v>
      </c>
      <c r="T487" s="1" t="s">
        <v>2412</v>
      </c>
      <c r="U487" s="1" t="s">
        <v>2571</v>
      </c>
      <c r="V487" s="1" t="s">
        <v>3300</v>
      </c>
      <c r="Y487" s="4" t="s">
        <v>5</v>
      </c>
      <c r="Z487" s="6">
        <v>64.11</v>
      </c>
      <c r="AA487" s="6">
        <v>36.46</v>
      </c>
      <c r="AB487" s="10">
        <v>100.57</v>
      </c>
      <c r="AC487" s="1" t="str">
        <f>VLOOKUP(V487,'loc sxcoal vs GID worksheet'!$A$1:$B$686,2,0)</f>
        <v>安康市</v>
      </c>
    </row>
    <row r="488" spans="1:29">
      <c r="A488" s="11">
        <v>2019</v>
      </c>
      <c r="B488" s="4" t="s">
        <v>6</v>
      </c>
      <c r="C488" s="4">
        <v>5</v>
      </c>
      <c r="D488" s="4" t="s">
        <v>0</v>
      </c>
      <c r="E488" s="4">
        <v>41</v>
      </c>
      <c r="F488" s="4" t="s">
        <v>0</v>
      </c>
      <c r="G488" s="8">
        <v>686</v>
      </c>
      <c r="H488" s="7" t="s">
        <v>779</v>
      </c>
      <c r="I488" s="7" t="s">
        <v>10</v>
      </c>
      <c r="J488" s="1" t="s">
        <v>2022</v>
      </c>
      <c r="K488" s="1" t="s">
        <v>1555</v>
      </c>
      <c r="L488" s="1" t="s">
        <v>1483</v>
      </c>
      <c r="M488" s="1" t="s">
        <v>1360</v>
      </c>
      <c r="N488" s="1" t="s">
        <v>1445</v>
      </c>
      <c r="Q488" s="1">
        <v>2</v>
      </c>
      <c r="R488" s="1" t="str">
        <f t="shared" si="42"/>
        <v>Hebei</v>
      </c>
      <c r="S488" s="1" t="str">
        <f t="shared" si="43"/>
        <v>Shijiazhuang</v>
      </c>
      <c r="T488" s="1" t="s">
        <v>1445</v>
      </c>
      <c r="U488" s="1" t="s">
        <v>1360</v>
      </c>
      <c r="V488" s="1" t="s">
        <v>3360</v>
      </c>
      <c r="Y488" s="4" t="s">
        <v>5</v>
      </c>
      <c r="Z488" s="6">
        <v>132.49</v>
      </c>
      <c r="AA488" s="6">
        <v>75.349999999999994</v>
      </c>
      <c r="AB488" s="10">
        <v>207.84</v>
      </c>
      <c r="AC488" s="1" t="str">
        <f>VLOOKUP(V488,'loc sxcoal vs GID worksheet'!$A$1:$B$686,2,0)</f>
        <v>石家庄市</v>
      </c>
    </row>
    <row r="489" spans="1:29">
      <c r="A489" s="11">
        <v>2019</v>
      </c>
      <c r="B489" s="4" t="s">
        <v>6</v>
      </c>
      <c r="C489" s="4">
        <v>5</v>
      </c>
      <c r="D489" s="4" t="s">
        <v>0</v>
      </c>
      <c r="E489" s="4">
        <v>41</v>
      </c>
      <c r="F489" s="4" t="s">
        <v>0</v>
      </c>
      <c r="G489" s="8">
        <v>687</v>
      </c>
      <c r="H489" s="7" t="s">
        <v>780</v>
      </c>
      <c r="I489" s="7" t="s">
        <v>10</v>
      </c>
      <c r="J489" s="1" t="s">
        <v>2023</v>
      </c>
      <c r="K489" s="1" t="s">
        <v>1556</v>
      </c>
      <c r="L489" s="1" t="s">
        <v>1483</v>
      </c>
      <c r="M489" s="1" t="s">
        <v>2778</v>
      </c>
      <c r="N489" s="1" t="s">
        <v>2366</v>
      </c>
      <c r="Q489" s="1">
        <v>2</v>
      </c>
      <c r="R489" s="1" t="str">
        <f t="shared" si="42"/>
        <v>Sichuan</v>
      </c>
      <c r="S489" s="1" t="str">
        <f t="shared" si="43"/>
        <v>Yibin</v>
      </c>
      <c r="T489" s="1" t="s">
        <v>2366</v>
      </c>
      <c r="U489" s="1" t="s">
        <v>2778</v>
      </c>
      <c r="V489" s="1" t="s">
        <v>3338</v>
      </c>
      <c r="Y489" s="4" t="s">
        <v>5</v>
      </c>
      <c r="Z489" s="6">
        <v>42.74</v>
      </c>
      <c r="AA489" s="6">
        <v>24.31</v>
      </c>
      <c r="AB489" s="10">
        <v>67.05</v>
      </c>
      <c r="AC489" s="1" t="str">
        <f>VLOOKUP(V489,'loc sxcoal vs GID worksheet'!$A$1:$B$686,2,0)</f>
        <v>宜宾市</v>
      </c>
    </row>
    <row r="490" spans="1:29">
      <c r="A490" s="11">
        <v>2019</v>
      </c>
      <c r="B490" s="4" t="s">
        <v>6</v>
      </c>
      <c r="C490" s="4">
        <v>5</v>
      </c>
      <c r="D490" s="4" t="s">
        <v>0</v>
      </c>
      <c r="E490" s="4">
        <v>41</v>
      </c>
      <c r="F490" s="4" t="s">
        <v>0</v>
      </c>
      <c r="G490" s="8">
        <v>471</v>
      </c>
      <c r="H490" s="7" t="s">
        <v>501</v>
      </c>
      <c r="I490" s="7" t="s">
        <v>10</v>
      </c>
      <c r="J490" s="1" t="s">
        <v>1870</v>
      </c>
      <c r="K490" s="1" t="s">
        <v>1368</v>
      </c>
      <c r="L490" s="1" t="s">
        <v>2582</v>
      </c>
      <c r="M490" s="1" t="s">
        <v>1628</v>
      </c>
      <c r="N490" s="1" t="s">
        <v>2520</v>
      </c>
      <c r="Q490" s="1">
        <v>2</v>
      </c>
      <c r="R490" s="1" t="str">
        <f t="shared" si="42"/>
        <v>Jinzhou</v>
      </c>
      <c r="S490" s="1" t="str">
        <f t="shared" si="43"/>
        <v>Heishan</v>
      </c>
      <c r="T490" s="1" t="s">
        <v>2520</v>
      </c>
      <c r="U490" s="1" t="s">
        <v>1628</v>
      </c>
      <c r="V490" s="1" t="s">
        <v>3498</v>
      </c>
      <c r="Y490" s="4" t="s">
        <v>5</v>
      </c>
      <c r="Z490" s="6">
        <v>100.44</v>
      </c>
      <c r="AA490" s="6">
        <v>57.12</v>
      </c>
      <c r="AB490" s="10">
        <v>157.56</v>
      </c>
      <c r="AC490" s="1" t="str">
        <f>VLOOKUP(V490,'loc sxcoal vs GID worksheet'!$A$1:$B$686,2,0)</f>
        <v>锦州市</v>
      </c>
    </row>
    <row r="491" spans="1:29">
      <c r="A491" s="11">
        <v>2019</v>
      </c>
      <c r="B491" s="4" t="s">
        <v>6</v>
      </c>
      <c r="C491" s="4">
        <v>5</v>
      </c>
      <c r="D491" s="4" t="s">
        <v>0</v>
      </c>
      <c r="E491" s="4">
        <v>41</v>
      </c>
      <c r="F491" s="4" t="s">
        <v>0</v>
      </c>
      <c r="G491" s="8">
        <v>689</v>
      </c>
      <c r="H491" s="7" t="s">
        <v>783</v>
      </c>
      <c r="I491" s="7" t="s">
        <v>784</v>
      </c>
      <c r="J491" s="1" t="s">
        <v>2024</v>
      </c>
      <c r="K491" s="1" t="s">
        <v>1558</v>
      </c>
      <c r="L491" s="1" t="s">
        <v>2627</v>
      </c>
      <c r="M491" s="1" t="s">
        <v>2628</v>
      </c>
      <c r="N491" s="1" t="s">
        <v>2438</v>
      </c>
      <c r="Q491" s="1">
        <v>2</v>
      </c>
      <c r="R491" s="1" t="str">
        <f t="shared" si="42"/>
        <v>Liaoning</v>
      </c>
      <c r="S491" s="1" t="str">
        <f t="shared" si="43"/>
        <v>Liaoyang</v>
      </c>
      <c r="T491" s="1" t="s">
        <v>2438</v>
      </c>
      <c r="U491" s="1" t="s">
        <v>2628</v>
      </c>
      <c r="V491" s="1" t="s">
        <v>3313</v>
      </c>
      <c r="Y491" s="4" t="s">
        <v>5</v>
      </c>
      <c r="Z491" s="6">
        <v>666.72</v>
      </c>
      <c r="AA491" s="6">
        <v>379.19</v>
      </c>
      <c r="AB491" s="10">
        <v>1045.9100000000001</v>
      </c>
      <c r="AC491" s="1" t="str">
        <f>VLOOKUP(V491,'loc sxcoal vs GID worksheet'!$A$1:$B$686,2,0)</f>
        <v>辽阳市</v>
      </c>
    </row>
    <row r="492" spans="1:29">
      <c r="A492" s="11">
        <v>2019</v>
      </c>
      <c r="B492" s="4" t="s">
        <v>6</v>
      </c>
      <c r="C492" s="4">
        <v>5</v>
      </c>
      <c r="D492" s="4" t="s">
        <v>0</v>
      </c>
      <c r="E492" s="4">
        <v>41</v>
      </c>
      <c r="F492" s="4" t="s">
        <v>0</v>
      </c>
      <c r="G492" s="8">
        <v>693</v>
      </c>
      <c r="H492" s="7" t="s">
        <v>788</v>
      </c>
      <c r="I492" s="7" t="s">
        <v>10</v>
      </c>
      <c r="J492" s="1" t="s">
        <v>2028</v>
      </c>
      <c r="K492" s="1" t="s">
        <v>1562</v>
      </c>
      <c r="L492" s="1" t="s">
        <v>3093</v>
      </c>
      <c r="M492" s="1" t="s">
        <v>3094</v>
      </c>
      <c r="N492" s="1" t="s">
        <v>2496</v>
      </c>
      <c r="Q492" s="1">
        <v>2</v>
      </c>
      <c r="R492" s="1" t="str">
        <f t="shared" si="42"/>
        <v>Guangxi</v>
      </c>
      <c r="S492" s="1" t="str">
        <f t="shared" si="43"/>
        <v>Qinzhou</v>
      </c>
      <c r="T492" s="1" t="s">
        <v>2496</v>
      </c>
      <c r="U492" s="1" t="s">
        <v>3094</v>
      </c>
      <c r="V492" s="1" t="s">
        <v>3418</v>
      </c>
      <c r="Y492" s="4" t="s">
        <v>5</v>
      </c>
      <c r="Z492" s="6">
        <v>64.11</v>
      </c>
      <c r="AA492" s="6">
        <v>36.46</v>
      </c>
      <c r="AB492" s="10">
        <v>100.57</v>
      </c>
      <c r="AC492" s="1" t="str">
        <f>VLOOKUP(V492,'loc sxcoal vs GID worksheet'!$A$1:$B$686,2,0)</f>
        <v>钦州市</v>
      </c>
    </row>
    <row r="493" spans="1:29">
      <c r="A493" s="11">
        <v>2019</v>
      </c>
      <c r="B493" s="4" t="s">
        <v>6</v>
      </c>
      <c r="C493" s="4">
        <v>5</v>
      </c>
      <c r="D493" s="4" t="s">
        <v>0</v>
      </c>
      <c r="E493" s="4">
        <v>41</v>
      </c>
      <c r="F493" s="4" t="s">
        <v>0</v>
      </c>
      <c r="G493" s="8">
        <v>700</v>
      </c>
      <c r="H493" s="7" t="s">
        <v>795</v>
      </c>
      <c r="I493" s="7" t="s">
        <v>10</v>
      </c>
      <c r="J493" s="1" t="s">
        <v>2034</v>
      </c>
      <c r="K493" s="1" t="s">
        <v>1567</v>
      </c>
      <c r="L493" s="1" t="s">
        <v>2709</v>
      </c>
      <c r="M493" s="1" t="s">
        <v>2710</v>
      </c>
      <c r="N493" s="1" t="s">
        <v>2565</v>
      </c>
      <c r="Q493" s="1">
        <v>2</v>
      </c>
      <c r="R493" s="1" t="str">
        <f t="shared" si="42"/>
        <v>Qinghai</v>
      </c>
      <c r="S493" s="1" t="str">
        <f t="shared" si="43"/>
        <v>Xining</v>
      </c>
      <c r="T493" s="1" t="s">
        <v>2565</v>
      </c>
      <c r="U493" s="1" t="s">
        <v>2710</v>
      </c>
      <c r="V493" s="1" t="s">
        <v>3327</v>
      </c>
      <c r="Y493" s="4" t="s">
        <v>5</v>
      </c>
      <c r="Z493" s="6">
        <v>200.87</v>
      </c>
      <c r="AA493" s="6">
        <v>114.24</v>
      </c>
      <c r="AB493" s="10">
        <v>315.11</v>
      </c>
      <c r="AC493" s="1" t="str">
        <f>VLOOKUP(V493,'loc sxcoal vs GID worksheet'!$A$1:$B$686,2,0)</f>
        <v>西宁市</v>
      </c>
    </row>
    <row r="494" spans="1:29">
      <c r="A494" s="11">
        <v>2019</v>
      </c>
      <c r="B494" s="4" t="s">
        <v>6</v>
      </c>
      <c r="C494" s="4">
        <v>5</v>
      </c>
      <c r="D494" s="4" t="s">
        <v>0</v>
      </c>
      <c r="E494" s="4">
        <v>41</v>
      </c>
      <c r="F494" s="4" t="s">
        <v>0</v>
      </c>
      <c r="G494" s="8">
        <v>701</v>
      </c>
      <c r="H494" s="7" t="s">
        <v>796</v>
      </c>
      <c r="I494" s="7" t="s">
        <v>10</v>
      </c>
      <c r="J494" s="1" t="s">
        <v>2035</v>
      </c>
      <c r="K494" s="1" t="s">
        <v>1568</v>
      </c>
      <c r="L494" s="1" t="s">
        <v>2709</v>
      </c>
      <c r="M494" s="1" t="s">
        <v>2710</v>
      </c>
      <c r="N494" s="1" t="s">
        <v>2565</v>
      </c>
      <c r="Q494" s="1">
        <v>2</v>
      </c>
      <c r="R494" s="1" t="str">
        <f t="shared" si="42"/>
        <v>Qinghai</v>
      </c>
      <c r="S494" s="1" t="str">
        <f t="shared" si="43"/>
        <v>Xining</v>
      </c>
      <c r="T494" s="1" t="s">
        <v>2565</v>
      </c>
      <c r="U494" s="1" t="s">
        <v>2710</v>
      </c>
      <c r="V494" s="1" t="s">
        <v>3327</v>
      </c>
      <c r="Y494" s="4" t="s">
        <v>5</v>
      </c>
      <c r="Z494" s="6">
        <v>25.64</v>
      </c>
      <c r="AA494" s="6">
        <v>14.58</v>
      </c>
      <c r="AB494" s="10">
        <v>40.22</v>
      </c>
      <c r="AC494" s="1" t="str">
        <f>VLOOKUP(V494,'loc sxcoal vs GID worksheet'!$A$1:$B$686,2,0)</f>
        <v>西宁市</v>
      </c>
    </row>
    <row r="495" spans="1:29">
      <c r="A495" s="11">
        <v>2019</v>
      </c>
      <c r="B495" s="4" t="s">
        <v>6</v>
      </c>
      <c r="C495" s="4">
        <v>5</v>
      </c>
      <c r="D495" s="4" t="s">
        <v>0</v>
      </c>
      <c r="E495" s="4">
        <v>41</v>
      </c>
      <c r="F495" s="4" t="s">
        <v>0</v>
      </c>
      <c r="G495" s="8">
        <v>708</v>
      </c>
      <c r="H495" s="7" t="s">
        <v>803</v>
      </c>
      <c r="I495" s="7" t="s">
        <v>10</v>
      </c>
      <c r="J495" s="1" t="s">
        <v>2042</v>
      </c>
      <c r="K495" s="1" t="s">
        <v>1574</v>
      </c>
      <c r="L495" s="1" t="s">
        <v>3095</v>
      </c>
      <c r="M495" s="1" t="s">
        <v>3096</v>
      </c>
      <c r="N495" s="1" t="s">
        <v>2744</v>
      </c>
      <c r="Q495" s="1">
        <v>2</v>
      </c>
      <c r="R495" s="1" t="str">
        <f t="shared" si="42"/>
        <v>Tibet</v>
      </c>
      <c r="S495" s="1" t="str">
        <f t="shared" si="43"/>
        <v>Lhasa</v>
      </c>
      <c r="T495" s="1" t="s">
        <v>2744</v>
      </c>
      <c r="U495" s="1" t="s">
        <v>3096</v>
      </c>
      <c r="V495" s="1" t="s">
        <v>3419</v>
      </c>
      <c r="Y495" s="4" t="s">
        <v>5</v>
      </c>
      <c r="Z495" s="6">
        <v>27.78</v>
      </c>
      <c r="AA495" s="6">
        <v>15.8</v>
      </c>
      <c r="AB495" s="10">
        <v>43.58</v>
      </c>
      <c r="AC495" s="1" t="str">
        <f>VLOOKUP(V495,'loc sxcoal vs GID worksheet'!$A$1:$B$686,2,0)</f>
        <v>拉萨市</v>
      </c>
    </row>
    <row r="496" spans="1:29">
      <c r="A496" s="11">
        <v>2019</v>
      </c>
      <c r="B496" s="4" t="s">
        <v>6</v>
      </c>
      <c r="C496" s="4">
        <v>5</v>
      </c>
      <c r="D496" s="4" t="s">
        <v>0</v>
      </c>
      <c r="E496" s="4">
        <v>41</v>
      </c>
      <c r="F496" s="4" t="s">
        <v>0</v>
      </c>
      <c r="G496" s="8">
        <v>711</v>
      </c>
      <c r="H496" s="7" t="s">
        <v>806</v>
      </c>
      <c r="I496" s="7" t="s">
        <v>10</v>
      </c>
      <c r="J496" s="1" t="s">
        <v>2045</v>
      </c>
      <c r="K496" s="1" t="s">
        <v>1577</v>
      </c>
      <c r="L496" s="1" t="s">
        <v>2391</v>
      </c>
      <c r="M496" s="1" t="s">
        <v>2392</v>
      </c>
      <c r="N496" s="1" t="s">
        <v>2386</v>
      </c>
      <c r="Q496" s="1">
        <v>2</v>
      </c>
      <c r="R496" s="1" t="str">
        <f t="shared" si="42"/>
        <v>Anhui</v>
      </c>
      <c r="S496" s="1" t="str">
        <f t="shared" si="43"/>
        <v>Anqing</v>
      </c>
      <c r="T496" s="1" t="s">
        <v>2386</v>
      </c>
      <c r="U496" s="1" t="s">
        <v>2392</v>
      </c>
      <c r="V496" s="1" t="s">
        <v>3253</v>
      </c>
      <c r="Y496" s="4" t="s">
        <v>5</v>
      </c>
      <c r="Z496" s="6">
        <v>299.17</v>
      </c>
      <c r="AA496" s="6">
        <v>170.15</v>
      </c>
      <c r="AB496" s="10">
        <v>469.32000000000005</v>
      </c>
      <c r="AC496" s="1" t="str">
        <f>VLOOKUP(V496,'loc sxcoal vs GID worksheet'!$A$1:$B$686,2,0)</f>
        <v>安庆市</v>
      </c>
    </row>
    <row r="497" spans="1:29">
      <c r="A497" s="11">
        <v>2019</v>
      </c>
      <c r="B497" s="4" t="s">
        <v>6</v>
      </c>
      <c r="C497" s="4">
        <v>5</v>
      </c>
      <c r="D497" s="4" t="s">
        <v>0</v>
      </c>
      <c r="E497" s="4">
        <v>41</v>
      </c>
      <c r="F497" s="4" t="s">
        <v>0</v>
      </c>
      <c r="G497" s="8">
        <v>712</v>
      </c>
      <c r="H497" s="7" t="s">
        <v>807</v>
      </c>
      <c r="I497" s="7" t="s">
        <v>10</v>
      </c>
      <c r="J497" s="1" t="s">
        <v>2046</v>
      </c>
      <c r="K497" s="1" t="s">
        <v>2335</v>
      </c>
      <c r="L497" s="1" t="s">
        <v>3097</v>
      </c>
      <c r="M497" s="1" t="s">
        <v>2539</v>
      </c>
      <c r="N497" s="1" t="s">
        <v>2370</v>
      </c>
      <c r="Q497" s="1">
        <v>2</v>
      </c>
      <c r="R497" s="1" t="str">
        <f t="shared" si="42"/>
        <v>Fujian</v>
      </c>
      <c r="S497" s="1" t="str">
        <f t="shared" si="43"/>
        <v>Quanzhou</v>
      </c>
      <c r="T497" s="1" t="s">
        <v>2370</v>
      </c>
      <c r="U497" s="1" t="s">
        <v>2539</v>
      </c>
      <c r="V497" s="1" t="s">
        <v>3292</v>
      </c>
      <c r="Y497" s="4" t="s">
        <v>5</v>
      </c>
      <c r="Z497" s="6">
        <v>66.239999999999995</v>
      </c>
      <c r="AA497" s="6">
        <v>37.68</v>
      </c>
      <c r="AB497" s="10">
        <v>103.91999999999999</v>
      </c>
      <c r="AC497" s="1" t="str">
        <f>VLOOKUP(V497,'loc sxcoal vs GID worksheet'!$A$1:$B$686,2,0)</f>
        <v>泉州市</v>
      </c>
    </row>
    <row r="498" spans="1:29">
      <c r="A498" s="11">
        <v>2019</v>
      </c>
      <c r="B498" s="4" t="s">
        <v>6</v>
      </c>
      <c r="C498" s="4">
        <v>5</v>
      </c>
      <c r="D498" s="4" t="s">
        <v>0</v>
      </c>
      <c r="E498" s="4">
        <v>41</v>
      </c>
      <c r="F498" s="4" t="s">
        <v>0</v>
      </c>
      <c r="G498" s="8">
        <v>714</v>
      </c>
      <c r="H498" s="7" t="s">
        <v>809</v>
      </c>
      <c r="I498" s="7" t="s">
        <v>10</v>
      </c>
      <c r="J498" s="1" t="s">
        <v>2048</v>
      </c>
      <c r="K498" s="1" t="s">
        <v>1579</v>
      </c>
      <c r="L498" s="1" t="s">
        <v>3098</v>
      </c>
      <c r="M498" s="1" t="s">
        <v>3059</v>
      </c>
      <c r="N498" s="1" t="s">
        <v>2545</v>
      </c>
      <c r="Q498" s="1">
        <v>2</v>
      </c>
      <c r="R498" s="1" t="str">
        <f t="shared" si="42"/>
        <v>Yunnan</v>
      </c>
      <c r="S498" s="1" t="str">
        <f t="shared" si="43"/>
        <v>Dali</v>
      </c>
      <c r="T498" s="1" t="s">
        <v>2545</v>
      </c>
      <c r="U498" s="1" t="s">
        <v>3059</v>
      </c>
      <c r="V498" s="1" t="s">
        <v>3407</v>
      </c>
      <c r="Y498" s="4" t="s">
        <v>5</v>
      </c>
      <c r="Z498" s="6">
        <v>333.36</v>
      </c>
      <c r="AA498" s="6">
        <v>189.59</v>
      </c>
      <c r="AB498" s="10">
        <v>522.95000000000005</v>
      </c>
      <c r="AC498" s="1" t="str">
        <f>VLOOKUP(V498,'loc sxcoal vs GID worksheet'!$A$1:$B$686,2,0)</f>
        <v>大理市</v>
      </c>
    </row>
    <row r="499" spans="1:29">
      <c r="A499" s="11">
        <v>2019</v>
      </c>
      <c r="B499" s="4" t="s">
        <v>6</v>
      </c>
      <c r="C499" s="4">
        <v>5</v>
      </c>
      <c r="D499" s="4" t="s">
        <v>0</v>
      </c>
      <c r="E499" s="4">
        <v>41</v>
      </c>
      <c r="F499" s="4" t="s">
        <v>0</v>
      </c>
      <c r="G499" s="8">
        <v>717</v>
      </c>
      <c r="H499" s="7" t="s">
        <v>812</v>
      </c>
      <c r="I499" s="7" t="s">
        <v>10</v>
      </c>
      <c r="J499" s="1" t="s">
        <v>2051</v>
      </c>
      <c r="K499" s="1" t="s">
        <v>1582</v>
      </c>
      <c r="L499" s="1" t="s">
        <v>3099</v>
      </c>
      <c r="M499" s="1" t="s">
        <v>3100</v>
      </c>
      <c r="N499" s="1" t="s">
        <v>2409</v>
      </c>
      <c r="Q499" s="1">
        <v>2</v>
      </c>
      <c r="R499" s="1" t="str">
        <f t="shared" si="42"/>
        <v>Guizhou</v>
      </c>
      <c r="S499" s="1" t="str">
        <f t="shared" si="43"/>
        <v>Bijie</v>
      </c>
      <c r="T499" s="1" t="s">
        <v>2409</v>
      </c>
      <c r="U499" s="1" t="s">
        <v>3100</v>
      </c>
      <c r="V499" s="1" t="s">
        <v>3420</v>
      </c>
      <c r="Y499" s="4" t="s">
        <v>5</v>
      </c>
      <c r="Z499" s="6">
        <v>166.68</v>
      </c>
      <c r="AA499" s="6">
        <v>94.8</v>
      </c>
      <c r="AB499" s="10">
        <v>261.48</v>
      </c>
      <c r="AC499" s="1" t="str">
        <f>VLOOKUP(V499,'loc sxcoal vs GID worksheet'!$A$1:$B$686,2,0)</f>
        <v>毕节市</v>
      </c>
    </row>
    <row r="500" spans="1:29">
      <c r="A500" s="11">
        <v>2019</v>
      </c>
      <c r="B500" s="4" t="s">
        <v>6</v>
      </c>
      <c r="C500" s="4">
        <v>5</v>
      </c>
      <c r="D500" s="4" t="s">
        <v>0</v>
      </c>
      <c r="E500" s="4">
        <v>41</v>
      </c>
      <c r="F500" s="4" t="s">
        <v>0</v>
      </c>
      <c r="G500" s="8">
        <v>718</v>
      </c>
      <c r="H500" s="7" t="s">
        <v>812</v>
      </c>
      <c r="I500" s="7" t="s">
        <v>10</v>
      </c>
      <c r="J500" s="1" t="s">
        <v>2052</v>
      </c>
      <c r="K500" s="1" t="s">
        <v>1583</v>
      </c>
      <c r="L500" s="1" t="s">
        <v>2654</v>
      </c>
      <c r="M500" s="1" t="s">
        <v>2535</v>
      </c>
      <c r="N500" s="1" t="s">
        <v>2409</v>
      </c>
      <c r="Q500" s="1">
        <v>2</v>
      </c>
      <c r="R500" s="1" t="str">
        <f t="shared" si="42"/>
        <v>Guizhou</v>
      </c>
      <c r="S500" s="1" t="str">
        <f t="shared" si="43"/>
        <v>Zunyi</v>
      </c>
      <c r="T500" s="1" t="s">
        <v>2409</v>
      </c>
      <c r="U500" s="1" t="s">
        <v>2535</v>
      </c>
      <c r="V500" s="1" t="s">
        <v>3291</v>
      </c>
      <c r="Y500" s="4" t="s">
        <v>5</v>
      </c>
      <c r="Z500" s="6">
        <v>166.68</v>
      </c>
      <c r="AA500" s="6">
        <v>94.8</v>
      </c>
      <c r="AB500" s="10">
        <v>261.48</v>
      </c>
      <c r="AC500" s="1" t="str">
        <f>VLOOKUP(V500,'loc sxcoal vs GID worksheet'!$A$1:$B$686,2,0)</f>
        <v>遵义市</v>
      </c>
    </row>
    <row r="501" spans="1:29">
      <c r="A501" s="11">
        <v>2019</v>
      </c>
      <c r="B501" s="4" t="s">
        <v>6</v>
      </c>
      <c r="C501" s="4">
        <v>5</v>
      </c>
      <c r="D501" s="4" t="s">
        <v>0</v>
      </c>
      <c r="E501" s="4">
        <v>41</v>
      </c>
      <c r="F501" s="4" t="s">
        <v>0</v>
      </c>
      <c r="G501" s="8">
        <v>720</v>
      </c>
      <c r="H501" s="7" t="s">
        <v>812</v>
      </c>
      <c r="I501" s="7" t="s">
        <v>10</v>
      </c>
      <c r="J501" s="1" t="s">
        <v>2054</v>
      </c>
      <c r="K501" s="1" t="s">
        <v>1585</v>
      </c>
      <c r="L501" s="1" t="s">
        <v>3101</v>
      </c>
      <c r="M501" s="1" t="s">
        <v>2772</v>
      </c>
      <c r="N501" s="1" t="s">
        <v>2366</v>
      </c>
      <c r="Q501" s="1">
        <v>2</v>
      </c>
      <c r="R501" s="1" t="str">
        <f t="shared" si="42"/>
        <v>Sichuan</v>
      </c>
      <c r="S501" s="1" t="str">
        <f t="shared" si="43"/>
        <v>Luzhou</v>
      </c>
      <c r="T501" s="1" t="s">
        <v>2366</v>
      </c>
      <c r="U501" s="1" t="s">
        <v>2772</v>
      </c>
      <c r="V501" s="1" t="s">
        <v>3337</v>
      </c>
      <c r="Y501" s="4" t="s">
        <v>5</v>
      </c>
      <c r="Z501" s="6">
        <v>307.72000000000003</v>
      </c>
      <c r="AA501" s="6">
        <v>175.01</v>
      </c>
      <c r="AB501" s="10">
        <v>482.73</v>
      </c>
      <c r="AC501" s="1" t="str">
        <f>VLOOKUP(V501,'loc sxcoal vs GID worksheet'!$A$1:$B$686,2,0)</f>
        <v>泸州市</v>
      </c>
    </row>
    <row r="502" spans="1:29">
      <c r="A502" s="11">
        <v>2019</v>
      </c>
      <c r="B502" s="4" t="s">
        <v>6</v>
      </c>
      <c r="C502" s="4">
        <v>5</v>
      </c>
      <c r="D502" s="4" t="s">
        <v>0</v>
      </c>
      <c r="E502" s="4">
        <v>41</v>
      </c>
      <c r="F502" s="4" t="s">
        <v>0</v>
      </c>
      <c r="G502" s="8">
        <v>725</v>
      </c>
      <c r="H502" s="7" t="s">
        <v>818</v>
      </c>
      <c r="I502" s="7" t="s">
        <v>10</v>
      </c>
      <c r="J502" s="1" t="s">
        <v>2059</v>
      </c>
      <c r="K502" s="1" t="s">
        <v>1590</v>
      </c>
      <c r="L502" s="1" t="s">
        <v>2723</v>
      </c>
      <c r="M502" s="1" t="s">
        <v>2724</v>
      </c>
      <c r="N502" s="1" t="s">
        <v>2412</v>
      </c>
      <c r="Q502" s="1">
        <v>2</v>
      </c>
      <c r="R502" s="1" t="str">
        <f t="shared" si="42"/>
        <v>Shaanxi</v>
      </c>
      <c r="S502" s="1" t="str">
        <f t="shared" si="43"/>
        <v>Tongchuan</v>
      </c>
      <c r="T502" s="1" t="s">
        <v>2412</v>
      </c>
      <c r="U502" s="1" t="s">
        <v>2724</v>
      </c>
      <c r="V502" s="1" t="s">
        <v>3330</v>
      </c>
      <c r="Y502" s="4" t="s">
        <v>5</v>
      </c>
      <c r="Z502" s="6">
        <v>299.17</v>
      </c>
      <c r="AA502" s="6">
        <v>170.15</v>
      </c>
      <c r="AB502" s="10">
        <v>469.32000000000005</v>
      </c>
      <c r="AC502" s="1" t="str">
        <f>VLOOKUP(V502,'loc sxcoal vs GID worksheet'!$A$1:$B$686,2,0)</f>
        <v>铜川市</v>
      </c>
    </row>
    <row r="503" spans="1:29">
      <c r="A503" s="11">
        <v>2019</v>
      </c>
      <c r="B503" s="4" t="s">
        <v>6</v>
      </c>
      <c r="C503" s="4">
        <v>5</v>
      </c>
      <c r="D503" s="4" t="s">
        <v>0</v>
      </c>
      <c r="E503" s="4">
        <v>41</v>
      </c>
      <c r="F503" s="4" t="s">
        <v>0</v>
      </c>
      <c r="G503" s="8">
        <v>728</v>
      </c>
      <c r="H503" s="7" t="s">
        <v>821</v>
      </c>
      <c r="I503" s="7" t="s">
        <v>10</v>
      </c>
      <c r="J503" s="1" t="s">
        <v>2062</v>
      </c>
      <c r="K503" s="1" t="s">
        <v>1592</v>
      </c>
      <c r="L503" s="1" t="s">
        <v>2441</v>
      </c>
      <c r="M503" s="1" t="s">
        <v>2442</v>
      </c>
      <c r="N503" s="1" t="s">
        <v>2412</v>
      </c>
      <c r="Q503" s="1">
        <v>2</v>
      </c>
      <c r="R503" s="1" t="str">
        <f t="shared" si="42"/>
        <v>Shaanxi</v>
      </c>
      <c r="S503" s="1" t="str">
        <f t="shared" si="43"/>
        <v>Hanzhong</v>
      </c>
      <c r="T503" s="1" t="s">
        <v>2412</v>
      </c>
      <c r="U503" s="1" t="s">
        <v>2442</v>
      </c>
      <c r="V503" s="1" t="s">
        <v>3268</v>
      </c>
      <c r="Y503" s="4" t="s">
        <v>5</v>
      </c>
      <c r="Z503" s="6">
        <v>21.37</v>
      </c>
      <c r="AA503" s="6">
        <v>12.15</v>
      </c>
      <c r="AB503" s="10">
        <v>33.520000000000003</v>
      </c>
      <c r="AC503" s="1" t="str">
        <f>VLOOKUP(V503,'loc sxcoal vs GID worksheet'!$A$1:$B$686,2,0)</f>
        <v>汉中市</v>
      </c>
    </row>
    <row r="504" spans="1:29">
      <c r="A504" s="11">
        <v>2019</v>
      </c>
      <c r="B504" s="4" t="s">
        <v>6</v>
      </c>
      <c r="C504" s="4">
        <v>5</v>
      </c>
      <c r="D504" s="4" t="s">
        <v>0</v>
      </c>
      <c r="E504" s="4">
        <v>41</v>
      </c>
      <c r="F504" s="4" t="s">
        <v>0</v>
      </c>
      <c r="G504" s="8">
        <v>731</v>
      </c>
      <c r="H504" s="7" t="s">
        <v>824</v>
      </c>
      <c r="I504" s="7" t="s">
        <v>10</v>
      </c>
      <c r="J504" s="1" t="s">
        <v>2065</v>
      </c>
      <c r="K504" s="1" t="s">
        <v>1595</v>
      </c>
      <c r="L504" s="1" t="s">
        <v>3102</v>
      </c>
      <c r="M504" s="1" t="s">
        <v>2724</v>
      </c>
      <c r="N504" s="1" t="s">
        <v>2412</v>
      </c>
      <c r="Q504" s="1">
        <v>2</v>
      </c>
      <c r="R504" s="1" t="str">
        <f t="shared" ref="R504:R514" si="44">N504</f>
        <v>Shaanxi</v>
      </c>
      <c r="S504" s="1" t="str">
        <f t="shared" ref="S504:S514" si="45">M504</f>
        <v>Tongchuan</v>
      </c>
      <c r="T504" s="1" t="s">
        <v>2412</v>
      </c>
      <c r="U504" s="1" t="s">
        <v>2724</v>
      </c>
      <c r="V504" s="1" t="s">
        <v>3330</v>
      </c>
      <c r="Y504" s="4" t="s">
        <v>5</v>
      </c>
      <c r="Z504" s="6">
        <v>666.72</v>
      </c>
      <c r="AA504" s="6">
        <v>379.19</v>
      </c>
      <c r="AB504" s="10">
        <v>1045.9100000000001</v>
      </c>
      <c r="AC504" s="1" t="str">
        <f>VLOOKUP(V504,'loc sxcoal vs GID worksheet'!$A$1:$B$686,2,0)</f>
        <v>铜川市</v>
      </c>
    </row>
    <row r="505" spans="1:29">
      <c r="A505" s="11">
        <v>2019</v>
      </c>
      <c r="B505" s="4" t="s">
        <v>6</v>
      </c>
      <c r="C505" s="4">
        <v>5</v>
      </c>
      <c r="D505" s="4" t="s">
        <v>0</v>
      </c>
      <c r="E505" s="4">
        <v>41</v>
      </c>
      <c r="F505" s="4" t="s">
        <v>0</v>
      </c>
      <c r="G505" s="8">
        <v>732</v>
      </c>
      <c r="H505" s="7" t="s">
        <v>825</v>
      </c>
      <c r="I505" s="7" t="s">
        <v>10</v>
      </c>
      <c r="J505" s="1" t="s">
        <v>2066</v>
      </c>
      <c r="K505" s="1" t="s">
        <v>1596</v>
      </c>
      <c r="L505" s="1" t="s">
        <v>3103</v>
      </c>
      <c r="M505" s="1" t="s">
        <v>2724</v>
      </c>
      <c r="N505" s="1" t="s">
        <v>2412</v>
      </c>
      <c r="Q505" s="1">
        <v>2</v>
      </c>
      <c r="R505" s="1" t="str">
        <f t="shared" si="44"/>
        <v>Shaanxi</v>
      </c>
      <c r="S505" s="1" t="str">
        <f t="shared" si="45"/>
        <v>Tongchuan</v>
      </c>
      <c r="T505" s="1" t="s">
        <v>2412</v>
      </c>
      <c r="U505" s="1" t="s">
        <v>2724</v>
      </c>
      <c r="V505" s="1" t="s">
        <v>3330</v>
      </c>
      <c r="Y505" s="4" t="s">
        <v>5</v>
      </c>
      <c r="Z505" s="6">
        <v>128.22</v>
      </c>
      <c r="AA505" s="6">
        <v>72.92</v>
      </c>
      <c r="AB505" s="10">
        <v>201.14</v>
      </c>
      <c r="AC505" s="1" t="str">
        <f>VLOOKUP(V505,'loc sxcoal vs GID worksheet'!$A$1:$B$686,2,0)</f>
        <v>铜川市</v>
      </c>
    </row>
    <row r="506" spans="1:29">
      <c r="A506" s="11">
        <v>2019</v>
      </c>
      <c r="B506" s="4" t="s">
        <v>6</v>
      </c>
      <c r="C506" s="4">
        <v>5</v>
      </c>
      <c r="D506" s="4" t="s">
        <v>0</v>
      </c>
      <c r="E506" s="4">
        <v>41</v>
      </c>
      <c r="F506" s="4" t="s">
        <v>0</v>
      </c>
      <c r="G506" s="8">
        <v>734</v>
      </c>
      <c r="H506" s="7" t="s">
        <v>827</v>
      </c>
      <c r="I506" s="7" t="s">
        <v>10</v>
      </c>
      <c r="J506" s="1" t="s">
        <v>2068</v>
      </c>
      <c r="K506" s="1" t="s">
        <v>1366</v>
      </c>
      <c r="L506" s="1" t="s">
        <v>3104</v>
      </c>
      <c r="M506" s="1" t="s">
        <v>3105</v>
      </c>
      <c r="N506" s="1" t="s">
        <v>2416</v>
      </c>
      <c r="Q506" s="1">
        <v>2</v>
      </c>
      <c r="R506" s="1" t="str">
        <f t="shared" si="44"/>
        <v>Gansu</v>
      </c>
      <c r="S506" s="1" t="str">
        <f t="shared" si="45"/>
        <v>Zhangye</v>
      </c>
      <c r="T506" s="1" t="s">
        <v>2416</v>
      </c>
      <c r="U506" s="1" t="s">
        <v>3105</v>
      </c>
      <c r="V506" s="1" t="s">
        <v>3421</v>
      </c>
      <c r="Y506" s="4" t="s">
        <v>5</v>
      </c>
      <c r="Z506" s="6">
        <v>128.22</v>
      </c>
      <c r="AA506" s="6">
        <v>72.92</v>
      </c>
      <c r="AB506" s="10">
        <v>201.14</v>
      </c>
      <c r="AC506" s="1" t="str">
        <f>VLOOKUP(V506,'loc sxcoal vs GID worksheet'!$A$1:$B$686,2,0)</f>
        <v>张掖市</v>
      </c>
    </row>
    <row r="507" spans="1:29">
      <c r="A507" s="11">
        <v>2019</v>
      </c>
      <c r="B507" s="4" t="s">
        <v>6</v>
      </c>
      <c r="C507" s="4">
        <v>5</v>
      </c>
      <c r="D507" s="4" t="s">
        <v>0</v>
      </c>
      <c r="E507" s="4">
        <v>41</v>
      </c>
      <c r="F507" s="4" t="s">
        <v>0</v>
      </c>
      <c r="G507" s="8">
        <v>735</v>
      </c>
      <c r="H507" s="7" t="s">
        <v>828</v>
      </c>
      <c r="I507" s="7" t="s">
        <v>10</v>
      </c>
      <c r="J507" s="1" t="s">
        <v>2069</v>
      </c>
      <c r="K507" s="1" t="s">
        <v>1598</v>
      </c>
      <c r="L507" s="1" t="s">
        <v>3104</v>
      </c>
      <c r="M507" s="1" t="s">
        <v>3105</v>
      </c>
      <c r="N507" s="1" t="s">
        <v>2416</v>
      </c>
      <c r="Q507" s="1">
        <v>2</v>
      </c>
      <c r="R507" s="1" t="str">
        <f t="shared" si="44"/>
        <v>Gansu</v>
      </c>
      <c r="S507" s="1" t="str">
        <f t="shared" si="45"/>
        <v>Zhangye</v>
      </c>
      <c r="T507" s="1" t="s">
        <v>2416</v>
      </c>
      <c r="U507" s="1" t="s">
        <v>3105</v>
      </c>
      <c r="V507" s="1" t="s">
        <v>3421</v>
      </c>
      <c r="Y507" s="4" t="s">
        <v>5</v>
      </c>
      <c r="Z507" s="6">
        <v>25.64</v>
      </c>
      <c r="AA507" s="6">
        <v>14.58</v>
      </c>
      <c r="AB507" s="10">
        <v>40.22</v>
      </c>
      <c r="AC507" s="1" t="str">
        <f>VLOOKUP(V507,'loc sxcoal vs GID worksheet'!$A$1:$B$686,2,0)</f>
        <v>张掖市</v>
      </c>
    </row>
    <row r="508" spans="1:29">
      <c r="A508" s="11">
        <v>2019</v>
      </c>
      <c r="B508" s="4" t="s">
        <v>6</v>
      </c>
      <c r="C508" s="4">
        <v>5</v>
      </c>
      <c r="D508" s="4" t="s">
        <v>0</v>
      </c>
      <c r="E508" s="4">
        <v>41</v>
      </c>
      <c r="F508" s="4" t="s">
        <v>0</v>
      </c>
      <c r="G508" s="8">
        <v>736</v>
      </c>
      <c r="H508" s="7" t="s">
        <v>829</v>
      </c>
      <c r="I508" s="7" t="s">
        <v>10</v>
      </c>
      <c r="J508" s="1" t="s">
        <v>2070</v>
      </c>
      <c r="K508" s="1" t="s">
        <v>1599</v>
      </c>
      <c r="L508" s="1" t="s">
        <v>3106</v>
      </c>
      <c r="M508" s="1" t="s">
        <v>2734</v>
      </c>
      <c r="N508" s="1" t="s">
        <v>2458</v>
      </c>
      <c r="Q508" s="1">
        <v>2</v>
      </c>
      <c r="R508" s="1" t="str">
        <f t="shared" si="44"/>
        <v>Shandong</v>
      </c>
      <c r="S508" s="1" t="str">
        <f t="shared" si="45"/>
        <v>Zibo</v>
      </c>
      <c r="T508" s="1" t="s">
        <v>2458</v>
      </c>
      <c r="U508" s="1" t="s">
        <v>2734</v>
      </c>
      <c r="V508" s="1" t="s">
        <v>3331</v>
      </c>
      <c r="Y508" s="4" t="s">
        <v>5</v>
      </c>
      <c r="Z508" s="6">
        <v>106.85</v>
      </c>
      <c r="AA508" s="6">
        <v>60.77</v>
      </c>
      <c r="AB508" s="10">
        <v>167.62</v>
      </c>
      <c r="AC508" s="1" t="str">
        <f>VLOOKUP(V508,'loc sxcoal vs GID worksheet'!$A$1:$B$686,2,0)</f>
        <v>淄博市</v>
      </c>
    </row>
    <row r="509" spans="1:29">
      <c r="A509" s="11">
        <v>2019</v>
      </c>
      <c r="B509" s="4" t="s">
        <v>6</v>
      </c>
      <c r="C509" s="4">
        <v>5</v>
      </c>
      <c r="D509" s="4" t="s">
        <v>0</v>
      </c>
      <c r="E509" s="4">
        <v>41</v>
      </c>
      <c r="F509" s="4" t="s">
        <v>0</v>
      </c>
      <c r="G509" s="8">
        <v>737</v>
      </c>
      <c r="H509" s="7" t="s">
        <v>830</v>
      </c>
      <c r="I509" s="7" t="s">
        <v>10</v>
      </c>
      <c r="J509" s="1" t="s">
        <v>2071</v>
      </c>
      <c r="K509" s="1" t="s">
        <v>1600</v>
      </c>
      <c r="L509" s="1" t="s">
        <v>2450</v>
      </c>
      <c r="M509" s="1" t="s">
        <v>2461</v>
      </c>
      <c r="N509" s="1" t="s">
        <v>2458</v>
      </c>
      <c r="Q509" s="1">
        <v>2</v>
      </c>
      <c r="R509" s="1" t="str">
        <f t="shared" si="44"/>
        <v>Shandong</v>
      </c>
      <c r="S509" s="1" t="str">
        <f t="shared" si="45"/>
        <v>Zaozhuang</v>
      </c>
      <c r="T509" s="1" t="s">
        <v>2458</v>
      </c>
      <c r="U509" s="1" t="s">
        <v>2461</v>
      </c>
      <c r="V509" s="1" t="s">
        <v>3273</v>
      </c>
      <c r="Y509" s="4" t="s">
        <v>5</v>
      </c>
      <c r="Z509" s="6">
        <v>333.36</v>
      </c>
      <c r="AA509" s="6">
        <v>189.59</v>
      </c>
      <c r="AB509" s="10">
        <v>522.95000000000005</v>
      </c>
      <c r="AC509" s="1" t="str">
        <f>VLOOKUP(V509,'loc sxcoal vs GID worksheet'!$A$1:$B$686,2,0)</f>
        <v>枣庄市</v>
      </c>
    </row>
    <row r="510" spans="1:29">
      <c r="A510" s="11">
        <v>2019</v>
      </c>
      <c r="B510" s="4" t="s">
        <v>6</v>
      </c>
      <c r="C510" s="4">
        <v>5</v>
      </c>
      <c r="D510" s="4" t="s">
        <v>0</v>
      </c>
      <c r="E510" s="4">
        <v>41</v>
      </c>
      <c r="F510" s="4" t="s">
        <v>0</v>
      </c>
      <c r="G510" s="8">
        <v>739</v>
      </c>
      <c r="H510" s="7" t="s">
        <v>832</v>
      </c>
      <c r="I510" s="7" t="s">
        <v>833</v>
      </c>
      <c r="J510" s="1" t="s">
        <v>2073</v>
      </c>
      <c r="K510" s="1" t="s">
        <v>1217</v>
      </c>
      <c r="L510" s="1" t="s">
        <v>2922</v>
      </c>
      <c r="M510" s="1" t="s">
        <v>2867</v>
      </c>
      <c r="N510" s="1" t="s">
        <v>2458</v>
      </c>
      <c r="Q510" s="1">
        <v>2</v>
      </c>
      <c r="R510" s="1" t="str">
        <f t="shared" si="44"/>
        <v>Shandong</v>
      </c>
      <c r="S510" s="1" t="str">
        <f t="shared" si="45"/>
        <v>Jining</v>
      </c>
      <c r="T510" s="1" t="s">
        <v>2458</v>
      </c>
      <c r="U510" s="1" t="s">
        <v>2867</v>
      </c>
      <c r="V510" s="1" t="s">
        <v>3353</v>
      </c>
      <c r="Y510" s="4" t="s">
        <v>5</v>
      </c>
      <c r="Z510" s="6">
        <v>333.36</v>
      </c>
      <c r="AA510" s="6">
        <v>189.59</v>
      </c>
      <c r="AB510" s="10">
        <v>522.95000000000005</v>
      </c>
      <c r="AC510" s="1" t="str">
        <f>VLOOKUP(V510,'loc sxcoal vs GID worksheet'!$A$1:$B$686,2,0)</f>
        <v>济宁市</v>
      </c>
    </row>
    <row r="511" spans="1:29">
      <c r="A511" s="11">
        <v>2019</v>
      </c>
      <c r="B511" s="4" t="s">
        <v>6</v>
      </c>
      <c r="C511" s="4">
        <v>5</v>
      </c>
      <c r="D511" s="4" t="s">
        <v>0</v>
      </c>
      <c r="E511" s="4">
        <v>41</v>
      </c>
      <c r="F511" s="4" t="s">
        <v>0</v>
      </c>
      <c r="G511" s="8">
        <v>740</v>
      </c>
      <c r="H511" s="7" t="s">
        <v>834</v>
      </c>
      <c r="I511" s="7" t="s">
        <v>10</v>
      </c>
      <c r="J511" s="1" t="s">
        <v>2074</v>
      </c>
      <c r="K511" s="1" t="s">
        <v>1601</v>
      </c>
      <c r="L511" s="1" t="s">
        <v>2922</v>
      </c>
      <c r="M511" s="1" t="s">
        <v>2867</v>
      </c>
      <c r="N511" s="1" t="s">
        <v>2458</v>
      </c>
      <c r="Q511" s="1">
        <v>2</v>
      </c>
      <c r="R511" s="1" t="str">
        <f t="shared" si="44"/>
        <v>Shandong</v>
      </c>
      <c r="S511" s="1" t="str">
        <f t="shared" si="45"/>
        <v>Jining</v>
      </c>
      <c r="T511" s="1" t="s">
        <v>2458</v>
      </c>
      <c r="U511" s="1" t="s">
        <v>2867</v>
      </c>
      <c r="V511" s="1" t="s">
        <v>3353</v>
      </c>
      <c r="Y511" s="4" t="s">
        <v>5</v>
      </c>
      <c r="Z511" s="6">
        <v>320.54000000000002</v>
      </c>
      <c r="AA511" s="6">
        <v>182.3</v>
      </c>
      <c r="AB511" s="10">
        <v>502.84000000000003</v>
      </c>
      <c r="AC511" s="1" t="str">
        <f>VLOOKUP(V511,'loc sxcoal vs GID worksheet'!$A$1:$B$686,2,0)</f>
        <v>济宁市</v>
      </c>
    </row>
    <row r="512" spans="1:29">
      <c r="A512" s="11">
        <v>2019</v>
      </c>
      <c r="B512" s="4" t="s">
        <v>6</v>
      </c>
      <c r="C512" s="4">
        <v>5</v>
      </c>
      <c r="D512" s="4" t="s">
        <v>0</v>
      </c>
      <c r="E512" s="4">
        <v>41</v>
      </c>
      <c r="F512" s="4" t="s">
        <v>0</v>
      </c>
      <c r="G512" s="8">
        <v>741</v>
      </c>
      <c r="H512" s="7" t="s">
        <v>835</v>
      </c>
      <c r="I512" s="7" t="s">
        <v>10</v>
      </c>
      <c r="J512" s="1" t="s">
        <v>2075</v>
      </c>
      <c r="K512" s="1" t="s">
        <v>1602</v>
      </c>
      <c r="L512" s="1" t="s">
        <v>3107</v>
      </c>
      <c r="M512" s="1" t="s">
        <v>2734</v>
      </c>
      <c r="N512" s="1" t="s">
        <v>2458</v>
      </c>
      <c r="Q512" s="1">
        <v>2</v>
      </c>
      <c r="R512" s="1" t="str">
        <f t="shared" si="44"/>
        <v>Shandong</v>
      </c>
      <c r="S512" s="1" t="str">
        <f t="shared" si="45"/>
        <v>Zibo</v>
      </c>
      <c r="T512" s="1" t="s">
        <v>2458</v>
      </c>
      <c r="U512" s="1" t="s">
        <v>2734</v>
      </c>
      <c r="V512" s="1" t="s">
        <v>3331</v>
      </c>
      <c r="Y512" s="4" t="s">
        <v>5</v>
      </c>
      <c r="Z512" s="6">
        <v>320.54000000000002</v>
      </c>
      <c r="AA512" s="6">
        <v>182.3</v>
      </c>
      <c r="AB512" s="10">
        <v>502.84000000000003</v>
      </c>
      <c r="AC512" s="1" t="str">
        <f>VLOOKUP(V512,'loc sxcoal vs GID worksheet'!$A$1:$B$686,2,0)</f>
        <v>淄博市</v>
      </c>
    </row>
    <row r="513" spans="1:29">
      <c r="A513" s="11">
        <v>2019</v>
      </c>
      <c r="B513" s="4" t="s">
        <v>6</v>
      </c>
      <c r="C513" s="4">
        <v>5</v>
      </c>
      <c r="D513" s="4" t="s">
        <v>0</v>
      </c>
      <c r="E513" s="4">
        <v>41</v>
      </c>
      <c r="F513" s="4" t="s">
        <v>0</v>
      </c>
      <c r="G513" s="8">
        <v>742</v>
      </c>
      <c r="H513" s="7" t="s">
        <v>836</v>
      </c>
      <c r="I513" s="7" t="s">
        <v>10</v>
      </c>
      <c r="J513" s="1" t="s">
        <v>2076</v>
      </c>
      <c r="K513" s="1" t="s">
        <v>1603</v>
      </c>
      <c r="L513" s="1" t="s">
        <v>2735</v>
      </c>
      <c r="M513" s="1" t="s">
        <v>2461</v>
      </c>
      <c r="N513" s="1" t="s">
        <v>2458</v>
      </c>
      <c r="Q513" s="1">
        <v>2</v>
      </c>
      <c r="R513" s="1" t="str">
        <f t="shared" si="44"/>
        <v>Shandong</v>
      </c>
      <c r="S513" s="1" t="str">
        <f t="shared" si="45"/>
        <v>Zaozhuang</v>
      </c>
      <c r="T513" s="1" t="s">
        <v>2458</v>
      </c>
      <c r="U513" s="1" t="s">
        <v>2461</v>
      </c>
      <c r="V513" s="1" t="s">
        <v>3273</v>
      </c>
      <c r="Y513" s="4" t="s">
        <v>5</v>
      </c>
      <c r="Z513" s="6">
        <v>2203.17</v>
      </c>
      <c r="AA513" s="6">
        <v>1253.03</v>
      </c>
      <c r="AB513" s="10">
        <v>3456.2</v>
      </c>
      <c r="AC513" s="1" t="str">
        <f>VLOOKUP(V513,'loc sxcoal vs GID worksheet'!$A$1:$B$686,2,0)</f>
        <v>枣庄市</v>
      </c>
    </row>
    <row r="514" spans="1:29">
      <c r="A514" s="11">
        <v>2019</v>
      </c>
      <c r="B514" s="4" t="s">
        <v>6</v>
      </c>
      <c r="C514" s="4">
        <v>5</v>
      </c>
      <c r="D514" s="4" t="s">
        <v>0</v>
      </c>
      <c r="E514" s="4">
        <v>41</v>
      </c>
      <c r="F514" s="4" t="s">
        <v>0</v>
      </c>
      <c r="G514" s="8">
        <v>744</v>
      </c>
      <c r="H514" s="7" t="s">
        <v>838</v>
      </c>
      <c r="I514" s="7" t="s">
        <v>10</v>
      </c>
      <c r="J514" s="1" t="s">
        <v>2078</v>
      </c>
      <c r="K514" s="1" t="s">
        <v>1604</v>
      </c>
      <c r="L514" s="1" t="s">
        <v>2733</v>
      </c>
      <c r="M514" s="1" t="s">
        <v>2734</v>
      </c>
      <c r="N514" s="1" t="s">
        <v>2458</v>
      </c>
      <c r="Q514" s="1">
        <v>2</v>
      </c>
      <c r="R514" s="1" t="str">
        <f t="shared" si="44"/>
        <v>Shandong</v>
      </c>
      <c r="S514" s="1" t="str">
        <f t="shared" si="45"/>
        <v>Zibo</v>
      </c>
      <c r="T514" s="1" t="s">
        <v>2458</v>
      </c>
      <c r="U514" s="1" t="s">
        <v>2734</v>
      </c>
      <c r="V514" s="1" t="s">
        <v>3331</v>
      </c>
      <c r="Y514" s="4" t="s">
        <v>5</v>
      </c>
      <c r="Z514" s="6">
        <v>299.17</v>
      </c>
      <c r="AA514" s="6">
        <v>170.15</v>
      </c>
      <c r="AB514" s="10">
        <v>469.32000000000005</v>
      </c>
      <c r="AC514" s="1" t="str">
        <f>VLOOKUP(V514,'loc sxcoal vs GID worksheet'!$A$1:$B$686,2,0)</f>
        <v>淄博市</v>
      </c>
    </row>
    <row r="515" spans="1:29">
      <c r="A515" s="11">
        <v>2019</v>
      </c>
      <c r="B515" s="4" t="s">
        <v>6</v>
      </c>
      <c r="C515" s="4">
        <v>5</v>
      </c>
      <c r="D515" s="4" t="s">
        <v>0</v>
      </c>
      <c r="E515" s="4">
        <v>41</v>
      </c>
      <c r="F515" s="4" t="s">
        <v>0</v>
      </c>
      <c r="G515" s="8">
        <v>605</v>
      </c>
      <c r="H515" s="7" t="s">
        <v>679</v>
      </c>
      <c r="I515" s="7" t="s">
        <v>688</v>
      </c>
      <c r="J515" s="1" t="s">
        <v>1943</v>
      </c>
      <c r="K515" s="1" t="s">
        <v>1480</v>
      </c>
      <c r="L515" s="1" t="s">
        <v>2829</v>
      </c>
      <c r="M515" s="1" t="s">
        <v>2544</v>
      </c>
      <c r="Q515" s="1">
        <v>3</v>
      </c>
      <c r="R515" s="1" t="str">
        <f>M515</f>
        <v>Kunming</v>
      </c>
      <c r="S515" s="1" t="str">
        <f>L515</f>
        <v>Xishan</v>
      </c>
      <c r="T515" s="1" t="s">
        <v>2544</v>
      </c>
      <c r="U515" s="1" t="s">
        <v>2829</v>
      </c>
      <c r="V515" s="1" t="s">
        <v>3293</v>
      </c>
      <c r="Y515" s="4" t="s">
        <v>5</v>
      </c>
      <c r="Z515" s="6">
        <v>83.34</v>
      </c>
      <c r="AA515" s="6">
        <v>47.4</v>
      </c>
      <c r="AB515" s="10">
        <v>130.74</v>
      </c>
      <c r="AC515" s="1" t="str">
        <f>VLOOKUP(V515,'loc sxcoal vs GID worksheet'!$A$1:$B$686,2,0)</f>
        <v>昆明市</v>
      </c>
    </row>
    <row r="516" spans="1:29">
      <c r="A516" s="11">
        <v>2019</v>
      </c>
      <c r="B516" s="4" t="s">
        <v>6</v>
      </c>
      <c r="C516" s="4">
        <v>5</v>
      </c>
      <c r="D516" s="4" t="s">
        <v>0</v>
      </c>
      <c r="E516" s="4">
        <v>41</v>
      </c>
      <c r="F516" s="4" t="s">
        <v>0</v>
      </c>
      <c r="G516" s="8">
        <v>561</v>
      </c>
      <c r="H516" s="7" t="s">
        <v>623</v>
      </c>
      <c r="I516" s="7" t="s">
        <v>628</v>
      </c>
      <c r="J516" s="1" t="s">
        <v>629</v>
      </c>
      <c r="K516" s="1" t="s">
        <v>1443</v>
      </c>
      <c r="L516" s="1" t="s">
        <v>3039</v>
      </c>
      <c r="M516" s="1" t="s">
        <v>3040</v>
      </c>
      <c r="N516" s="1" t="s">
        <v>2438</v>
      </c>
      <c r="Q516" s="1">
        <v>2</v>
      </c>
      <c r="R516" s="1" t="str">
        <f t="shared" ref="R516:R547" si="46">N516</f>
        <v>Liaoning</v>
      </c>
      <c r="S516" s="1" t="str">
        <f t="shared" ref="S516:S547" si="47">M516</f>
        <v>\Anshan</v>
      </c>
      <c r="T516" s="1" t="s">
        <v>2438</v>
      </c>
      <c r="U516" s="1" t="s">
        <v>3040</v>
      </c>
      <c r="V516" s="1" t="s">
        <v>3357</v>
      </c>
      <c r="Y516" s="4" t="s">
        <v>5</v>
      </c>
      <c r="Z516" s="6">
        <v>333.36</v>
      </c>
      <c r="AA516" s="6">
        <v>189.59</v>
      </c>
      <c r="AB516" s="10">
        <v>522.95000000000005</v>
      </c>
      <c r="AC516" s="1" t="str">
        <f>VLOOKUP(V516,'loc sxcoal vs GID worksheet'!$A$1:$B$686,2,0)</f>
        <v>鞍山市</v>
      </c>
    </row>
    <row r="517" spans="1:29">
      <c r="A517" s="11">
        <v>2019</v>
      </c>
      <c r="B517" s="4" t="s">
        <v>6</v>
      </c>
      <c r="C517" s="4">
        <v>5</v>
      </c>
      <c r="D517" s="4" t="s">
        <v>0</v>
      </c>
      <c r="E517" s="4">
        <v>41</v>
      </c>
      <c r="F517" s="4" t="s">
        <v>0</v>
      </c>
      <c r="G517" s="8">
        <v>756</v>
      </c>
      <c r="H517" s="7" t="s">
        <v>854</v>
      </c>
      <c r="I517" s="7" t="s">
        <v>10</v>
      </c>
      <c r="J517" s="1" t="s">
        <v>2090</v>
      </c>
      <c r="K517" s="1" t="s">
        <v>1614</v>
      </c>
      <c r="L517" s="1" t="s">
        <v>3113</v>
      </c>
      <c r="M517" s="1" t="s">
        <v>1336</v>
      </c>
      <c r="N517" s="1" t="s">
        <v>2642</v>
      </c>
      <c r="Q517" s="1">
        <v>2</v>
      </c>
      <c r="R517" s="1" t="str">
        <f t="shared" si="46"/>
        <v>Shanxi</v>
      </c>
      <c r="S517" s="1" t="str">
        <f t="shared" si="47"/>
        <v>Yuncheng</v>
      </c>
      <c r="T517" s="1" t="s">
        <v>2642</v>
      </c>
      <c r="U517" s="1" t="s">
        <v>1336</v>
      </c>
      <c r="V517" s="1" t="s">
        <v>3422</v>
      </c>
      <c r="Y517" s="4" t="s">
        <v>5</v>
      </c>
      <c r="Z517" s="6">
        <v>100.44</v>
      </c>
      <c r="AA517" s="6">
        <v>57.12</v>
      </c>
      <c r="AB517" s="10">
        <v>157.56</v>
      </c>
      <c r="AC517" s="1" t="str">
        <f>VLOOKUP(V517,'loc sxcoal vs GID worksheet'!$A$1:$B$686,2,0)</f>
        <v>运城市</v>
      </c>
    </row>
    <row r="518" spans="1:29">
      <c r="A518" s="11">
        <v>2019</v>
      </c>
      <c r="B518" s="4" t="s">
        <v>6</v>
      </c>
      <c r="C518" s="4">
        <v>5</v>
      </c>
      <c r="D518" s="4" t="s">
        <v>0</v>
      </c>
      <c r="E518" s="4">
        <v>41</v>
      </c>
      <c r="F518" s="4" t="s">
        <v>0</v>
      </c>
      <c r="G518" s="8">
        <v>759</v>
      </c>
      <c r="H518" s="7" t="s">
        <v>857</v>
      </c>
      <c r="I518" s="7" t="s">
        <v>10</v>
      </c>
      <c r="J518" s="1" t="s">
        <v>2093</v>
      </c>
      <c r="K518" s="1" t="s">
        <v>1617</v>
      </c>
      <c r="L518" s="1" t="s">
        <v>2989</v>
      </c>
      <c r="M518" s="1" t="s">
        <v>2442</v>
      </c>
      <c r="N518" s="1" t="s">
        <v>2412</v>
      </c>
      <c r="Q518" s="1">
        <v>2</v>
      </c>
      <c r="R518" s="1" t="str">
        <f t="shared" si="46"/>
        <v>Shaanxi</v>
      </c>
      <c r="S518" s="1" t="str">
        <f t="shared" si="47"/>
        <v>Hanzhong</v>
      </c>
      <c r="T518" s="1" t="s">
        <v>2412</v>
      </c>
      <c r="U518" s="1" t="s">
        <v>2442</v>
      </c>
      <c r="V518" s="1" t="s">
        <v>3268</v>
      </c>
      <c r="Y518" s="4" t="s">
        <v>5</v>
      </c>
      <c r="Z518" s="6">
        <v>166.68</v>
      </c>
      <c r="AA518" s="6">
        <v>94.8</v>
      </c>
      <c r="AB518" s="10">
        <v>261.48</v>
      </c>
      <c r="AC518" s="1" t="str">
        <f>VLOOKUP(V518,'loc sxcoal vs GID worksheet'!$A$1:$B$686,2,0)</f>
        <v>汉中市</v>
      </c>
    </row>
    <row r="519" spans="1:29">
      <c r="A519" s="11">
        <v>2019</v>
      </c>
      <c r="B519" s="4" t="s">
        <v>6</v>
      </c>
      <c r="C519" s="4">
        <v>5</v>
      </c>
      <c r="D519" s="4" t="s">
        <v>0</v>
      </c>
      <c r="E519" s="4">
        <v>41</v>
      </c>
      <c r="F519" s="4" t="s">
        <v>0</v>
      </c>
      <c r="G519" s="8">
        <v>760</v>
      </c>
      <c r="H519" s="7" t="s">
        <v>858</v>
      </c>
      <c r="I519" s="7" t="s">
        <v>10</v>
      </c>
      <c r="J519" s="1" t="s">
        <v>2094</v>
      </c>
      <c r="K519" s="1" t="s">
        <v>1618</v>
      </c>
      <c r="L519" s="1" t="s">
        <v>3114</v>
      </c>
      <c r="M519" s="1" t="s">
        <v>1446</v>
      </c>
      <c r="N519" s="1" t="s">
        <v>2412</v>
      </c>
      <c r="Q519" s="1">
        <v>2</v>
      </c>
      <c r="R519" s="1" t="str">
        <f t="shared" si="46"/>
        <v>Shaanxi</v>
      </c>
      <c r="S519" s="1" t="str">
        <f t="shared" si="47"/>
        <v>Xianyang</v>
      </c>
      <c r="T519" s="1" t="s">
        <v>2412</v>
      </c>
      <c r="U519" s="1" t="s">
        <v>1446</v>
      </c>
      <c r="V519" s="1" t="s">
        <v>3423</v>
      </c>
      <c r="Y519" s="4" t="s">
        <v>5</v>
      </c>
      <c r="Z519" s="6">
        <v>34.19</v>
      </c>
      <c r="AA519" s="6">
        <v>19.45</v>
      </c>
      <c r="AB519" s="10">
        <v>53.64</v>
      </c>
      <c r="AC519" s="1" t="str">
        <f>VLOOKUP(V519,'loc sxcoal vs GID worksheet'!$A$1:$B$686,2,0)</f>
        <v>咸阳市</v>
      </c>
    </row>
    <row r="520" spans="1:29">
      <c r="A520" s="11">
        <v>2019</v>
      </c>
      <c r="B520" s="4" t="s">
        <v>6</v>
      </c>
      <c r="C520" s="4">
        <v>5</v>
      </c>
      <c r="D520" s="4" t="s">
        <v>0</v>
      </c>
      <c r="E520" s="4">
        <v>41</v>
      </c>
      <c r="F520" s="4" t="s">
        <v>0</v>
      </c>
      <c r="G520" s="8">
        <v>761</v>
      </c>
      <c r="H520" s="7" t="s">
        <v>859</v>
      </c>
      <c r="I520" s="7" t="s">
        <v>10</v>
      </c>
      <c r="J520" s="1" t="s">
        <v>2095</v>
      </c>
      <c r="K520" s="1" t="s">
        <v>1619</v>
      </c>
      <c r="L520" s="1" t="s">
        <v>1622</v>
      </c>
      <c r="M520" s="1" t="s">
        <v>2579</v>
      </c>
      <c r="N520" s="1" t="s">
        <v>2412</v>
      </c>
      <c r="Q520" s="1">
        <v>2</v>
      </c>
      <c r="R520" s="1" t="str">
        <f t="shared" si="46"/>
        <v>Shaanxi</v>
      </c>
      <c r="S520" s="1" t="str">
        <f t="shared" si="47"/>
        <v>Weinan</v>
      </c>
      <c r="T520" s="1" t="s">
        <v>2412</v>
      </c>
      <c r="U520" s="1" t="s">
        <v>2579</v>
      </c>
      <c r="V520" s="1" t="s">
        <v>3302</v>
      </c>
      <c r="Y520" s="4" t="s">
        <v>5</v>
      </c>
      <c r="Z520" s="6">
        <v>320.54000000000002</v>
      </c>
      <c r="AA520" s="6">
        <v>182.3</v>
      </c>
      <c r="AB520" s="10">
        <v>502.84000000000003</v>
      </c>
      <c r="AC520" s="1" t="str">
        <f>VLOOKUP(V520,'loc sxcoal vs GID worksheet'!$A$1:$B$686,2,0)</f>
        <v>渭南市</v>
      </c>
    </row>
    <row r="521" spans="1:29">
      <c r="A521" s="11">
        <v>2019</v>
      </c>
      <c r="B521" s="4" t="s">
        <v>6</v>
      </c>
      <c r="C521" s="4">
        <v>5</v>
      </c>
      <c r="D521" s="4" t="s">
        <v>0</v>
      </c>
      <c r="E521" s="4">
        <v>41</v>
      </c>
      <c r="F521" s="4" t="s">
        <v>0</v>
      </c>
      <c r="G521" s="8">
        <v>762</v>
      </c>
      <c r="H521" s="7" t="s">
        <v>860</v>
      </c>
      <c r="I521" s="7" t="s">
        <v>10</v>
      </c>
      <c r="J521" s="1" t="s">
        <v>2096</v>
      </c>
      <c r="K521" s="1" t="s">
        <v>1620</v>
      </c>
      <c r="L521" s="1" t="s">
        <v>1622</v>
      </c>
      <c r="M521" s="1" t="s">
        <v>2579</v>
      </c>
      <c r="N521" s="1" t="s">
        <v>2412</v>
      </c>
      <c r="Q521" s="1">
        <v>2</v>
      </c>
      <c r="R521" s="1" t="str">
        <f t="shared" si="46"/>
        <v>Shaanxi</v>
      </c>
      <c r="S521" s="1" t="str">
        <f t="shared" si="47"/>
        <v>Weinan</v>
      </c>
      <c r="T521" s="1" t="s">
        <v>2412</v>
      </c>
      <c r="U521" s="1" t="s">
        <v>2579</v>
      </c>
      <c r="V521" s="1" t="s">
        <v>3302</v>
      </c>
      <c r="Y521" s="4" t="s">
        <v>5</v>
      </c>
      <c r="Z521" s="6">
        <v>21.37</v>
      </c>
      <c r="AA521" s="6">
        <v>12.15</v>
      </c>
      <c r="AB521" s="10">
        <v>33.520000000000003</v>
      </c>
      <c r="AC521" s="1" t="str">
        <f>VLOOKUP(V521,'loc sxcoal vs GID worksheet'!$A$1:$B$686,2,0)</f>
        <v>渭南市</v>
      </c>
    </row>
    <row r="522" spans="1:29">
      <c r="A522" s="11">
        <v>2019</v>
      </c>
      <c r="B522" s="4" t="s">
        <v>6</v>
      </c>
      <c r="C522" s="4">
        <v>5</v>
      </c>
      <c r="D522" s="4" t="s">
        <v>0</v>
      </c>
      <c r="E522" s="4">
        <v>41</v>
      </c>
      <c r="F522" s="4" t="s">
        <v>0</v>
      </c>
      <c r="G522" s="8">
        <v>763</v>
      </c>
      <c r="H522" s="7" t="s">
        <v>861</v>
      </c>
      <c r="I522" s="7" t="s">
        <v>862</v>
      </c>
      <c r="J522" s="1" t="s">
        <v>2097</v>
      </c>
      <c r="K522" s="1" t="s">
        <v>1621</v>
      </c>
      <c r="L522" s="1" t="s">
        <v>1455</v>
      </c>
      <c r="M522" s="1" t="s">
        <v>3115</v>
      </c>
      <c r="N522" s="1" t="s">
        <v>2642</v>
      </c>
      <c r="Q522" s="1">
        <v>2</v>
      </c>
      <c r="R522" s="1" t="str">
        <f t="shared" si="46"/>
        <v>Shanxi</v>
      </c>
      <c r="S522" s="1" t="str">
        <f t="shared" si="47"/>
        <v>Changzhi</v>
      </c>
      <c r="T522" s="1" t="s">
        <v>2642</v>
      </c>
      <c r="U522" s="1" t="s">
        <v>3115</v>
      </c>
      <c r="V522" s="1" t="s">
        <v>3424</v>
      </c>
      <c r="Y522" s="4" t="s">
        <v>5</v>
      </c>
      <c r="Z522" s="6">
        <v>66.239999999999995</v>
      </c>
      <c r="AA522" s="6">
        <v>37.68</v>
      </c>
      <c r="AB522" s="10">
        <v>103.91999999999999</v>
      </c>
      <c r="AC522" s="1" t="str">
        <f>VLOOKUP(V522,'loc sxcoal vs GID worksheet'!$A$1:$B$686,2,0)</f>
        <v>长治市</v>
      </c>
    </row>
    <row r="523" spans="1:29">
      <c r="A523" s="11">
        <v>2019</v>
      </c>
      <c r="B523" s="4" t="s">
        <v>6</v>
      </c>
      <c r="C523" s="4">
        <v>5</v>
      </c>
      <c r="D523" s="4" t="s">
        <v>0</v>
      </c>
      <c r="E523" s="4">
        <v>41</v>
      </c>
      <c r="F523" s="4" t="s">
        <v>0</v>
      </c>
      <c r="G523" s="8">
        <v>767</v>
      </c>
      <c r="H523" s="7" t="s">
        <v>864</v>
      </c>
      <c r="I523" s="7" t="s">
        <v>10</v>
      </c>
      <c r="J523" s="1" t="s">
        <v>2095</v>
      </c>
      <c r="K523" s="1" t="s">
        <v>1619</v>
      </c>
      <c r="L523" s="1" t="s">
        <v>1622</v>
      </c>
      <c r="M523" s="1" t="s">
        <v>2579</v>
      </c>
      <c r="N523" s="1" t="s">
        <v>2412</v>
      </c>
      <c r="Q523" s="1">
        <v>2</v>
      </c>
      <c r="R523" s="1" t="str">
        <f t="shared" si="46"/>
        <v>Shaanxi</v>
      </c>
      <c r="S523" s="1" t="str">
        <f t="shared" si="47"/>
        <v>Weinan</v>
      </c>
      <c r="T523" s="1" t="s">
        <v>2412</v>
      </c>
      <c r="U523" s="1" t="s">
        <v>2579</v>
      </c>
      <c r="V523" s="1" t="s">
        <v>3302</v>
      </c>
      <c r="Y523" s="4" t="s">
        <v>5</v>
      </c>
      <c r="Z523" s="6">
        <v>333.36</v>
      </c>
      <c r="AA523" s="6">
        <v>189.59</v>
      </c>
      <c r="AB523" s="10">
        <v>522.95000000000005</v>
      </c>
      <c r="AC523" s="1" t="str">
        <f>VLOOKUP(V523,'loc sxcoal vs GID worksheet'!$A$1:$B$686,2,0)</f>
        <v>渭南市</v>
      </c>
    </row>
    <row r="524" spans="1:29">
      <c r="A524" s="11">
        <v>2019</v>
      </c>
      <c r="B524" s="4" t="s">
        <v>6</v>
      </c>
      <c r="C524" s="4">
        <v>5</v>
      </c>
      <c r="D524" s="4" t="s">
        <v>0</v>
      </c>
      <c r="E524" s="4">
        <v>41</v>
      </c>
      <c r="F524" s="4" t="s">
        <v>0</v>
      </c>
      <c r="G524" s="8">
        <v>768</v>
      </c>
      <c r="H524" s="7" t="s">
        <v>864</v>
      </c>
      <c r="I524" s="7" t="s">
        <v>866</v>
      </c>
      <c r="J524" s="1" t="s">
        <v>2101</v>
      </c>
      <c r="K524" s="1" t="s">
        <v>1625</v>
      </c>
      <c r="L524" s="1" t="s">
        <v>3116</v>
      </c>
      <c r="M524" s="1" t="s">
        <v>2442</v>
      </c>
      <c r="N524" s="1" t="s">
        <v>2412</v>
      </c>
      <c r="Q524" s="1">
        <v>2</v>
      </c>
      <c r="R524" s="1" t="str">
        <f t="shared" si="46"/>
        <v>Shaanxi</v>
      </c>
      <c r="S524" s="1" t="str">
        <f t="shared" si="47"/>
        <v>Hanzhong</v>
      </c>
      <c r="T524" s="1" t="s">
        <v>2412</v>
      </c>
      <c r="U524" s="1" t="s">
        <v>2442</v>
      </c>
      <c r="V524" s="1" t="s">
        <v>3268</v>
      </c>
      <c r="Y524" s="4" t="s">
        <v>5</v>
      </c>
      <c r="Z524" s="6">
        <v>267.12</v>
      </c>
      <c r="AA524" s="6">
        <v>151.91999999999999</v>
      </c>
      <c r="AB524" s="10">
        <v>419.03999999999996</v>
      </c>
      <c r="AC524" s="1" t="str">
        <f>VLOOKUP(V524,'loc sxcoal vs GID worksheet'!$A$1:$B$686,2,0)</f>
        <v>汉中市</v>
      </c>
    </row>
    <row r="525" spans="1:29">
      <c r="A525" s="11">
        <v>2019</v>
      </c>
      <c r="B525" s="4" t="s">
        <v>6</v>
      </c>
      <c r="C525" s="4">
        <v>5</v>
      </c>
      <c r="D525" s="4" t="s">
        <v>0</v>
      </c>
      <c r="E525" s="4">
        <v>41</v>
      </c>
      <c r="F525" s="4" t="s">
        <v>0</v>
      </c>
      <c r="G525" s="8">
        <v>769</v>
      </c>
      <c r="H525" s="7" t="s">
        <v>864</v>
      </c>
      <c r="I525" s="7" t="s">
        <v>867</v>
      </c>
      <c r="J525" s="1" t="s">
        <v>2102</v>
      </c>
      <c r="K525" s="1" t="s">
        <v>2339</v>
      </c>
      <c r="L525" s="1" t="s">
        <v>3117</v>
      </c>
      <c r="M525" s="1" t="s">
        <v>2442</v>
      </c>
      <c r="N525" s="1" t="s">
        <v>2412</v>
      </c>
      <c r="Q525" s="1">
        <v>2</v>
      </c>
      <c r="R525" s="1" t="str">
        <f t="shared" si="46"/>
        <v>Shaanxi</v>
      </c>
      <c r="S525" s="1" t="str">
        <f t="shared" si="47"/>
        <v>Hanzhong</v>
      </c>
      <c r="T525" s="1" t="s">
        <v>2412</v>
      </c>
      <c r="U525" s="1" t="s">
        <v>2442</v>
      </c>
      <c r="V525" s="1" t="s">
        <v>3268</v>
      </c>
      <c r="Y525" s="4" t="s">
        <v>5</v>
      </c>
      <c r="Z525" s="6">
        <v>166.68</v>
      </c>
      <c r="AA525" s="6">
        <v>94.8</v>
      </c>
      <c r="AB525" s="10">
        <v>261.48</v>
      </c>
      <c r="AC525" s="1" t="str">
        <f>VLOOKUP(V525,'loc sxcoal vs GID worksheet'!$A$1:$B$686,2,0)</f>
        <v>汉中市</v>
      </c>
    </row>
    <row r="526" spans="1:29">
      <c r="A526" s="11">
        <v>2019</v>
      </c>
      <c r="B526" s="4" t="s">
        <v>6</v>
      </c>
      <c r="C526" s="4">
        <v>5</v>
      </c>
      <c r="D526" s="4" t="s">
        <v>0</v>
      </c>
      <c r="E526" s="4">
        <v>41</v>
      </c>
      <c r="F526" s="4" t="s">
        <v>0</v>
      </c>
      <c r="G526" s="8">
        <v>770</v>
      </c>
      <c r="H526" s="7" t="s">
        <v>864</v>
      </c>
      <c r="I526" s="7" t="s">
        <v>868</v>
      </c>
      <c r="J526" s="1" t="s">
        <v>2103</v>
      </c>
      <c r="K526" s="1" t="s">
        <v>1626</v>
      </c>
      <c r="L526" s="1" t="s">
        <v>3118</v>
      </c>
      <c r="M526" s="1" t="s">
        <v>2571</v>
      </c>
      <c r="N526" s="1" t="s">
        <v>2412</v>
      </c>
      <c r="Q526" s="1">
        <v>2</v>
      </c>
      <c r="R526" s="1" t="str">
        <f t="shared" si="46"/>
        <v>Shaanxi</v>
      </c>
      <c r="S526" s="1" t="str">
        <f t="shared" si="47"/>
        <v>Ankang</v>
      </c>
      <c r="T526" s="1" t="s">
        <v>2412</v>
      </c>
      <c r="U526" s="1" t="s">
        <v>2571</v>
      </c>
      <c r="V526" s="1" t="s">
        <v>3300</v>
      </c>
      <c r="Y526" s="4" t="s">
        <v>5</v>
      </c>
      <c r="Z526" s="6">
        <v>267.12</v>
      </c>
      <c r="AA526" s="6">
        <v>151.91999999999999</v>
      </c>
      <c r="AB526" s="10">
        <v>419.03999999999996</v>
      </c>
      <c r="AC526" s="1" t="str">
        <f>VLOOKUP(V526,'loc sxcoal vs GID worksheet'!$A$1:$B$686,2,0)</f>
        <v>安康市</v>
      </c>
    </row>
    <row r="527" spans="1:29">
      <c r="A527" s="11">
        <v>2019</v>
      </c>
      <c r="B527" s="4" t="s">
        <v>6</v>
      </c>
      <c r="C527" s="4">
        <v>5</v>
      </c>
      <c r="D527" s="4" t="s">
        <v>0</v>
      </c>
      <c r="E527" s="4">
        <v>41</v>
      </c>
      <c r="F527" s="4" t="s">
        <v>0</v>
      </c>
      <c r="G527" s="8">
        <v>774</v>
      </c>
      <c r="H527" s="7" t="s">
        <v>872</v>
      </c>
      <c r="I527" s="7" t="s">
        <v>10</v>
      </c>
      <c r="J527" s="1" t="s">
        <v>2107</v>
      </c>
      <c r="K527" s="1" t="s">
        <v>1630</v>
      </c>
      <c r="L527" s="1" t="s">
        <v>3119</v>
      </c>
      <c r="M527" s="1" t="s">
        <v>3120</v>
      </c>
      <c r="N527" s="1" t="s">
        <v>2610</v>
      </c>
      <c r="Q527" s="1">
        <v>2</v>
      </c>
      <c r="R527" s="1" t="str">
        <f t="shared" si="46"/>
        <v>Xinjiang</v>
      </c>
      <c r="S527" s="1" t="str">
        <f t="shared" si="47"/>
        <v>Shihezi</v>
      </c>
      <c r="T527" s="1" t="s">
        <v>2610</v>
      </c>
      <c r="U527" s="1" t="s">
        <v>3120</v>
      </c>
      <c r="V527" s="1" t="s">
        <v>3425</v>
      </c>
      <c r="Y527" s="4" t="s">
        <v>5</v>
      </c>
      <c r="Z527" s="6">
        <v>23.51</v>
      </c>
      <c r="AA527" s="6">
        <v>13.37</v>
      </c>
      <c r="AB527" s="10">
        <v>36.880000000000003</v>
      </c>
      <c r="AC527" s="1" t="str">
        <f>VLOOKUP(V527,'loc sxcoal vs GID worksheet'!$A$1:$B$686,2,0)</f>
        <v>石河子市</v>
      </c>
    </row>
    <row r="528" spans="1:29">
      <c r="A528" s="11">
        <v>2019</v>
      </c>
      <c r="B528" s="4" t="s">
        <v>6</v>
      </c>
      <c r="C528" s="4">
        <v>5</v>
      </c>
      <c r="D528" s="4" t="s">
        <v>0</v>
      </c>
      <c r="E528" s="4">
        <v>41</v>
      </c>
      <c r="F528" s="4" t="s">
        <v>0</v>
      </c>
      <c r="G528" s="8">
        <v>787</v>
      </c>
      <c r="H528" s="7" t="s">
        <v>885</v>
      </c>
      <c r="I528" s="7" t="s">
        <v>10</v>
      </c>
      <c r="J528" s="3" t="s">
        <v>2119</v>
      </c>
      <c r="K528" s="3" t="s">
        <v>1643</v>
      </c>
      <c r="L528" s="1" t="s">
        <v>2602</v>
      </c>
      <c r="M528" s="1" t="s">
        <v>2603</v>
      </c>
      <c r="N528" s="1" t="s">
        <v>2366</v>
      </c>
      <c r="Q528" s="1">
        <v>2</v>
      </c>
      <c r="R528" s="1" t="str">
        <f t="shared" si="46"/>
        <v>Sichuan</v>
      </c>
      <c r="S528" s="1" t="str">
        <f t="shared" si="47"/>
        <v>Guang'an</v>
      </c>
      <c r="T528" s="1" t="s">
        <v>2366</v>
      </c>
      <c r="U528" s="1" t="s">
        <v>2603</v>
      </c>
      <c r="V528" s="1" t="s">
        <v>3308</v>
      </c>
      <c r="Y528" s="4" t="s">
        <v>5</v>
      </c>
      <c r="Z528" s="6">
        <v>132.49</v>
      </c>
      <c r="AA528" s="6">
        <v>75.349999999999994</v>
      </c>
      <c r="AB528" s="10">
        <v>207.84</v>
      </c>
      <c r="AC528" s="1" t="str">
        <f>VLOOKUP(V528,'loc sxcoal vs GID worksheet'!$A$1:$B$686,2,0)</f>
        <v>广安市</v>
      </c>
    </row>
    <row r="529" spans="1:29">
      <c r="A529" s="11">
        <v>2019</v>
      </c>
      <c r="B529" s="4" t="s">
        <v>6</v>
      </c>
      <c r="C529" s="4">
        <v>5</v>
      </c>
      <c r="D529" s="4" t="s">
        <v>0</v>
      </c>
      <c r="E529" s="4">
        <v>41</v>
      </c>
      <c r="F529" s="4" t="s">
        <v>0</v>
      </c>
      <c r="G529" s="8">
        <v>789</v>
      </c>
      <c r="H529" s="7" t="s">
        <v>887</v>
      </c>
      <c r="I529" s="7" t="s">
        <v>10</v>
      </c>
      <c r="J529" s="1" t="s">
        <v>2121</v>
      </c>
      <c r="K529" s="1" t="s">
        <v>1645</v>
      </c>
      <c r="L529" s="1" t="s">
        <v>3121</v>
      </c>
      <c r="M529" s="1" t="s">
        <v>2772</v>
      </c>
      <c r="N529" s="1" t="s">
        <v>2366</v>
      </c>
      <c r="Q529" s="1">
        <v>2</v>
      </c>
      <c r="R529" s="1" t="str">
        <f t="shared" si="46"/>
        <v>Sichuan</v>
      </c>
      <c r="S529" s="1" t="str">
        <f t="shared" si="47"/>
        <v>Luzhou</v>
      </c>
      <c r="T529" s="1" t="s">
        <v>2366</v>
      </c>
      <c r="U529" s="1" t="s">
        <v>2772</v>
      </c>
      <c r="V529" s="1" t="s">
        <v>3337</v>
      </c>
      <c r="Y529" s="4" t="s">
        <v>5</v>
      </c>
      <c r="Z529" s="6">
        <v>42.74</v>
      </c>
      <c r="AA529" s="6">
        <v>24.31</v>
      </c>
      <c r="AB529" s="10">
        <v>67.05</v>
      </c>
      <c r="AC529" s="1" t="str">
        <f>VLOOKUP(V529,'loc sxcoal vs GID worksheet'!$A$1:$B$686,2,0)</f>
        <v>泸州市</v>
      </c>
    </row>
    <row r="530" spans="1:29">
      <c r="A530" s="11">
        <v>2019</v>
      </c>
      <c r="B530" s="4" t="s">
        <v>6</v>
      </c>
      <c r="C530" s="4">
        <v>5</v>
      </c>
      <c r="D530" s="4" t="s">
        <v>0</v>
      </c>
      <c r="E530" s="4">
        <v>41</v>
      </c>
      <c r="F530" s="4" t="s">
        <v>0</v>
      </c>
      <c r="G530" s="8">
        <v>790</v>
      </c>
      <c r="H530" s="7" t="s">
        <v>888</v>
      </c>
      <c r="I530" s="7" t="s">
        <v>10</v>
      </c>
      <c r="J530" s="1" t="s">
        <v>2122</v>
      </c>
      <c r="K530" s="1" t="s">
        <v>1646</v>
      </c>
      <c r="L530" s="1" t="s">
        <v>3122</v>
      </c>
      <c r="M530" s="1" t="s">
        <v>2364</v>
      </c>
      <c r="N530" s="1" t="s">
        <v>2366</v>
      </c>
      <c r="Q530" s="1">
        <v>2</v>
      </c>
      <c r="R530" s="1" t="str">
        <f t="shared" si="46"/>
        <v>Sichuan</v>
      </c>
      <c r="S530" s="1" t="str">
        <f t="shared" si="47"/>
        <v>Jiangyou</v>
      </c>
      <c r="T530" s="1" t="s">
        <v>2366</v>
      </c>
      <c r="U530" s="1" t="s">
        <v>2364</v>
      </c>
      <c r="V530" s="1" t="s">
        <v>3426</v>
      </c>
      <c r="Y530" s="4" t="s">
        <v>5</v>
      </c>
      <c r="Z530" s="6">
        <v>534.23</v>
      </c>
      <c r="AA530" s="6">
        <v>303.83999999999997</v>
      </c>
      <c r="AB530" s="10">
        <v>838.06999999999994</v>
      </c>
      <c r="AC530" s="1" t="str">
        <f>VLOOKUP(V530,'loc sxcoal vs GID worksheet'!$A$1:$B$686,2,0)</f>
        <v>江油市</v>
      </c>
    </row>
    <row r="531" spans="1:29">
      <c r="A531" s="11">
        <v>2019</v>
      </c>
      <c r="B531" s="4" t="s">
        <v>6</v>
      </c>
      <c r="C531" s="4">
        <v>5</v>
      </c>
      <c r="D531" s="4" t="s">
        <v>0</v>
      </c>
      <c r="E531" s="4">
        <v>41</v>
      </c>
      <c r="F531" s="4" t="s">
        <v>0</v>
      </c>
      <c r="G531" s="8">
        <v>792</v>
      </c>
      <c r="H531" s="7" t="s">
        <v>890</v>
      </c>
      <c r="I531" s="7" t="s">
        <v>10</v>
      </c>
      <c r="J531" s="3" t="s">
        <v>2124</v>
      </c>
      <c r="K531" s="3" t="s">
        <v>1648</v>
      </c>
      <c r="L531" s="1" t="s">
        <v>3123</v>
      </c>
      <c r="M531" s="1" t="s">
        <v>2603</v>
      </c>
      <c r="N531" s="1" t="s">
        <v>2366</v>
      </c>
      <c r="Q531" s="1">
        <v>2</v>
      </c>
      <c r="R531" s="1" t="str">
        <f t="shared" si="46"/>
        <v>Sichuan</v>
      </c>
      <c r="S531" s="1" t="str">
        <f t="shared" si="47"/>
        <v>Guang'an</v>
      </c>
      <c r="T531" s="1" t="s">
        <v>2366</v>
      </c>
      <c r="U531" s="1" t="s">
        <v>2603</v>
      </c>
      <c r="V531" s="1" t="s">
        <v>3308</v>
      </c>
      <c r="Y531" s="4" t="s">
        <v>5</v>
      </c>
      <c r="Z531" s="6">
        <v>286.35000000000002</v>
      </c>
      <c r="AA531" s="6">
        <v>162.86000000000001</v>
      </c>
      <c r="AB531" s="10">
        <v>449.21000000000004</v>
      </c>
      <c r="AC531" s="1" t="str">
        <f>VLOOKUP(V531,'loc sxcoal vs GID worksheet'!$A$1:$B$686,2,0)</f>
        <v>广安市</v>
      </c>
    </row>
    <row r="532" spans="1:29">
      <c r="A532" s="11">
        <v>2019</v>
      </c>
      <c r="B532" s="4" t="s">
        <v>6</v>
      </c>
      <c r="C532" s="4">
        <v>5</v>
      </c>
      <c r="D532" s="4" t="s">
        <v>0</v>
      </c>
      <c r="E532" s="4">
        <v>41</v>
      </c>
      <c r="F532" s="4" t="s">
        <v>0</v>
      </c>
      <c r="G532" s="8">
        <v>796</v>
      </c>
      <c r="H532" s="7" t="s">
        <v>894</v>
      </c>
      <c r="I532" s="7" t="s">
        <v>10</v>
      </c>
      <c r="J532" s="1" t="s">
        <v>2128</v>
      </c>
      <c r="K532" s="1" t="s">
        <v>1651</v>
      </c>
      <c r="L532" s="1" t="s">
        <v>3124</v>
      </c>
      <c r="M532" s="1" t="s">
        <v>3125</v>
      </c>
      <c r="N532" s="1" t="s">
        <v>2366</v>
      </c>
      <c r="Q532" s="1">
        <v>2</v>
      </c>
      <c r="R532" s="1" t="str">
        <f t="shared" si="46"/>
        <v>Sichuan</v>
      </c>
      <c r="S532" s="1" t="str">
        <f t="shared" si="47"/>
        <v>Langzhong</v>
      </c>
      <c r="T532" s="1" t="s">
        <v>2366</v>
      </c>
      <c r="U532" s="1" t="s">
        <v>3125</v>
      </c>
      <c r="V532" s="1" t="s">
        <v>3427</v>
      </c>
      <c r="Y532" s="4" t="s">
        <v>5</v>
      </c>
      <c r="Z532" s="6">
        <v>42.74</v>
      </c>
      <c r="AA532" s="6">
        <v>24.31</v>
      </c>
      <c r="AB532" s="10">
        <v>67.05</v>
      </c>
      <c r="AC532" s="1" t="str">
        <f>VLOOKUP(V532,'loc sxcoal vs GID worksheet'!$A$1:$B$686,2,0)</f>
        <v>阆中市</v>
      </c>
    </row>
    <row r="533" spans="1:29">
      <c r="A533" s="11">
        <v>2019</v>
      </c>
      <c r="B533" s="4" t="s">
        <v>6</v>
      </c>
      <c r="C533" s="4">
        <v>5</v>
      </c>
      <c r="D533" s="4" t="s">
        <v>0</v>
      </c>
      <c r="E533" s="4">
        <v>41</v>
      </c>
      <c r="F533" s="4" t="s">
        <v>0</v>
      </c>
      <c r="G533" s="8">
        <v>797</v>
      </c>
      <c r="H533" s="7" t="s">
        <v>895</v>
      </c>
      <c r="I533" s="7" t="s">
        <v>896</v>
      </c>
      <c r="J533" s="3" t="s">
        <v>2129</v>
      </c>
      <c r="K533" s="3" t="s">
        <v>1652</v>
      </c>
      <c r="L533" s="1" t="s">
        <v>2855</v>
      </c>
      <c r="M533" s="1" t="s">
        <v>2603</v>
      </c>
      <c r="N533" s="1" t="s">
        <v>2366</v>
      </c>
      <c r="Q533" s="1">
        <v>2</v>
      </c>
      <c r="R533" s="1" t="str">
        <f t="shared" si="46"/>
        <v>Sichuan</v>
      </c>
      <c r="S533" s="1" t="str">
        <f t="shared" si="47"/>
        <v>Guang'an</v>
      </c>
      <c r="T533" s="1" t="s">
        <v>2366</v>
      </c>
      <c r="U533" s="1" t="s">
        <v>2603</v>
      </c>
      <c r="V533" s="1" t="s">
        <v>3308</v>
      </c>
      <c r="Y533" s="4" t="s">
        <v>5</v>
      </c>
      <c r="Z533" s="6">
        <v>166.68</v>
      </c>
      <c r="AA533" s="6">
        <v>94.8</v>
      </c>
      <c r="AB533" s="10">
        <v>261.48</v>
      </c>
      <c r="AC533" s="1" t="str">
        <f>VLOOKUP(V533,'loc sxcoal vs GID worksheet'!$A$1:$B$686,2,0)</f>
        <v>广安市</v>
      </c>
    </row>
    <row r="534" spans="1:29">
      <c r="A534" s="11">
        <v>2019</v>
      </c>
      <c r="B534" s="4" t="s">
        <v>6</v>
      </c>
      <c r="C534" s="4">
        <v>5</v>
      </c>
      <c r="D534" s="4" t="s">
        <v>0</v>
      </c>
      <c r="E534" s="4">
        <v>41</v>
      </c>
      <c r="F534" s="4" t="s">
        <v>0</v>
      </c>
      <c r="G534" s="8">
        <v>799</v>
      </c>
      <c r="H534" s="7" t="s">
        <v>898</v>
      </c>
      <c r="I534" s="7" t="s">
        <v>899</v>
      </c>
      <c r="J534" s="1" t="s">
        <v>2131</v>
      </c>
      <c r="K534" s="1" t="s">
        <v>1654</v>
      </c>
      <c r="L534" s="1" t="s">
        <v>3126</v>
      </c>
      <c r="M534" s="1" t="s">
        <v>1617</v>
      </c>
      <c r="N534" s="1" t="s">
        <v>2366</v>
      </c>
      <c r="Q534" s="1">
        <v>2</v>
      </c>
      <c r="R534" s="1" t="str">
        <f t="shared" si="46"/>
        <v>Sichuan</v>
      </c>
      <c r="S534" s="1" t="str">
        <f t="shared" si="47"/>
        <v>Liangshan</v>
      </c>
      <c r="T534" s="1" t="s">
        <v>2366</v>
      </c>
      <c r="U534" s="1" t="s">
        <v>1617</v>
      </c>
      <c r="V534" s="1" t="s">
        <v>3481</v>
      </c>
      <c r="Y534" s="4" t="s">
        <v>5</v>
      </c>
      <c r="Z534" s="6">
        <v>166.68</v>
      </c>
      <c r="AA534" s="6">
        <v>94.8</v>
      </c>
      <c r="AB534" s="10">
        <v>261.48</v>
      </c>
      <c r="AC534" s="1" t="str">
        <f>VLOOKUP(V534,'loc sxcoal vs GID worksheet'!$A$1:$B$686,2,0)</f>
        <v>西昌市</v>
      </c>
    </row>
    <row r="535" spans="1:29">
      <c r="A535" s="11">
        <v>2019</v>
      </c>
      <c r="B535" s="4" t="s">
        <v>6</v>
      </c>
      <c r="C535" s="4">
        <v>5</v>
      </c>
      <c r="D535" s="4" t="s">
        <v>0</v>
      </c>
      <c r="E535" s="4">
        <v>41</v>
      </c>
      <c r="F535" s="4" t="s">
        <v>0</v>
      </c>
      <c r="G535" s="8">
        <v>805</v>
      </c>
      <c r="H535" s="7" t="s">
        <v>907</v>
      </c>
      <c r="I535" s="7" t="s">
        <v>10</v>
      </c>
      <c r="J535" s="1" t="s">
        <v>2137</v>
      </c>
      <c r="K535" s="1" t="s">
        <v>1660</v>
      </c>
      <c r="L535" s="1" t="s">
        <v>3127</v>
      </c>
      <c r="M535" s="1" t="s">
        <v>2465</v>
      </c>
      <c r="N535" s="1" t="s">
        <v>2366</v>
      </c>
      <c r="Q535" s="1">
        <v>2</v>
      </c>
      <c r="R535" s="1" t="str">
        <f t="shared" si="46"/>
        <v>Sichuan</v>
      </c>
      <c r="S535" s="1" t="str">
        <f t="shared" si="47"/>
        <v>Meishan</v>
      </c>
      <c r="T535" s="1" t="s">
        <v>2366</v>
      </c>
      <c r="U535" s="1" t="s">
        <v>2465</v>
      </c>
      <c r="V535" s="1" t="s">
        <v>3428</v>
      </c>
      <c r="Y535" s="4" t="s">
        <v>5</v>
      </c>
      <c r="Z535" s="6">
        <v>25.64</v>
      </c>
      <c r="AA535" s="6">
        <v>14.58</v>
      </c>
      <c r="AB535" s="10">
        <v>40.22</v>
      </c>
      <c r="AC535" s="1" t="str">
        <f>VLOOKUP(V535,'loc sxcoal vs GID worksheet'!$A$1:$B$686,2,0)</f>
        <v>眉山市</v>
      </c>
    </row>
    <row r="536" spans="1:29">
      <c r="A536" s="11">
        <v>2019</v>
      </c>
      <c r="B536" s="4" t="s">
        <v>6</v>
      </c>
      <c r="C536" s="4">
        <v>5</v>
      </c>
      <c r="D536" s="4" t="s">
        <v>0</v>
      </c>
      <c r="E536" s="4">
        <v>41</v>
      </c>
      <c r="F536" s="4" t="s">
        <v>0</v>
      </c>
      <c r="G536" s="8">
        <v>808</v>
      </c>
      <c r="H536" s="7" t="s">
        <v>910</v>
      </c>
      <c r="I536" s="7" t="s">
        <v>10</v>
      </c>
      <c r="J536" s="3" t="s">
        <v>2140</v>
      </c>
      <c r="K536" s="3" t="s">
        <v>1663</v>
      </c>
      <c r="L536" s="1" t="s">
        <v>3128</v>
      </c>
      <c r="M536" s="1" t="s">
        <v>3129</v>
      </c>
      <c r="N536" s="1" t="s">
        <v>2366</v>
      </c>
      <c r="Q536" s="1">
        <v>2</v>
      </c>
      <c r="R536" s="1" t="str">
        <f t="shared" si="46"/>
        <v>Sichuan</v>
      </c>
      <c r="S536" s="1" t="str">
        <f t="shared" si="47"/>
        <v>Ya'an</v>
      </c>
      <c r="T536" s="1" t="s">
        <v>2366</v>
      </c>
      <c r="U536" s="1" t="s">
        <v>3129</v>
      </c>
      <c r="V536" s="1" t="s">
        <v>3429</v>
      </c>
      <c r="Y536" s="4" t="s">
        <v>5</v>
      </c>
      <c r="Z536" s="6">
        <v>42.74</v>
      </c>
      <c r="AA536" s="6">
        <v>24.31</v>
      </c>
      <c r="AB536" s="10">
        <v>67.05</v>
      </c>
      <c r="AC536" s="1" t="str">
        <f>VLOOKUP(V536,'loc sxcoal vs GID worksheet'!$A$1:$B$686,2,0)</f>
        <v>雅安市</v>
      </c>
    </row>
    <row r="537" spans="1:29">
      <c r="A537" s="11">
        <v>2019</v>
      </c>
      <c r="B537" s="4" t="s">
        <v>6</v>
      </c>
      <c r="C537" s="4">
        <v>5</v>
      </c>
      <c r="D537" s="4" t="s">
        <v>0</v>
      </c>
      <c r="E537" s="4">
        <v>41</v>
      </c>
      <c r="F537" s="4" t="s">
        <v>0</v>
      </c>
      <c r="G537" s="8">
        <v>809</v>
      </c>
      <c r="H537" s="7" t="s">
        <v>911</v>
      </c>
      <c r="I537" s="7" t="s">
        <v>10</v>
      </c>
      <c r="J537" s="1" t="s">
        <v>2141</v>
      </c>
      <c r="K537" s="1" t="s">
        <v>1664</v>
      </c>
      <c r="L537" s="1" t="s">
        <v>1636</v>
      </c>
      <c r="M537" s="1" t="s">
        <v>3130</v>
      </c>
      <c r="N537" s="1" t="s">
        <v>2366</v>
      </c>
      <c r="Q537" s="1">
        <v>2</v>
      </c>
      <c r="R537" s="1" t="str">
        <f t="shared" si="46"/>
        <v>Sichuan</v>
      </c>
      <c r="S537" s="1" t="str">
        <f t="shared" si="47"/>
        <v>Neijiang</v>
      </c>
      <c r="T537" s="1" t="s">
        <v>2366</v>
      </c>
      <c r="U537" s="1" t="s">
        <v>3130</v>
      </c>
      <c r="V537" s="1" t="s">
        <v>3430</v>
      </c>
      <c r="Y537" s="4" t="s">
        <v>5</v>
      </c>
      <c r="Z537" s="6">
        <v>64.11</v>
      </c>
      <c r="AA537" s="6">
        <v>36.46</v>
      </c>
      <c r="AB537" s="10">
        <v>100.57</v>
      </c>
      <c r="AC537" s="1" t="str">
        <f>VLOOKUP(V537,'loc sxcoal vs GID worksheet'!$A$1:$B$686,2,0)</f>
        <v>内江市</v>
      </c>
    </row>
    <row r="538" spans="1:29">
      <c r="A538" s="11">
        <v>2019</v>
      </c>
      <c r="B538" s="4" t="s">
        <v>6</v>
      </c>
      <c r="C538" s="4">
        <v>5</v>
      </c>
      <c r="D538" s="4" t="s">
        <v>0</v>
      </c>
      <c r="E538" s="4">
        <v>41</v>
      </c>
      <c r="F538" s="4" t="s">
        <v>0</v>
      </c>
      <c r="G538" s="8">
        <v>810</v>
      </c>
      <c r="H538" s="7" t="s">
        <v>912</v>
      </c>
      <c r="I538" s="7" t="s">
        <v>10</v>
      </c>
      <c r="J538" s="1" t="s">
        <v>2142</v>
      </c>
      <c r="K538" s="1" t="s">
        <v>1665</v>
      </c>
      <c r="L538" s="1" t="s">
        <v>3131</v>
      </c>
      <c r="M538" s="1" t="s">
        <v>3132</v>
      </c>
      <c r="N538" s="1" t="s">
        <v>2366</v>
      </c>
      <c r="Q538" s="1">
        <v>2</v>
      </c>
      <c r="R538" s="1" t="str">
        <f t="shared" si="46"/>
        <v>Sichuan</v>
      </c>
      <c r="S538" s="1" t="str">
        <f t="shared" si="47"/>
        <v>Guangyuan</v>
      </c>
      <c r="T538" s="1" t="s">
        <v>2366</v>
      </c>
      <c r="U538" s="1" t="s">
        <v>3132</v>
      </c>
      <c r="V538" s="1" t="s">
        <v>3431</v>
      </c>
      <c r="Y538" s="4" t="s">
        <v>5</v>
      </c>
      <c r="Z538" s="6">
        <v>42.74</v>
      </c>
      <c r="AA538" s="6">
        <v>24.31</v>
      </c>
      <c r="AB538" s="10">
        <v>67.05</v>
      </c>
      <c r="AC538" s="1" t="str">
        <f>VLOOKUP(V538,'loc sxcoal vs GID worksheet'!$A$1:$B$686,2,0)</f>
        <v>广元市</v>
      </c>
    </row>
    <row r="539" spans="1:29">
      <c r="A539" s="11">
        <v>2019</v>
      </c>
      <c r="B539" s="4" t="s">
        <v>6</v>
      </c>
      <c r="C539" s="4">
        <v>5</v>
      </c>
      <c r="D539" s="4" t="s">
        <v>0</v>
      </c>
      <c r="E539" s="4">
        <v>41</v>
      </c>
      <c r="F539" s="4" t="s">
        <v>0</v>
      </c>
      <c r="G539" s="8">
        <v>811</v>
      </c>
      <c r="H539" s="7" t="s">
        <v>913</v>
      </c>
      <c r="I539" s="7" t="s">
        <v>10</v>
      </c>
      <c r="J539" s="1" t="s">
        <v>2143</v>
      </c>
      <c r="K539" s="1" t="s">
        <v>1666</v>
      </c>
      <c r="L539" s="1" t="s">
        <v>3133</v>
      </c>
      <c r="M539" s="1" t="s">
        <v>2862</v>
      </c>
      <c r="N539" s="1" t="s">
        <v>2366</v>
      </c>
      <c r="Q539" s="1">
        <v>2</v>
      </c>
      <c r="R539" s="1" t="str">
        <f t="shared" si="46"/>
        <v>Sichuan</v>
      </c>
      <c r="S539" s="1" t="str">
        <f t="shared" si="47"/>
        <v>Zigong</v>
      </c>
      <c r="T539" s="1" t="s">
        <v>2366</v>
      </c>
      <c r="U539" s="1" t="s">
        <v>2862</v>
      </c>
      <c r="V539" s="1" t="s">
        <v>3352</v>
      </c>
      <c r="Y539" s="4" t="s">
        <v>5</v>
      </c>
      <c r="Z539" s="6">
        <v>64.11</v>
      </c>
      <c r="AA539" s="6">
        <v>36.46</v>
      </c>
      <c r="AB539" s="10">
        <v>100.57</v>
      </c>
      <c r="AC539" s="1" t="str">
        <f>VLOOKUP(V539,'loc sxcoal vs GID worksheet'!$A$1:$B$686,2,0)</f>
        <v>自贡市</v>
      </c>
    </row>
    <row r="540" spans="1:29">
      <c r="A540" s="11">
        <v>2019</v>
      </c>
      <c r="B540" s="4" t="s">
        <v>6</v>
      </c>
      <c r="C540" s="4">
        <v>5</v>
      </c>
      <c r="D540" s="4" t="s">
        <v>0</v>
      </c>
      <c r="E540" s="4">
        <v>41</v>
      </c>
      <c r="F540" s="4" t="s">
        <v>0</v>
      </c>
      <c r="G540" s="8">
        <v>812</v>
      </c>
      <c r="H540" s="7" t="s">
        <v>914</v>
      </c>
      <c r="I540" s="7" t="s">
        <v>10</v>
      </c>
      <c r="J540" s="1" t="s">
        <v>2144</v>
      </c>
      <c r="K540" s="1" t="s">
        <v>1667</v>
      </c>
      <c r="L540" s="1" t="s">
        <v>3134</v>
      </c>
      <c r="M540" s="1" t="s">
        <v>1617</v>
      </c>
      <c r="N540" s="1" t="s">
        <v>2366</v>
      </c>
      <c r="Q540" s="1">
        <v>2</v>
      </c>
      <c r="R540" s="1" t="str">
        <f t="shared" si="46"/>
        <v>Sichuan</v>
      </c>
      <c r="S540" s="1" t="str">
        <f t="shared" si="47"/>
        <v>Liangshan</v>
      </c>
      <c r="T540" s="1" t="s">
        <v>2366</v>
      </c>
      <c r="U540" s="1" t="s">
        <v>1617</v>
      </c>
      <c r="V540" s="1" t="s">
        <v>3481</v>
      </c>
      <c r="Y540" s="4" t="s">
        <v>5</v>
      </c>
      <c r="Z540" s="6">
        <v>166.68</v>
      </c>
      <c r="AA540" s="6">
        <v>94.8</v>
      </c>
      <c r="AB540" s="10">
        <v>261.48</v>
      </c>
      <c r="AC540" s="1" t="str">
        <f>VLOOKUP(V540,'loc sxcoal vs GID worksheet'!$A$1:$B$686,2,0)</f>
        <v>西昌市</v>
      </c>
    </row>
    <row r="541" spans="1:29">
      <c r="A541" s="11">
        <v>2019</v>
      </c>
      <c r="B541" s="4" t="s">
        <v>6</v>
      </c>
      <c r="C541" s="4">
        <v>5</v>
      </c>
      <c r="D541" s="4" t="s">
        <v>0</v>
      </c>
      <c r="E541" s="4">
        <v>41</v>
      </c>
      <c r="F541" s="4" t="s">
        <v>0</v>
      </c>
      <c r="G541" s="8">
        <v>814</v>
      </c>
      <c r="H541" s="7" t="s">
        <v>916</v>
      </c>
      <c r="I541" s="7" t="s">
        <v>917</v>
      </c>
      <c r="J541" s="1" t="s">
        <v>2146</v>
      </c>
      <c r="K541" s="1" t="s">
        <v>1669</v>
      </c>
      <c r="L541" s="1" t="s">
        <v>3135</v>
      </c>
      <c r="M541" s="1" t="s">
        <v>2532</v>
      </c>
      <c r="N541" s="1" t="s">
        <v>2366</v>
      </c>
      <c r="Q541" s="1">
        <v>2</v>
      </c>
      <c r="R541" s="1" t="str">
        <f t="shared" si="46"/>
        <v>Sichuan</v>
      </c>
      <c r="S541" s="1" t="str">
        <f t="shared" si="47"/>
        <v>Dazhou</v>
      </c>
      <c r="T541" s="1" t="s">
        <v>2366</v>
      </c>
      <c r="U541" s="1" t="s">
        <v>2532</v>
      </c>
      <c r="V541" s="1" t="s">
        <v>3290</v>
      </c>
      <c r="Y541" s="4" t="s">
        <v>5</v>
      </c>
      <c r="Z541" s="6">
        <v>29.92</v>
      </c>
      <c r="AA541" s="6">
        <v>17.010000000000002</v>
      </c>
      <c r="AB541" s="10">
        <v>46.930000000000007</v>
      </c>
      <c r="AC541" s="1" t="str">
        <f>VLOOKUP(V541,'loc sxcoal vs GID worksheet'!$A$1:$B$686,2,0)</f>
        <v>达州市</v>
      </c>
    </row>
    <row r="542" spans="1:29">
      <c r="A542" s="11">
        <v>2019</v>
      </c>
      <c r="B542" s="4" t="s">
        <v>6</v>
      </c>
      <c r="C542" s="4">
        <v>5</v>
      </c>
      <c r="D542" s="4" t="s">
        <v>0</v>
      </c>
      <c r="E542" s="4">
        <v>41</v>
      </c>
      <c r="F542" s="4" t="s">
        <v>0</v>
      </c>
      <c r="G542" s="8">
        <v>815</v>
      </c>
      <c r="H542" s="7" t="s">
        <v>918</v>
      </c>
      <c r="I542" s="7" t="s">
        <v>10</v>
      </c>
      <c r="J542" s="1" t="s">
        <v>2147</v>
      </c>
      <c r="K542" s="1" t="s">
        <v>1670</v>
      </c>
      <c r="L542" s="1" t="s">
        <v>2819</v>
      </c>
      <c r="M542" s="1" t="s">
        <v>3130</v>
      </c>
      <c r="N542" s="1" t="s">
        <v>2366</v>
      </c>
      <c r="Q542" s="1">
        <v>2</v>
      </c>
      <c r="R542" s="1" t="str">
        <f t="shared" si="46"/>
        <v>Sichuan</v>
      </c>
      <c r="S542" s="1" t="str">
        <f t="shared" si="47"/>
        <v>Neijiang</v>
      </c>
      <c r="T542" s="1" t="s">
        <v>2366</v>
      </c>
      <c r="U542" s="1" t="s">
        <v>3130</v>
      </c>
      <c r="V542" s="1" t="s">
        <v>3430</v>
      </c>
      <c r="Y542" s="4" t="s">
        <v>5</v>
      </c>
      <c r="Z542" s="6">
        <v>213.69</v>
      </c>
      <c r="AA542" s="6">
        <v>121.53</v>
      </c>
      <c r="AB542" s="10">
        <v>335.22</v>
      </c>
      <c r="AC542" s="1" t="str">
        <f>VLOOKUP(V542,'loc sxcoal vs GID worksheet'!$A$1:$B$686,2,0)</f>
        <v>内江市</v>
      </c>
    </row>
    <row r="543" spans="1:29">
      <c r="A543" s="11">
        <v>2019</v>
      </c>
      <c r="B543" s="4" t="s">
        <v>6</v>
      </c>
      <c r="C543" s="4">
        <v>5</v>
      </c>
      <c r="D543" s="4" t="s">
        <v>0</v>
      </c>
      <c r="E543" s="4">
        <v>41</v>
      </c>
      <c r="F543" s="4" t="s">
        <v>0</v>
      </c>
      <c r="G543" s="8">
        <v>816</v>
      </c>
      <c r="H543" s="7" t="s">
        <v>919</v>
      </c>
      <c r="I543" s="7" t="s">
        <v>10</v>
      </c>
      <c r="J543" s="1" t="s">
        <v>2148</v>
      </c>
      <c r="K543" s="1" t="s">
        <v>1671</v>
      </c>
      <c r="L543" s="1" t="s">
        <v>2765</v>
      </c>
      <c r="M543" s="1" t="s">
        <v>2529</v>
      </c>
      <c r="N543" s="1" t="s">
        <v>2366</v>
      </c>
      <c r="Q543" s="1">
        <v>2</v>
      </c>
      <c r="R543" s="1" t="str">
        <f t="shared" si="46"/>
        <v>Sichuan</v>
      </c>
      <c r="S543" s="1" t="str">
        <f t="shared" si="47"/>
        <v>Chengdu</v>
      </c>
      <c r="T543" s="1" t="s">
        <v>2366</v>
      </c>
      <c r="U543" s="1" t="s">
        <v>2529</v>
      </c>
      <c r="V543" s="1" t="s">
        <v>3289</v>
      </c>
      <c r="Y543" s="4" t="s">
        <v>5</v>
      </c>
      <c r="Z543" s="6">
        <v>779.98</v>
      </c>
      <c r="AA543" s="6">
        <v>443.6</v>
      </c>
      <c r="AB543" s="10">
        <v>1223.58</v>
      </c>
      <c r="AC543" s="1" t="str">
        <f>VLOOKUP(V543,'loc sxcoal vs GID worksheet'!$A$1:$B$686,2,0)</f>
        <v>成都市</v>
      </c>
    </row>
    <row r="544" spans="1:29">
      <c r="A544" s="11">
        <v>2019</v>
      </c>
      <c r="B544" s="4" t="s">
        <v>6</v>
      </c>
      <c r="C544" s="4">
        <v>5</v>
      </c>
      <c r="D544" s="4" t="s">
        <v>0</v>
      </c>
      <c r="E544" s="4">
        <v>41</v>
      </c>
      <c r="F544" s="4" t="s">
        <v>0</v>
      </c>
      <c r="G544" s="8">
        <v>820</v>
      </c>
      <c r="H544" s="7" t="s">
        <v>923</v>
      </c>
      <c r="I544" s="7" t="s">
        <v>10</v>
      </c>
      <c r="J544" s="3" t="s">
        <v>2152</v>
      </c>
      <c r="K544" s="3" t="s">
        <v>1674</v>
      </c>
      <c r="L544" s="1" t="s">
        <v>3136</v>
      </c>
      <c r="M544" s="1" t="s">
        <v>3137</v>
      </c>
      <c r="N544" s="1" t="s">
        <v>2545</v>
      </c>
      <c r="Q544" s="1">
        <v>2</v>
      </c>
      <c r="R544" s="1" t="str">
        <f t="shared" si="46"/>
        <v>Yunnan</v>
      </c>
      <c r="S544" s="1" t="str">
        <f t="shared" si="47"/>
        <v>Pu'er</v>
      </c>
      <c r="T544" s="1" t="s">
        <v>2545</v>
      </c>
      <c r="U544" s="1" t="s">
        <v>3137</v>
      </c>
      <c r="V544" s="1" t="s">
        <v>3432</v>
      </c>
      <c r="Y544" s="4" t="s">
        <v>5</v>
      </c>
      <c r="Z544" s="6">
        <v>256.43</v>
      </c>
      <c r="AA544" s="6">
        <v>145.84</v>
      </c>
      <c r="AB544" s="10">
        <v>402.27</v>
      </c>
      <c r="AC544" s="1" t="str">
        <f>VLOOKUP(V544,'loc sxcoal vs GID worksheet'!$A$1:$B$686,2,0)</f>
        <v>普洱市</v>
      </c>
    </row>
    <row r="545" spans="1:29">
      <c r="A545" s="11">
        <v>2019</v>
      </c>
      <c r="B545" s="4" t="s">
        <v>6</v>
      </c>
      <c r="C545" s="4">
        <v>5</v>
      </c>
      <c r="D545" s="4" t="s">
        <v>0</v>
      </c>
      <c r="E545" s="4">
        <v>41</v>
      </c>
      <c r="F545" s="4" t="s">
        <v>0</v>
      </c>
      <c r="G545" s="8">
        <v>821</v>
      </c>
      <c r="H545" s="7" t="s">
        <v>924</v>
      </c>
      <c r="I545" s="7" t="s">
        <v>925</v>
      </c>
      <c r="J545" s="1" t="s">
        <v>2153</v>
      </c>
      <c r="K545" s="1" t="s">
        <v>1181</v>
      </c>
      <c r="L545" s="1" t="s">
        <v>2898</v>
      </c>
      <c r="M545" s="1" t="s">
        <v>2701</v>
      </c>
      <c r="N545" s="1" t="s">
        <v>2453</v>
      </c>
      <c r="Q545" s="1">
        <v>2</v>
      </c>
      <c r="R545" s="1" t="str">
        <f t="shared" si="46"/>
        <v>Jiangsu</v>
      </c>
      <c r="S545" s="1" t="str">
        <f t="shared" si="47"/>
        <v>Changzhou</v>
      </c>
      <c r="T545" s="1" t="s">
        <v>2453</v>
      </c>
      <c r="U545" s="1" t="s">
        <v>2701</v>
      </c>
      <c r="V545" s="1" t="s">
        <v>3324</v>
      </c>
      <c r="Y545" s="4" t="s">
        <v>5</v>
      </c>
      <c r="Z545" s="6">
        <v>333.36</v>
      </c>
      <c r="AA545" s="6">
        <v>189.59</v>
      </c>
      <c r="AB545" s="10">
        <v>522.95000000000005</v>
      </c>
      <c r="AC545" s="1" t="str">
        <f>VLOOKUP(V545,'loc sxcoal vs GID worksheet'!$A$1:$B$686,2,0)</f>
        <v>常州市</v>
      </c>
    </row>
    <row r="546" spans="1:29">
      <c r="A546" s="11">
        <v>2019</v>
      </c>
      <c r="B546" s="4" t="s">
        <v>6</v>
      </c>
      <c r="C546" s="4">
        <v>5</v>
      </c>
      <c r="D546" s="4" t="s">
        <v>0</v>
      </c>
      <c r="E546" s="4">
        <v>41</v>
      </c>
      <c r="F546" s="4" t="s">
        <v>0</v>
      </c>
      <c r="G546" s="8">
        <v>823</v>
      </c>
      <c r="H546" s="7" t="s">
        <v>924</v>
      </c>
      <c r="I546" s="7" t="s">
        <v>927</v>
      </c>
      <c r="J546" s="1" t="s">
        <v>2155</v>
      </c>
      <c r="K546" s="1" t="s">
        <v>1676</v>
      </c>
      <c r="L546" s="1" t="s">
        <v>3138</v>
      </c>
      <c r="M546" s="1" t="s">
        <v>2900</v>
      </c>
      <c r="N546" s="1" t="s">
        <v>2386</v>
      </c>
      <c r="Q546" s="1">
        <v>2</v>
      </c>
      <c r="R546" s="1" t="str">
        <f t="shared" si="46"/>
        <v>Anhui</v>
      </c>
      <c r="S546" s="1" t="str">
        <f t="shared" si="47"/>
        <v>Chaohu</v>
      </c>
      <c r="T546" s="1" t="s">
        <v>2386</v>
      </c>
      <c r="U546" s="1" t="s">
        <v>2900</v>
      </c>
      <c r="V546" s="1" t="s">
        <v>3364</v>
      </c>
      <c r="Y546" s="4" t="s">
        <v>5</v>
      </c>
      <c r="Z546" s="6">
        <v>2369.85</v>
      </c>
      <c r="AA546" s="6">
        <v>1347.82</v>
      </c>
      <c r="AB546" s="10">
        <v>3717.67</v>
      </c>
      <c r="AC546" s="1" t="str">
        <f>VLOOKUP(V546,'loc sxcoal vs GID worksheet'!$A$1:$B$686,2,0)</f>
        <v>巢湖市</v>
      </c>
    </row>
    <row r="547" spans="1:29">
      <c r="A547" s="11">
        <v>2019</v>
      </c>
      <c r="B547" s="4" t="s">
        <v>6</v>
      </c>
      <c r="C547" s="4">
        <v>5</v>
      </c>
      <c r="D547" s="4" t="s">
        <v>0</v>
      </c>
      <c r="E547" s="4">
        <v>41</v>
      </c>
      <c r="F547" s="4" t="s">
        <v>0</v>
      </c>
      <c r="G547" s="8">
        <v>829</v>
      </c>
      <c r="H547" s="7" t="s">
        <v>924</v>
      </c>
      <c r="I547" s="7" t="s">
        <v>933</v>
      </c>
      <c r="J547" s="3" t="s">
        <v>2161</v>
      </c>
      <c r="K547" s="3" t="s">
        <v>1278</v>
      </c>
      <c r="L547" s="1" t="s">
        <v>2786</v>
      </c>
      <c r="M547" s="1" t="s">
        <v>2787</v>
      </c>
      <c r="N547" s="1" t="s">
        <v>1517</v>
      </c>
      <c r="Q547" s="1">
        <v>2</v>
      </c>
      <c r="R547" s="1" t="str">
        <f t="shared" si="46"/>
        <v>Guangdong</v>
      </c>
      <c r="S547" s="1" t="str">
        <f t="shared" si="47"/>
        <v>Yunfu</v>
      </c>
      <c r="T547" s="1" t="s">
        <v>1517</v>
      </c>
      <c r="U547" s="1" t="s">
        <v>2787</v>
      </c>
      <c r="V547" s="1" t="s">
        <v>3342</v>
      </c>
      <c r="Y547" s="4" t="s">
        <v>5</v>
      </c>
      <c r="Z547" s="6">
        <v>333.36</v>
      </c>
      <c r="AA547" s="6">
        <v>189.59</v>
      </c>
      <c r="AB547" s="10">
        <v>522.95000000000005</v>
      </c>
      <c r="AC547" s="1" t="str">
        <f>VLOOKUP(V547,'loc sxcoal vs GID worksheet'!$A$1:$B$686,2,0)</f>
        <v>云浮市</v>
      </c>
    </row>
    <row r="548" spans="1:29">
      <c r="A548" s="11">
        <v>2019</v>
      </c>
      <c r="B548" s="4" t="s">
        <v>6</v>
      </c>
      <c r="C548" s="4">
        <v>5</v>
      </c>
      <c r="D548" s="4" t="s">
        <v>0</v>
      </c>
      <c r="E548" s="4">
        <v>41</v>
      </c>
      <c r="F548" s="4" t="s">
        <v>0</v>
      </c>
      <c r="G548" s="8">
        <v>830</v>
      </c>
      <c r="H548" s="7" t="s">
        <v>924</v>
      </c>
      <c r="I548" s="7" t="s">
        <v>934</v>
      </c>
      <c r="J548" s="1" t="s">
        <v>2162</v>
      </c>
      <c r="K548" s="1" t="s">
        <v>1680</v>
      </c>
      <c r="L548" s="1" t="s">
        <v>3139</v>
      </c>
      <c r="M548" s="1" t="s">
        <v>2442</v>
      </c>
      <c r="N548" s="1" t="s">
        <v>2412</v>
      </c>
      <c r="Q548" s="1">
        <v>2</v>
      </c>
      <c r="R548" s="1" t="str">
        <f t="shared" ref="R548:R577" si="48">N548</f>
        <v>Shaanxi</v>
      </c>
      <c r="S548" s="1" t="str">
        <f t="shared" ref="S548:S577" si="49">M548</f>
        <v>Hanzhong</v>
      </c>
      <c r="T548" s="1" t="s">
        <v>2412</v>
      </c>
      <c r="U548" s="1" t="s">
        <v>2442</v>
      </c>
      <c r="V548" s="1" t="s">
        <v>3268</v>
      </c>
      <c r="Y548" s="4" t="s">
        <v>5</v>
      </c>
      <c r="Z548" s="6">
        <v>299.17</v>
      </c>
      <c r="AA548" s="6">
        <v>170.15</v>
      </c>
      <c r="AB548" s="10">
        <v>469.32000000000005</v>
      </c>
      <c r="AC548" s="1" t="str">
        <f>VLOOKUP(V548,'loc sxcoal vs GID worksheet'!$A$1:$B$686,2,0)</f>
        <v>汉中市</v>
      </c>
    </row>
    <row r="549" spans="1:29">
      <c r="A549" s="11">
        <v>2019</v>
      </c>
      <c r="B549" s="4" t="s">
        <v>6</v>
      </c>
      <c r="C549" s="4">
        <v>5</v>
      </c>
      <c r="D549" s="4" t="s">
        <v>0</v>
      </c>
      <c r="E549" s="4">
        <v>41</v>
      </c>
      <c r="F549" s="4" t="s">
        <v>0</v>
      </c>
      <c r="G549" s="8">
        <v>832</v>
      </c>
      <c r="H549" s="7" t="s">
        <v>924</v>
      </c>
      <c r="I549" s="7" t="s">
        <v>936</v>
      </c>
      <c r="J549" s="1" t="s">
        <v>2164</v>
      </c>
      <c r="K549" s="1" t="s">
        <v>1682</v>
      </c>
      <c r="L549" s="1" t="s">
        <v>3094</v>
      </c>
      <c r="M549" s="1" t="s">
        <v>2816</v>
      </c>
      <c r="N549" s="1" t="s">
        <v>2416</v>
      </c>
      <c r="Q549" s="1">
        <v>2</v>
      </c>
      <c r="R549" s="1" t="str">
        <f t="shared" si="48"/>
        <v>Gansu</v>
      </c>
      <c r="S549" s="1" t="str">
        <f t="shared" si="49"/>
        <v>Tianshui</v>
      </c>
      <c r="T549" s="1" t="s">
        <v>2416</v>
      </c>
      <c r="U549" s="1" t="s">
        <v>2816</v>
      </c>
      <c r="V549" s="1" t="s">
        <v>3348</v>
      </c>
      <c r="Y549" s="4" t="s">
        <v>5</v>
      </c>
      <c r="Z549" s="6">
        <v>333.36</v>
      </c>
      <c r="AA549" s="6">
        <v>189.59</v>
      </c>
      <c r="AB549" s="10">
        <v>522.95000000000005</v>
      </c>
      <c r="AC549" s="1" t="str">
        <f>VLOOKUP(V549,'loc sxcoal vs GID worksheet'!$A$1:$B$686,2,0)</f>
        <v>天水市</v>
      </c>
    </row>
    <row r="550" spans="1:29">
      <c r="A550" s="11">
        <v>2019</v>
      </c>
      <c r="B550" s="4" t="s">
        <v>6</v>
      </c>
      <c r="C550" s="4">
        <v>5</v>
      </c>
      <c r="D550" s="4" t="s">
        <v>0</v>
      </c>
      <c r="E550" s="4">
        <v>41</v>
      </c>
      <c r="F550" s="4" t="s">
        <v>0</v>
      </c>
      <c r="G550" s="8">
        <v>834</v>
      </c>
      <c r="H550" s="7" t="s">
        <v>924</v>
      </c>
      <c r="I550" s="7" t="s">
        <v>938</v>
      </c>
      <c r="J550" s="1" t="s">
        <v>2166</v>
      </c>
      <c r="K550" s="1" t="s">
        <v>1684</v>
      </c>
      <c r="L550" s="1" t="s">
        <v>3140</v>
      </c>
      <c r="M550" s="1" t="s">
        <v>2710</v>
      </c>
      <c r="N550" s="1" t="s">
        <v>2565</v>
      </c>
      <c r="Q550" s="1">
        <v>2</v>
      </c>
      <c r="R550" s="1" t="str">
        <f t="shared" si="48"/>
        <v>Qinghai</v>
      </c>
      <c r="S550" s="1" t="str">
        <f t="shared" si="49"/>
        <v>Xining</v>
      </c>
      <c r="T550" s="1" t="s">
        <v>2565</v>
      </c>
      <c r="U550" s="1" t="s">
        <v>2710</v>
      </c>
      <c r="V550" s="1" t="s">
        <v>3327</v>
      </c>
      <c r="Y550" s="4" t="s">
        <v>5</v>
      </c>
      <c r="Z550" s="6">
        <v>200.87</v>
      </c>
      <c r="AA550" s="6">
        <v>114.24</v>
      </c>
      <c r="AB550" s="10">
        <v>315.11</v>
      </c>
      <c r="AC550" s="1" t="str">
        <f>VLOOKUP(V550,'loc sxcoal vs GID worksheet'!$A$1:$B$686,2,0)</f>
        <v>西宁市</v>
      </c>
    </row>
    <row r="551" spans="1:29">
      <c r="A551" s="11">
        <v>2019</v>
      </c>
      <c r="B551" s="4" t="s">
        <v>6</v>
      </c>
      <c r="C551" s="8">
        <v>4</v>
      </c>
      <c r="D551" s="8" t="s">
        <v>4</v>
      </c>
      <c r="E551" s="8">
        <v>92</v>
      </c>
      <c r="F551" s="8" t="s">
        <v>1</v>
      </c>
      <c r="G551" s="8">
        <v>1186</v>
      </c>
      <c r="H551" s="9" t="s">
        <v>7</v>
      </c>
      <c r="I551" s="9" t="s">
        <v>7</v>
      </c>
      <c r="J551" s="5" t="s">
        <v>8</v>
      </c>
      <c r="K551" s="5" t="s">
        <v>1821</v>
      </c>
      <c r="L551" s="5" t="s">
        <v>3191</v>
      </c>
      <c r="M551" s="5" t="s">
        <v>3192</v>
      </c>
      <c r="N551" s="5" t="s">
        <v>3193</v>
      </c>
      <c r="O551" s="5"/>
      <c r="P551" s="5"/>
      <c r="Q551" s="1">
        <v>2</v>
      </c>
      <c r="R551" s="1" t="str">
        <f t="shared" si="48"/>
        <v>NewTerritories</v>
      </c>
      <c r="S551" s="1" t="str">
        <f t="shared" si="49"/>
        <v>TuenMun</v>
      </c>
      <c r="T551" s="5" t="s">
        <v>3193</v>
      </c>
      <c r="U551" s="5" t="s">
        <v>3192</v>
      </c>
      <c r="V551" s="1" t="s">
        <v>3490</v>
      </c>
      <c r="W551" s="5"/>
      <c r="X551" s="5"/>
      <c r="Y551" s="4" t="s">
        <v>5</v>
      </c>
      <c r="Z551" s="10">
        <v>745.81</v>
      </c>
      <c r="AA551" s="10">
        <v>416.49</v>
      </c>
      <c r="AB551" s="6">
        <v>1162.3</v>
      </c>
      <c r="AC551" s="1" t="str">
        <f>VLOOKUP(V551,'loc sxcoal vs GID worksheet'!$A$1:$B$686,2,0)</f>
        <v>香港特别行政區</v>
      </c>
    </row>
    <row r="552" spans="1:29">
      <c r="A552" s="11">
        <v>2019</v>
      </c>
      <c r="B552" s="4" t="s">
        <v>6</v>
      </c>
      <c r="C552" s="4">
        <v>5</v>
      </c>
      <c r="D552" s="4" t="s">
        <v>0</v>
      </c>
      <c r="E552" s="4">
        <v>41</v>
      </c>
      <c r="F552" s="4" t="s">
        <v>0</v>
      </c>
      <c r="G552" s="8">
        <v>843</v>
      </c>
      <c r="H552" s="7" t="s">
        <v>947</v>
      </c>
      <c r="I552" s="7" t="s">
        <v>948</v>
      </c>
      <c r="J552" s="1" t="s">
        <v>949</v>
      </c>
      <c r="K552" s="1" t="s">
        <v>1693</v>
      </c>
      <c r="L552" s="1" t="s">
        <v>2886</v>
      </c>
      <c r="M552" s="1" t="s">
        <v>3142</v>
      </c>
      <c r="N552" s="1" t="s">
        <v>2362</v>
      </c>
      <c r="Q552" s="1">
        <v>2</v>
      </c>
      <c r="R552" s="1" t="str">
        <f t="shared" si="48"/>
        <v>Henan</v>
      </c>
      <c r="S552" s="1" t="str">
        <f t="shared" si="49"/>
        <v>Dengfeng</v>
      </c>
      <c r="T552" s="1" t="s">
        <v>2362</v>
      </c>
      <c r="U552" s="1" t="s">
        <v>3142</v>
      </c>
      <c r="V552" s="1" t="s">
        <v>3433</v>
      </c>
      <c r="Y552" s="4" t="s">
        <v>5</v>
      </c>
      <c r="Z552" s="6">
        <v>299.17</v>
      </c>
      <c r="AA552" s="6">
        <v>170.15</v>
      </c>
      <c r="AB552" s="10">
        <v>469.32000000000005</v>
      </c>
      <c r="AC552" s="1" t="str">
        <f>VLOOKUP(V552,'loc sxcoal vs GID worksheet'!$A$1:$B$686,2,0)</f>
        <v>登封市</v>
      </c>
    </row>
    <row r="553" spans="1:29">
      <c r="A553" s="11">
        <v>2019</v>
      </c>
      <c r="B553" s="4" t="s">
        <v>6</v>
      </c>
      <c r="C553" s="4">
        <v>5</v>
      </c>
      <c r="D553" s="4" t="s">
        <v>0</v>
      </c>
      <c r="E553" s="4">
        <v>41</v>
      </c>
      <c r="F553" s="4" t="s">
        <v>0</v>
      </c>
      <c r="G553" s="8">
        <v>845</v>
      </c>
      <c r="H553" s="7" t="s">
        <v>952</v>
      </c>
      <c r="I553" s="7" t="s">
        <v>10</v>
      </c>
      <c r="J553" s="1" t="s">
        <v>2175</v>
      </c>
      <c r="K553" s="1" t="s">
        <v>1695</v>
      </c>
      <c r="L553" s="1" t="s">
        <v>3143</v>
      </c>
      <c r="M553" s="1" t="s">
        <v>3017</v>
      </c>
      <c r="N553" s="1" t="s">
        <v>2545</v>
      </c>
      <c r="Q553" s="1">
        <v>2</v>
      </c>
      <c r="R553" s="1" t="str">
        <f t="shared" si="48"/>
        <v>Yunnan</v>
      </c>
      <c r="S553" s="1" t="str">
        <f t="shared" si="49"/>
        <v>Zhaotong</v>
      </c>
      <c r="T553" s="1" t="s">
        <v>2545</v>
      </c>
      <c r="U553" s="1" t="s">
        <v>3017</v>
      </c>
      <c r="V553" s="1" t="s">
        <v>3399</v>
      </c>
      <c r="Y553" s="4" t="s">
        <v>5</v>
      </c>
      <c r="Z553" s="6">
        <v>132.49</v>
      </c>
      <c r="AA553" s="6">
        <v>75.349999999999994</v>
      </c>
      <c r="AB553" s="10">
        <v>207.84</v>
      </c>
      <c r="AC553" s="1" t="str">
        <f>VLOOKUP(V553,'loc sxcoal vs GID worksheet'!$A$1:$B$686,2,0)</f>
        <v>昭通市</v>
      </c>
    </row>
    <row r="554" spans="1:29">
      <c r="A554" s="11">
        <v>2019</v>
      </c>
      <c r="B554" s="4" t="s">
        <v>6</v>
      </c>
      <c r="C554" s="4">
        <v>5</v>
      </c>
      <c r="D554" s="4" t="s">
        <v>0</v>
      </c>
      <c r="E554" s="4">
        <v>41</v>
      </c>
      <c r="F554" s="4" t="s">
        <v>0</v>
      </c>
      <c r="G554" s="8">
        <v>848</v>
      </c>
      <c r="H554" s="7" t="s">
        <v>953</v>
      </c>
      <c r="I554" s="7" t="s">
        <v>956</v>
      </c>
      <c r="J554" s="1" t="s">
        <v>2178</v>
      </c>
      <c r="K554" s="1" t="s">
        <v>1698</v>
      </c>
      <c r="L554" s="1" t="s">
        <v>1483</v>
      </c>
      <c r="M554" s="1" t="s">
        <v>2668</v>
      </c>
      <c r="N554" s="1" t="s">
        <v>2438</v>
      </c>
      <c r="Q554" s="1">
        <v>2</v>
      </c>
      <c r="R554" s="1" t="str">
        <f t="shared" si="48"/>
        <v>Liaoning</v>
      </c>
      <c r="S554" s="1" t="str">
        <f t="shared" si="49"/>
        <v>Benxi</v>
      </c>
      <c r="T554" s="1" t="s">
        <v>2438</v>
      </c>
      <c r="U554" s="1" t="s">
        <v>2668</v>
      </c>
      <c r="V554" s="1" t="s">
        <v>3319</v>
      </c>
      <c r="Y554" s="4" t="s">
        <v>5</v>
      </c>
      <c r="Z554" s="6">
        <v>1333.44</v>
      </c>
      <c r="AA554" s="6">
        <v>758.38</v>
      </c>
      <c r="AB554" s="10">
        <v>2091.8200000000002</v>
      </c>
      <c r="AC554" s="1" t="str">
        <f>VLOOKUP(V554,'loc sxcoal vs GID worksheet'!$A$1:$B$686,2,0)</f>
        <v>本溪市</v>
      </c>
    </row>
    <row r="555" spans="1:29">
      <c r="A555" s="11">
        <v>2019</v>
      </c>
      <c r="B555" s="4" t="s">
        <v>6</v>
      </c>
      <c r="C555" s="4">
        <v>5</v>
      </c>
      <c r="D555" s="4" t="s">
        <v>0</v>
      </c>
      <c r="E555" s="4">
        <v>41</v>
      </c>
      <c r="F555" s="4" t="s">
        <v>0</v>
      </c>
      <c r="G555" s="8">
        <v>849</v>
      </c>
      <c r="H555" s="7" t="s">
        <v>953</v>
      </c>
      <c r="I555" s="7" t="s">
        <v>957</v>
      </c>
      <c r="J555" s="1" t="s">
        <v>2179</v>
      </c>
      <c r="K555" s="1" t="s">
        <v>1699</v>
      </c>
      <c r="L555" s="1" t="s">
        <v>3144</v>
      </c>
      <c r="M555" s="1" t="s">
        <v>2797</v>
      </c>
      <c r="N555" s="1" t="s">
        <v>2458</v>
      </c>
      <c r="Q555" s="1">
        <v>2</v>
      </c>
      <c r="R555" s="1" t="str">
        <f t="shared" si="48"/>
        <v>Shandong</v>
      </c>
      <c r="S555" s="1" t="str">
        <f t="shared" si="49"/>
        <v>Jinan</v>
      </c>
      <c r="T555" s="1" t="s">
        <v>2458</v>
      </c>
      <c r="U555" s="1" t="s">
        <v>2797</v>
      </c>
      <c r="V555" s="1" t="s">
        <v>3343</v>
      </c>
      <c r="Y555" s="4" t="s">
        <v>5</v>
      </c>
      <c r="Z555" s="6">
        <v>333.36</v>
      </c>
      <c r="AA555" s="6">
        <v>189.59</v>
      </c>
      <c r="AB555" s="10">
        <v>522.95000000000005</v>
      </c>
      <c r="AC555" s="1" t="str">
        <f>VLOOKUP(V555,'loc sxcoal vs GID worksheet'!$A$1:$B$686,2,0)</f>
        <v>济南市</v>
      </c>
    </row>
    <row r="556" spans="1:29">
      <c r="A556" s="11">
        <v>2019</v>
      </c>
      <c r="B556" s="4" t="s">
        <v>6</v>
      </c>
      <c r="C556" s="4">
        <v>5</v>
      </c>
      <c r="D556" s="4" t="s">
        <v>0</v>
      </c>
      <c r="E556" s="4">
        <v>41</v>
      </c>
      <c r="F556" s="4" t="s">
        <v>0</v>
      </c>
      <c r="G556" s="8">
        <v>852</v>
      </c>
      <c r="H556" s="7" t="s">
        <v>953</v>
      </c>
      <c r="I556" s="7" t="s">
        <v>10</v>
      </c>
      <c r="J556" s="1" t="s">
        <v>2182</v>
      </c>
      <c r="K556" s="1" t="s">
        <v>1702</v>
      </c>
      <c r="L556" s="1" t="s">
        <v>3145</v>
      </c>
      <c r="M556" s="1" t="s">
        <v>2800</v>
      </c>
      <c r="N556" s="1" t="s">
        <v>2458</v>
      </c>
      <c r="Q556" s="1">
        <v>2</v>
      </c>
      <c r="R556" s="1" t="str">
        <f t="shared" si="48"/>
        <v>Shandong</v>
      </c>
      <c r="S556" s="1" t="str">
        <f t="shared" si="49"/>
        <v>Weifang</v>
      </c>
      <c r="T556" s="1" t="s">
        <v>2458</v>
      </c>
      <c r="U556" s="1" t="s">
        <v>2800</v>
      </c>
      <c r="V556" s="1" t="s">
        <v>3344</v>
      </c>
      <c r="Y556" s="4" t="s">
        <v>5</v>
      </c>
      <c r="Z556" s="6">
        <v>299.17</v>
      </c>
      <c r="AA556" s="6">
        <v>170.15</v>
      </c>
      <c r="AB556" s="10">
        <v>469.32000000000005</v>
      </c>
      <c r="AC556" s="1" t="str">
        <f>VLOOKUP(V556,'loc sxcoal vs GID worksheet'!$A$1:$B$686,2,0)</f>
        <v>潍坊市</v>
      </c>
    </row>
    <row r="557" spans="1:29">
      <c r="A557" s="11">
        <v>2019</v>
      </c>
      <c r="B557" s="4" t="s">
        <v>6</v>
      </c>
      <c r="C557" s="4">
        <v>5</v>
      </c>
      <c r="D557" s="4" t="s">
        <v>0</v>
      </c>
      <c r="E557" s="4">
        <v>41</v>
      </c>
      <c r="F557" s="4" t="s">
        <v>0</v>
      </c>
      <c r="G557" s="8">
        <v>854</v>
      </c>
      <c r="H557" s="7" t="s">
        <v>960</v>
      </c>
      <c r="I557" s="7" t="s">
        <v>10</v>
      </c>
      <c r="J557" s="1" t="s">
        <v>2184</v>
      </c>
      <c r="K557" s="1" t="s">
        <v>1704</v>
      </c>
      <c r="L557" s="1" t="s">
        <v>3146</v>
      </c>
      <c r="M557" s="1" t="s">
        <v>2800</v>
      </c>
      <c r="N557" s="1" t="s">
        <v>2458</v>
      </c>
      <c r="Q557" s="1">
        <v>2</v>
      </c>
      <c r="R557" s="1" t="str">
        <f t="shared" si="48"/>
        <v>Shandong</v>
      </c>
      <c r="S557" s="1" t="str">
        <f t="shared" si="49"/>
        <v>Weifang</v>
      </c>
      <c r="T557" s="1" t="s">
        <v>2458</v>
      </c>
      <c r="U557" s="1" t="s">
        <v>2800</v>
      </c>
      <c r="V557" s="1" t="s">
        <v>3344</v>
      </c>
      <c r="Y557" s="4" t="s">
        <v>5</v>
      </c>
      <c r="Z557" s="6">
        <v>166.68</v>
      </c>
      <c r="AA557" s="6">
        <v>94.8</v>
      </c>
      <c r="AB557" s="10">
        <v>261.48</v>
      </c>
      <c r="AC557" s="1" t="str">
        <f>VLOOKUP(V557,'loc sxcoal vs GID worksheet'!$A$1:$B$686,2,0)</f>
        <v>潍坊市</v>
      </c>
    </row>
    <row r="558" spans="1:29">
      <c r="A558" s="11">
        <v>2019</v>
      </c>
      <c r="B558" s="4" t="s">
        <v>6</v>
      </c>
      <c r="C558" s="4">
        <v>5</v>
      </c>
      <c r="D558" s="4" t="s">
        <v>0</v>
      </c>
      <c r="E558" s="4">
        <v>41</v>
      </c>
      <c r="F558" s="4" t="s">
        <v>0</v>
      </c>
      <c r="G558" s="8">
        <v>858</v>
      </c>
      <c r="H558" s="7" t="s">
        <v>953</v>
      </c>
      <c r="I558" s="7" t="s">
        <v>10</v>
      </c>
      <c r="J558" s="1" t="s">
        <v>2188</v>
      </c>
      <c r="K558" s="1" t="s">
        <v>2344</v>
      </c>
      <c r="L558" s="1" t="s">
        <v>3147</v>
      </c>
      <c r="M558" s="1" t="s">
        <v>2457</v>
      </c>
      <c r="N558" s="1" t="s">
        <v>2458</v>
      </c>
      <c r="Q558" s="1">
        <v>2</v>
      </c>
      <c r="R558" s="1" t="str">
        <f t="shared" si="48"/>
        <v>Shandong</v>
      </c>
      <c r="S558" s="1" t="str">
        <f t="shared" si="49"/>
        <v>Linyi</v>
      </c>
      <c r="T558" s="1" t="s">
        <v>2458</v>
      </c>
      <c r="U558" s="1" t="s">
        <v>2457</v>
      </c>
      <c r="V558" s="1" t="s">
        <v>3272</v>
      </c>
      <c r="Y558" s="4" t="s">
        <v>5</v>
      </c>
      <c r="Z558" s="6">
        <v>307.72000000000003</v>
      </c>
      <c r="AA558" s="6">
        <v>175.01</v>
      </c>
      <c r="AB558" s="10">
        <v>482.73</v>
      </c>
      <c r="AC558" s="1" t="str">
        <f>VLOOKUP(V558,'loc sxcoal vs GID worksheet'!$A$1:$B$686,2,0)</f>
        <v>临沂市</v>
      </c>
    </row>
    <row r="559" spans="1:29">
      <c r="A559" s="11">
        <v>2019</v>
      </c>
      <c r="B559" s="4" t="s">
        <v>6</v>
      </c>
      <c r="C559" s="4">
        <v>5</v>
      </c>
      <c r="D559" s="4" t="s">
        <v>0</v>
      </c>
      <c r="E559" s="4">
        <v>41</v>
      </c>
      <c r="F559" s="4" t="s">
        <v>0</v>
      </c>
      <c r="G559" s="8">
        <v>861</v>
      </c>
      <c r="H559" s="7" t="s">
        <v>962</v>
      </c>
      <c r="I559" s="7" t="s">
        <v>963</v>
      </c>
      <c r="J559" s="1" t="s">
        <v>2191</v>
      </c>
      <c r="K559" s="1" t="s">
        <v>1707</v>
      </c>
      <c r="L559" s="1" t="s">
        <v>2907</v>
      </c>
      <c r="M559" s="1" t="s">
        <v>2906</v>
      </c>
      <c r="N559" s="1" t="s">
        <v>2453</v>
      </c>
      <c r="Q559" s="1">
        <v>2</v>
      </c>
      <c r="R559" s="1" t="str">
        <f t="shared" si="48"/>
        <v>Jiangsu</v>
      </c>
      <c r="S559" s="1" t="str">
        <f t="shared" si="49"/>
        <v>Zhenjiang</v>
      </c>
      <c r="T559" s="1" t="s">
        <v>2453</v>
      </c>
      <c r="U559" s="1" t="s">
        <v>2906</v>
      </c>
      <c r="V559" s="1" t="s">
        <v>3366</v>
      </c>
      <c r="Y559" s="4" t="s">
        <v>5</v>
      </c>
      <c r="Z559" s="6">
        <v>2269.42</v>
      </c>
      <c r="AA559" s="6">
        <v>1290.7</v>
      </c>
      <c r="AB559" s="10">
        <v>3560.12</v>
      </c>
      <c r="AC559" s="1" t="str">
        <f>VLOOKUP(V559,'loc sxcoal vs GID worksheet'!$A$1:$B$686,2,0)</f>
        <v>镇江市</v>
      </c>
    </row>
    <row r="560" spans="1:29">
      <c r="A560" s="11">
        <v>2019</v>
      </c>
      <c r="B560" s="4" t="s">
        <v>6</v>
      </c>
      <c r="C560" s="4">
        <v>5</v>
      </c>
      <c r="D560" s="4" t="s">
        <v>0</v>
      </c>
      <c r="E560" s="4">
        <v>41</v>
      </c>
      <c r="F560" s="4" t="s">
        <v>0</v>
      </c>
      <c r="G560" s="8">
        <v>862</v>
      </c>
      <c r="H560" s="7" t="s">
        <v>962</v>
      </c>
      <c r="I560" s="7" t="s">
        <v>10</v>
      </c>
      <c r="J560" s="1" t="s">
        <v>2192</v>
      </c>
      <c r="K560" s="1" t="s">
        <v>1708</v>
      </c>
      <c r="L560" s="1" t="s">
        <v>2872</v>
      </c>
      <c r="M560" s="1" t="s">
        <v>2406</v>
      </c>
      <c r="N560" s="1" t="s">
        <v>1517</v>
      </c>
      <c r="Q560" s="1">
        <v>2</v>
      </c>
      <c r="R560" s="1" t="str">
        <f t="shared" si="48"/>
        <v>Guangdong</v>
      </c>
      <c r="S560" s="1" t="str">
        <f t="shared" si="49"/>
        <v>Qingyuan</v>
      </c>
      <c r="T560" s="1" t="s">
        <v>1517</v>
      </c>
      <c r="U560" s="1" t="s">
        <v>2406</v>
      </c>
      <c r="V560" s="1" t="s">
        <v>3257</v>
      </c>
      <c r="Y560" s="4" t="s">
        <v>5</v>
      </c>
      <c r="Z560" s="6">
        <v>4540.97</v>
      </c>
      <c r="AA560" s="6">
        <v>2582.62</v>
      </c>
      <c r="AB560" s="10">
        <v>7123.59</v>
      </c>
      <c r="AC560" s="1" t="str">
        <f>VLOOKUP(V560,'loc sxcoal vs GID worksheet'!$A$1:$B$686,2,0)</f>
        <v>清远市</v>
      </c>
    </row>
    <row r="561" spans="1:29" ht="42.75">
      <c r="A561" s="11">
        <v>2019</v>
      </c>
      <c r="B561" s="4" t="s">
        <v>6</v>
      </c>
      <c r="C561" s="4">
        <v>5</v>
      </c>
      <c r="D561" s="4" t="s">
        <v>0</v>
      </c>
      <c r="E561" s="4">
        <v>41</v>
      </c>
      <c r="F561" s="4" t="s">
        <v>0</v>
      </c>
      <c r="G561" s="8">
        <v>865</v>
      </c>
      <c r="H561" s="13" t="s">
        <v>1835</v>
      </c>
      <c r="I561" s="7" t="s">
        <v>10</v>
      </c>
      <c r="J561" s="1" t="s">
        <v>2195</v>
      </c>
      <c r="K561" s="1" t="s">
        <v>1711</v>
      </c>
      <c r="L561" s="1" t="s">
        <v>3148</v>
      </c>
      <c r="M561" s="1" t="s">
        <v>2808</v>
      </c>
      <c r="N561" s="1" t="s">
        <v>2642</v>
      </c>
      <c r="Q561" s="1">
        <v>2</v>
      </c>
      <c r="R561" s="1" t="str">
        <f t="shared" si="48"/>
        <v>Shanxi</v>
      </c>
      <c r="S561" s="1" t="str">
        <f t="shared" si="49"/>
        <v>Taiyuan</v>
      </c>
      <c r="T561" s="1" t="s">
        <v>2642</v>
      </c>
      <c r="U561" s="1" t="s">
        <v>2808</v>
      </c>
      <c r="V561" s="1" t="s">
        <v>3346</v>
      </c>
      <c r="Y561" s="4" t="s">
        <v>5</v>
      </c>
      <c r="Z561" s="6">
        <v>470.12</v>
      </c>
      <c r="AA561" s="6">
        <v>267.38</v>
      </c>
      <c r="AB561" s="10">
        <v>737.5</v>
      </c>
      <c r="AC561" s="1" t="str">
        <f>VLOOKUP(V561,'loc sxcoal vs GID worksheet'!$A$1:$B$686,2,0)</f>
        <v>太原市</v>
      </c>
    </row>
    <row r="562" spans="1:29">
      <c r="A562" s="11">
        <v>2019</v>
      </c>
      <c r="B562" s="4" t="s">
        <v>6</v>
      </c>
      <c r="C562" s="4">
        <v>5</v>
      </c>
      <c r="D562" s="4" t="s">
        <v>0</v>
      </c>
      <c r="E562" s="4">
        <v>41</v>
      </c>
      <c r="F562" s="4" t="s">
        <v>0</v>
      </c>
      <c r="G562" s="8">
        <v>866</v>
      </c>
      <c r="H562" s="7" t="s">
        <v>965</v>
      </c>
      <c r="I562" s="7" t="s">
        <v>966</v>
      </c>
      <c r="J562" s="1" t="s">
        <v>2196</v>
      </c>
      <c r="K562" s="1" t="s">
        <v>1712</v>
      </c>
      <c r="L562" s="1" t="s">
        <v>3149</v>
      </c>
      <c r="M562" s="1" t="s">
        <v>3150</v>
      </c>
      <c r="N562" s="1" t="s">
        <v>2642</v>
      </c>
      <c r="Q562" s="1">
        <v>2</v>
      </c>
      <c r="R562" s="1" t="str">
        <f t="shared" si="48"/>
        <v>Shanxi</v>
      </c>
      <c r="S562" s="1" t="str">
        <f t="shared" si="49"/>
        <v>Jinzhong</v>
      </c>
      <c r="T562" s="1" t="s">
        <v>2642</v>
      </c>
      <c r="U562" s="1" t="s">
        <v>3150</v>
      </c>
      <c r="V562" s="1" t="s">
        <v>3434</v>
      </c>
      <c r="Y562" s="4" t="s">
        <v>5</v>
      </c>
      <c r="Z562" s="6">
        <v>333.36</v>
      </c>
      <c r="AA562" s="6">
        <v>189.59</v>
      </c>
      <c r="AB562" s="10">
        <v>522.95000000000005</v>
      </c>
      <c r="AC562" s="1" t="str">
        <f>VLOOKUP(V562,'loc sxcoal vs GID worksheet'!$A$1:$B$686,2,0)</f>
        <v>晋中市</v>
      </c>
    </row>
    <row r="563" spans="1:29">
      <c r="A563" s="11">
        <v>2019</v>
      </c>
      <c r="B563" s="4" t="s">
        <v>6</v>
      </c>
      <c r="C563" s="4">
        <v>5</v>
      </c>
      <c r="D563" s="4" t="s">
        <v>0</v>
      </c>
      <c r="E563" s="4">
        <v>41</v>
      </c>
      <c r="F563" s="4" t="s">
        <v>0</v>
      </c>
      <c r="G563" s="8">
        <v>867</v>
      </c>
      <c r="H563" s="7" t="s">
        <v>967</v>
      </c>
      <c r="I563" s="7" t="s">
        <v>10</v>
      </c>
      <c r="J563" s="1" t="s">
        <v>2197</v>
      </c>
      <c r="K563" s="1" t="s">
        <v>1713</v>
      </c>
      <c r="L563" s="1" t="s">
        <v>3151</v>
      </c>
      <c r="M563" s="1" t="s">
        <v>2492</v>
      </c>
      <c r="N563" s="1" t="s">
        <v>2362</v>
      </c>
      <c r="Q563" s="1">
        <v>2</v>
      </c>
      <c r="R563" s="1" t="str">
        <f t="shared" si="48"/>
        <v>Henan</v>
      </c>
      <c r="S563" s="1" t="str">
        <f t="shared" si="49"/>
        <v>Nanyang</v>
      </c>
      <c r="T563" s="1" t="s">
        <v>2362</v>
      </c>
      <c r="U563" s="1" t="s">
        <v>2492</v>
      </c>
      <c r="V563" s="1" t="s">
        <v>3280</v>
      </c>
      <c r="Y563" s="4" t="s">
        <v>5</v>
      </c>
      <c r="Z563" s="6">
        <v>64.11</v>
      </c>
      <c r="AA563" s="6">
        <v>36.46</v>
      </c>
      <c r="AB563" s="10">
        <v>100.57</v>
      </c>
      <c r="AC563" s="1" t="str">
        <f>VLOOKUP(V563,'loc sxcoal vs GID worksheet'!$A$1:$B$686,2,0)</f>
        <v>南阳市</v>
      </c>
    </row>
    <row r="564" spans="1:29">
      <c r="A564" s="11">
        <v>2019</v>
      </c>
      <c r="B564" s="4" t="s">
        <v>6</v>
      </c>
      <c r="C564" s="4">
        <v>5</v>
      </c>
      <c r="D564" s="4" t="s">
        <v>0</v>
      </c>
      <c r="E564" s="4">
        <v>41</v>
      </c>
      <c r="F564" s="4" t="s">
        <v>0</v>
      </c>
      <c r="G564" s="8">
        <v>870</v>
      </c>
      <c r="H564" s="7" t="s">
        <v>969</v>
      </c>
      <c r="I564" s="7" t="s">
        <v>10</v>
      </c>
      <c r="J564" s="1" t="s">
        <v>2200</v>
      </c>
      <c r="K564" s="1" t="s">
        <v>1715</v>
      </c>
      <c r="L564" s="1" t="s">
        <v>3152</v>
      </c>
      <c r="M564" s="1" t="s">
        <v>2811</v>
      </c>
      <c r="N564" s="1" t="s">
        <v>1445</v>
      </c>
      <c r="Q564" s="1">
        <v>2</v>
      </c>
      <c r="R564" s="1" t="str">
        <f t="shared" si="48"/>
        <v>Hebei</v>
      </c>
      <c r="S564" s="1" t="str">
        <f t="shared" si="49"/>
        <v>Tangshan</v>
      </c>
      <c r="T564" s="1" t="s">
        <v>1445</v>
      </c>
      <c r="U564" s="1" t="s">
        <v>2811</v>
      </c>
      <c r="V564" s="1" t="s">
        <v>3347</v>
      </c>
      <c r="Y564" s="4" t="s">
        <v>5</v>
      </c>
      <c r="Z564" s="6">
        <v>399.61</v>
      </c>
      <c r="AA564" s="6">
        <v>227.27</v>
      </c>
      <c r="AB564" s="10">
        <v>626.88</v>
      </c>
      <c r="AC564" s="1" t="str">
        <f>VLOOKUP(V564,'loc sxcoal vs GID worksheet'!$A$1:$B$686,2,0)</f>
        <v>唐山市</v>
      </c>
    </row>
    <row r="565" spans="1:29">
      <c r="A565" s="11">
        <v>2019</v>
      </c>
      <c r="B565" s="4" t="s">
        <v>6</v>
      </c>
      <c r="C565" s="4">
        <v>5</v>
      </c>
      <c r="D565" s="4" t="s">
        <v>0</v>
      </c>
      <c r="E565" s="4">
        <v>41</v>
      </c>
      <c r="F565" s="4" t="s">
        <v>0</v>
      </c>
      <c r="G565" s="8">
        <v>871</v>
      </c>
      <c r="H565" s="7" t="s">
        <v>970</v>
      </c>
      <c r="I565" s="7" t="s">
        <v>10</v>
      </c>
      <c r="J565" s="3" t="s">
        <v>2201</v>
      </c>
      <c r="K565" s="3" t="s">
        <v>1716</v>
      </c>
      <c r="L565" s="1" t="s">
        <v>3128</v>
      </c>
      <c r="M565" s="1" t="s">
        <v>3129</v>
      </c>
      <c r="N565" s="1" t="s">
        <v>2366</v>
      </c>
      <c r="Q565" s="1">
        <v>2</v>
      </c>
      <c r="R565" s="1" t="str">
        <f t="shared" si="48"/>
        <v>Sichuan</v>
      </c>
      <c r="S565" s="1" t="str">
        <f t="shared" si="49"/>
        <v>Ya'an</v>
      </c>
      <c r="T565" s="1" t="s">
        <v>2366</v>
      </c>
      <c r="U565" s="1" t="s">
        <v>3129</v>
      </c>
      <c r="V565" s="1" t="s">
        <v>3429</v>
      </c>
      <c r="Y565" s="4" t="s">
        <v>5</v>
      </c>
      <c r="Z565" s="6">
        <v>42.74</v>
      </c>
      <c r="AA565" s="6">
        <v>24.31</v>
      </c>
      <c r="AB565" s="10">
        <v>67.05</v>
      </c>
      <c r="AC565" s="1" t="str">
        <f>VLOOKUP(V565,'loc sxcoal vs GID worksheet'!$A$1:$B$686,2,0)</f>
        <v>雅安市</v>
      </c>
    </row>
    <row r="566" spans="1:29">
      <c r="A566" s="11">
        <v>2019</v>
      </c>
      <c r="B566" s="4" t="s">
        <v>6</v>
      </c>
      <c r="C566" s="4">
        <v>5</v>
      </c>
      <c r="D566" s="4" t="s">
        <v>0</v>
      </c>
      <c r="E566" s="4">
        <v>41</v>
      </c>
      <c r="F566" s="4" t="s">
        <v>0</v>
      </c>
      <c r="G566" s="8">
        <v>872</v>
      </c>
      <c r="H566" s="7" t="s">
        <v>971</v>
      </c>
      <c r="I566" s="7" t="s">
        <v>972</v>
      </c>
      <c r="J566" s="1" t="s">
        <v>2202</v>
      </c>
      <c r="K566" s="1" t="s">
        <v>1717</v>
      </c>
      <c r="L566" s="1" t="s">
        <v>3153</v>
      </c>
      <c r="M566" s="1" t="s">
        <v>2628</v>
      </c>
      <c r="N566" s="1" t="s">
        <v>2438</v>
      </c>
      <c r="Q566" s="1">
        <v>2</v>
      </c>
      <c r="R566" s="1" t="str">
        <f t="shared" si="48"/>
        <v>Liaoning</v>
      </c>
      <c r="S566" s="1" t="str">
        <f t="shared" si="49"/>
        <v>Liaoyang</v>
      </c>
      <c r="T566" s="1" t="s">
        <v>2438</v>
      </c>
      <c r="U566" s="1" t="s">
        <v>2628</v>
      </c>
      <c r="V566" s="1" t="s">
        <v>3313</v>
      </c>
      <c r="Y566" s="4" t="s">
        <v>5</v>
      </c>
      <c r="Z566" s="6">
        <v>333.36</v>
      </c>
      <c r="AA566" s="6">
        <v>189.59</v>
      </c>
      <c r="AB566" s="10">
        <v>522.95000000000005</v>
      </c>
      <c r="AC566" s="1" t="str">
        <f>VLOOKUP(V566,'loc sxcoal vs GID worksheet'!$A$1:$B$686,2,0)</f>
        <v>辽阳市</v>
      </c>
    </row>
    <row r="567" spans="1:29">
      <c r="A567" s="11">
        <v>2019</v>
      </c>
      <c r="B567" s="4" t="s">
        <v>6</v>
      </c>
      <c r="C567" s="4">
        <v>5</v>
      </c>
      <c r="D567" s="4" t="s">
        <v>0</v>
      </c>
      <c r="E567" s="4">
        <v>41</v>
      </c>
      <c r="F567" s="4" t="s">
        <v>0</v>
      </c>
      <c r="G567" s="8">
        <v>874</v>
      </c>
      <c r="H567" s="7" t="s">
        <v>971</v>
      </c>
      <c r="I567" s="7" t="s">
        <v>974</v>
      </c>
      <c r="J567" s="1" t="s">
        <v>2204</v>
      </c>
      <c r="K567" s="1" t="s">
        <v>2347</v>
      </c>
      <c r="L567" s="1" t="s">
        <v>3154</v>
      </c>
      <c r="M567" s="1" t="s">
        <v>2960</v>
      </c>
      <c r="N567" s="1" t="s">
        <v>2386</v>
      </c>
      <c r="Q567" s="1">
        <v>2</v>
      </c>
      <c r="R567" s="1" t="str">
        <f t="shared" si="48"/>
        <v>Anhui</v>
      </c>
      <c r="S567" s="1" t="str">
        <f t="shared" si="49"/>
        <v>Suzhou</v>
      </c>
      <c r="T567" s="1" t="s">
        <v>2386</v>
      </c>
      <c r="U567" s="1" t="s">
        <v>2960</v>
      </c>
      <c r="V567" s="1" t="s">
        <v>3379</v>
      </c>
      <c r="Y567" s="4" t="s">
        <v>5</v>
      </c>
      <c r="Z567" s="6">
        <v>299.17</v>
      </c>
      <c r="AA567" s="6">
        <v>170.15</v>
      </c>
      <c r="AB567" s="10">
        <v>469.32000000000005</v>
      </c>
      <c r="AC567" s="1" t="str">
        <f>VLOOKUP(V567,'loc sxcoal vs GID worksheet'!$A$1:$B$686,2,0)</f>
        <v>苏州市</v>
      </c>
    </row>
    <row r="568" spans="1:29">
      <c r="A568" s="11">
        <v>2019</v>
      </c>
      <c r="B568" s="4" t="s">
        <v>6</v>
      </c>
      <c r="C568" s="4">
        <v>5</v>
      </c>
      <c r="D568" s="4" t="s">
        <v>0</v>
      </c>
      <c r="E568" s="4">
        <v>41</v>
      </c>
      <c r="F568" s="4" t="s">
        <v>0</v>
      </c>
      <c r="G568" s="8">
        <v>875</v>
      </c>
      <c r="H568" s="7" t="s">
        <v>971</v>
      </c>
      <c r="I568" s="7" t="s">
        <v>975</v>
      </c>
      <c r="J568" s="1" t="s">
        <v>2205</v>
      </c>
      <c r="K568" s="1" t="s">
        <v>1719</v>
      </c>
      <c r="L568" s="1" t="s">
        <v>3155</v>
      </c>
      <c r="M568" s="1" t="s">
        <v>2912</v>
      </c>
      <c r="N568" s="1" t="s">
        <v>2362</v>
      </c>
      <c r="Q568" s="1">
        <v>2</v>
      </c>
      <c r="R568" s="1" t="str">
        <f t="shared" si="48"/>
        <v>Henan</v>
      </c>
      <c r="S568" s="1" t="str">
        <f t="shared" si="49"/>
        <v>Zhengzhou</v>
      </c>
      <c r="T568" s="1" t="s">
        <v>2362</v>
      </c>
      <c r="U568" s="1" t="s">
        <v>2912</v>
      </c>
      <c r="V568" s="1" t="s">
        <v>3367</v>
      </c>
      <c r="Y568" s="4" t="s">
        <v>5</v>
      </c>
      <c r="Z568" s="6">
        <v>2269.42</v>
      </c>
      <c r="AA568" s="6">
        <v>1290.7</v>
      </c>
      <c r="AB568" s="10">
        <v>3560.12</v>
      </c>
      <c r="AC568" s="1" t="str">
        <f>VLOOKUP(V568,'loc sxcoal vs GID worksheet'!$A$1:$B$686,2,0)</f>
        <v>郑州市</v>
      </c>
    </row>
    <row r="569" spans="1:29">
      <c r="A569" s="11">
        <v>2019</v>
      </c>
      <c r="B569" s="4" t="s">
        <v>6</v>
      </c>
      <c r="C569" s="4">
        <v>5</v>
      </c>
      <c r="D569" s="4" t="s">
        <v>0</v>
      </c>
      <c r="E569" s="4">
        <v>41</v>
      </c>
      <c r="F569" s="4" t="s">
        <v>0</v>
      </c>
      <c r="G569" s="8">
        <v>876</v>
      </c>
      <c r="H569" s="7" t="s">
        <v>971</v>
      </c>
      <c r="I569" s="7" t="s">
        <v>976</v>
      </c>
      <c r="J569" s="1" t="s">
        <v>2206</v>
      </c>
      <c r="K569" s="1" t="s">
        <v>1720</v>
      </c>
      <c r="L569" s="1" t="s">
        <v>2586</v>
      </c>
      <c r="M569" s="1" t="s">
        <v>2587</v>
      </c>
      <c r="N569" s="1" t="s">
        <v>2362</v>
      </c>
      <c r="Q569" s="1">
        <v>2</v>
      </c>
      <c r="R569" s="1" t="str">
        <f t="shared" si="48"/>
        <v>Henan</v>
      </c>
      <c r="S569" s="1" t="str">
        <f t="shared" si="49"/>
        <v>Xinxiang</v>
      </c>
      <c r="T569" s="1" t="s">
        <v>2362</v>
      </c>
      <c r="U569" s="1" t="s">
        <v>2587</v>
      </c>
      <c r="V569" s="1" t="s">
        <v>3305</v>
      </c>
      <c r="Y569" s="4" t="s">
        <v>5</v>
      </c>
      <c r="Z569" s="6">
        <v>700.91</v>
      </c>
      <c r="AA569" s="6">
        <v>398.63</v>
      </c>
      <c r="AB569" s="10">
        <v>1099.54</v>
      </c>
      <c r="AC569" s="1" t="str">
        <f>VLOOKUP(V569,'loc sxcoal vs GID worksheet'!$A$1:$B$686,2,0)</f>
        <v>新乡市</v>
      </c>
    </row>
    <row r="570" spans="1:29">
      <c r="A570" s="11">
        <v>2019</v>
      </c>
      <c r="B570" s="4" t="s">
        <v>6</v>
      </c>
      <c r="C570" s="4">
        <v>5</v>
      </c>
      <c r="D570" s="4" t="s">
        <v>0</v>
      </c>
      <c r="E570" s="4">
        <v>41</v>
      </c>
      <c r="F570" s="4" t="s">
        <v>0</v>
      </c>
      <c r="G570" s="8">
        <v>877</v>
      </c>
      <c r="H570" s="7" t="s">
        <v>971</v>
      </c>
      <c r="I570" s="7" t="s">
        <v>977</v>
      </c>
      <c r="J570" s="1" t="s">
        <v>2207</v>
      </c>
      <c r="K570" s="1" t="s">
        <v>1721</v>
      </c>
      <c r="L570" s="1" t="s">
        <v>3156</v>
      </c>
      <c r="M570" s="1" t="s">
        <v>3157</v>
      </c>
      <c r="N570" s="1" t="s">
        <v>2362</v>
      </c>
      <c r="Q570" s="1">
        <v>2</v>
      </c>
      <c r="R570" s="1" t="str">
        <f t="shared" si="48"/>
        <v>Henan</v>
      </c>
      <c r="S570" s="1" t="str">
        <f t="shared" si="49"/>
        <v>Xuchang</v>
      </c>
      <c r="T570" s="1" t="s">
        <v>2362</v>
      </c>
      <c r="U570" s="1" t="s">
        <v>3157</v>
      </c>
      <c r="V570" s="1" t="s">
        <v>3435</v>
      </c>
      <c r="Y570" s="4" t="s">
        <v>5</v>
      </c>
      <c r="Z570" s="6">
        <v>666.72</v>
      </c>
      <c r="AA570" s="6">
        <v>379.19</v>
      </c>
      <c r="AB570" s="10">
        <v>1045.9100000000001</v>
      </c>
      <c r="AC570" s="1" t="str">
        <f>VLOOKUP(V570,'loc sxcoal vs GID worksheet'!$A$1:$B$686,2,0)</f>
        <v>许昌市</v>
      </c>
    </row>
    <row r="571" spans="1:29">
      <c r="A571" s="11">
        <v>2019</v>
      </c>
      <c r="B571" s="4" t="s">
        <v>6</v>
      </c>
      <c r="C571" s="4">
        <v>5</v>
      </c>
      <c r="D571" s="4" t="s">
        <v>0</v>
      </c>
      <c r="E571" s="4">
        <v>41</v>
      </c>
      <c r="F571" s="4" t="s">
        <v>0</v>
      </c>
      <c r="G571" s="8">
        <v>878</v>
      </c>
      <c r="H571" s="7" t="s">
        <v>971</v>
      </c>
      <c r="I571" s="7" t="s">
        <v>978</v>
      </c>
      <c r="J571" s="1" t="s">
        <v>2208</v>
      </c>
      <c r="K571" s="1" t="s">
        <v>2348</v>
      </c>
      <c r="L571" s="1" t="s">
        <v>3158</v>
      </c>
      <c r="M571" s="1" t="s">
        <v>3015</v>
      </c>
      <c r="N571" s="1" t="s">
        <v>2362</v>
      </c>
      <c r="Q571" s="1">
        <v>2</v>
      </c>
      <c r="R571" s="1" t="str">
        <f t="shared" si="48"/>
        <v>Henan</v>
      </c>
      <c r="S571" s="1" t="str">
        <f t="shared" si="49"/>
        <v>Xinyang</v>
      </c>
      <c r="T571" s="1" t="s">
        <v>2362</v>
      </c>
      <c r="U571" s="1" t="s">
        <v>3015</v>
      </c>
      <c r="V571" s="1" t="s">
        <v>3398</v>
      </c>
      <c r="Y571" s="4" t="s">
        <v>5</v>
      </c>
      <c r="Z571" s="6">
        <v>333.36</v>
      </c>
      <c r="AA571" s="6">
        <v>189.59</v>
      </c>
      <c r="AB571" s="10">
        <v>522.95000000000005</v>
      </c>
      <c r="AC571" s="1" t="str">
        <f>VLOOKUP(V571,'loc sxcoal vs GID worksheet'!$A$1:$B$686,2,0)</f>
        <v>信阳市</v>
      </c>
    </row>
    <row r="572" spans="1:29">
      <c r="A572" s="11">
        <v>2019</v>
      </c>
      <c r="B572" s="4" t="s">
        <v>6</v>
      </c>
      <c r="C572" s="4">
        <v>5</v>
      </c>
      <c r="D572" s="4" t="s">
        <v>0</v>
      </c>
      <c r="E572" s="4">
        <v>41</v>
      </c>
      <c r="F572" s="4" t="s">
        <v>0</v>
      </c>
      <c r="G572" s="8">
        <v>880</v>
      </c>
      <c r="H572" s="7" t="s">
        <v>971</v>
      </c>
      <c r="I572" s="7" t="s">
        <v>980</v>
      </c>
      <c r="J572" s="1" t="s">
        <v>2210</v>
      </c>
      <c r="K572" s="1" t="s">
        <v>1723</v>
      </c>
      <c r="L572" s="1" t="s">
        <v>3159</v>
      </c>
      <c r="M572" s="1" t="s">
        <v>3160</v>
      </c>
      <c r="N572" s="1" t="s">
        <v>2362</v>
      </c>
      <c r="Q572" s="1">
        <v>2</v>
      </c>
      <c r="R572" s="1" t="str">
        <f t="shared" si="48"/>
        <v>Henan</v>
      </c>
      <c r="S572" s="1" t="str">
        <f t="shared" si="49"/>
        <v>Ruzhou</v>
      </c>
      <c r="T572" s="1" t="s">
        <v>2362</v>
      </c>
      <c r="U572" s="1" t="s">
        <v>3160</v>
      </c>
      <c r="V572" s="1" t="s">
        <v>3436</v>
      </c>
      <c r="Y572" s="4" t="s">
        <v>5</v>
      </c>
      <c r="Z572" s="6">
        <v>500.04</v>
      </c>
      <c r="AA572" s="6">
        <v>284.39</v>
      </c>
      <c r="AB572" s="10">
        <v>784.43000000000006</v>
      </c>
      <c r="AC572" s="1" t="str">
        <f>VLOOKUP(V572,'loc sxcoal vs GID worksheet'!$A$1:$B$686,2,0)</f>
        <v>汝州市</v>
      </c>
    </row>
    <row r="573" spans="1:29">
      <c r="A573" s="11">
        <v>2019</v>
      </c>
      <c r="B573" s="4" t="s">
        <v>6</v>
      </c>
      <c r="C573" s="4">
        <v>5</v>
      </c>
      <c r="D573" s="4" t="s">
        <v>0</v>
      </c>
      <c r="E573" s="4">
        <v>41</v>
      </c>
      <c r="F573" s="4" t="s">
        <v>0</v>
      </c>
      <c r="G573" s="8">
        <v>881</v>
      </c>
      <c r="H573" s="7" t="s">
        <v>971</v>
      </c>
      <c r="I573" s="7" t="s">
        <v>10</v>
      </c>
      <c r="J573" s="1" t="s">
        <v>2211</v>
      </c>
      <c r="K573" s="1" t="s">
        <v>1724</v>
      </c>
      <c r="L573" s="1" t="s">
        <v>3161</v>
      </c>
      <c r="M573" s="1" t="s">
        <v>2584</v>
      </c>
      <c r="N573" s="1" t="s">
        <v>2362</v>
      </c>
      <c r="Q573" s="1">
        <v>2</v>
      </c>
      <c r="R573" s="1" t="str">
        <f t="shared" si="48"/>
        <v>Henan</v>
      </c>
      <c r="S573" s="1" t="str">
        <f t="shared" si="49"/>
        <v>Sanmenxia</v>
      </c>
      <c r="T573" s="1" t="s">
        <v>2362</v>
      </c>
      <c r="U573" s="1" t="s">
        <v>2584</v>
      </c>
      <c r="V573" s="1" t="s">
        <v>3304</v>
      </c>
      <c r="Y573" s="4" t="s">
        <v>5</v>
      </c>
      <c r="Z573" s="6">
        <v>333.36</v>
      </c>
      <c r="AA573" s="6">
        <v>189.59</v>
      </c>
      <c r="AB573" s="10">
        <v>522.95000000000005</v>
      </c>
      <c r="AC573" s="1" t="str">
        <f>VLOOKUP(V573,'loc sxcoal vs GID worksheet'!$A$1:$B$686,2,0)</f>
        <v>三门峡市</v>
      </c>
    </row>
    <row r="574" spans="1:29">
      <c r="A574" s="11">
        <v>2019</v>
      </c>
      <c r="B574" s="4" t="s">
        <v>6</v>
      </c>
      <c r="C574" s="4">
        <v>5</v>
      </c>
      <c r="D574" s="4" t="s">
        <v>0</v>
      </c>
      <c r="E574" s="4">
        <v>41</v>
      </c>
      <c r="F574" s="4" t="s">
        <v>0</v>
      </c>
      <c r="G574" s="8">
        <v>882</v>
      </c>
      <c r="H574" s="7" t="s">
        <v>971</v>
      </c>
      <c r="I574" s="7" t="s">
        <v>981</v>
      </c>
      <c r="J574" s="1" t="s">
        <v>2212</v>
      </c>
      <c r="K574" s="1" t="s">
        <v>1725</v>
      </c>
      <c r="L574" s="1" t="s">
        <v>3162</v>
      </c>
      <c r="M574" s="1" t="s">
        <v>2492</v>
      </c>
      <c r="N574" s="1" t="s">
        <v>2362</v>
      </c>
      <c r="Q574" s="1">
        <v>2</v>
      </c>
      <c r="R574" s="1" t="str">
        <f t="shared" si="48"/>
        <v>Henan</v>
      </c>
      <c r="S574" s="1" t="str">
        <f t="shared" si="49"/>
        <v>Nanyang</v>
      </c>
      <c r="T574" s="1" t="s">
        <v>2362</v>
      </c>
      <c r="U574" s="1" t="s">
        <v>2492</v>
      </c>
      <c r="V574" s="1" t="s">
        <v>3280</v>
      </c>
      <c r="Y574" s="4" t="s">
        <v>5</v>
      </c>
      <c r="Z574" s="6">
        <v>299.17</v>
      </c>
      <c r="AA574" s="6">
        <v>170.15</v>
      </c>
      <c r="AB574" s="10">
        <v>469.32000000000005</v>
      </c>
      <c r="AC574" s="1" t="str">
        <f>VLOOKUP(V574,'loc sxcoal vs GID worksheet'!$A$1:$B$686,2,0)</f>
        <v>南阳市</v>
      </c>
    </row>
    <row r="575" spans="1:29">
      <c r="A575" s="11">
        <v>2019</v>
      </c>
      <c r="B575" s="4" t="s">
        <v>6</v>
      </c>
      <c r="C575" s="4">
        <v>5</v>
      </c>
      <c r="D575" s="4" t="s">
        <v>0</v>
      </c>
      <c r="E575" s="4">
        <v>41</v>
      </c>
      <c r="F575" s="4" t="s">
        <v>0</v>
      </c>
      <c r="G575" s="8">
        <v>885</v>
      </c>
      <c r="H575" s="7" t="s">
        <v>984</v>
      </c>
      <c r="I575" s="7" t="s">
        <v>10</v>
      </c>
      <c r="J575" s="1" t="s">
        <v>2215</v>
      </c>
      <c r="K575" s="1" t="s">
        <v>1728</v>
      </c>
      <c r="L575" s="1" t="s">
        <v>1787</v>
      </c>
      <c r="M575" s="1" t="s">
        <v>3096</v>
      </c>
      <c r="N575" s="1" t="s">
        <v>2744</v>
      </c>
      <c r="Q575" s="1">
        <v>2</v>
      </c>
      <c r="R575" s="1" t="str">
        <f t="shared" si="48"/>
        <v>Tibet</v>
      </c>
      <c r="S575" s="1" t="str">
        <f t="shared" si="49"/>
        <v>Lhasa</v>
      </c>
      <c r="T575" s="1" t="s">
        <v>2744</v>
      </c>
      <c r="U575" s="1" t="s">
        <v>3096</v>
      </c>
      <c r="V575" s="1" t="s">
        <v>3419</v>
      </c>
      <c r="Y575" s="4" t="s">
        <v>5</v>
      </c>
      <c r="Z575" s="6">
        <v>29.92</v>
      </c>
      <c r="AA575" s="6">
        <v>17.010000000000002</v>
      </c>
      <c r="AB575" s="10">
        <v>46.930000000000007</v>
      </c>
      <c r="AC575" s="1" t="str">
        <f>VLOOKUP(V575,'loc sxcoal vs GID worksheet'!$A$1:$B$686,2,0)</f>
        <v>拉萨市</v>
      </c>
    </row>
    <row r="576" spans="1:29">
      <c r="A576" s="11">
        <v>2019</v>
      </c>
      <c r="B576" s="4" t="s">
        <v>6</v>
      </c>
      <c r="C576" s="4">
        <v>5</v>
      </c>
      <c r="D576" s="4" t="s">
        <v>0</v>
      </c>
      <c r="E576" s="4">
        <v>41</v>
      </c>
      <c r="F576" s="4" t="s">
        <v>0</v>
      </c>
      <c r="G576" s="8">
        <v>676</v>
      </c>
      <c r="H576" s="7" t="s">
        <v>768</v>
      </c>
      <c r="I576" s="7" t="s">
        <v>10</v>
      </c>
      <c r="J576" s="1" t="s">
        <v>2012</v>
      </c>
      <c r="K576" s="1" t="s">
        <v>1545</v>
      </c>
      <c r="L576" s="1" t="s">
        <v>3086</v>
      </c>
      <c r="M576" s="1" t="s">
        <v>3087</v>
      </c>
      <c r="N576" s="1" t="s">
        <v>2696</v>
      </c>
      <c r="Q576" s="1">
        <v>2</v>
      </c>
      <c r="R576" s="1" t="str">
        <f t="shared" si="48"/>
        <v>Ningxia</v>
      </c>
      <c r="S576" s="1" t="str">
        <f t="shared" si="49"/>
        <v>Qintongxia</v>
      </c>
      <c r="T576" s="1" t="s">
        <v>2696</v>
      </c>
      <c r="U576" s="1" t="s">
        <v>3087</v>
      </c>
      <c r="V576" s="1" t="s">
        <v>3500</v>
      </c>
      <c r="Y576" s="4" t="s">
        <v>5</v>
      </c>
      <c r="Z576" s="6">
        <v>149.58000000000001</v>
      </c>
      <c r="AA576" s="6">
        <v>85.07</v>
      </c>
      <c r="AB576" s="10">
        <v>234.65</v>
      </c>
      <c r="AC576" s="1" t="str">
        <f>VLOOKUP(V576,'loc sxcoal vs GID worksheet'!$A$1:$B$686,2,0)</f>
        <v>青铜峡市</v>
      </c>
    </row>
    <row r="577" spans="1:29">
      <c r="A577" s="11">
        <v>2019</v>
      </c>
      <c r="B577" s="4" t="s">
        <v>6</v>
      </c>
      <c r="C577" s="4">
        <v>5</v>
      </c>
      <c r="D577" s="4" t="s">
        <v>0</v>
      </c>
      <c r="E577" s="4">
        <v>41</v>
      </c>
      <c r="F577" s="4" t="s">
        <v>0</v>
      </c>
      <c r="G577" s="8">
        <v>888</v>
      </c>
      <c r="H577" s="7" t="s">
        <v>987</v>
      </c>
      <c r="I577" s="7" t="s">
        <v>10</v>
      </c>
      <c r="J577" s="1" t="s">
        <v>2218</v>
      </c>
      <c r="K577" s="1" t="s">
        <v>1731</v>
      </c>
      <c r="L577" s="1" t="s">
        <v>2723</v>
      </c>
      <c r="M577" s="1" t="s">
        <v>2724</v>
      </c>
      <c r="N577" s="1" t="s">
        <v>2412</v>
      </c>
      <c r="Q577" s="1">
        <v>2</v>
      </c>
      <c r="R577" s="1" t="str">
        <f t="shared" si="48"/>
        <v>Shaanxi</v>
      </c>
      <c r="S577" s="1" t="str">
        <f t="shared" si="49"/>
        <v>Tongchuan</v>
      </c>
      <c r="T577" s="1" t="s">
        <v>2412</v>
      </c>
      <c r="U577" s="1" t="s">
        <v>2724</v>
      </c>
      <c r="V577" s="1" t="s">
        <v>3330</v>
      </c>
      <c r="Y577" s="4" t="s">
        <v>5</v>
      </c>
      <c r="Z577" s="6">
        <v>21.37</v>
      </c>
      <c r="AA577" s="6">
        <v>12.15</v>
      </c>
      <c r="AB577" s="10">
        <v>33.520000000000003</v>
      </c>
      <c r="AC577" s="1" t="str">
        <f>VLOOKUP(V577,'loc sxcoal vs GID worksheet'!$A$1:$B$686,2,0)</f>
        <v>铜川市</v>
      </c>
    </row>
    <row r="578" spans="1:29">
      <c r="A578" s="11">
        <v>2019</v>
      </c>
      <c r="B578" s="4" t="s">
        <v>6</v>
      </c>
      <c r="C578" s="4">
        <v>5</v>
      </c>
      <c r="D578" s="4" t="s">
        <v>0</v>
      </c>
      <c r="E578" s="4">
        <v>41</v>
      </c>
      <c r="F578" s="4" t="s">
        <v>0</v>
      </c>
      <c r="G578" s="8">
        <v>663</v>
      </c>
      <c r="H578" s="7" t="s">
        <v>752</v>
      </c>
      <c r="I578" s="7" t="s">
        <v>753</v>
      </c>
      <c r="J578" s="1" t="s">
        <v>1999</v>
      </c>
      <c r="K578" s="1" t="s">
        <v>1533</v>
      </c>
      <c r="L578" s="1" t="s">
        <v>3087</v>
      </c>
      <c r="M578" s="1" t="s">
        <v>2696</v>
      </c>
      <c r="Q578" s="1">
        <v>3</v>
      </c>
      <c r="R578" s="1" t="str">
        <f>M578</f>
        <v>Ningxia</v>
      </c>
      <c r="S578" s="1" t="str">
        <f>L578</f>
        <v>Qintongxia</v>
      </c>
      <c r="T578" s="1" t="s">
        <v>2696</v>
      </c>
      <c r="U578" s="1" t="s">
        <v>3087</v>
      </c>
      <c r="V578" s="1" t="s">
        <v>3500</v>
      </c>
      <c r="Y578" s="4" t="s">
        <v>5</v>
      </c>
      <c r="Z578" s="6">
        <v>534.23</v>
      </c>
      <c r="AA578" s="6">
        <v>303.83999999999997</v>
      </c>
      <c r="AB578" s="10">
        <v>838.06999999999994</v>
      </c>
      <c r="AC578" s="1" t="str">
        <f>VLOOKUP(V578,'loc sxcoal vs GID worksheet'!$A$1:$B$686,2,0)</f>
        <v>青铜峡市</v>
      </c>
    </row>
    <row r="579" spans="1:29">
      <c r="A579" s="11">
        <v>2019</v>
      </c>
      <c r="B579" s="4" t="s">
        <v>6</v>
      </c>
      <c r="C579" s="4">
        <v>5</v>
      </c>
      <c r="D579" s="4" t="s">
        <v>0</v>
      </c>
      <c r="E579" s="4">
        <v>41</v>
      </c>
      <c r="F579" s="4" t="s">
        <v>0</v>
      </c>
      <c r="G579" s="8">
        <v>892</v>
      </c>
      <c r="H579" s="7" t="s">
        <v>991</v>
      </c>
      <c r="I579" s="7" t="s">
        <v>10</v>
      </c>
      <c r="J579" s="1" t="s">
        <v>2222</v>
      </c>
      <c r="K579" s="1" t="s">
        <v>1735</v>
      </c>
      <c r="L579" s="1" t="s">
        <v>2586</v>
      </c>
      <c r="M579" s="1" t="s">
        <v>2587</v>
      </c>
      <c r="N579" s="1" t="s">
        <v>2362</v>
      </c>
      <c r="Q579" s="1">
        <v>2</v>
      </c>
      <c r="R579" s="1" t="str">
        <f t="shared" ref="R579:R595" si="50">N579</f>
        <v>Henan</v>
      </c>
      <c r="S579" s="1" t="str">
        <f t="shared" ref="S579:S595" si="51">M579</f>
        <v>Xinxiang</v>
      </c>
      <c r="T579" s="1" t="s">
        <v>2362</v>
      </c>
      <c r="U579" s="1" t="s">
        <v>2587</v>
      </c>
      <c r="V579" s="1" t="s">
        <v>3305</v>
      </c>
      <c r="Y579" s="4" t="s">
        <v>5</v>
      </c>
      <c r="Z579" s="6">
        <v>566.29</v>
      </c>
      <c r="AA579" s="6">
        <v>322.07</v>
      </c>
      <c r="AB579" s="10">
        <v>888.3599999999999</v>
      </c>
      <c r="AC579" s="1" t="str">
        <f>VLOOKUP(V579,'loc sxcoal vs GID worksheet'!$A$1:$B$686,2,0)</f>
        <v>新乡市</v>
      </c>
    </row>
    <row r="580" spans="1:29">
      <c r="A580" s="11">
        <v>2019</v>
      </c>
      <c r="B580" s="4" t="s">
        <v>6</v>
      </c>
      <c r="C580" s="4">
        <v>5</v>
      </c>
      <c r="D580" s="4" t="s">
        <v>0</v>
      </c>
      <c r="E580" s="4">
        <v>41</v>
      </c>
      <c r="F580" s="4" t="s">
        <v>0</v>
      </c>
      <c r="G580" s="8">
        <v>893</v>
      </c>
      <c r="H580" s="7" t="s">
        <v>992</v>
      </c>
      <c r="I580" s="7" t="s">
        <v>10</v>
      </c>
      <c r="J580" s="1" t="s">
        <v>2223</v>
      </c>
      <c r="K580" s="1" t="s">
        <v>1736</v>
      </c>
      <c r="L580" s="1" t="s">
        <v>2819</v>
      </c>
      <c r="M580" s="1" t="s">
        <v>3130</v>
      </c>
      <c r="N580" s="1" t="s">
        <v>2366</v>
      </c>
      <c r="Q580" s="1">
        <v>2</v>
      </c>
      <c r="R580" s="1" t="str">
        <f t="shared" si="50"/>
        <v>Sichuan</v>
      </c>
      <c r="S580" s="1" t="str">
        <f t="shared" si="51"/>
        <v>Neijiang</v>
      </c>
      <c r="T580" s="1" t="s">
        <v>2366</v>
      </c>
      <c r="U580" s="1" t="s">
        <v>3130</v>
      </c>
      <c r="V580" s="1" t="s">
        <v>3430</v>
      </c>
      <c r="Y580" s="4" t="s">
        <v>5</v>
      </c>
      <c r="Z580" s="6">
        <v>42.74</v>
      </c>
      <c r="AA580" s="6">
        <v>24.31</v>
      </c>
      <c r="AB580" s="10">
        <v>67.05</v>
      </c>
      <c r="AC580" s="1" t="str">
        <f>VLOOKUP(V580,'loc sxcoal vs GID worksheet'!$A$1:$B$686,2,0)</f>
        <v>内江市</v>
      </c>
    </row>
    <row r="581" spans="1:29">
      <c r="A581" s="11">
        <v>2019</v>
      </c>
      <c r="B581" s="4" t="s">
        <v>6</v>
      </c>
      <c r="C581" s="4">
        <v>5</v>
      </c>
      <c r="D581" s="4" t="s">
        <v>0</v>
      </c>
      <c r="E581" s="4">
        <v>41</v>
      </c>
      <c r="F581" s="4" t="s">
        <v>0</v>
      </c>
      <c r="G581" s="8">
        <v>895</v>
      </c>
      <c r="H581" s="7" t="s">
        <v>994</v>
      </c>
      <c r="I581" s="7" t="s">
        <v>995</v>
      </c>
      <c r="J581" s="1" t="s">
        <v>2225</v>
      </c>
      <c r="K581" s="1" t="s">
        <v>1737</v>
      </c>
      <c r="L581" s="1" t="s">
        <v>3167</v>
      </c>
      <c r="M581" s="1" t="s">
        <v>3168</v>
      </c>
      <c r="N581" s="1" t="s">
        <v>2615</v>
      </c>
      <c r="Q581" s="1">
        <v>2</v>
      </c>
      <c r="R581" s="1" t="str">
        <f t="shared" si="50"/>
        <v>InnerMongolia</v>
      </c>
      <c r="S581" s="1" t="str">
        <f t="shared" si="51"/>
        <v>Wuhai</v>
      </c>
      <c r="T581" s="1" t="s">
        <v>2615</v>
      </c>
      <c r="U581" s="1" t="s">
        <v>3168</v>
      </c>
      <c r="V581" s="1" t="s">
        <v>3437</v>
      </c>
      <c r="Y581" s="4" t="s">
        <v>5</v>
      </c>
      <c r="Z581" s="6">
        <v>166.68</v>
      </c>
      <c r="AA581" s="6">
        <v>94.8</v>
      </c>
      <c r="AB581" s="10">
        <v>261.48</v>
      </c>
      <c r="AC581" s="1" t="str">
        <f>VLOOKUP(V581,'loc sxcoal vs GID worksheet'!$A$1:$B$686,2,0)</f>
        <v>乌海市</v>
      </c>
    </row>
    <row r="582" spans="1:29">
      <c r="A582" s="11">
        <v>2019</v>
      </c>
      <c r="B582" s="4" t="s">
        <v>6</v>
      </c>
      <c r="C582" s="4">
        <v>5</v>
      </c>
      <c r="D582" s="4" t="s">
        <v>0</v>
      </c>
      <c r="E582" s="4">
        <v>41</v>
      </c>
      <c r="F582" s="4" t="s">
        <v>0</v>
      </c>
      <c r="G582" s="8">
        <v>896</v>
      </c>
      <c r="H582" s="7" t="s">
        <v>996</v>
      </c>
      <c r="I582" s="7" t="s">
        <v>10</v>
      </c>
      <c r="J582" s="1" t="s">
        <v>2226</v>
      </c>
      <c r="K582" s="1" t="s">
        <v>1738</v>
      </c>
      <c r="L582" s="1" t="s">
        <v>2389</v>
      </c>
      <c r="M582" s="1" t="s">
        <v>2388</v>
      </c>
      <c r="N582" s="1" t="s">
        <v>2386</v>
      </c>
      <c r="Q582" s="1">
        <v>2</v>
      </c>
      <c r="R582" s="1" t="str">
        <f t="shared" si="50"/>
        <v>Anhui</v>
      </c>
      <c r="S582" s="1" t="str">
        <f t="shared" si="51"/>
        <v>Wuhu</v>
      </c>
      <c r="T582" s="1" t="s">
        <v>2386</v>
      </c>
      <c r="U582" s="1" t="s">
        <v>2388</v>
      </c>
      <c r="V582" s="1" t="s">
        <v>3252</v>
      </c>
      <c r="Y582" s="4" t="s">
        <v>5</v>
      </c>
      <c r="Z582" s="6">
        <v>66.239999999999995</v>
      </c>
      <c r="AA582" s="6">
        <v>37.68</v>
      </c>
      <c r="AB582" s="10">
        <v>103.91999999999999</v>
      </c>
      <c r="AC582" s="1" t="str">
        <f>VLOOKUP(V582,'loc sxcoal vs GID worksheet'!$A$1:$B$686,2,0)</f>
        <v>芜湖市</v>
      </c>
    </row>
    <row r="583" spans="1:29">
      <c r="A583" s="11">
        <v>2019</v>
      </c>
      <c r="B583" s="4" t="s">
        <v>6</v>
      </c>
      <c r="C583" s="4">
        <v>5</v>
      </c>
      <c r="D583" s="4" t="s">
        <v>0</v>
      </c>
      <c r="E583" s="4">
        <v>41</v>
      </c>
      <c r="F583" s="4" t="s">
        <v>0</v>
      </c>
      <c r="G583" s="8">
        <v>897</v>
      </c>
      <c r="H583" s="7" t="s">
        <v>997</v>
      </c>
      <c r="I583" s="7" t="s">
        <v>10</v>
      </c>
      <c r="J583" s="1" t="s">
        <v>1971</v>
      </c>
      <c r="K583" s="1" t="s">
        <v>1506</v>
      </c>
      <c r="L583" s="1" t="s">
        <v>2389</v>
      </c>
      <c r="M583" s="1" t="s">
        <v>2388</v>
      </c>
      <c r="N583" s="1" t="s">
        <v>2386</v>
      </c>
      <c r="Q583" s="1">
        <v>2</v>
      </c>
      <c r="R583" s="1" t="str">
        <f t="shared" si="50"/>
        <v>Anhui</v>
      </c>
      <c r="S583" s="1" t="str">
        <f t="shared" si="51"/>
        <v>Wuhu</v>
      </c>
      <c r="T583" s="1" t="s">
        <v>2386</v>
      </c>
      <c r="U583" s="1" t="s">
        <v>2388</v>
      </c>
      <c r="V583" s="1" t="s">
        <v>3252</v>
      </c>
      <c r="Y583" s="4" t="s">
        <v>5</v>
      </c>
      <c r="Z583" s="6">
        <v>166.68</v>
      </c>
      <c r="AA583" s="6">
        <v>94.8</v>
      </c>
      <c r="AB583" s="10">
        <v>261.48</v>
      </c>
      <c r="AC583" s="1" t="str">
        <f>VLOOKUP(V583,'loc sxcoal vs GID worksheet'!$A$1:$B$686,2,0)</f>
        <v>芜湖市</v>
      </c>
    </row>
    <row r="584" spans="1:29">
      <c r="A584" s="11">
        <v>2019</v>
      </c>
      <c r="B584" s="4" t="s">
        <v>6</v>
      </c>
      <c r="C584" s="4">
        <v>5</v>
      </c>
      <c r="D584" s="4" t="s">
        <v>0</v>
      </c>
      <c r="E584" s="4">
        <v>41</v>
      </c>
      <c r="F584" s="4" t="s">
        <v>0</v>
      </c>
      <c r="G584" s="8">
        <v>899</v>
      </c>
      <c r="H584" s="7" t="s">
        <v>999</v>
      </c>
      <c r="I584" s="7" t="s">
        <v>10</v>
      </c>
      <c r="J584" s="1" t="s">
        <v>2228</v>
      </c>
      <c r="K584" s="1" t="s">
        <v>1740</v>
      </c>
      <c r="L584" s="1" t="s">
        <v>3169</v>
      </c>
      <c r="M584" s="1" t="s">
        <v>2968</v>
      </c>
      <c r="N584" s="1" t="s">
        <v>2416</v>
      </c>
      <c r="Q584" s="1">
        <v>2</v>
      </c>
      <c r="R584" s="1" t="str">
        <f t="shared" si="50"/>
        <v>Gansu</v>
      </c>
      <c r="S584" s="1" t="str">
        <f t="shared" si="51"/>
        <v>Wuwei</v>
      </c>
      <c r="T584" s="1" t="s">
        <v>2416</v>
      </c>
      <c r="U584" s="1" t="s">
        <v>2968</v>
      </c>
      <c r="V584" s="1" t="s">
        <v>3382</v>
      </c>
      <c r="Y584" s="4" t="s">
        <v>5</v>
      </c>
      <c r="Z584" s="6">
        <v>21.37</v>
      </c>
      <c r="AA584" s="6">
        <v>12.15</v>
      </c>
      <c r="AB584" s="10">
        <v>33.520000000000003</v>
      </c>
      <c r="AC584" s="1" t="str">
        <f>VLOOKUP(V584,'loc sxcoal vs GID worksheet'!$A$1:$B$686,2,0)</f>
        <v>无为市</v>
      </c>
    </row>
    <row r="585" spans="1:29">
      <c r="A585" s="11">
        <v>2019</v>
      </c>
      <c r="B585" s="4" t="s">
        <v>6</v>
      </c>
      <c r="C585" s="4">
        <v>5</v>
      </c>
      <c r="D585" s="4" t="s">
        <v>0</v>
      </c>
      <c r="E585" s="4">
        <v>41</v>
      </c>
      <c r="F585" s="4" t="s">
        <v>0</v>
      </c>
      <c r="G585" s="8">
        <v>900</v>
      </c>
      <c r="H585" s="7" t="s">
        <v>1000</v>
      </c>
      <c r="I585" s="7" t="s">
        <v>10</v>
      </c>
      <c r="J585" s="3" t="s">
        <v>2229</v>
      </c>
      <c r="K585" s="3" t="s">
        <v>1741</v>
      </c>
      <c r="L585" s="1" t="s">
        <v>3170</v>
      </c>
      <c r="M585" s="1" t="s">
        <v>2749</v>
      </c>
      <c r="N585" s="1" t="s">
        <v>2412</v>
      </c>
      <c r="Q585" s="1">
        <v>2</v>
      </c>
      <c r="R585" s="1" t="str">
        <f t="shared" si="50"/>
        <v>Shaanxi</v>
      </c>
      <c r="S585" s="1" t="str">
        <f t="shared" si="51"/>
        <v>Xi'an</v>
      </c>
      <c r="T585" s="1" t="s">
        <v>2412</v>
      </c>
      <c r="U585" s="1" t="s">
        <v>2749</v>
      </c>
      <c r="V585" s="1" t="s">
        <v>3334</v>
      </c>
      <c r="Y585" s="4" t="s">
        <v>5</v>
      </c>
      <c r="Z585" s="6">
        <v>32.049999999999997</v>
      </c>
      <c r="AA585" s="6">
        <v>18.23</v>
      </c>
      <c r="AB585" s="10">
        <v>50.28</v>
      </c>
      <c r="AC585" s="1" t="str">
        <f>VLOOKUP(V585,'loc sxcoal vs GID worksheet'!$A$1:$B$686,2,0)</f>
        <v>西安市</v>
      </c>
    </row>
    <row r="586" spans="1:29">
      <c r="A586" s="11">
        <v>2019</v>
      </c>
      <c r="B586" s="4" t="s">
        <v>6</v>
      </c>
      <c r="C586" s="4">
        <v>5</v>
      </c>
      <c r="D586" s="4" t="s">
        <v>0</v>
      </c>
      <c r="E586" s="4">
        <v>41</v>
      </c>
      <c r="F586" s="4" t="s">
        <v>0</v>
      </c>
      <c r="G586" s="8">
        <v>902</v>
      </c>
      <c r="H586" s="7" t="s">
        <v>1002</v>
      </c>
      <c r="I586" s="7" t="s">
        <v>10</v>
      </c>
      <c r="J586" s="1" t="s">
        <v>2231</v>
      </c>
      <c r="K586" s="1" t="s">
        <v>1743</v>
      </c>
      <c r="L586" s="1" t="s">
        <v>3171</v>
      </c>
      <c r="M586" s="1" t="s">
        <v>1446</v>
      </c>
      <c r="N586" s="1" t="s">
        <v>2412</v>
      </c>
      <c r="Q586" s="1">
        <v>2</v>
      </c>
      <c r="R586" s="1" t="str">
        <f t="shared" si="50"/>
        <v>Shaanxi</v>
      </c>
      <c r="S586" s="1" t="str">
        <f t="shared" si="51"/>
        <v>Xianyang</v>
      </c>
      <c r="T586" s="1" t="s">
        <v>2412</v>
      </c>
      <c r="U586" s="1" t="s">
        <v>1446</v>
      </c>
      <c r="V586" s="1" t="s">
        <v>3423</v>
      </c>
      <c r="Y586" s="4" t="s">
        <v>5</v>
      </c>
      <c r="Z586" s="6">
        <v>34.19</v>
      </c>
      <c r="AA586" s="6">
        <v>19.45</v>
      </c>
      <c r="AB586" s="10">
        <v>53.64</v>
      </c>
      <c r="AC586" s="1" t="str">
        <f>VLOOKUP(V586,'loc sxcoal vs GID worksheet'!$A$1:$B$686,2,0)</f>
        <v>咸阳市</v>
      </c>
    </row>
    <row r="587" spans="1:29">
      <c r="A587" s="11">
        <v>2019</v>
      </c>
      <c r="B587" s="4" t="s">
        <v>6</v>
      </c>
      <c r="C587" s="4">
        <v>5</v>
      </c>
      <c r="D587" s="4" t="s">
        <v>0</v>
      </c>
      <c r="E587" s="4">
        <v>41</v>
      </c>
      <c r="F587" s="4" t="s">
        <v>0</v>
      </c>
      <c r="G587" s="8">
        <v>903</v>
      </c>
      <c r="H587" s="7" t="s">
        <v>1003</v>
      </c>
      <c r="I587" s="7" t="s">
        <v>10</v>
      </c>
      <c r="J587" s="3" t="s">
        <v>2232</v>
      </c>
      <c r="K587" s="3" t="s">
        <v>1744</v>
      </c>
      <c r="L587" s="1" t="s">
        <v>3172</v>
      </c>
      <c r="M587" s="1" t="s">
        <v>2749</v>
      </c>
      <c r="N587" s="1" t="s">
        <v>2412</v>
      </c>
      <c r="Q587" s="1">
        <v>2</v>
      </c>
      <c r="R587" s="1" t="str">
        <f t="shared" si="50"/>
        <v>Shaanxi</v>
      </c>
      <c r="S587" s="1" t="str">
        <f t="shared" si="51"/>
        <v>Xi'an</v>
      </c>
      <c r="T587" s="1" t="s">
        <v>2412</v>
      </c>
      <c r="U587" s="1" t="s">
        <v>2749</v>
      </c>
      <c r="V587" s="1" t="s">
        <v>3334</v>
      </c>
      <c r="Y587" s="4" t="s">
        <v>5</v>
      </c>
      <c r="Z587" s="6">
        <v>106.85</v>
      </c>
      <c r="AA587" s="6">
        <v>60.77</v>
      </c>
      <c r="AB587" s="10">
        <v>167.62</v>
      </c>
      <c r="AC587" s="1" t="str">
        <f>VLOOKUP(V587,'loc sxcoal vs GID worksheet'!$A$1:$B$686,2,0)</f>
        <v>西安市</v>
      </c>
    </row>
    <row r="588" spans="1:29">
      <c r="A588" s="11">
        <v>2019</v>
      </c>
      <c r="B588" s="4" t="s">
        <v>6</v>
      </c>
      <c r="C588" s="4">
        <v>5</v>
      </c>
      <c r="D588" s="4" t="s">
        <v>0</v>
      </c>
      <c r="E588" s="4">
        <v>41</v>
      </c>
      <c r="F588" s="4" t="s">
        <v>0</v>
      </c>
      <c r="G588" s="8">
        <v>904</v>
      </c>
      <c r="H588" s="7" t="s">
        <v>1004</v>
      </c>
      <c r="I588" s="7" t="s">
        <v>10</v>
      </c>
      <c r="J588" s="1" t="s">
        <v>2233</v>
      </c>
      <c r="K588" s="1" t="s">
        <v>1745</v>
      </c>
      <c r="L588" s="1" t="s">
        <v>3173</v>
      </c>
      <c r="M588" s="1" t="s">
        <v>2529</v>
      </c>
      <c r="N588" s="1" t="s">
        <v>2366</v>
      </c>
      <c r="Q588" s="1">
        <v>2</v>
      </c>
      <c r="R588" s="1" t="str">
        <f t="shared" si="50"/>
        <v>Sichuan</v>
      </c>
      <c r="S588" s="1" t="str">
        <f t="shared" si="51"/>
        <v>Chengdu</v>
      </c>
      <c r="T588" s="1" t="s">
        <v>2366</v>
      </c>
      <c r="U588" s="1" t="s">
        <v>2529</v>
      </c>
      <c r="V588" s="1" t="s">
        <v>3289</v>
      </c>
      <c r="Y588" s="4" t="s">
        <v>5</v>
      </c>
      <c r="Z588" s="6">
        <v>42.74</v>
      </c>
      <c r="AA588" s="6">
        <v>24.31</v>
      </c>
      <c r="AB588" s="10">
        <v>67.05</v>
      </c>
      <c r="AC588" s="1" t="str">
        <f>VLOOKUP(V588,'loc sxcoal vs GID worksheet'!$A$1:$B$686,2,0)</f>
        <v>成都市</v>
      </c>
    </row>
    <row r="589" spans="1:29">
      <c r="A589" s="11">
        <v>2019</v>
      </c>
      <c r="B589" s="4" t="s">
        <v>6</v>
      </c>
      <c r="C589" s="4">
        <v>5</v>
      </c>
      <c r="D589" s="4" t="s">
        <v>0</v>
      </c>
      <c r="E589" s="4">
        <v>41</v>
      </c>
      <c r="F589" s="4" t="s">
        <v>0</v>
      </c>
      <c r="G589" s="8">
        <v>906</v>
      </c>
      <c r="H589" s="7" t="s">
        <v>1006</v>
      </c>
      <c r="I589" s="7" t="s">
        <v>10</v>
      </c>
      <c r="J589" s="1" t="s">
        <v>2235</v>
      </c>
      <c r="K589" s="1" t="s">
        <v>1747</v>
      </c>
      <c r="L589" s="1" t="s">
        <v>3174</v>
      </c>
      <c r="M589" s="1" t="s">
        <v>3141</v>
      </c>
      <c r="N589" s="1" t="s">
        <v>2610</v>
      </c>
      <c r="Q589" s="1">
        <v>2</v>
      </c>
      <c r="R589" s="1" t="str">
        <f t="shared" si="50"/>
        <v>Xinjiang</v>
      </c>
      <c r="S589" s="1" t="str">
        <f t="shared" si="51"/>
        <v>Changji</v>
      </c>
      <c r="T589" s="1" t="s">
        <v>2610</v>
      </c>
      <c r="U589" s="1" t="s">
        <v>3141</v>
      </c>
      <c r="V589" s="1" t="s">
        <v>3438</v>
      </c>
      <c r="Y589" s="4" t="s">
        <v>5</v>
      </c>
      <c r="Z589" s="6">
        <v>149.58000000000001</v>
      </c>
      <c r="AA589" s="6">
        <v>85.07</v>
      </c>
      <c r="AB589" s="10">
        <v>234.65</v>
      </c>
      <c r="AC589" s="1" t="str">
        <f>VLOOKUP(V589,'loc sxcoal vs GID worksheet'!$A$1:$B$686,2,0)</f>
        <v>昌吉市</v>
      </c>
    </row>
    <row r="590" spans="1:29">
      <c r="A590" s="11">
        <v>2019</v>
      </c>
      <c r="B590" s="4" t="s">
        <v>6</v>
      </c>
      <c r="C590" s="4">
        <v>5</v>
      </c>
      <c r="D590" s="4" t="s">
        <v>0</v>
      </c>
      <c r="E590" s="4">
        <v>41</v>
      </c>
      <c r="F590" s="4" t="s">
        <v>0</v>
      </c>
      <c r="G590" s="8">
        <v>910</v>
      </c>
      <c r="H590" s="7" t="s">
        <v>1010</v>
      </c>
      <c r="I590" s="7" t="s">
        <v>10</v>
      </c>
      <c r="J590" s="1" t="s">
        <v>2239</v>
      </c>
      <c r="K590" s="1" t="s">
        <v>1751</v>
      </c>
      <c r="L590" s="1" t="s">
        <v>3116</v>
      </c>
      <c r="M590" s="1" t="s">
        <v>2442</v>
      </c>
      <c r="N590" s="1" t="s">
        <v>2412</v>
      </c>
      <c r="Q590" s="1">
        <v>2</v>
      </c>
      <c r="R590" s="1" t="str">
        <f t="shared" si="50"/>
        <v>Shaanxi</v>
      </c>
      <c r="S590" s="1" t="str">
        <f t="shared" si="51"/>
        <v>Hanzhong</v>
      </c>
      <c r="T590" s="1" t="s">
        <v>2412</v>
      </c>
      <c r="U590" s="1" t="s">
        <v>2442</v>
      </c>
      <c r="V590" s="1" t="s">
        <v>3268</v>
      </c>
      <c r="Y590" s="4" t="s">
        <v>5</v>
      </c>
      <c r="Z590" s="6">
        <v>21.37</v>
      </c>
      <c r="AA590" s="6">
        <v>12.15</v>
      </c>
      <c r="AB590" s="10">
        <v>33.520000000000003</v>
      </c>
      <c r="AC590" s="1" t="str">
        <f>VLOOKUP(V590,'loc sxcoal vs GID worksheet'!$A$1:$B$686,2,0)</f>
        <v>汉中市</v>
      </c>
    </row>
    <row r="591" spans="1:29">
      <c r="A591" s="11">
        <v>2019</v>
      </c>
      <c r="B591" s="4" t="s">
        <v>6</v>
      </c>
      <c r="C591" s="4">
        <v>5</v>
      </c>
      <c r="D591" s="4" t="s">
        <v>0</v>
      </c>
      <c r="E591" s="4">
        <v>41</v>
      </c>
      <c r="F591" s="4" t="s">
        <v>0</v>
      </c>
      <c r="G591" s="8">
        <v>911</v>
      </c>
      <c r="H591" s="7" t="s">
        <v>1011</v>
      </c>
      <c r="I591" s="7" t="s">
        <v>10</v>
      </c>
      <c r="J591" s="1" t="s">
        <v>2240</v>
      </c>
      <c r="K591" s="1" t="s">
        <v>1752</v>
      </c>
      <c r="L591" s="1" t="s">
        <v>1702</v>
      </c>
      <c r="M591" s="1" t="s">
        <v>2803</v>
      </c>
      <c r="N591" s="1" t="s">
        <v>2458</v>
      </c>
      <c r="Q591" s="1">
        <v>2</v>
      </c>
      <c r="R591" s="1" t="str">
        <f t="shared" si="50"/>
        <v>Shandong</v>
      </c>
      <c r="S591" s="1" t="str">
        <f t="shared" si="51"/>
        <v>Yantai</v>
      </c>
      <c r="T591" s="1" t="s">
        <v>2458</v>
      </c>
      <c r="U591" s="1" t="s">
        <v>2803</v>
      </c>
      <c r="V591" s="1" t="s">
        <v>3345</v>
      </c>
      <c r="Y591" s="4" t="s">
        <v>5</v>
      </c>
      <c r="Z591" s="6">
        <v>66.239999999999995</v>
      </c>
      <c r="AA591" s="6">
        <v>37.68</v>
      </c>
      <c r="AB591" s="10">
        <v>103.91999999999999</v>
      </c>
      <c r="AC591" s="1" t="str">
        <f>VLOOKUP(V591,'loc sxcoal vs GID worksheet'!$A$1:$B$686,2,0)</f>
        <v>烟台市</v>
      </c>
    </row>
    <row r="592" spans="1:29">
      <c r="A592" s="11">
        <v>2019</v>
      </c>
      <c r="B592" s="4" t="s">
        <v>6</v>
      </c>
      <c r="C592" s="4">
        <v>5</v>
      </c>
      <c r="D592" s="4" t="s">
        <v>0</v>
      </c>
      <c r="E592" s="4">
        <v>41</v>
      </c>
      <c r="F592" s="4" t="s">
        <v>0</v>
      </c>
      <c r="G592" s="8">
        <v>915</v>
      </c>
      <c r="H592" s="7" t="s">
        <v>1015</v>
      </c>
      <c r="I592" s="7" t="s">
        <v>10</v>
      </c>
      <c r="J592" s="1" t="s">
        <v>2244</v>
      </c>
      <c r="K592" s="1" t="s">
        <v>1756</v>
      </c>
      <c r="L592" s="1" t="s">
        <v>3175</v>
      </c>
      <c r="M592" s="1" t="s">
        <v>2600</v>
      </c>
      <c r="N592" s="1" t="s">
        <v>2446</v>
      </c>
      <c r="Q592" s="1">
        <v>2</v>
      </c>
      <c r="R592" s="1" t="str">
        <f t="shared" si="50"/>
        <v>Hubei</v>
      </c>
      <c r="S592" s="1" t="str">
        <f t="shared" si="51"/>
        <v>Yichang</v>
      </c>
      <c r="T592" s="1" t="s">
        <v>2446</v>
      </c>
      <c r="U592" s="1" t="s">
        <v>2600</v>
      </c>
      <c r="V592" s="1" t="s">
        <v>3307</v>
      </c>
      <c r="Y592" s="4" t="s">
        <v>5</v>
      </c>
      <c r="Z592" s="6">
        <v>79.069999999999993</v>
      </c>
      <c r="AA592" s="6">
        <v>44.97</v>
      </c>
      <c r="AB592" s="10">
        <v>124.03999999999999</v>
      </c>
      <c r="AC592" s="1" t="str">
        <f>VLOOKUP(V592,'loc sxcoal vs GID worksheet'!$A$1:$B$686,2,0)</f>
        <v>宜昌市</v>
      </c>
    </row>
    <row r="593" spans="1:29">
      <c r="A593" s="11">
        <v>2019</v>
      </c>
      <c r="B593" s="4" t="s">
        <v>6</v>
      </c>
      <c r="C593" s="4">
        <v>5</v>
      </c>
      <c r="D593" s="4" t="s">
        <v>0</v>
      </c>
      <c r="E593" s="4">
        <v>41</v>
      </c>
      <c r="F593" s="4" t="s">
        <v>0</v>
      </c>
      <c r="G593" s="8">
        <v>916</v>
      </c>
      <c r="H593" s="7" t="s">
        <v>1016</v>
      </c>
      <c r="I593" s="7" t="s">
        <v>10</v>
      </c>
      <c r="J593" s="1" t="s">
        <v>1017</v>
      </c>
      <c r="K593" s="1" t="s">
        <v>1757</v>
      </c>
      <c r="L593" s="1" t="s">
        <v>3176</v>
      </c>
      <c r="M593" s="1" t="s">
        <v>2832</v>
      </c>
      <c r="N593" s="1" t="s">
        <v>2545</v>
      </c>
      <c r="Q593" s="1">
        <v>2</v>
      </c>
      <c r="R593" s="1" t="str">
        <f t="shared" si="50"/>
        <v>Yunnan</v>
      </c>
      <c r="S593" s="1" t="str">
        <f t="shared" si="51"/>
        <v>Yuxi</v>
      </c>
      <c r="T593" s="1" t="s">
        <v>2545</v>
      </c>
      <c r="U593" s="1" t="s">
        <v>2832</v>
      </c>
      <c r="V593" s="1" t="s">
        <v>3349</v>
      </c>
      <c r="Y593" s="4" t="s">
        <v>5</v>
      </c>
      <c r="Z593" s="6">
        <v>25.64</v>
      </c>
      <c r="AA593" s="6">
        <v>14.58</v>
      </c>
      <c r="AB593" s="10">
        <v>40.22</v>
      </c>
      <c r="AC593" s="1" t="str">
        <f>VLOOKUP(V593,'loc sxcoal vs GID worksheet'!$A$1:$B$686,2,0)</f>
        <v>玉溪市</v>
      </c>
    </row>
    <row r="594" spans="1:29">
      <c r="A594" s="11">
        <v>2019</v>
      </c>
      <c r="B594" s="4" t="s">
        <v>6</v>
      </c>
      <c r="C594" s="4">
        <v>5</v>
      </c>
      <c r="D594" s="4" t="s">
        <v>0</v>
      </c>
      <c r="E594" s="4">
        <v>41</v>
      </c>
      <c r="F594" s="4" t="s">
        <v>0</v>
      </c>
      <c r="G594" s="8">
        <v>917</v>
      </c>
      <c r="H594" s="7" t="s">
        <v>1018</v>
      </c>
      <c r="I594" s="7" t="s">
        <v>10</v>
      </c>
      <c r="J594" s="1" t="s">
        <v>2245</v>
      </c>
      <c r="K594" s="1" t="s">
        <v>1758</v>
      </c>
      <c r="L594" s="1" t="s">
        <v>2872</v>
      </c>
      <c r="M594" s="1" t="s">
        <v>2406</v>
      </c>
      <c r="N594" s="1" t="s">
        <v>1517</v>
      </c>
      <c r="Q594" s="1">
        <v>2</v>
      </c>
      <c r="R594" s="1" t="str">
        <f t="shared" si="50"/>
        <v>Guangdong</v>
      </c>
      <c r="S594" s="1" t="str">
        <f t="shared" si="51"/>
        <v>Qingyuan</v>
      </c>
      <c r="T594" s="1" t="s">
        <v>1517</v>
      </c>
      <c r="U594" s="1" t="s">
        <v>2406</v>
      </c>
      <c r="V594" s="1" t="s">
        <v>3257</v>
      </c>
      <c r="Y594" s="4" t="s">
        <v>5</v>
      </c>
      <c r="Z594" s="6">
        <v>132.49</v>
      </c>
      <c r="AA594" s="6">
        <v>75.349999999999994</v>
      </c>
      <c r="AB594" s="10">
        <v>207.84</v>
      </c>
      <c r="AC594" s="1" t="str">
        <f>VLOOKUP(V594,'loc sxcoal vs GID worksheet'!$A$1:$B$686,2,0)</f>
        <v>清远市</v>
      </c>
    </row>
    <row r="595" spans="1:29">
      <c r="A595" s="11">
        <v>2019</v>
      </c>
      <c r="B595" s="4" t="s">
        <v>6</v>
      </c>
      <c r="C595" s="4">
        <v>5</v>
      </c>
      <c r="D595" s="4" t="s">
        <v>0</v>
      </c>
      <c r="E595" s="4">
        <v>41</v>
      </c>
      <c r="F595" s="4" t="s">
        <v>0</v>
      </c>
      <c r="G595" s="8">
        <v>918</v>
      </c>
      <c r="H595" s="7" t="s">
        <v>1019</v>
      </c>
      <c r="I595" s="7" t="s">
        <v>10</v>
      </c>
      <c r="J595" s="1" t="s">
        <v>2246</v>
      </c>
      <c r="K595" s="1" t="s">
        <v>1759</v>
      </c>
      <c r="L595" s="1" t="s">
        <v>2872</v>
      </c>
      <c r="M595" s="1" t="s">
        <v>2406</v>
      </c>
      <c r="N595" s="1" t="s">
        <v>1517</v>
      </c>
      <c r="Q595" s="1">
        <v>2</v>
      </c>
      <c r="R595" s="1" t="str">
        <f t="shared" si="50"/>
        <v>Guangdong</v>
      </c>
      <c r="S595" s="1" t="str">
        <f t="shared" si="51"/>
        <v>Qingyuan</v>
      </c>
      <c r="T595" s="1" t="s">
        <v>1517</v>
      </c>
      <c r="U595" s="1" t="s">
        <v>2406</v>
      </c>
      <c r="V595" s="1" t="s">
        <v>3257</v>
      </c>
      <c r="Y595" s="4" t="s">
        <v>5</v>
      </c>
      <c r="Z595" s="6">
        <v>256.43</v>
      </c>
      <c r="AA595" s="6">
        <v>145.84</v>
      </c>
      <c r="AB595" s="10">
        <v>402.27</v>
      </c>
      <c r="AC595" s="1" t="str">
        <f>VLOOKUP(V595,'loc sxcoal vs GID worksheet'!$A$1:$B$686,2,0)</f>
        <v>清远市</v>
      </c>
    </row>
    <row r="596" spans="1:29">
      <c r="A596" s="11">
        <v>2019</v>
      </c>
      <c r="B596" s="4" t="s">
        <v>6</v>
      </c>
      <c r="C596" s="4">
        <v>5</v>
      </c>
      <c r="D596" s="4" t="s">
        <v>0</v>
      </c>
      <c r="E596" s="4">
        <v>41</v>
      </c>
      <c r="F596" s="4" t="s">
        <v>0</v>
      </c>
      <c r="G596" s="8">
        <v>439</v>
      </c>
      <c r="H596" s="7" t="s">
        <v>457</v>
      </c>
      <c r="I596" s="7" t="s">
        <v>10</v>
      </c>
      <c r="J596" s="1" t="s">
        <v>458</v>
      </c>
      <c r="K596" s="1" t="s">
        <v>1338</v>
      </c>
      <c r="L596" s="1" t="s">
        <v>2562</v>
      </c>
      <c r="M596" s="1" t="s">
        <v>2563</v>
      </c>
      <c r="N596" s="1" t="s">
        <v>2564</v>
      </c>
      <c r="O596" s="1" t="s">
        <v>2565</v>
      </c>
      <c r="Q596" s="1">
        <v>1</v>
      </c>
      <c r="R596" s="1" t="str">
        <f>O596</f>
        <v>Qinghai</v>
      </c>
      <c r="S596" s="1" t="str">
        <f>N596</f>
        <v>Hainan</v>
      </c>
      <c r="T596" s="1" t="s">
        <v>2565</v>
      </c>
      <c r="U596" s="1" t="s">
        <v>2564</v>
      </c>
      <c r="V596" s="1" t="s">
        <v>3327</v>
      </c>
      <c r="Y596" s="4" t="s">
        <v>5</v>
      </c>
      <c r="Z596" s="6">
        <v>19.23</v>
      </c>
      <c r="AA596" s="6">
        <v>10.94</v>
      </c>
      <c r="AB596" s="10">
        <v>30.17</v>
      </c>
      <c r="AC596" s="1" t="str">
        <f>VLOOKUP(V596,'loc sxcoal vs GID worksheet'!$A$1:$B$686,2,0)</f>
        <v>西宁市</v>
      </c>
    </row>
    <row r="597" spans="1:29">
      <c r="A597" s="11">
        <v>2019</v>
      </c>
      <c r="B597" s="4" t="s">
        <v>6</v>
      </c>
      <c r="C597" s="4">
        <v>5</v>
      </c>
      <c r="D597" s="4" t="s">
        <v>0</v>
      </c>
      <c r="E597" s="4">
        <v>41</v>
      </c>
      <c r="F597" s="4" t="s">
        <v>0</v>
      </c>
      <c r="G597" s="8">
        <v>920</v>
      </c>
      <c r="H597" s="7" t="s">
        <v>1021</v>
      </c>
      <c r="I597" s="7" t="s">
        <v>10</v>
      </c>
      <c r="J597" s="1" t="s">
        <v>2248</v>
      </c>
      <c r="K597" s="1" t="s">
        <v>1761</v>
      </c>
      <c r="L597" s="1" t="s">
        <v>2451</v>
      </c>
      <c r="M597" s="1" t="s">
        <v>2452</v>
      </c>
      <c r="N597" s="1" t="s">
        <v>2453</v>
      </c>
      <c r="Q597" s="1">
        <v>2</v>
      </c>
      <c r="R597" s="1" t="str">
        <f t="shared" ref="R597:R626" si="52">N597</f>
        <v>Jiangsu</v>
      </c>
      <c r="S597" s="1" t="str">
        <f t="shared" ref="S597:S626" si="53">M597</f>
        <v>Wuxi</v>
      </c>
      <c r="T597" s="1" t="s">
        <v>2453</v>
      </c>
      <c r="U597" s="1" t="s">
        <v>2452</v>
      </c>
      <c r="V597" s="1" t="s">
        <v>3271</v>
      </c>
      <c r="Y597" s="4" t="s">
        <v>5</v>
      </c>
      <c r="Z597" s="6">
        <v>333.36</v>
      </c>
      <c r="AA597" s="6">
        <v>189.59</v>
      </c>
      <c r="AB597" s="10">
        <v>522.95000000000005</v>
      </c>
      <c r="AC597" s="1" t="str">
        <f>VLOOKUP(V597,'loc sxcoal vs GID worksheet'!$A$1:$B$686,2,0)</f>
        <v>无锡市</v>
      </c>
    </row>
    <row r="598" spans="1:29">
      <c r="A598" s="11">
        <v>2019</v>
      </c>
      <c r="B598" s="4" t="s">
        <v>6</v>
      </c>
      <c r="C598" s="4">
        <v>5</v>
      </c>
      <c r="D598" s="4" t="s">
        <v>0</v>
      </c>
      <c r="E598" s="4">
        <v>41</v>
      </c>
      <c r="F598" s="4" t="s">
        <v>0</v>
      </c>
      <c r="G598" s="8">
        <v>921</v>
      </c>
      <c r="H598" s="7" t="s">
        <v>1022</v>
      </c>
      <c r="I598" s="7" t="s">
        <v>1023</v>
      </c>
      <c r="J598" s="1" t="s">
        <v>2249</v>
      </c>
      <c r="K598" s="1" t="s">
        <v>1762</v>
      </c>
      <c r="L598" s="1" t="s">
        <v>2451</v>
      </c>
      <c r="M598" s="1" t="s">
        <v>2452</v>
      </c>
      <c r="N598" s="1" t="s">
        <v>2453</v>
      </c>
      <c r="Q598" s="1">
        <v>2</v>
      </c>
      <c r="R598" s="1" t="str">
        <f t="shared" si="52"/>
        <v>Jiangsu</v>
      </c>
      <c r="S598" s="1" t="str">
        <f t="shared" si="53"/>
        <v>Wuxi</v>
      </c>
      <c r="T598" s="1" t="s">
        <v>2453</v>
      </c>
      <c r="U598" s="1" t="s">
        <v>2452</v>
      </c>
      <c r="V598" s="1" t="s">
        <v>3271</v>
      </c>
      <c r="Y598" s="4" t="s">
        <v>5</v>
      </c>
      <c r="Z598" s="6">
        <v>132.49</v>
      </c>
      <c r="AA598" s="6">
        <v>75.349999999999994</v>
      </c>
      <c r="AB598" s="10">
        <v>207.84</v>
      </c>
      <c r="AC598" s="1" t="str">
        <f>VLOOKUP(V598,'loc sxcoal vs GID worksheet'!$A$1:$B$686,2,0)</f>
        <v>无锡市</v>
      </c>
    </row>
    <row r="599" spans="1:29">
      <c r="A599" s="11">
        <v>2019</v>
      </c>
      <c r="B599" s="4" t="s">
        <v>6</v>
      </c>
      <c r="C599" s="4">
        <v>5</v>
      </c>
      <c r="D599" s="4" t="s">
        <v>0</v>
      </c>
      <c r="E599" s="4">
        <v>41</v>
      </c>
      <c r="F599" s="4" t="s">
        <v>0</v>
      </c>
      <c r="G599" s="8">
        <v>922</v>
      </c>
      <c r="H599" s="7" t="s">
        <v>1024</v>
      </c>
      <c r="I599" s="7" t="s">
        <v>10</v>
      </c>
      <c r="J599" s="1" t="s">
        <v>2248</v>
      </c>
      <c r="K599" s="1" t="s">
        <v>1761</v>
      </c>
      <c r="L599" s="1" t="s">
        <v>2451</v>
      </c>
      <c r="M599" s="1" t="s">
        <v>2452</v>
      </c>
      <c r="N599" s="1" t="s">
        <v>2453</v>
      </c>
      <c r="Q599" s="1">
        <v>2</v>
      </c>
      <c r="R599" s="1" t="str">
        <f t="shared" si="52"/>
        <v>Jiangsu</v>
      </c>
      <c r="S599" s="1" t="str">
        <f t="shared" si="53"/>
        <v>Wuxi</v>
      </c>
      <c r="T599" s="1" t="s">
        <v>2453</v>
      </c>
      <c r="U599" s="1" t="s">
        <v>2452</v>
      </c>
      <c r="V599" s="1" t="s">
        <v>3271</v>
      </c>
      <c r="Y599" s="4" t="s">
        <v>5</v>
      </c>
      <c r="Z599" s="6">
        <v>100.44</v>
      </c>
      <c r="AA599" s="6">
        <v>57.12</v>
      </c>
      <c r="AB599" s="10">
        <v>157.56</v>
      </c>
      <c r="AC599" s="1" t="str">
        <f>VLOOKUP(V599,'loc sxcoal vs GID worksheet'!$A$1:$B$686,2,0)</f>
        <v>无锡市</v>
      </c>
    </row>
    <row r="600" spans="1:29">
      <c r="A600" s="11">
        <v>2019</v>
      </c>
      <c r="B600" s="4" t="s">
        <v>6</v>
      </c>
      <c r="C600" s="4">
        <v>5</v>
      </c>
      <c r="D600" s="4" t="s">
        <v>0</v>
      </c>
      <c r="E600" s="4">
        <v>41</v>
      </c>
      <c r="F600" s="4" t="s">
        <v>0</v>
      </c>
      <c r="G600" s="8">
        <v>924</v>
      </c>
      <c r="H600" s="7" t="s">
        <v>1026</v>
      </c>
      <c r="I600" s="7" t="s">
        <v>10</v>
      </c>
      <c r="J600" s="1" t="s">
        <v>2251</v>
      </c>
      <c r="K600" s="1" t="s">
        <v>1764</v>
      </c>
      <c r="L600" s="1" t="s">
        <v>2607</v>
      </c>
      <c r="M600" s="1" t="s">
        <v>2449</v>
      </c>
      <c r="N600" s="1" t="s">
        <v>2446</v>
      </c>
      <c r="Q600" s="1">
        <v>2</v>
      </c>
      <c r="R600" s="1" t="str">
        <f t="shared" si="52"/>
        <v>Hubei</v>
      </c>
      <c r="S600" s="1" t="str">
        <f t="shared" si="53"/>
        <v>Jingmen</v>
      </c>
      <c r="T600" s="1" t="s">
        <v>2446</v>
      </c>
      <c r="U600" s="1" t="s">
        <v>2449</v>
      </c>
      <c r="V600" s="1" t="s">
        <v>3270</v>
      </c>
      <c r="Y600" s="4" t="s">
        <v>5</v>
      </c>
      <c r="Z600" s="6">
        <v>683.82</v>
      </c>
      <c r="AA600" s="6">
        <v>388.91</v>
      </c>
      <c r="AB600" s="10">
        <v>1072.73</v>
      </c>
      <c r="AC600" s="1" t="str">
        <f>VLOOKUP(V600,'loc sxcoal vs GID worksheet'!$A$1:$B$686,2,0)</f>
        <v>荆门市</v>
      </c>
    </row>
    <row r="601" spans="1:29">
      <c r="A601" s="11">
        <v>2019</v>
      </c>
      <c r="B601" s="4" t="s">
        <v>6</v>
      </c>
      <c r="C601" s="4">
        <v>5</v>
      </c>
      <c r="D601" s="4" t="s">
        <v>0</v>
      </c>
      <c r="E601" s="4">
        <v>41</v>
      </c>
      <c r="F601" s="4" t="s">
        <v>0</v>
      </c>
      <c r="G601" s="8">
        <v>926</v>
      </c>
      <c r="H601" s="7" t="s">
        <v>1028</v>
      </c>
      <c r="I601" s="7" t="s">
        <v>10</v>
      </c>
      <c r="J601" s="1" t="s">
        <v>2253</v>
      </c>
      <c r="K601" s="1" t="s">
        <v>1766</v>
      </c>
      <c r="L601" s="1" t="s">
        <v>2943</v>
      </c>
      <c r="M601" s="1" t="s">
        <v>2515</v>
      </c>
      <c r="N601" s="1" t="s">
        <v>2496</v>
      </c>
      <c r="Q601" s="1">
        <v>2</v>
      </c>
      <c r="R601" s="1" t="str">
        <f t="shared" si="52"/>
        <v>Guangxi</v>
      </c>
      <c r="S601" s="1" t="str">
        <f t="shared" si="53"/>
        <v>Guigang</v>
      </c>
      <c r="T601" s="1" t="s">
        <v>2496</v>
      </c>
      <c r="U601" s="1" t="s">
        <v>2515</v>
      </c>
      <c r="V601" s="1" t="s">
        <v>3286</v>
      </c>
      <c r="Y601" s="4" t="s">
        <v>5</v>
      </c>
      <c r="Z601" s="6">
        <v>68.38</v>
      </c>
      <c r="AA601" s="6">
        <v>38.89</v>
      </c>
      <c r="AB601" s="10">
        <v>107.27</v>
      </c>
      <c r="AC601" s="1" t="str">
        <f>VLOOKUP(V601,'loc sxcoal vs GID worksheet'!$A$1:$B$686,2,0)</f>
        <v>贵港市</v>
      </c>
    </row>
    <row r="602" spans="1:29">
      <c r="A602" s="11">
        <v>2019</v>
      </c>
      <c r="B602" s="4" t="s">
        <v>6</v>
      </c>
      <c r="C602" s="4">
        <v>5</v>
      </c>
      <c r="D602" s="4" t="s">
        <v>0</v>
      </c>
      <c r="E602" s="4">
        <v>41</v>
      </c>
      <c r="F602" s="4" t="s">
        <v>0</v>
      </c>
      <c r="G602" s="8">
        <v>927</v>
      </c>
      <c r="H602" s="7" t="s">
        <v>1029</v>
      </c>
      <c r="I602" s="7" t="s">
        <v>10</v>
      </c>
      <c r="J602" s="1" t="s">
        <v>2254</v>
      </c>
      <c r="K602" s="1" t="s">
        <v>1767</v>
      </c>
      <c r="L602" s="1" t="s">
        <v>1767</v>
      </c>
      <c r="M602" s="1" t="s">
        <v>2778</v>
      </c>
      <c r="N602" s="1" t="s">
        <v>2366</v>
      </c>
      <c r="Q602" s="1">
        <v>2</v>
      </c>
      <c r="R602" s="1" t="str">
        <f t="shared" si="52"/>
        <v>Sichuan</v>
      </c>
      <c r="S602" s="1" t="str">
        <f t="shared" si="53"/>
        <v>Yibin</v>
      </c>
      <c r="T602" s="1" t="s">
        <v>2366</v>
      </c>
      <c r="U602" s="1" t="s">
        <v>2778</v>
      </c>
      <c r="V602" s="1" t="s">
        <v>3338</v>
      </c>
      <c r="Y602" s="4" t="s">
        <v>5</v>
      </c>
      <c r="Z602" s="6">
        <v>42.74</v>
      </c>
      <c r="AA602" s="6">
        <v>24.31</v>
      </c>
      <c r="AB602" s="10">
        <v>67.05</v>
      </c>
      <c r="AC602" s="1" t="str">
        <f>VLOOKUP(V602,'loc sxcoal vs GID worksheet'!$A$1:$B$686,2,0)</f>
        <v>宜宾市</v>
      </c>
    </row>
    <row r="603" spans="1:29">
      <c r="A603" s="11">
        <v>2019</v>
      </c>
      <c r="B603" s="4" t="s">
        <v>6</v>
      </c>
      <c r="C603" s="4">
        <v>5</v>
      </c>
      <c r="D603" s="4" t="s">
        <v>0</v>
      </c>
      <c r="E603" s="4">
        <v>41</v>
      </c>
      <c r="F603" s="4" t="s">
        <v>0</v>
      </c>
      <c r="G603" s="8">
        <v>929</v>
      </c>
      <c r="H603" s="7" t="s">
        <v>1031</v>
      </c>
      <c r="I603" s="7" t="s">
        <v>10</v>
      </c>
      <c r="J603" s="1" t="s">
        <v>1950</v>
      </c>
      <c r="K603" s="1" t="s">
        <v>1454</v>
      </c>
      <c r="L603" s="1" t="s">
        <v>3011</v>
      </c>
      <c r="M603" s="1" t="s">
        <v>3012</v>
      </c>
      <c r="N603" s="1" t="s">
        <v>2545</v>
      </c>
      <c r="Q603" s="1">
        <v>2</v>
      </c>
      <c r="R603" s="1" t="str">
        <f t="shared" si="52"/>
        <v>Yunnan</v>
      </c>
      <c r="S603" s="1" t="str">
        <f t="shared" si="53"/>
        <v>Lijiang</v>
      </c>
      <c r="T603" s="1" t="s">
        <v>2545</v>
      </c>
      <c r="U603" s="1" t="s">
        <v>3012</v>
      </c>
      <c r="V603" s="1" t="s">
        <v>3397</v>
      </c>
      <c r="Y603" s="4" t="s">
        <v>5</v>
      </c>
      <c r="Z603" s="6">
        <v>132.49</v>
      </c>
      <c r="AA603" s="6">
        <v>75.349999999999994</v>
      </c>
      <c r="AB603" s="10">
        <v>207.84</v>
      </c>
      <c r="AC603" s="1" t="str">
        <f>VLOOKUP(V603,'loc sxcoal vs GID worksheet'!$A$1:$B$686,2,0)</f>
        <v>丽江市</v>
      </c>
    </row>
    <row r="604" spans="1:29">
      <c r="A604" s="11">
        <v>2019</v>
      </c>
      <c r="B604" s="4" t="s">
        <v>6</v>
      </c>
      <c r="C604" s="4">
        <v>5</v>
      </c>
      <c r="D604" s="4" t="s">
        <v>0</v>
      </c>
      <c r="E604" s="4">
        <v>41</v>
      </c>
      <c r="F604" s="4" t="s">
        <v>0</v>
      </c>
      <c r="G604" s="8">
        <v>934</v>
      </c>
      <c r="H604" s="7" t="s">
        <v>1037</v>
      </c>
      <c r="I604" s="7" t="s">
        <v>10</v>
      </c>
      <c r="J604" s="1" t="s">
        <v>2260</v>
      </c>
      <c r="K604" s="1" t="s">
        <v>1770</v>
      </c>
      <c r="L604" s="1" t="s">
        <v>3177</v>
      </c>
      <c r="M604" s="1" t="s">
        <v>3178</v>
      </c>
      <c r="N604" s="1" t="s">
        <v>2545</v>
      </c>
      <c r="Q604" s="1">
        <v>2</v>
      </c>
      <c r="R604" s="1" t="str">
        <f t="shared" si="52"/>
        <v>Yunnan</v>
      </c>
      <c r="S604" s="1" t="str">
        <f t="shared" si="53"/>
        <v>Chuxiong</v>
      </c>
      <c r="T604" s="1" t="s">
        <v>2545</v>
      </c>
      <c r="U604" s="1" t="s">
        <v>3178</v>
      </c>
      <c r="V604" s="1" t="s">
        <v>3439</v>
      </c>
      <c r="Y604" s="4" t="s">
        <v>5</v>
      </c>
      <c r="Z604" s="6">
        <v>17.100000000000001</v>
      </c>
      <c r="AA604" s="6">
        <v>9.7200000000000006</v>
      </c>
      <c r="AB604" s="10">
        <v>26.82</v>
      </c>
      <c r="AC604" s="1" t="str">
        <f>VLOOKUP(V604,'loc sxcoal vs GID worksheet'!$A$1:$B$686,2,0)</f>
        <v>楚雄市</v>
      </c>
    </row>
    <row r="605" spans="1:29">
      <c r="A605" s="11">
        <v>2019</v>
      </c>
      <c r="B605" s="4" t="s">
        <v>6</v>
      </c>
      <c r="C605" s="4">
        <v>5</v>
      </c>
      <c r="D605" s="4" t="s">
        <v>0</v>
      </c>
      <c r="E605" s="4">
        <v>41</v>
      </c>
      <c r="F605" s="4" t="s">
        <v>0</v>
      </c>
      <c r="G605" s="8">
        <v>935</v>
      </c>
      <c r="H605" s="7" t="s">
        <v>1038</v>
      </c>
      <c r="I605" s="7" t="s">
        <v>10</v>
      </c>
      <c r="J605" s="1" t="s">
        <v>2261</v>
      </c>
      <c r="K605" s="1" t="s">
        <v>2350</v>
      </c>
      <c r="L605" s="1" t="s">
        <v>3179</v>
      </c>
      <c r="M605" s="1" t="s">
        <v>2548</v>
      </c>
      <c r="N605" s="1" t="s">
        <v>2545</v>
      </c>
      <c r="Q605" s="1">
        <v>2</v>
      </c>
      <c r="R605" s="1" t="str">
        <f t="shared" si="52"/>
        <v>Yunnan</v>
      </c>
      <c r="S605" s="1" t="str">
        <f t="shared" si="53"/>
        <v>Qujing</v>
      </c>
      <c r="T605" s="1" t="s">
        <v>2545</v>
      </c>
      <c r="U605" s="1" t="s">
        <v>2548</v>
      </c>
      <c r="V605" s="1" t="s">
        <v>3294</v>
      </c>
      <c r="Y605" s="4" t="s">
        <v>5</v>
      </c>
      <c r="Z605" s="6">
        <v>166.68</v>
      </c>
      <c r="AA605" s="6">
        <v>94.8</v>
      </c>
      <c r="AB605" s="10">
        <v>261.48</v>
      </c>
      <c r="AC605" s="1" t="str">
        <f>VLOOKUP(V605,'loc sxcoal vs GID worksheet'!$A$1:$B$686,2,0)</f>
        <v>曲靖市</v>
      </c>
    </row>
    <row r="606" spans="1:29">
      <c r="A606" s="11">
        <v>2019</v>
      </c>
      <c r="B606" s="4" t="s">
        <v>6</v>
      </c>
      <c r="C606" s="4">
        <v>5</v>
      </c>
      <c r="D606" s="4" t="s">
        <v>0</v>
      </c>
      <c r="E606" s="4">
        <v>41</v>
      </c>
      <c r="F606" s="4" t="s">
        <v>0</v>
      </c>
      <c r="G606" s="8">
        <v>937</v>
      </c>
      <c r="H606" s="7" t="s">
        <v>1040</v>
      </c>
      <c r="I606" s="7" t="s">
        <v>10</v>
      </c>
      <c r="J606" s="1" t="s">
        <v>2263</v>
      </c>
      <c r="K606" s="1" t="s">
        <v>1772</v>
      </c>
      <c r="L606" s="1" t="s">
        <v>3180</v>
      </c>
      <c r="M606" s="1" t="s">
        <v>3012</v>
      </c>
      <c r="N606" s="1" t="s">
        <v>2545</v>
      </c>
      <c r="Q606" s="1">
        <v>2</v>
      </c>
      <c r="R606" s="1" t="str">
        <f t="shared" si="52"/>
        <v>Yunnan</v>
      </c>
      <c r="S606" s="1" t="str">
        <f t="shared" si="53"/>
        <v>Lijiang</v>
      </c>
      <c r="T606" s="1" t="s">
        <v>2545</v>
      </c>
      <c r="U606" s="1" t="s">
        <v>3012</v>
      </c>
      <c r="V606" s="1" t="s">
        <v>3397</v>
      </c>
      <c r="Y606" s="4" t="s">
        <v>5</v>
      </c>
      <c r="Z606" s="6">
        <v>333.36</v>
      </c>
      <c r="AA606" s="6">
        <v>189.59</v>
      </c>
      <c r="AB606" s="10">
        <v>522.95000000000005</v>
      </c>
      <c r="AC606" s="1" t="str">
        <f>VLOOKUP(V606,'loc sxcoal vs GID worksheet'!$A$1:$B$686,2,0)</f>
        <v>丽江市</v>
      </c>
    </row>
    <row r="607" spans="1:29">
      <c r="A607" s="11">
        <v>2019</v>
      </c>
      <c r="B607" s="4" t="s">
        <v>6</v>
      </c>
      <c r="C607" s="4">
        <v>5</v>
      </c>
      <c r="D607" s="4" t="s">
        <v>0</v>
      </c>
      <c r="E607" s="4">
        <v>41</v>
      </c>
      <c r="F607" s="4" t="s">
        <v>0</v>
      </c>
      <c r="G607" s="8">
        <v>938</v>
      </c>
      <c r="H607" s="7" t="s">
        <v>1041</v>
      </c>
      <c r="I607" s="7" t="s">
        <v>10</v>
      </c>
      <c r="J607" s="1" t="s">
        <v>2264</v>
      </c>
      <c r="K607" s="1" t="s">
        <v>1773</v>
      </c>
      <c r="L607" s="1" t="s">
        <v>2673</v>
      </c>
      <c r="M607" s="1" t="s">
        <v>2548</v>
      </c>
      <c r="N607" s="1" t="s">
        <v>2545</v>
      </c>
      <c r="Q607" s="1">
        <v>2</v>
      </c>
      <c r="R607" s="1" t="str">
        <f t="shared" si="52"/>
        <v>Yunnan</v>
      </c>
      <c r="S607" s="1" t="str">
        <f t="shared" si="53"/>
        <v>Qujing</v>
      </c>
      <c r="T607" s="1" t="s">
        <v>2545</v>
      </c>
      <c r="U607" s="1" t="s">
        <v>2548</v>
      </c>
      <c r="V607" s="1" t="s">
        <v>3294</v>
      </c>
      <c r="Y607" s="4" t="s">
        <v>5</v>
      </c>
      <c r="Z607" s="6">
        <v>412.43</v>
      </c>
      <c r="AA607" s="6">
        <v>234.56</v>
      </c>
      <c r="AB607" s="10">
        <v>646.99</v>
      </c>
      <c r="AC607" s="1" t="str">
        <f>VLOOKUP(V607,'loc sxcoal vs GID worksheet'!$A$1:$B$686,2,0)</f>
        <v>曲靖市</v>
      </c>
    </row>
    <row r="608" spans="1:29">
      <c r="A608" s="11">
        <v>2019</v>
      </c>
      <c r="B608" s="4" t="s">
        <v>6</v>
      </c>
      <c r="C608" s="4">
        <v>5</v>
      </c>
      <c r="D608" s="4" t="s">
        <v>0</v>
      </c>
      <c r="E608" s="4">
        <v>41</v>
      </c>
      <c r="F608" s="4" t="s">
        <v>0</v>
      </c>
      <c r="G608" s="8">
        <v>940</v>
      </c>
      <c r="H608" s="7" t="s">
        <v>1043</v>
      </c>
      <c r="I608" s="7" t="s">
        <v>10</v>
      </c>
      <c r="J608" s="1" t="s">
        <v>2266</v>
      </c>
      <c r="K608" s="1" t="s">
        <v>1775</v>
      </c>
      <c r="L608" s="1" t="s">
        <v>3181</v>
      </c>
      <c r="M608" s="1" t="s">
        <v>2832</v>
      </c>
      <c r="N608" s="1" t="s">
        <v>2545</v>
      </c>
      <c r="Q608" s="1">
        <v>2</v>
      </c>
      <c r="R608" s="1" t="str">
        <f t="shared" si="52"/>
        <v>Yunnan</v>
      </c>
      <c r="S608" s="1" t="str">
        <f t="shared" si="53"/>
        <v>Yuxi</v>
      </c>
      <c r="T608" s="1" t="s">
        <v>2545</v>
      </c>
      <c r="U608" s="1" t="s">
        <v>2832</v>
      </c>
      <c r="V608" s="1" t="s">
        <v>3349</v>
      </c>
      <c r="Y608" s="4" t="s">
        <v>5</v>
      </c>
      <c r="Z608" s="6">
        <v>34.19</v>
      </c>
      <c r="AA608" s="6">
        <v>19.45</v>
      </c>
      <c r="AB608" s="10">
        <v>53.64</v>
      </c>
      <c r="AC608" s="1" t="str">
        <f>VLOOKUP(V608,'loc sxcoal vs GID worksheet'!$A$1:$B$686,2,0)</f>
        <v>玉溪市</v>
      </c>
    </row>
    <row r="609" spans="1:29">
      <c r="A609" s="11">
        <v>2019</v>
      </c>
      <c r="B609" s="4" t="s">
        <v>6</v>
      </c>
      <c r="C609" s="4">
        <v>5</v>
      </c>
      <c r="D609" s="4" t="s">
        <v>0</v>
      </c>
      <c r="E609" s="4">
        <v>41</v>
      </c>
      <c r="F609" s="4" t="s">
        <v>0</v>
      </c>
      <c r="G609" s="8">
        <v>942</v>
      </c>
      <c r="H609" s="7" t="s">
        <v>1045</v>
      </c>
      <c r="I609" s="7" t="s">
        <v>10</v>
      </c>
      <c r="J609" s="1" t="s">
        <v>2268</v>
      </c>
      <c r="K609" s="1" t="s">
        <v>1777</v>
      </c>
      <c r="L609" s="1" t="s">
        <v>2838</v>
      </c>
      <c r="M609" s="1" t="s">
        <v>2548</v>
      </c>
      <c r="N609" s="1" t="s">
        <v>2545</v>
      </c>
      <c r="Q609" s="1">
        <v>2</v>
      </c>
      <c r="R609" s="1" t="str">
        <f t="shared" si="52"/>
        <v>Yunnan</v>
      </c>
      <c r="S609" s="1" t="str">
        <f t="shared" si="53"/>
        <v>Qujing</v>
      </c>
      <c r="T609" s="1" t="s">
        <v>2545</v>
      </c>
      <c r="U609" s="1" t="s">
        <v>2548</v>
      </c>
      <c r="V609" s="1" t="s">
        <v>3294</v>
      </c>
      <c r="Y609" s="4" t="s">
        <v>5</v>
      </c>
      <c r="Z609" s="6">
        <v>66.239999999999995</v>
      </c>
      <c r="AA609" s="6">
        <v>37.68</v>
      </c>
      <c r="AB609" s="10">
        <v>103.91999999999999</v>
      </c>
      <c r="AC609" s="1" t="str">
        <f>VLOOKUP(V609,'loc sxcoal vs GID worksheet'!$A$1:$B$686,2,0)</f>
        <v>曲靖市</v>
      </c>
    </row>
    <row r="610" spans="1:29">
      <c r="A610" s="11">
        <v>2019</v>
      </c>
      <c r="B610" s="4" t="s">
        <v>6</v>
      </c>
      <c r="C610" s="4">
        <v>5</v>
      </c>
      <c r="D610" s="4" t="s">
        <v>0</v>
      </c>
      <c r="E610" s="4">
        <v>41</v>
      </c>
      <c r="F610" s="4" t="s">
        <v>0</v>
      </c>
      <c r="G610" s="8">
        <v>943</v>
      </c>
      <c r="H610" s="7" t="s">
        <v>1046</v>
      </c>
      <c r="I610" s="7" t="s">
        <v>10</v>
      </c>
      <c r="J610" s="1" t="s">
        <v>2269</v>
      </c>
      <c r="K610" s="1" t="s">
        <v>1778</v>
      </c>
      <c r="L610" s="1" t="s">
        <v>3181</v>
      </c>
      <c r="M610" s="1" t="s">
        <v>2832</v>
      </c>
      <c r="N610" s="1" t="s">
        <v>2545</v>
      </c>
      <c r="Q610" s="1">
        <v>2</v>
      </c>
      <c r="R610" s="1" t="str">
        <f t="shared" si="52"/>
        <v>Yunnan</v>
      </c>
      <c r="S610" s="1" t="str">
        <f t="shared" si="53"/>
        <v>Yuxi</v>
      </c>
      <c r="T610" s="1" t="s">
        <v>2545</v>
      </c>
      <c r="U610" s="1" t="s">
        <v>2832</v>
      </c>
      <c r="V610" s="1" t="s">
        <v>3349</v>
      </c>
      <c r="Y610" s="4" t="s">
        <v>5</v>
      </c>
      <c r="Z610" s="6">
        <v>66.239999999999995</v>
      </c>
      <c r="AA610" s="6">
        <v>37.68</v>
      </c>
      <c r="AB610" s="10">
        <v>103.91999999999999</v>
      </c>
      <c r="AC610" s="1" t="str">
        <f>VLOOKUP(V610,'loc sxcoal vs GID worksheet'!$A$1:$B$686,2,0)</f>
        <v>玉溪市</v>
      </c>
    </row>
    <row r="611" spans="1:29">
      <c r="A611" s="11">
        <v>2019</v>
      </c>
      <c r="B611" s="4" t="s">
        <v>6</v>
      </c>
      <c r="C611" s="4">
        <v>5</v>
      </c>
      <c r="D611" s="4" t="s">
        <v>0</v>
      </c>
      <c r="E611" s="4">
        <v>41</v>
      </c>
      <c r="F611" s="4" t="s">
        <v>0</v>
      </c>
      <c r="G611" s="8">
        <v>944</v>
      </c>
      <c r="H611" s="7" t="s">
        <v>1047</v>
      </c>
      <c r="I611" s="7" t="s">
        <v>10</v>
      </c>
      <c r="J611" s="1" t="s">
        <v>2269</v>
      </c>
      <c r="K611" s="1" t="s">
        <v>1778</v>
      </c>
      <c r="L611" s="1" t="s">
        <v>3181</v>
      </c>
      <c r="M611" s="1" t="s">
        <v>2832</v>
      </c>
      <c r="N611" s="1" t="s">
        <v>2545</v>
      </c>
      <c r="Q611" s="1">
        <v>2</v>
      </c>
      <c r="R611" s="1" t="str">
        <f t="shared" si="52"/>
        <v>Yunnan</v>
      </c>
      <c r="S611" s="1" t="str">
        <f t="shared" si="53"/>
        <v>Yuxi</v>
      </c>
      <c r="T611" s="1" t="s">
        <v>2545</v>
      </c>
      <c r="U611" s="1" t="s">
        <v>2832</v>
      </c>
      <c r="V611" s="1" t="s">
        <v>3349</v>
      </c>
      <c r="Y611" s="4" t="s">
        <v>5</v>
      </c>
      <c r="Z611" s="6">
        <v>25.64</v>
      </c>
      <c r="AA611" s="6">
        <v>14.58</v>
      </c>
      <c r="AB611" s="10">
        <v>40.22</v>
      </c>
      <c r="AC611" s="1" t="str">
        <f>VLOOKUP(V611,'loc sxcoal vs GID worksheet'!$A$1:$B$686,2,0)</f>
        <v>玉溪市</v>
      </c>
    </row>
    <row r="612" spans="1:29">
      <c r="A612" s="11">
        <v>2019</v>
      </c>
      <c r="B612" s="4" t="s">
        <v>6</v>
      </c>
      <c r="C612" s="4">
        <v>5</v>
      </c>
      <c r="D612" s="4" t="s">
        <v>0</v>
      </c>
      <c r="E612" s="4">
        <v>41</v>
      </c>
      <c r="F612" s="4" t="s">
        <v>0</v>
      </c>
      <c r="G612" s="8">
        <v>945</v>
      </c>
      <c r="H612" s="7" t="s">
        <v>1048</v>
      </c>
      <c r="I612" s="7" t="s">
        <v>10</v>
      </c>
      <c r="J612" s="1" t="s">
        <v>2270</v>
      </c>
      <c r="K612" s="1" t="s">
        <v>1779</v>
      </c>
      <c r="L612" s="1" t="s">
        <v>3182</v>
      </c>
      <c r="M612" s="1" t="s">
        <v>2461</v>
      </c>
      <c r="N612" s="1" t="s">
        <v>2458</v>
      </c>
      <c r="Q612" s="1">
        <v>2</v>
      </c>
      <c r="R612" s="1" t="str">
        <f t="shared" si="52"/>
        <v>Shandong</v>
      </c>
      <c r="S612" s="1" t="str">
        <f t="shared" si="53"/>
        <v>Zaozhuang</v>
      </c>
      <c r="T612" s="1" t="s">
        <v>2458</v>
      </c>
      <c r="U612" s="1" t="s">
        <v>2461</v>
      </c>
      <c r="V612" s="1" t="s">
        <v>3273</v>
      </c>
      <c r="Y612" s="4" t="s">
        <v>5</v>
      </c>
      <c r="Z612" s="6">
        <v>333.36</v>
      </c>
      <c r="AA612" s="6">
        <v>189.59</v>
      </c>
      <c r="AB612" s="10">
        <v>522.95000000000005</v>
      </c>
      <c r="AC612" s="1" t="str">
        <f>VLOOKUP(V612,'loc sxcoal vs GID worksheet'!$A$1:$B$686,2,0)</f>
        <v>枣庄市</v>
      </c>
    </row>
    <row r="613" spans="1:29">
      <c r="A613" s="11">
        <v>2019</v>
      </c>
      <c r="B613" s="4" t="s">
        <v>6</v>
      </c>
      <c r="C613" s="4">
        <v>5</v>
      </c>
      <c r="D613" s="4" t="s">
        <v>0</v>
      </c>
      <c r="E613" s="4">
        <v>41</v>
      </c>
      <c r="F613" s="4" t="s">
        <v>0</v>
      </c>
      <c r="G613" s="8">
        <v>950</v>
      </c>
      <c r="H613" s="7" t="s">
        <v>1054</v>
      </c>
      <c r="I613" s="7" t="s">
        <v>10</v>
      </c>
      <c r="J613" s="3" t="s">
        <v>2275</v>
      </c>
      <c r="K613" s="3" t="s">
        <v>1783</v>
      </c>
      <c r="L613" s="1" t="s">
        <v>3183</v>
      </c>
      <c r="M613" s="1" t="s">
        <v>2933</v>
      </c>
      <c r="N613" s="1" t="s">
        <v>2400</v>
      </c>
      <c r="Q613" s="1">
        <v>2</v>
      </c>
      <c r="R613" s="1" t="str">
        <f t="shared" si="52"/>
        <v>Hunan</v>
      </c>
      <c r="S613" s="1" t="str">
        <f t="shared" si="53"/>
        <v>Liuyang</v>
      </c>
      <c r="T613" s="1" t="s">
        <v>2400</v>
      </c>
      <c r="U613" s="1" t="s">
        <v>2933</v>
      </c>
      <c r="V613" s="1" t="s">
        <v>3373</v>
      </c>
      <c r="Y613" s="4" t="s">
        <v>5</v>
      </c>
      <c r="Z613" s="6">
        <v>433.8</v>
      </c>
      <c r="AA613" s="6">
        <v>246.72</v>
      </c>
      <c r="AB613" s="10">
        <v>680.52</v>
      </c>
      <c r="AC613" s="1" t="str">
        <f>VLOOKUP(V613,'loc sxcoal vs GID worksheet'!$A$1:$B$686,2,0)</f>
        <v>浏阳市</v>
      </c>
    </row>
    <row r="614" spans="1:29">
      <c r="A614" s="11">
        <v>2019</v>
      </c>
      <c r="B614" s="4" t="s">
        <v>6</v>
      </c>
      <c r="C614" s="4">
        <v>5</v>
      </c>
      <c r="D614" s="4" t="s">
        <v>0</v>
      </c>
      <c r="E614" s="4">
        <v>41</v>
      </c>
      <c r="F614" s="4" t="s">
        <v>0</v>
      </c>
      <c r="G614" s="8">
        <v>951</v>
      </c>
      <c r="H614" s="7" t="s">
        <v>1055</v>
      </c>
      <c r="I614" s="7" t="s">
        <v>10</v>
      </c>
      <c r="J614" s="1" t="s">
        <v>2276</v>
      </c>
      <c r="K614" s="1" t="s">
        <v>1784</v>
      </c>
      <c r="L614" s="1" t="s">
        <v>2611</v>
      </c>
      <c r="M614" s="1" t="s">
        <v>2437</v>
      </c>
      <c r="N614" s="1" t="s">
        <v>2357</v>
      </c>
      <c r="Q614" s="1">
        <v>2</v>
      </c>
      <c r="R614" s="1" t="str">
        <f t="shared" si="52"/>
        <v>Zhejiang</v>
      </c>
      <c r="S614" s="1" t="str">
        <f t="shared" si="53"/>
        <v>Huzhou</v>
      </c>
      <c r="T614" s="1" t="s">
        <v>2357</v>
      </c>
      <c r="U614" s="1" t="s">
        <v>2437</v>
      </c>
      <c r="V614" s="1" t="s">
        <v>3266</v>
      </c>
      <c r="Y614" s="4" t="s">
        <v>5</v>
      </c>
      <c r="Z614" s="6">
        <v>666.72</v>
      </c>
      <c r="AA614" s="6">
        <v>379.19</v>
      </c>
      <c r="AB614" s="10">
        <v>1045.9100000000001</v>
      </c>
      <c r="AC614" s="1" t="str">
        <f>VLOOKUP(V614,'loc sxcoal vs GID worksheet'!$A$1:$B$686,2,0)</f>
        <v>湖州市</v>
      </c>
    </row>
    <row r="615" spans="1:29">
      <c r="A615" s="11">
        <v>2019</v>
      </c>
      <c r="B615" s="4" t="s">
        <v>6</v>
      </c>
      <c r="C615" s="4">
        <v>5</v>
      </c>
      <c r="D615" s="4" t="s">
        <v>0</v>
      </c>
      <c r="E615" s="4">
        <v>41</v>
      </c>
      <c r="F615" s="4" t="s">
        <v>0</v>
      </c>
      <c r="G615" s="8">
        <v>957</v>
      </c>
      <c r="H615" s="7" t="s">
        <v>1062</v>
      </c>
      <c r="I615" s="7" t="s">
        <v>10</v>
      </c>
      <c r="J615" s="1" t="s">
        <v>2282</v>
      </c>
      <c r="K615" s="1" t="s">
        <v>1790</v>
      </c>
      <c r="L615" s="1" t="s">
        <v>3184</v>
      </c>
      <c r="M615" s="1" t="s">
        <v>2369</v>
      </c>
      <c r="N615" s="1" t="s">
        <v>2370</v>
      </c>
      <c r="Q615" s="1">
        <v>2</v>
      </c>
      <c r="R615" s="1" t="str">
        <f t="shared" si="52"/>
        <v>Fujian</v>
      </c>
      <c r="S615" s="1" t="str">
        <f t="shared" si="53"/>
        <v>Sanming</v>
      </c>
      <c r="T615" s="1" t="s">
        <v>2370</v>
      </c>
      <c r="U615" s="1" t="s">
        <v>2369</v>
      </c>
      <c r="V615" s="1" t="s">
        <v>3247</v>
      </c>
      <c r="Y615" s="4" t="s">
        <v>5</v>
      </c>
      <c r="Z615" s="6">
        <v>333.36</v>
      </c>
      <c r="AA615" s="6">
        <v>189.59</v>
      </c>
      <c r="AB615" s="10">
        <v>522.95000000000005</v>
      </c>
      <c r="AC615" s="1" t="str">
        <f>VLOOKUP(V615,'loc sxcoal vs GID worksheet'!$A$1:$B$686,2,0)</f>
        <v>三明市</v>
      </c>
    </row>
    <row r="616" spans="1:29">
      <c r="A616" s="11">
        <v>2019</v>
      </c>
      <c r="B616" s="4" t="s">
        <v>6</v>
      </c>
      <c r="C616" s="4">
        <v>5</v>
      </c>
      <c r="D616" s="4" t="s">
        <v>0</v>
      </c>
      <c r="E616" s="4">
        <v>41</v>
      </c>
      <c r="F616" s="4" t="s">
        <v>0</v>
      </c>
      <c r="G616" s="8">
        <v>958</v>
      </c>
      <c r="H616" s="7" t="s">
        <v>1063</v>
      </c>
      <c r="I616" s="7" t="s">
        <v>10</v>
      </c>
      <c r="J616" s="1" t="s">
        <v>2283</v>
      </c>
      <c r="K616" s="1" t="s">
        <v>1791</v>
      </c>
      <c r="L616" s="1" t="s">
        <v>2928</v>
      </c>
      <c r="M616" s="1" t="s">
        <v>2845</v>
      </c>
      <c r="N616" s="1" t="s">
        <v>2357</v>
      </c>
      <c r="Q616" s="1">
        <v>2</v>
      </c>
      <c r="R616" s="1" t="str">
        <f t="shared" si="52"/>
        <v>Zhejiang</v>
      </c>
      <c r="S616" s="1" t="str">
        <f t="shared" si="53"/>
        <v>Quzhou</v>
      </c>
      <c r="T616" s="1" t="s">
        <v>2357</v>
      </c>
      <c r="U616" s="1" t="s">
        <v>2845</v>
      </c>
      <c r="V616" s="1" t="s">
        <v>3351</v>
      </c>
      <c r="Y616" s="4" t="s">
        <v>5</v>
      </c>
      <c r="Z616" s="6">
        <v>1068.46</v>
      </c>
      <c r="AA616" s="6">
        <v>607.66999999999996</v>
      </c>
      <c r="AB616" s="10">
        <v>1676.13</v>
      </c>
      <c r="AC616" s="1" t="str">
        <f>VLOOKUP(V616,'loc sxcoal vs GID worksheet'!$A$1:$B$686,2,0)</f>
        <v>衢州市</v>
      </c>
    </row>
    <row r="617" spans="1:29">
      <c r="A617" s="11">
        <v>2019</v>
      </c>
      <c r="B617" s="4" t="s">
        <v>6</v>
      </c>
      <c r="C617" s="4">
        <v>5</v>
      </c>
      <c r="D617" s="4" t="s">
        <v>0</v>
      </c>
      <c r="E617" s="4">
        <v>41</v>
      </c>
      <c r="F617" s="4" t="s">
        <v>0</v>
      </c>
      <c r="G617" s="8">
        <v>964</v>
      </c>
      <c r="H617" s="7" t="s">
        <v>1066</v>
      </c>
      <c r="I617" s="7" t="s">
        <v>1071</v>
      </c>
      <c r="J617" s="1" t="s">
        <v>2289</v>
      </c>
      <c r="K617" s="1" t="s">
        <v>1797</v>
      </c>
      <c r="L617" s="1" t="s">
        <v>3185</v>
      </c>
      <c r="M617" s="1" t="s">
        <v>2364</v>
      </c>
      <c r="N617" s="1" t="s">
        <v>2366</v>
      </c>
      <c r="Q617" s="1">
        <v>2</v>
      </c>
      <c r="R617" s="1" t="str">
        <f t="shared" si="52"/>
        <v>Sichuan</v>
      </c>
      <c r="S617" s="1" t="str">
        <f t="shared" si="53"/>
        <v>Jiangyou</v>
      </c>
      <c r="T617" s="1" t="s">
        <v>2366</v>
      </c>
      <c r="U617" s="1" t="s">
        <v>2364</v>
      </c>
      <c r="V617" s="1" t="s">
        <v>3426</v>
      </c>
      <c r="Y617" s="4" t="s">
        <v>5</v>
      </c>
      <c r="Z617" s="6">
        <v>267.12</v>
      </c>
      <c r="AA617" s="6">
        <v>151.91999999999999</v>
      </c>
      <c r="AB617" s="10">
        <v>419.03999999999996</v>
      </c>
      <c r="AC617" s="1" t="str">
        <f>VLOOKUP(V617,'loc sxcoal vs GID worksheet'!$A$1:$B$686,2,0)</f>
        <v>江油市</v>
      </c>
    </row>
    <row r="618" spans="1:29">
      <c r="A618" s="11">
        <v>2019</v>
      </c>
      <c r="B618" s="4" t="s">
        <v>6</v>
      </c>
      <c r="C618" s="4">
        <v>5</v>
      </c>
      <c r="D618" s="4" t="s">
        <v>0</v>
      </c>
      <c r="E618" s="4">
        <v>41</v>
      </c>
      <c r="F618" s="4" t="s">
        <v>0</v>
      </c>
      <c r="G618" s="8">
        <v>968</v>
      </c>
      <c r="H618" s="7" t="s">
        <v>1074</v>
      </c>
      <c r="I618" s="7" t="s">
        <v>10</v>
      </c>
      <c r="J618" s="1" t="s">
        <v>2292</v>
      </c>
      <c r="K618" s="1" t="s">
        <v>1800</v>
      </c>
      <c r="L618" s="1" t="s">
        <v>3186</v>
      </c>
      <c r="M618" s="1" t="s">
        <v>2464</v>
      </c>
      <c r="N618" s="1" t="s">
        <v>2357</v>
      </c>
      <c r="Q618" s="1">
        <v>2</v>
      </c>
      <c r="R618" s="1" t="str">
        <f t="shared" si="52"/>
        <v>Zhejiang</v>
      </c>
      <c r="S618" s="1" t="str">
        <f t="shared" si="53"/>
        <v>Hangzhou</v>
      </c>
      <c r="T618" s="1" t="s">
        <v>2357</v>
      </c>
      <c r="U618" s="1" t="s">
        <v>2464</v>
      </c>
      <c r="V618" s="1" t="s">
        <v>3274</v>
      </c>
      <c r="Y618" s="4" t="s">
        <v>5</v>
      </c>
      <c r="Z618" s="6">
        <v>333.36</v>
      </c>
      <c r="AA618" s="6">
        <v>189.59</v>
      </c>
      <c r="AB618" s="10">
        <v>522.95000000000005</v>
      </c>
      <c r="AC618" s="1" t="str">
        <f>VLOOKUP(V618,'loc sxcoal vs GID worksheet'!$A$1:$B$686,2,0)</f>
        <v>杭州市</v>
      </c>
    </row>
    <row r="619" spans="1:29">
      <c r="A619" s="11">
        <v>2019</v>
      </c>
      <c r="B619" s="4" t="s">
        <v>6</v>
      </c>
      <c r="C619" s="4">
        <v>5</v>
      </c>
      <c r="D619" s="4" t="s">
        <v>0</v>
      </c>
      <c r="E619" s="4">
        <v>41</v>
      </c>
      <c r="F619" s="4" t="s">
        <v>0</v>
      </c>
      <c r="G619" s="8">
        <v>971</v>
      </c>
      <c r="H619" s="7" t="s">
        <v>1077</v>
      </c>
      <c r="I619" s="7" t="s">
        <v>1078</v>
      </c>
      <c r="J619" s="1" t="s">
        <v>2295</v>
      </c>
      <c r="K619" s="1" t="s">
        <v>1803</v>
      </c>
      <c r="L619" s="1" t="s">
        <v>3187</v>
      </c>
      <c r="M619" s="1" t="s">
        <v>2464</v>
      </c>
      <c r="N619" s="1" t="s">
        <v>2357</v>
      </c>
      <c r="Q619" s="1">
        <v>2</v>
      </c>
      <c r="R619" s="1" t="str">
        <f t="shared" si="52"/>
        <v>Zhejiang</v>
      </c>
      <c r="S619" s="1" t="str">
        <f t="shared" si="53"/>
        <v>Hangzhou</v>
      </c>
      <c r="T619" s="1" t="s">
        <v>2357</v>
      </c>
      <c r="U619" s="1" t="s">
        <v>2464</v>
      </c>
      <c r="V619" s="1" t="s">
        <v>3274</v>
      </c>
      <c r="Y619" s="4" t="s">
        <v>5</v>
      </c>
      <c r="Z619" s="6">
        <v>192.32</v>
      </c>
      <c r="AA619" s="6">
        <v>109.38</v>
      </c>
      <c r="AB619" s="10">
        <v>301.7</v>
      </c>
      <c r="AC619" s="1" t="str">
        <f>VLOOKUP(V619,'loc sxcoal vs GID worksheet'!$A$1:$B$686,2,0)</f>
        <v>杭州市</v>
      </c>
    </row>
    <row r="620" spans="1:29">
      <c r="A620" s="11">
        <v>2019</v>
      </c>
      <c r="B620" s="4" t="s">
        <v>6</v>
      </c>
      <c r="C620" s="4">
        <v>5</v>
      </c>
      <c r="D620" s="4" t="s">
        <v>0</v>
      </c>
      <c r="E620" s="4">
        <v>41</v>
      </c>
      <c r="F620" s="4" t="s">
        <v>0</v>
      </c>
      <c r="G620" s="8">
        <v>973</v>
      </c>
      <c r="H620" s="7" t="s">
        <v>1080</v>
      </c>
      <c r="I620" s="7" t="s">
        <v>10</v>
      </c>
      <c r="J620" s="1" t="s">
        <v>2297</v>
      </c>
      <c r="K620" s="1" t="s">
        <v>1805</v>
      </c>
      <c r="L620" s="1" t="s">
        <v>2843</v>
      </c>
      <c r="M620" s="1" t="s">
        <v>2435</v>
      </c>
      <c r="N620" s="1" t="s">
        <v>2357</v>
      </c>
      <c r="Q620" s="1">
        <v>2</v>
      </c>
      <c r="R620" s="1" t="str">
        <f t="shared" si="52"/>
        <v>Zhejiang</v>
      </c>
      <c r="S620" s="1" t="str">
        <f t="shared" si="53"/>
        <v>Jiaxing</v>
      </c>
      <c r="T620" s="1" t="s">
        <v>2357</v>
      </c>
      <c r="U620" s="1" t="s">
        <v>2435</v>
      </c>
      <c r="V620" s="1" t="s">
        <v>3265</v>
      </c>
      <c r="Y620" s="4" t="s">
        <v>5</v>
      </c>
      <c r="Z620" s="6">
        <v>320.54000000000002</v>
      </c>
      <c r="AA620" s="6">
        <v>182.3</v>
      </c>
      <c r="AB620" s="10">
        <v>502.84000000000003</v>
      </c>
      <c r="AC620" s="1" t="str">
        <f>VLOOKUP(V620,'loc sxcoal vs GID worksheet'!$A$1:$B$686,2,0)</f>
        <v>嘉兴市</v>
      </c>
    </row>
    <row r="621" spans="1:29">
      <c r="A621" s="11">
        <v>2019</v>
      </c>
      <c r="B621" s="4" t="s">
        <v>6</v>
      </c>
      <c r="C621" s="4">
        <v>5</v>
      </c>
      <c r="D621" s="4" t="s">
        <v>0</v>
      </c>
      <c r="E621" s="4">
        <v>41</v>
      </c>
      <c r="F621" s="4" t="s">
        <v>0</v>
      </c>
      <c r="G621" s="8">
        <v>974</v>
      </c>
      <c r="H621" s="7" t="s">
        <v>1081</v>
      </c>
      <c r="I621" s="7" t="s">
        <v>10</v>
      </c>
      <c r="J621" s="3" t="s">
        <v>2298</v>
      </c>
      <c r="K621" s="3" t="s">
        <v>1193</v>
      </c>
      <c r="L621" s="1" t="s">
        <v>3188</v>
      </c>
      <c r="M621" s="1" t="s">
        <v>2464</v>
      </c>
      <c r="N621" s="1" t="s">
        <v>2357</v>
      </c>
      <c r="Q621" s="1">
        <v>2</v>
      </c>
      <c r="R621" s="1" t="str">
        <f t="shared" si="52"/>
        <v>Zhejiang</v>
      </c>
      <c r="S621" s="1" t="str">
        <f t="shared" si="53"/>
        <v>Hangzhou</v>
      </c>
      <c r="T621" s="1" t="s">
        <v>2357</v>
      </c>
      <c r="U621" s="1" t="s">
        <v>2464</v>
      </c>
      <c r="V621" s="1" t="s">
        <v>3274</v>
      </c>
      <c r="Y621" s="4" t="s">
        <v>5</v>
      </c>
      <c r="Z621" s="6">
        <v>100.44</v>
      </c>
      <c r="AA621" s="6">
        <v>57.12</v>
      </c>
      <c r="AB621" s="10">
        <v>157.56</v>
      </c>
      <c r="AC621" s="1" t="str">
        <f>VLOOKUP(V621,'loc sxcoal vs GID worksheet'!$A$1:$B$686,2,0)</f>
        <v>杭州市</v>
      </c>
    </row>
    <row r="622" spans="1:29">
      <c r="A622" s="11">
        <v>2019</v>
      </c>
      <c r="B622" s="4" t="s">
        <v>6</v>
      </c>
      <c r="C622" s="4">
        <v>5</v>
      </c>
      <c r="D622" s="4" t="s">
        <v>0</v>
      </c>
      <c r="E622" s="4">
        <v>41</v>
      </c>
      <c r="F622" s="4" t="s">
        <v>0</v>
      </c>
      <c r="G622" s="8">
        <v>975</v>
      </c>
      <c r="H622" s="7" t="s">
        <v>1082</v>
      </c>
      <c r="I622" s="7" t="s">
        <v>10</v>
      </c>
      <c r="J622" s="1" t="s">
        <v>2299</v>
      </c>
      <c r="K622" s="1" t="s">
        <v>1806</v>
      </c>
      <c r="L622" s="1" t="s">
        <v>2647</v>
      </c>
      <c r="M622" s="1" t="s">
        <v>2648</v>
      </c>
      <c r="N622" s="1" t="s">
        <v>2357</v>
      </c>
      <c r="Q622" s="1">
        <v>2</v>
      </c>
      <c r="R622" s="1" t="str">
        <f t="shared" si="52"/>
        <v>Zhejiang</v>
      </c>
      <c r="S622" s="1" t="str">
        <f t="shared" si="53"/>
        <v>Jinhua</v>
      </c>
      <c r="T622" s="1" t="s">
        <v>2357</v>
      </c>
      <c r="U622" s="1" t="s">
        <v>2648</v>
      </c>
      <c r="V622" s="1" t="s">
        <v>3316</v>
      </c>
      <c r="Y622" s="4" t="s">
        <v>5</v>
      </c>
      <c r="Z622" s="6">
        <v>132.49</v>
      </c>
      <c r="AA622" s="6">
        <v>75.349999999999994</v>
      </c>
      <c r="AB622" s="10">
        <v>207.84</v>
      </c>
      <c r="AC622" s="1" t="str">
        <f>VLOOKUP(V622,'loc sxcoal vs GID worksheet'!$A$1:$B$686,2,0)</f>
        <v>金华市</v>
      </c>
    </row>
    <row r="623" spans="1:29">
      <c r="A623" s="11">
        <v>2019</v>
      </c>
      <c r="B623" s="4" t="s">
        <v>6</v>
      </c>
      <c r="C623" s="4">
        <v>5</v>
      </c>
      <c r="D623" s="4" t="s">
        <v>0</v>
      </c>
      <c r="E623" s="4">
        <v>41</v>
      </c>
      <c r="F623" s="4" t="s">
        <v>0</v>
      </c>
      <c r="G623" s="8">
        <v>977</v>
      </c>
      <c r="H623" s="7" t="s">
        <v>1084</v>
      </c>
      <c r="I623" s="7" t="s">
        <v>10</v>
      </c>
      <c r="J623" s="1" t="s">
        <v>2301</v>
      </c>
      <c r="K623" s="1" t="s">
        <v>1808</v>
      </c>
      <c r="L623" s="1" t="s">
        <v>2927</v>
      </c>
      <c r="M623" s="1" t="s">
        <v>2435</v>
      </c>
      <c r="N623" s="1" t="s">
        <v>2357</v>
      </c>
      <c r="Q623" s="1">
        <v>2</v>
      </c>
      <c r="R623" s="1" t="str">
        <f t="shared" si="52"/>
        <v>Zhejiang</v>
      </c>
      <c r="S623" s="1" t="str">
        <f t="shared" si="53"/>
        <v>Jiaxing</v>
      </c>
      <c r="T623" s="1" t="s">
        <v>2357</v>
      </c>
      <c r="U623" s="1" t="s">
        <v>2435</v>
      </c>
      <c r="V623" s="1" t="s">
        <v>3265</v>
      </c>
      <c r="Y623" s="4" t="s">
        <v>5</v>
      </c>
      <c r="Z623" s="6">
        <v>333.36</v>
      </c>
      <c r="AA623" s="6">
        <v>189.59</v>
      </c>
      <c r="AB623" s="10">
        <v>522.95000000000005</v>
      </c>
      <c r="AC623" s="1" t="str">
        <f>VLOOKUP(V623,'loc sxcoal vs GID worksheet'!$A$1:$B$686,2,0)</f>
        <v>嘉兴市</v>
      </c>
    </row>
    <row r="624" spans="1:29">
      <c r="A624" s="11">
        <v>2019</v>
      </c>
      <c r="B624" s="4" t="s">
        <v>6</v>
      </c>
      <c r="C624" s="4">
        <v>5</v>
      </c>
      <c r="D624" s="4" t="s">
        <v>0</v>
      </c>
      <c r="E624" s="4">
        <v>41</v>
      </c>
      <c r="F624" s="4" t="s">
        <v>0</v>
      </c>
      <c r="G624" s="8">
        <v>978</v>
      </c>
      <c r="H624" s="7" t="s">
        <v>1085</v>
      </c>
      <c r="I624" s="7" t="s">
        <v>10</v>
      </c>
      <c r="J624" s="1" t="s">
        <v>2302</v>
      </c>
      <c r="K624" s="1" t="s">
        <v>1809</v>
      </c>
      <c r="L624" s="1" t="s">
        <v>1786</v>
      </c>
      <c r="M624" s="1" t="s">
        <v>2437</v>
      </c>
      <c r="N624" s="1" t="s">
        <v>2357</v>
      </c>
      <c r="Q624" s="1">
        <v>2</v>
      </c>
      <c r="R624" s="1" t="str">
        <f t="shared" si="52"/>
        <v>Zhejiang</v>
      </c>
      <c r="S624" s="1" t="str">
        <f t="shared" si="53"/>
        <v>Huzhou</v>
      </c>
      <c r="T624" s="1" t="s">
        <v>2357</v>
      </c>
      <c r="U624" s="1" t="s">
        <v>2437</v>
      </c>
      <c r="V624" s="1" t="s">
        <v>3266</v>
      </c>
      <c r="Y624" s="4" t="s">
        <v>5</v>
      </c>
      <c r="Z624" s="6">
        <v>106.85</v>
      </c>
      <c r="AA624" s="6">
        <v>60.77</v>
      </c>
      <c r="AB624" s="10">
        <v>167.62</v>
      </c>
      <c r="AC624" s="1" t="str">
        <f>VLOOKUP(V624,'loc sxcoal vs GID worksheet'!$A$1:$B$686,2,0)</f>
        <v>湖州市</v>
      </c>
    </row>
    <row r="625" spans="1:29">
      <c r="A625" s="11">
        <v>2019</v>
      </c>
      <c r="B625" s="4" t="s">
        <v>6</v>
      </c>
      <c r="C625" s="4">
        <v>5</v>
      </c>
      <c r="D625" s="4" t="s">
        <v>0</v>
      </c>
      <c r="E625" s="4">
        <v>41</v>
      </c>
      <c r="F625" s="4" t="s">
        <v>0</v>
      </c>
      <c r="G625" s="8">
        <v>981</v>
      </c>
      <c r="H625" s="7" t="s">
        <v>1088</v>
      </c>
      <c r="I625" s="7" t="s">
        <v>10</v>
      </c>
      <c r="J625" s="3" t="s">
        <v>2305</v>
      </c>
      <c r="K625" s="3" t="s">
        <v>1811</v>
      </c>
      <c r="L625" s="1" t="s">
        <v>2750</v>
      </c>
      <c r="M625" s="1" t="s">
        <v>2738</v>
      </c>
      <c r="N625" s="1" t="s">
        <v>2412</v>
      </c>
      <c r="Q625" s="1">
        <v>2</v>
      </c>
      <c r="R625" s="1" t="str">
        <f t="shared" si="52"/>
        <v>Shaanxi</v>
      </c>
      <c r="S625" s="1" t="str">
        <f t="shared" si="53"/>
        <v>Shangluo</v>
      </c>
      <c r="T625" s="1" t="s">
        <v>2412</v>
      </c>
      <c r="U625" s="1" t="s">
        <v>2738</v>
      </c>
      <c r="V625" s="1" t="s">
        <v>3332</v>
      </c>
      <c r="Y625" s="4" t="s">
        <v>5</v>
      </c>
      <c r="Z625" s="6">
        <v>132.49</v>
      </c>
      <c r="AA625" s="6">
        <v>75.349999999999994</v>
      </c>
      <c r="AB625" s="10">
        <v>207.84</v>
      </c>
      <c r="AC625" s="1" t="str">
        <f>VLOOKUP(V625,'loc sxcoal vs GID worksheet'!$A$1:$B$686,2,0)</f>
        <v>商洛市</v>
      </c>
    </row>
    <row r="626" spans="1:29">
      <c r="A626" s="11">
        <v>2019</v>
      </c>
      <c r="B626" s="4" t="s">
        <v>6</v>
      </c>
      <c r="C626" s="4">
        <v>5</v>
      </c>
      <c r="D626" s="4" t="s">
        <v>0</v>
      </c>
      <c r="E626" s="4">
        <v>41</v>
      </c>
      <c r="F626" s="4" t="s">
        <v>0</v>
      </c>
      <c r="G626" s="8">
        <v>983</v>
      </c>
      <c r="H626" s="7" t="s">
        <v>1090</v>
      </c>
      <c r="I626" s="7" t="s">
        <v>10</v>
      </c>
      <c r="J626" s="1" t="s">
        <v>2307</v>
      </c>
      <c r="K626" s="1" t="s">
        <v>1813</v>
      </c>
      <c r="L626" s="1" t="s">
        <v>3189</v>
      </c>
      <c r="M626" s="1" t="s">
        <v>3017</v>
      </c>
      <c r="N626" s="1" t="s">
        <v>2545</v>
      </c>
      <c r="Q626" s="1">
        <v>2</v>
      </c>
      <c r="R626" s="1" t="str">
        <f t="shared" si="52"/>
        <v>Yunnan</v>
      </c>
      <c r="S626" s="1" t="str">
        <f t="shared" si="53"/>
        <v>Zhaotong</v>
      </c>
      <c r="T626" s="1" t="s">
        <v>2545</v>
      </c>
      <c r="U626" s="1" t="s">
        <v>3017</v>
      </c>
      <c r="V626" s="1" t="s">
        <v>3399</v>
      </c>
      <c r="Y626" s="4" t="s">
        <v>5</v>
      </c>
      <c r="Z626" s="6">
        <v>53.42</v>
      </c>
      <c r="AA626" s="6">
        <v>30.38</v>
      </c>
      <c r="AB626" s="10">
        <v>83.8</v>
      </c>
      <c r="AC626" s="1" t="str">
        <f>VLOOKUP(V626,'loc sxcoal vs GID worksheet'!$A$1:$B$686,2,0)</f>
        <v>昭通市</v>
      </c>
    </row>
    <row r="627" spans="1:29">
      <c r="A627" s="11">
        <v>2019</v>
      </c>
      <c r="B627" s="4" t="s">
        <v>6</v>
      </c>
      <c r="C627" s="4">
        <v>5</v>
      </c>
      <c r="D627" s="4" t="s">
        <v>0</v>
      </c>
      <c r="E627" s="4">
        <v>41</v>
      </c>
      <c r="F627" s="4" t="s">
        <v>0</v>
      </c>
      <c r="G627" s="8">
        <v>703</v>
      </c>
      <c r="H627" s="7" t="s">
        <v>798</v>
      </c>
      <c r="I627" s="7" t="s">
        <v>10</v>
      </c>
      <c r="J627" s="1" t="s">
        <v>2037</v>
      </c>
      <c r="K627" s="1" t="s">
        <v>1569</v>
      </c>
      <c r="L627" s="1" t="s">
        <v>3229</v>
      </c>
      <c r="M627" s="1" t="s">
        <v>2565</v>
      </c>
      <c r="Q627" s="1">
        <v>3</v>
      </c>
      <c r="R627" s="1" t="str">
        <f>M627</f>
        <v>Qinghai</v>
      </c>
      <c r="S627" s="1" t="str">
        <f>L627</f>
        <v>EastDelingha</v>
      </c>
      <c r="T627" s="1" t="s">
        <v>2565</v>
      </c>
      <c r="U627" s="1" t="s">
        <v>3229</v>
      </c>
      <c r="V627" s="1" t="s">
        <v>3501</v>
      </c>
      <c r="Y627" s="4" t="s">
        <v>5</v>
      </c>
      <c r="Z627" s="6">
        <v>85.48</v>
      </c>
      <c r="AA627" s="6">
        <v>48.61</v>
      </c>
      <c r="AB627" s="10">
        <v>134.09</v>
      </c>
      <c r="AC627" s="1" t="str">
        <f>VLOOKUP(V627,'loc sxcoal vs GID worksheet'!$A$1:$B$686,2,0)</f>
        <v>德令哈市</v>
      </c>
    </row>
    <row r="628" spans="1:29">
      <c r="A628" s="11">
        <v>2019</v>
      </c>
      <c r="B628" s="4" t="s">
        <v>6</v>
      </c>
      <c r="C628" s="4">
        <v>5</v>
      </c>
      <c r="D628" s="4" t="s">
        <v>0</v>
      </c>
      <c r="E628" s="4">
        <v>41</v>
      </c>
      <c r="F628" s="4" t="s">
        <v>0</v>
      </c>
      <c r="G628" s="8">
        <v>989</v>
      </c>
      <c r="H628" s="7" t="s">
        <v>1096</v>
      </c>
      <c r="I628" s="7" t="s">
        <v>10</v>
      </c>
      <c r="J628" s="1" t="s">
        <v>2313</v>
      </c>
      <c r="K628" s="1" t="s">
        <v>1817</v>
      </c>
      <c r="L628" s="1" t="s">
        <v>2779</v>
      </c>
      <c r="M628" s="1" t="s">
        <v>2780</v>
      </c>
      <c r="N628" s="1" t="s">
        <v>2366</v>
      </c>
      <c r="Q628" s="1">
        <v>2</v>
      </c>
      <c r="R628" s="1" t="str">
        <f>N628</f>
        <v>Sichuan</v>
      </c>
      <c r="S628" s="1" t="str">
        <f>M628</f>
        <v>Ziyang</v>
      </c>
      <c r="T628" s="1" t="s">
        <v>2366</v>
      </c>
      <c r="U628" s="1" t="s">
        <v>2780</v>
      </c>
      <c r="V628" s="1" t="s">
        <v>3339</v>
      </c>
      <c r="Y628" s="4" t="s">
        <v>5</v>
      </c>
      <c r="Z628" s="6">
        <v>36.33</v>
      </c>
      <c r="AA628" s="6">
        <v>20.66</v>
      </c>
      <c r="AB628" s="10">
        <v>56.989999999999995</v>
      </c>
      <c r="AC628" s="1" t="str">
        <f>VLOOKUP(V628,'loc sxcoal vs GID worksheet'!$A$1:$B$686,2,0)</f>
        <v>资阳市</v>
      </c>
    </row>
    <row r="629" spans="1:29">
      <c r="A629" s="11">
        <v>2019</v>
      </c>
      <c r="B629" s="4" t="s">
        <v>6</v>
      </c>
      <c r="C629" s="4">
        <v>5</v>
      </c>
      <c r="D629" s="4" t="s">
        <v>0</v>
      </c>
      <c r="E629" s="4">
        <v>41</v>
      </c>
      <c r="F629" s="4" t="s">
        <v>0</v>
      </c>
      <c r="G629" s="8">
        <v>726</v>
      </c>
      <c r="H629" s="7" t="s">
        <v>819</v>
      </c>
      <c r="I629" s="7" t="s">
        <v>10</v>
      </c>
      <c r="J629" s="1" t="s">
        <v>2060</v>
      </c>
      <c r="K629" s="1" t="s">
        <v>1591</v>
      </c>
      <c r="L629" s="1" t="s">
        <v>3232</v>
      </c>
      <c r="M629" s="1" t="s">
        <v>2412</v>
      </c>
      <c r="Q629" s="1">
        <v>3</v>
      </c>
      <c r="R629" s="1" t="str">
        <f>M629</f>
        <v>Shaanxi</v>
      </c>
      <c r="S629" s="1" t="str">
        <f>L629</f>
        <v>MianxianHanzhong</v>
      </c>
      <c r="T629" s="1" t="s">
        <v>2412</v>
      </c>
      <c r="U629" s="1" t="s">
        <v>3232</v>
      </c>
      <c r="V629" s="1" t="s">
        <v>3268</v>
      </c>
      <c r="Y629" s="4" t="s">
        <v>5</v>
      </c>
      <c r="Z629" s="6">
        <v>42.74</v>
      </c>
      <c r="AA629" s="6">
        <v>24.31</v>
      </c>
      <c r="AB629" s="10">
        <v>67.05</v>
      </c>
      <c r="AC629" s="1" t="str">
        <f>VLOOKUP(V629,'loc sxcoal vs GID worksheet'!$A$1:$B$686,2,0)</f>
        <v>汉中市</v>
      </c>
    </row>
    <row r="630" spans="1:29">
      <c r="A630" s="11">
        <v>2019</v>
      </c>
      <c r="B630" s="4" t="s">
        <v>6</v>
      </c>
      <c r="C630" s="4">
        <v>5</v>
      </c>
      <c r="D630" s="4" t="s">
        <v>0</v>
      </c>
      <c r="E630" s="4">
        <v>41</v>
      </c>
      <c r="F630" s="4" t="s">
        <v>0</v>
      </c>
      <c r="G630" s="8">
        <v>757</v>
      </c>
      <c r="H630" s="7" t="s">
        <v>855</v>
      </c>
      <c r="I630" s="7" t="s">
        <v>10</v>
      </c>
      <c r="J630" s="1" t="s">
        <v>2091</v>
      </c>
      <c r="K630" s="1" t="s">
        <v>1615</v>
      </c>
      <c r="L630" s="1" t="s">
        <v>2412</v>
      </c>
      <c r="Q630" s="1">
        <v>4</v>
      </c>
      <c r="R630" s="1" t="str">
        <f>L630</f>
        <v>Shaanxi</v>
      </c>
      <c r="S630" s="1" t="str">
        <f>K630</f>
        <v>No.6 Jiangbei Road Ankang</v>
      </c>
      <c r="T630" s="1" t="s">
        <v>2412</v>
      </c>
      <c r="U630" s="1" t="s">
        <v>1615</v>
      </c>
      <c r="V630" s="1" t="s">
        <v>3300</v>
      </c>
      <c r="Y630" s="4" t="s">
        <v>5</v>
      </c>
      <c r="Z630" s="6">
        <v>333.36</v>
      </c>
      <c r="AA630" s="6">
        <v>189.59</v>
      </c>
      <c r="AB630" s="10">
        <v>522.95000000000005</v>
      </c>
      <c r="AC630" s="1" t="str">
        <f>VLOOKUP(V630,'loc sxcoal vs GID worksheet'!$A$1:$B$686,2,0)</f>
        <v>安康市</v>
      </c>
    </row>
    <row r="631" spans="1:29">
      <c r="A631" s="11">
        <v>2019</v>
      </c>
      <c r="B631" s="4" t="s">
        <v>6</v>
      </c>
      <c r="C631" s="4">
        <v>5</v>
      </c>
      <c r="D631" s="4" t="s">
        <v>0</v>
      </c>
      <c r="E631" s="4">
        <v>41</v>
      </c>
      <c r="F631" s="4" t="s">
        <v>0</v>
      </c>
      <c r="G631" s="8">
        <v>303</v>
      </c>
      <c r="H631" s="7" t="s">
        <v>180</v>
      </c>
      <c r="I631" s="7" t="s">
        <v>211</v>
      </c>
      <c r="J631" s="1" t="s">
        <v>212</v>
      </c>
      <c r="K631" s="1" t="s">
        <v>1216</v>
      </c>
      <c r="L631" s="1" t="s">
        <v>2920</v>
      </c>
      <c r="M631" s="1" t="s">
        <v>2921</v>
      </c>
      <c r="N631" s="1" t="s">
        <v>2458</v>
      </c>
      <c r="Q631" s="1">
        <v>2</v>
      </c>
      <c r="R631" s="1" t="str">
        <f>N631</f>
        <v>Shandong</v>
      </c>
      <c r="S631" s="1" t="str">
        <f>M631</f>
        <v>Taian</v>
      </c>
      <c r="T631" s="1" t="s">
        <v>2458</v>
      </c>
      <c r="U631" s="1" t="s">
        <v>2921</v>
      </c>
      <c r="V631" s="1" t="s">
        <v>3502</v>
      </c>
      <c r="Y631" s="4" t="s">
        <v>5</v>
      </c>
      <c r="Z631" s="6">
        <v>333.36</v>
      </c>
      <c r="AA631" s="6">
        <v>189.59</v>
      </c>
      <c r="AB631" s="10">
        <v>522.95000000000005</v>
      </c>
      <c r="AC631" s="1" t="str">
        <f>VLOOKUP(V631,'loc sxcoal vs GID worksheet'!$A$1:$B$686,2,0)</f>
        <v>泰安市</v>
      </c>
    </row>
    <row r="632" spans="1:29">
      <c r="A632" s="11">
        <v>2019</v>
      </c>
      <c r="B632" s="4" t="s">
        <v>6</v>
      </c>
      <c r="C632" s="4">
        <v>5</v>
      </c>
      <c r="D632" s="4" t="s">
        <v>0</v>
      </c>
      <c r="E632" s="4">
        <v>41</v>
      </c>
      <c r="F632" s="4" t="s">
        <v>0</v>
      </c>
      <c r="G632" s="8">
        <v>302</v>
      </c>
      <c r="H632" s="7" t="s">
        <v>180</v>
      </c>
      <c r="I632" s="7" t="s">
        <v>209</v>
      </c>
      <c r="J632" s="1" t="s">
        <v>210</v>
      </c>
      <c r="K632" s="1" t="s">
        <v>1215</v>
      </c>
      <c r="L632" s="1" t="s">
        <v>2921</v>
      </c>
      <c r="M632" s="1" t="s">
        <v>2458</v>
      </c>
      <c r="Q632" s="1">
        <v>3</v>
      </c>
      <c r="R632" s="1" t="str">
        <f t="shared" ref="R632:R639" si="54">M632</f>
        <v>Shandong</v>
      </c>
      <c r="S632" s="1" t="str">
        <f t="shared" ref="S632:S639" si="55">L632</f>
        <v>Taian</v>
      </c>
      <c r="T632" s="1" t="s">
        <v>2458</v>
      </c>
      <c r="U632" s="1" t="s">
        <v>2921</v>
      </c>
      <c r="V632" s="1" t="s">
        <v>3502</v>
      </c>
      <c r="Y632" s="4" t="s">
        <v>5</v>
      </c>
      <c r="Z632" s="6">
        <v>500.04</v>
      </c>
      <c r="AA632" s="6">
        <v>284.39</v>
      </c>
      <c r="AB632" s="10">
        <v>784.43000000000006</v>
      </c>
      <c r="AC632" s="1" t="str">
        <f>VLOOKUP(V632,'loc sxcoal vs GID worksheet'!$A$1:$B$686,2,0)</f>
        <v>泰安市</v>
      </c>
    </row>
    <row r="633" spans="1:29">
      <c r="A633" s="11">
        <v>2019</v>
      </c>
      <c r="B633" s="4" t="s">
        <v>6</v>
      </c>
      <c r="C633" s="4">
        <v>5</v>
      </c>
      <c r="D633" s="4" t="s">
        <v>0</v>
      </c>
      <c r="E633" s="4">
        <v>41</v>
      </c>
      <c r="F633" s="4" t="s">
        <v>0</v>
      </c>
      <c r="G633" s="8">
        <v>746</v>
      </c>
      <c r="H633" s="7" t="s">
        <v>839</v>
      </c>
      <c r="I633" s="7" t="s">
        <v>841</v>
      </c>
      <c r="J633" s="1" t="s">
        <v>2080</v>
      </c>
      <c r="K633" s="1" t="s">
        <v>2337</v>
      </c>
      <c r="L633" s="1" t="s">
        <v>2840</v>
      </c>
      <c r="M633" s="1" t="s">
        <v>2356</v>
      </c>
      <c r="Q633" s="1">
        <v>3</v>
      </c>
      <c r="R633" s="1" t="str">
        <f t="shared" si="54"/>
        <v>Shaoxing</v>
      </c>
      <c r="S633" s="1" t="str">
        <f t="shared" si="55"/>
        <v>Zhuji</v>
      </c>
      <c r="T633" s="1" t="s">
        <v>2356</v>
      </c>
      <c r="U633" s="1" t="s">
        <v>2840</v>
      </c>
      <c r="V633" s="1" t="s">
        <v>3440</v>
      </c>
      <c r="Y633" s="4" t="s">
        <v>5</v>
      </c>
      <c r="Z633" s="6">
        <v>267.12</v>
      </c>
      <c r="AA633" s="6">
        <v>151.91999999999999</v>
      </c>
      <c r="AB633" s="10">
        <v>419.03999999999996</v>
      </c>
      <c r="AC633" s="1" t="str">
        <f>VLOOKUP(V633,'loc sxcoal vs GID worksheet'!$A$1:$B$686,2,0)</f>
        <v>诸暨市</v>
      </c>
    </row>
    <row r="634" spans="1:29">
      <c r="A634" s="11">
        <v>2019</v>
      </c>
      <c r="B634" s="4" t="s">
        <v>6</v>
      </c>
      <c r="C634" s="4">
        <v>5</v>
      </c>
      <c r="D634" s="4" t="s">
        <v>0</v>
      </c>
      <c r="E634" s="4">
        <v>41</v>
      </c>
      <c r="F634" s="4" t="s">
        <v>0</v>
      </c>
      <c r="G634" s="8">
        <v>793</v>
      </c>
      <c r="H634" s="7" t="s">
        <v>891</v>
      </c>
      <c r="I634" s="7" t="s">
        <v>10</v>
      </c>
      <c r="J634" s="1" t="s">
        <v>2125</v>
      </c>
      <c r="K634" s="1" t="s">
        <v>2340</v>
      </c>
      <c r="L634" s="1" t="s">
        <v>2364</v>
      </c>
      <c r="M634" s="1" t="s">
        <v>2365</v>
      </c>
      <c r="Q634" s="1">
        <v>3</v>
      </c>
      <c r="R634" s="1" t="str">
        <f t="shared" si="54"/>
        <v>Mianyang</v>
      </c>
      <c r="S634" s="1" t="str">
        <f t="shared" si="55"/>
        <v>Jiangyou</v>
      </c>
      <c r="T634" s="1" t="s">
        <v>2365</v>
      </c>
      <c r="U634" s="1" t="s">
        <v>2364</v>
      </c>
      <c r="V634" s="1" t="s">
        <v>3426</v>
      </c>
      <c r="Y634" s="4" t="s">
        <v>5</v>
      </c>
      <c r="Z634" s="6">
        <v>32.049999999999997</v>
      </c>
      <c r="AA634" s="6">
        <v>18.23</v>
      </c>
      <c r="AB634" s="10">
        <v>50.28</v>
      </c>
      <c r="AC634" s="1" t="str">
        <f>VLOOKUP(V634,'loc sxcoal vs GID worksheet'!$A$1:$B$686,2,0)</f>
        <v>江油市</v>
      </c>
    </row>
    <row r="635" spans="1:29">
      <c r="A635" s="11">
        <v>2019</v>
      </c>
      <c r="B635" s="4" t="s">
        <v>6</v>
      </c>
      <c r="C635" s="4">
        <v>5</v>
      </c>
      <c r="D635" s="4" t="s">
        <v>0</v>
      </c>
      <c r="E635" s="4">
        <v>41</v>
      </c>
      <c r="F635" s="4" t="s">
        <v>0</v>
      </c>
      <c r="G635" s="8">
        <v>204</v>
      </c>
      <c r="H635" s="7" t="s">
        <v>12</v>
      </c>
      <c r="I635" s="7" t="s">
        <v>20</v>
      </c>
      <c r="J635" s="1" t="s">
        <v>21</v>
      </c>
      <c r="K635" s="1" t="s">
        <v>1118</v>
      </c>
      <c r="L635" s="1" t="s">
        <v>2419</v>
      </c>
      <c r="M635" s="1" t="s">
        <v>2386</v>
      </c>
      <c r="Q635" s="1">
        <v>3</v>
      </c>
      <c r="R635" s="1" t="str">
        <f t="shared" si="54"/>
        <v>Anhui</v>
      </c>
      <c r="S635" s="1" t="str">
        <f t="shared" si="55"/>
        <v>Xuancheng</v>
      </c>
      <c r="T635" s="1" t="s">
        <v>2386</v>
      </c>
      <c r="U635" s="1" t="s">
        <v>2419</v>
      </c>
      <c r="V635" s="1" t="s">
        <v>3261</v>
      </c>
      <c r="Y635" s="4" t="s">
        <v>5</v>
      </c>
      <c r="Z635" s="6">
        <v>666.72</v>
      </c>
      <c r="AA635" s="6">
        <v>379.19</v>
      </c>
      <c r="AB635" s="10">
        <v>1045.9100000000001</v>
      </c>
      <c r="AC635" s="1" t="str">
        <f>VLOOKUP(V635,'loc sxcoal vs GID worksheet'!$A$1:$B$686,2,0)</f>
        <v>宣城市</v>
      </c>
    </row>
    <row r="636" spans="1:29">
      <c r="A636" s="11">
        <v>2019</v>
      </c>
      <c r="B636" s="4" t="s">
        <v>6</v>
      </c>
      <c r="C636" s="4">
        <v>5</v>
      </c>
      <c r="D636" s="4" t="s">
        <v>0</v>
      </c>
      <c r="E636" s="4">
        <v>41</v>
      </c>
      <c r="F636" s="4" t="s">
        <v>0</v>
      </c>
      <c r="G636" s="8">
        <v>205</v>
      </c>
      <c r="H636" s="7" t="s">
        <v>12</v>
      </c>
      <c r="I636" s="7" t="s">
        <v>22</v>
      </c>
      <c r="J636" s="1" t="s">
        <v>23</v>
      </c>
      <c r="K636" s="1" t="s">
        <v>1119</v>
      </c>
      <c r="L636" s="1" t="s">
        <v>3194</v>
      </c>
      <c r="M636" s="1" t="s">
        <v>2386</v>
      </c>
      <c r="Q636" s="1">
        <v>3</v>
      </c>
      <c r="R636" s="1" t="str">
        <f t="shared" si="54"/>
        <v>Anhui</v>
      </c>
      <c r="S636" s="1" t="str">
        <f t="shared" si="55"/>
        <v>Ningguo</v>
      </c>
      <c r="T636" s="1" t="s">
        <v>2386</v>
      </c>
      <c r="U636" s="1" t="s">
        <v>3194</v>
      </c>
      <c r="V636" s="1" t="s">
        <v>3441</v>
      </c>
      <c r="Y636" s="4" t="s">
        <v>5</v>
      </c>
      <c r="Z636" s="6">
        <v>2329.25</v>
      </c>
      <c r="AA636" s="6">
        <v>1324.73</v>
      </c>
      <c r="AB636" s="10">
        <v>3653.98</v>
      </c>
      <c r="AC636" s="1" t="str">
        <f>VLOOKUP(V636,'loc sxcoal vs GID worksheet'!$A$1:$B$686,2,0)</f>
        <v>宁国市</v>
      </c>
    </row>
    <row r="637" spans="1:29">
      <c r="A637" s="11">
        <v>2019</v>
      </c>
      <c r="B637" s="4" t="s">
        <v>6</v>
      </c>
      <c r="C637" s="4">
        <v>5</v>
      </c>
      <c r="D637" s="4" t="s">
        <v>0</v>
      </c>
      <c r="E637" s="4">
        <v>41</v>
      </c>
      <c r="F637" s="4" t="s">
        <v>0</v>
      </c>
      <c r="G637" s="8">
        <v>206</v>
      </c>
      <c r="H637" s="7" t="s">
        <v>12</v>
      </c>
      <c r="I637" s="7" t="s">
        <v>24</v>
      </c>
      <c r="J637" s="1" t="s">
        <v>24</v>
      </c>
      <c r="K637" s="1" t="s">
        <v>1120</v>
      </c>
      <c r="L637" s="1" t="s">
        <v>1277</v>
      </c>
      <c r="M637" s="1" t="s">
        <v>2386</v>
      </c>
      <c r="Q637" s="1">
        <v>3</v>
      </c>
      <c r="R637" s="1" t="str">
        <f t="shared" si="54"/>
        <v>Anhui</v>
      </c>
      <c r="S637" s="1" t="str">
        <f t="shared" si="55"/>
        <v>Tongling</v>
      </c>
      <c r="T637" s="1" t="s">
        <v>2386</v>
      </c>
      <c r="U637" s="1" t="s">
        <v>1277</v>
      </c>
      <c r="V637" s="1" t="s">
        <v>3442</v>
      </c>
      <c r="Y637" s="4" t="s">
        <v>5</v>
      </c>
      <c r="Z637" s="6">
        <v>4872.1899999999996</v>
      </c>
      <c r="AA637" s="6">
        <v>2771</v>
      </c>
      <c r="AB637" s="10">
        <v>7643.19</v>
      </c>
      <c r="AC637" s="1" t="str">
        <f>VLOOKUP(V637,'loc sxcoal vs GID worksheet'!$A$1:$B$686,2,0)</f>
        <v>铜陵市</v>
      </c>
    </row>
    <row r="638" spans="1:29">
      <c r="A638" s="11">
        <v>2019</v>
      </c>
      <c r="B638" s="4" t="s">
        <v>6</v>
      </c>
      <c r="C638" s="4">
        <v>5</v>
      </c>
      <c r="D638" s="4" t="s">
        <v>0</v>
      </c>
      <c r="E638" s="4">
        <v>41</v>
      </c>
      <c r="F638" s="4" t="s">
        <v>0</v>
      </c>
      <c r="G638" s="8">
        <v>209</v>
      </c>
      <c r="H638" s="7" t="s">
        <v>12</v>
      </c>
      <c r="I638" s="7" t="s">
        <v>29</v>
      </c>
      <c r="J638" s="1" t="s">
        <v>29</v>
      </c>
      <c r="K638" s="1" t="s">
        <v>1123</v>
      </c>
      <c r="L638" s="1" t="s">
        <v>3195</v>
      </c>
      <c r="M638" s="1" t="s">
        <v>2386</v>
      </c>
      <c r="Q638" s="1">
        <v>3</v>
      </c>
      <c r="R638" s="1" t="str">
        <f t="shared" si="54"/>
        <v>Anhui</v>
      </c>
      <c r="S638" s="1" t="str">
        <f t="shared" si="55"/>
        <v>Chizhou</v>
      </c>
      <c r="T638" s="1" t="s">
        <v>2386</v>
      </c>
      <c r="U638" s="1" t="s">
        <v>3195</v>
      </c>
      <c r="V638" s="1" t="s">
        <v>3443</v>
      </c>
      <c r="Y638" s="4" t="s">
        <v>5</v>
      </c>
      <c r="Z638" s="6">
        <v>1134.71</v>
      </c>
      <c r="AA638" s="6">
        <v>645.35</v>
      </c>
      <c r="AB638" s="10">
        <v>1780.06</v>
      </c>
      <c r="AC638" s="1" t="str">
        <f>VLOOKUP(V638,'loc sxcoal vs GID worksheet'!$A$1:$B$686,2,0)</f>
        <v>池州市</v>
      </c>
    </row>
    <row r="639" spans="1:29">
      <c r="A639" s="11">
        <v>2019</v>
      </c>
      <c r="B639" s="4" t="s">
        <v>6</v>
      </c>
      <c r="C639" s="4">
        <v>5</v>
      </c>
      <c r="D639" s="4" t="s">
        <v>0</v>
      </c>
      <c r="E639" s="4">
        <v>41</v>
      </c>
      <c r="F639" s="4" t="s">
        <v>0</v>
      </c>
      <c r="G639" s="8">
        <v>221</v>
      </c>
      <c r="H639" s="7" t="s">
        <v>12</v>
      </c>
      <c r="I639" s="7" t="s">
        <v>10</v>
      </c>
      <c r="J639" s="1" t="s">
        <v>50</v>
      </c>
      <c r="K639" s="1" t="s">
        <v>1136</v>
      </c>
      <c r="L639" s="1" t="s">
        <v>2553</v>
      </c>
      <c r="M639" s="1" t="s">
        <v>1517</v>
      </c>
      <c r="Q639" s="1">
        <v>3</v>
      </c>
      <c r="R639" s="1" t="str">
        <f t="shared" si="54"/>
        <v>Guangdong</v>
      </c>
      <c r="S639" s="1" t="str">
        <f t="shared" si="55"/>
        <v>Yangchun</v>
      </c>
      <c r="T639" s="1" t="s">
        <v>1517</v>
      </c>
      <c r="U639" s="1" t="s">
        <v>2553</v>
      </c>
      <c r="V639" s="1" t="s">
        <v>3444</v>
      </c>
      <c r="Y639" s="4" t="s">
        <v>5</v>
      </c>
      <c r="Z639" s="6">
        <v>2628.42</v>
      </c>
      <c r="AA639" s="6">
        <v>1494.88</v>
      </c>
      <c r="AB639" s="10">
        <v>4123.3</v>
      </c>
      <c r="AC639" s="1" t="str">
        <f>VLOOKUP(V639,'loc sxcoal vs GID worksheet'!$A$1:$B$686,2,0)</f>
        <v>阳春市</v>
      </c>
    </row>
    <row r="640" spans="1:29">
      <c r="A640" s="11">
        <v>2019</v>
      </c>
      <c r="B640" s="4" t="s">
        <v>6</v>
      </c>
      <c r="C640" s="4">
        <v>5</v>
      </c>
      <c r="D640" s="4" t="s">
        <v>0</v>
      </c>
      <c r="E640" s="4">
        <v>41</v>
      </c>
      <c r="F640" s="4" t="s">
        <v>0</v>
      </c>
      <c r="G640" s="8">
        <v>749</v>
      </c>
      <c r="H640" s="7" t="s">
        <v>846</v>
      </c>
      <c r="I640" s="7" t="s">
        <v>847</v>
      </c>
      <c r="J640" s="1" t="s">
        <v>2083</v>
      </c>
      <c r="K640" s="1" t="s">
        <v>1608</v>
      </c>
      <c r="L640" s="1" t="s">
        <v>3108</v>
      </c>
      <c r="M640" s="1" t="s">
        <v>3109</v>
      </c>
      <c r="N640" s="1" t="s">
        <v>3110</v>
      </c>
      <c r="Q640" s="1">
        <v>2</v>
      </c>
      <c r="R640" s="1" t="str">
        <f>N640</f>
        <v>Shanghai</v>
      </c>
      <c r="S640" s="1" t="str">
        <f>M640</f>
        <v>PudongNewArea</v>
      </c>
      <c r="T640" s="1" t="s">
        <v>3110</v>
      </c>
      <c r="U640" s="1" t="s">
        <v>3109</v>
      </c>
      <c r="V640" s="1" t="s">
        <v>3489</v>
      </c>
      <c r="Y640" s="4" t="s">
        <v>5</v>
      </c>
      <c r="Z640" s="6">
        <v>100.44</v>
      </c>
      <c r="AA640" s="6">
        <v>57.12</v>
      </c>
      <c r="AB640" s="10">
        <v>157.56</v>
      </c>
      <c r="AC640" s="1" t="str">
        <f>VLOOKUP(V640,'loc sxcoal vs GID worksheet'!$A$1:$B$686,2,0)</f>
        <v>上海市</v>
      </c>
    </row>
    <row r="641" spans="1:29">
      <c r="A641" s="11">
        <v>2019</v>
      </c>
      <c r="B641" s="4" t="s">
        <v>6</v>
      </c>
      <c r="C641" s="4">
        <v>5</v>
      </c>
      <c r="D641" s="4" t="s">
        <v>0</v>
      </c>
      <c r="E641" s="4">
        <v>41</v>
      </c>
      <c r="F641" s="4" t="s">
        <v>0</v>
      </c>
      <c r="G641" s="8">
        <v>231</v>
      </c>
      <c r="H641" s="7" t="s">
        <v>12</v>
      </c>
      <c r="I641" s="7" t="s">
        <v>10</v>
      </c>
      <c r="J641" s="1" t="s">
        <v>67</v>
      </c>
      <c r="K641" s="1" t="s">
        <v>1146</v>
      </c>
      <c r="L641" s="1" t="s">
        <v>2388</v>
      </c>
      <c r="M641" s="1" t="s">
        <v>2386</v>
      </c>
      <c r="Q641" s="1">
        <v>3</v>
      </c>
      <c r="R641" s="1" t="str">
        <f t="shared" ref="R641:R646" si="56">M641</f>
        <v>Anhui</v>
      </c>
      <c r="S641" s="1" t="str">
        <f t="shared" ref="S641:S646" si="57">L641</f>
        <v>Wuhu</v>
      </c>
      <c r="T641" s="1" t="s">
        <v>2386</v>
      </c>
      <c r="U641" s="1" t="s">
        <v>2388</v>
      </c>
      <c r="V641" s="1" t="s">
        <v>3252</v>
      </c>
      <c r="Y641" s="4" t="s">
        <v>5</v>
      </c>
      <c r="Z641" s="6">
        <v>14958.48</v>
      </c>
      <c r="AA641" s="6">
        <v>8507.44</v>
      </c>
      <c r="AB641" s="10">
        <v>23465.919999999998</v>
      </c>
      <c r="AC641" s="1" t="str">
        <f>VLOOKUP(V641,'loc sxcoal vs GID worksheet'!$A$1:$B$686,2,0)</f>
        <v>芜湖市</v>
      </c>
    </row>
    <row r="642" spans="1:29">
      <c r="A642" s="11">
        <v>2019</v>
      </c>
      <c r="B642" s="4" t="s">
        <v>6</v>
      </c>
      <c r="C642" s="4">
        <v>5</v>
      </c>
      <c r="D642" s="4" t="s">
        <v>0</v>
      </c>
      <c r="E642" s="4">
        <v>41</v>
      </c>
      <c r="F642" s="4" t="s">
        <v>0</v>
      </c>
      <c r="G642" s="8">
        <v>235</v>
      </c>
      <c r="H642" s="7" t="s">
        <v>74</v>
      </c>
      <c r="I642" s="7" t="s">
        <v>10</v>
      </c>
      <c r="J642" s="1" t="s">
        <v>75</v>
      </c>
      <c r="K642" s="1" t="s">
        <v>1149</v>
      </c>
      <c r="L642" s="1" t="s">
        <v>2900</v>
      </c>
      <c r="M642" s="1" t="s">
        <v>2386</v>
      </c>
      <c r="Q642" s="1">
        <v>3</v>
      </c>
      <c r="R642" s="1" t="str">
        <f t="shared" si="56"/>
        <v>Anhui</v>
      </c>
      <c r="S642" s="1" t="str">
        <f t="shared" si="57"/>
        <v>Chaohu</v>
      </c>
      <c r="T642" s="1" t="s">
        <v>2386</v>
      </c>
      <c r="U642" s="1" t="s">
        <v>2900</v>
      </c>
      <c r="V642" s="1" t="s">
        <v>3364</v>
      </c>
      <c r="Y642" s="4" t="s">
        <v>5</v>
      </c>
      <c r="Z642" s="6">
        <v>641.08000000000004</v>
      </c>
      <c r="AA642" s="6">
        <v>364.6</v>
      </c>
      <c r="AB642" s="10">
        <v>1005.6800000000001</v>
      </c>
      <c r="AC642" s="1" t="str">
        <f>VLOOKUP(V642,'loc sxcoal vs GID worksheet'!$A$1:$B$686,2,0)</f>
        <v>巢湖市</v>
      </c>
    </row>
    <row r="643" spans="1:29">
      <c r="A643" s="11">
        <v>2019</v>
      </c>
      <c r="B643" s="4" t="s">
        <v>6</v>
      </c>
      <c r="C643" s="4">
        <v>5</v>
      </c>
      <c r="D643" s="4" t="s">
        <v>0</v>
      </c>
      <c r="E643" s="4">
        <v>41</v>
      </c>
      <c r="F643" s="4" t="s">
        <v>0</v>
      </c>
      <c r="G643" s="8">
        <v>236</v>
      </c>
      <c r="H643" s="7" t="s">
        <v>76</v>
      </c>
      <c r="I643" s="7" t="s">
        <v>10</v>
      </c>
      <c r="J643" s="1" t="s">
        <v>77</v>
      </c>
      <c r="K643" s="1" t="s">
        <v>1150</v>
      </c>
      <c r="L643" s="1" t="s">
        <v>2392</v>
      </c>
      <c r="M643" s="1" t="s">
        <v>2386</v>
      </c>
      <c r="Q643" s="1">
        <v>3</v>
      </c>
      <c r="R643" s="1" t="str">
        <f t="shared" si="56"/>
        <v>Anhui</v>
      </c>
      <c r="S643" s="1" t="str">
        <f t="shared" si="57"/>
        <v>Anqing</v>
      </c>
      <c r="T643" s="1" t="s">
        <v>2386</v>
      </c>
      <c r="U643" s="1" t="s">
        <v>2392</v>
      </c>
      <c r="V643" s="1" t="s">
        <v>3253</v>
      </c>
      <c r="Y643" s="4" t="s">
        <v>5</v>
      </c>
      <c r="Z643" s="6">
        <v>166.68</v>
      </c>
      <c r="AA643" s="6">
        <v>94.8</v>
      </c>
      <c r="AB643" s="10">
        <v>261.48</v>
      </c>
      <c r="AC643" s="1" t="str">
        <f>VLOOKUP(V643,'loc sxcoal vs GID worksheet'!$A$1:$B$686,2,0)</f>
        <v>安庆市</v>
      </c>
    </row>
    <row r="644" spans="1:29">
      <c r="A644" s="11">
        <v>2019</v>
      </c>
      <c r="B644" s="4" t="s">
        <v>6</v>
      </c>
      <c r="C644" s="4">
        <v>5</v>
      </c>
      <c r="D644" s="4" t="s">
        <v>0</v>
      </c>
      <c r="E644" s="4">
        <v>41</v>
      </c>
      <c r="F644" s="4" t="s">
        <v>0</v>
      </c>
      <c r="G644" s="8">
        <v>241</v>
      </c>
      <c r="H644" s="7" t="s">
        <v>84</v>
      </c>
      <c r="I644" s="7" t="s">
        <v>10</v>
      </c>
      <c r="J644" s="1" t="s">
        <v>87</v>
      </c>
      <c r="K644" s="1" t="s">
        <v>1155</v>
      </c>
      <c r="L644" s="1" t="s">
        <v>2938</v>
      </c>
      <c r="M644" s="1" t="s">
        <v>2366</v>
      </c>
      <c r="Q644" s="1">
        <v>3</v>
      </c>
      <c r="R644" s="1" t="str">
        <f t="shared" si="56"/>
        <v>Sichuan</v>
      </c>
      <c r="S644" s="1" t="str">
        <f t="shared" si="57"/>
        <v>Pengzhou</v>
      </c>
      <c r="T644" s="1" t="s">
        <v>2366</v>
      </c>
      <c r="U644" s="1" t="s">
        <v>2938</v>
      </c>
      <c r="V644" s="1" t="s">
        <v>3374</v>
      </c>
      <c r="Y644" s="4" t="s">
        <v>5</v>
      </c>
      <c r="Z644" s="6">
        <v>839.81</v>
      </c>
      <c r="AA644" s="6">
        <v>477.63</v>
      </c>
      <c r="AB644" s="10">
        <v>1317.44</v>
      </c>
      <c r="AC644" s="1" t="str">
        <f>VLOOKUP(V644,'loc sxcoal vs GID worksheet'!$A$1:$B$686,2,0)</f>
        <v>彭州市</v>
      </c>
    </row>
    <row r="645" spans="1:29">
      <c r="A645" s="11">
        <v>2019</v>
      </c>
      <c r="B645" s="4" t="s">
        <v>6</v>
      </c>
      <c r="C645" s="4">
        <v>5</v>
      </c>
      <c r="D645" s="4" t="s">
        <v>0</v>
      </c>
      <c r="E645" s="4">
        <v>41</v>
      </c>
      <c r="F645" s="4" t="s">
        <v>0</v>
      </c>
      <c r="G645" s="8">
        <v>243</v>
      </c>
      <c r="H645" s="7" t="s">
        <v>88</v>
      </c>
      <c r="I645" s="7" t="s">
        <v>91</v>
      </c>
      <c r="J645" s="1" t="s">
        <v>92</v>
      </c>
      <c r="K645" s="1" t="s">
        <v>1157</v>
      </c>
      <c r="L645" s="1" t="s">
        <v>3197</v>
      </c>
      <c r="M645" s="1" t="s">
        <v>2446</v>
      </c>
      <c r="Q645" s="1">
        <v>3</v>
      </c>
      <c r="R645" s="1" t="str">
        <f t="shared" si="56"/>
        <v>Hubei</v>
      </c>
      <c r="S645" s="1" t="str">
        <f t="shared" si="57"/>
        <v>Wuhan</v>
      </c>
      <c r="T645" s="1" t="s">
        <v>2446</v>
      </c>
      <c r="U645" s="1" t="s">
        <v>3197</v>
      </c>
      <c r="V645" s="1" t="s">
        <v>3445</v>
      </c>
      <c r="Y645" s="4" t="s">
        <v>5</v>
      </c>
      <c r="Z645" s="6">
        <v>559.87</v>
      </c>
      <c r="AA645" s="6">
        <v>318.42</v>
      </c>
      <c r="AB645" s="10">
        <v>878.29</v>
      </c>
      <c r="AC645" s="1" t="str">
        <f>VLOOKUP(V645,'loc sxcoal vs GID worksheet'!$A$1:$B$686,2,0)</f>
        <v>武汉市</v>
      </c>
    </row>
    <row r="646" spans="1:29">
      <c r="A646" s="11">
        <v>2019</v>
      </c>
      <c r="B646" s="4" t="s">
        <v>6</v>
      </c>
      <c r="C646" s="4">
        <v>5</v>
      </c>
      <c r="D646" s="4" t="s">
        <v>0</v>
      </c>
      <c r="E646" s="4">
        <v>41</v>
      </c>
      <c r="F646" s="4" t="s">
        <v>0</v>
      </c>
      <c r="G646" s="8">
        <v>253</v>
      </c>
      <c r="H646" s="7" t="s">
        <v>98</v>
      </c>
      <c r="I646" s="7" t="s">
        <v>114</v>
      </c>
      <c r="J646" s="1" t="s">
        <v>115</v>
      </c>
      <c r="K646" s="1" t="s">
        <v>1167</v>
      </c>
      <c r="L646" s="1" t="s">
        <v>2887</v>
      </c>
      <c r="M646" s="1" t="s">
        <v>1445</v>
      </c>
      <c r="Q646" s="1">
        <v>3</v>
      </c>
      <c r="R646" s="1" t="str">
        <f t="shared" si="56"/>
        <v>Hebei</v>
      </c>
      <c r="S646" s="1" t="str">
        <f t="shared" si="57"/>
        <v>Zhangjiakou</v>
      </c>
      <c r="T646" s="1" t="s">
        <v>1445</v>
      </c>
      <c r="U646" s="1" t="s">
        <v>2887</v>
      </c>
      <c r="V646" s="1" t="s">
        <v>3362</v>
      </c>
      <c r="Y646" s="4" t="s">
        <v>5</v>
      </c>
      <c r="Z646" s="6">
        <v>267.12</v>
      </c>
      <c r="AA646" s="6">
        <v>151.91999999999999</v>
      </c>
      <c r="AB646" s="10">
        <v>419.03999999999996</v>
      </c>
      <c r="AC646" s="1" t="str">
        <f>VLOOKUP(V646,'loc sxcoal vs GID worksheet'!$A$1:$B$686,2,0)</f>
        <v>张家口市</v>
      </c>
    </row>
    <row r="647" spans="1:29" ht="28.5">
      <c r="A647" s="11">
        <v>2019</v>
      </c>
      <c r="B647" s="4" t="s">
        <v>6</v>
      </c>
      <c r="C647" s="4">
        <v>5</v>
      </c>
      <c r="D647" s="4" t="s">
        <v>0</v>
      </c>
      <c r="E647" s="4">
        <v>41</v>
      </c>
      <c r="F647" s="4" t="s">
        <v>0</v>
      </c>
      <c r="G647" s="8">
        <v>750</v>
      </c>
      <c r="H647" s="7" t="s">
        <v>844</v>
      </c>
      <c r="I647" s="7" t="s">
        <v>10</v>
      </c>
      <c r="J647" s="3" t="s">
        <v>2084</v>
      </c>
      <c r="K647" s="3" t="s">
        <v>2338</v>
      </c>
      <c r="L647" s="1" t="s">
        <v>3111</v>
      </c>
      <c r="M647" s="1" t="s">
        <v>3112</v>
      </c>
      <c r="N647" s="1" t="s">
        <v>3110</v>
      </c>
      <c r="Q647" s="1">
        <v>2</v>
      </c>
      <c r="R647" s="1" t="str">
        <f>N647</f>
        <v>Shanghai</v>
      </c>
      <c r="S647" s="1" t="str">
        <f>M647</f>
        <v>Jinshan</v>
      </c>
      <c r="T647" s="1" t="s">
        <v>3110</v>
      </c>
      <c r="U647" s="1" t="s">
        <v>3112</v>
      </c>
      <c r="V647" s="1" t="s">
        <v>3489</v>
      </c>
      <c r="Y647" s="4" t="s">
        <v>5</v>
      </c>
      <c r="Z647" s="6">
        <v>100.44</v>
      </c>
      <c r="AA647" s="6">
        <v>57.12</v>
      </c>
      <c r="AB647" s="10">
        <v>157.56</v>
      </c>
      <c r="AC647" s="1" t="str">
        <f>VLOOKUP(V647,'loc sxcoal vs GID worksheet'!$A$1:$B$686,2,0)</f>
        <v>上海市</v>
      </c>
    </row>
    <row r="648" spans="1:29">
      <c r="A648" s="11">
        <v>2019</v>
      </c>
      <c r="B648" s="4" t="s">
        <v>6</v>
      </c>
      <c r="C648" s="4">
        <v>5</v>
      </c>
      <c r="D648" s="4" t="s">
        <v>0</v>
      </c>
      <c r="E648" s="4">
        <v>41</v>
      </c>
      <c r="F648" s="4" t="s">
        <v>0</v>
      </c>
      <c r="G648" s="8">
        <v>261</v>
      </c>
      <c r="H648" s="7" t="s">
        <v>105</v>
      </c>
      <c r="I648" s="7" t="s">
        <v>130</v>
      </c>
      <c r="J648" s="1" t="s">
        <v>131</v>
      </c>
      <c r="K648" s="1" t="s">
        <v>1175</v>
      </c>
      <c r="L648" s="1" t="s">
        <v>3199</v>
      </c>
      <c r="M648" s="1" t="s">
        <v>2362</v>
      </c>
      <c r="Q648" s="1">
        <v>3</v>
      </c>
      <c r="R648" s="1" t="str">
        <f t="shared" ref="R648:R656" si="58">M648</f>
        <v>Henan</v>
      </c>
      <c r="S648" s="1" t="str">
        <f t="shared" ref="S648:S656" si="59">L648</f>
        <v>Qinyang</v>
      </c>
      <c r="T648" s="1" t="s">
        <v>2362</v>
      </c>
      <c r="U648" s="1" t="s">
        <v>3199</v>
      </c>
      <c r="V648" s="1" t="s">
        <v>3446</v>
      </c>
      <c r="Y648" s="4" t="s">
        <v>5</v>
      </c>
      <c r="Z648" s="6">
        <v>166.68</v>
      </c>
      <c r="AA648" s="6">
        <v>94.8</v>
      </c>
      <c r="AB648" s="10">
        <v>261.48</v>
      </c>
      <c r="AC648" s="1" t="str">
        <f>VLOOKUP(V648,'loc sxcoal vs GID worksheet'!$A$1:$B$686,2,0)</f>
        <v>沁阳市</v>
      </c>
    </row>
    <row r="649" spans="1:29">
      <c r="A649" s="11">
        <v>2019</v>
      </c>
      <c r="B649" s="4" t="s">
        <v>6</v>
      </c>
      <c r="C649" s="4">
        <v>5</v>
      </c>
      <c r="D649" s="4" t="s">
        <v>0</v>
      </c>
      <c r="E649" s="4">
        <v>41</v>
      </c>
      <c r="F649" s="4" t="s">
        <v>0</v>
      </c>
      <c r="G649" s="8">
        <v>262</v>
      </c>
      <c r="H649" s="7" t="s">
        <v>132</v>
      </c>
      <c r="I649" s="7" t="s">
        <v>133</v>
      </c>
      <c r="J649" s="1" t="s">
        <v>133</v>
      </c>
      <c r="K649" s="1" t="s">
        <v>1176</v>
      </c>
      <c r="L649" s="1" t="s">
        <v>2753</v>
      </c>
      <c r="M649" s="1" t="s">
        <v>2496</v>
      </c>
      <c r="Q649" s="1">
        <v>3</v>
      </c>
      <c r="R649" s="1" t="str">
        <f t="shared" si="58"/>
        <v>Guangxi</v>
      </c>
      <c r="S649" s="1" t="str">
        <f t="shared" si="59"/>
        <v>Yulin</v>
      </c>
      <c r="T649" s="1" t="s">
        <v>2496</v>
      </c>
      <c r="U649" s="1" t="s">
        <v>2753</v>
      </c>
      <c r="V649" s="1" t="s">
        <v>3335</v>
      </c>
      <c r="Y649" s="4" t="s">
        <v>5</v>
      </c>
      <c r="Z649" s="6">
        <v>115.39</v>
      </c>
      <c r="AA649" s="6">
        <v>65.63</v>
      </c>
      <c r="AB649" s="10">
        <v>181.01999999999998</v>
      </c>
      <c r="AC649" s="1" t="str">
        <f>VLOOKUP(V649,'loc sxcoal vs GID worksheet'!$A$1:$B$686,2,0)</f>
        <v>榆林市</v>
      </c>
    </row>
    <row r="650" spans="1:29">
      <c r="A650" s="11">
        <v>2019</v>
      </c>
      <c r="B650" s="4" t="s">
        <v>6</v>
      </c>
      <c r="C650" s="4">
        <v>5</v>
      </c>
      <c r="D650" s="4" t="s">
        <v>0</v>
      </c>
      <c r="E650" s="4">
        <v>41</v>
      </c>
      <c r="F650" s="4" t="s">
        <v>0</v>
      </c>
      <c r="G650" s="8">
        <v>263</v>
      </c>
      <c r="H650" s="7" t="s">
        <v>134</v>
      </c>
      <c r="I650" s="7" t="s">
        <v>135</v>
      </c>
      <c r="J650" s="1" t="s">
        <v>135</v>
      </c>
      <c r="K650" s="1" t="s">
        <v>1177</v>
      </c>
      <c r="L650" s="1" t="s">
        <v>3200</v>
      </c>
      <c r="M650" s="1" t="s">
        <v>2610</v>
      </c>
      <c r="Q650" s="1">
        <v>3</v>
      </c>
      <c r="R650" s="1" t="str">
        <f t="shared" si="58"/>
        <v>Xinjiang</v>
      </c>
      <c r="S650" s="1" t="str">
        <f t="shared" si="59"/>
        <v>Bole</v>
      </c>
      <c r="T650" s="1" t="s">
        <v>2610</v>
      </c>
      <c r="U650" s="1" t="s">
        <v>3200</v>
      </c>
      <c r="V650" s="1" t="s">
        <v>3447</v>
      </c>
      <c r="Y650" s="4" t="s">
        <v>5</v>
      </c>
      <c r="Z650" s="6">
        <v>166.68</v>
      </c>
      <c r="AA650" s="6">
        <v>94.8</v>
      </c>
      <c r="AB650" s="10">
        <v>261.48</v>
      </c>
      <c r="AC650" s="1" t="str">
        <f>VLOOKUP(V650,'loc sxcoal vs GID worksheet'!$A$1:$B$686,2,0)</f>
        <v>博乐市</v>
      </c>
    </row>
    <row r="651" spans="1:29">
      <c r="A651" s="11">
        <v>2019</v>
      </c>
      <c r="B651" s="4" t="s">
        <v>6</v>
      </c>
      <c r="C651" s="4">
        <v>5</v>
      </c>
      <c r="D651" s="4" t="s">
        <v>0</v>
      </c>
      <c r="E651" s="4">
        <v>41</v>
      </c>
      <c r="F651" s="4" t="s">
        <v>0</v>
      </c>
      <c r="G651" s="8">
        <v>280</v>
      </c>
      <c r="H651" s="7" t="s">
        <v>168</v>
      </c>
      <c r="I651" s="7" t="s">
        <v>171</v>
      </c>
      <c r="J651" s="1" t="s">
        <v>172</v>
      </c>
      <c r="K651" s="1" t="s">
        <v>1194</v>
      </c>
      <c r="L651" s="1" t="s">
        <v>2450</v>
      </c>
      <c r="M651" s="1" t="s">
        <v>2446</v>
      </c>
      <c r="Q651" s="1">
        <v>3</v>
      </c>
      <c r="R651" s="1" t="str">
        <f t="shared" si="58"/>
        <v>Hubei</v>
      </c>
      <c r="S651" s="1" t="str">
        <f t="shared" si="59"/>
        <v>Yicheng</v>
      </c>
      <c r="T651" s="1" t="s">
        <v>2446</v>
      </c>
      <c r="U651" s="1" t="s">
        <v>2450</v>
      </c>
      <c r="V651" s="1" t="s">
        <v>3448</v>
      </c>
      <c r="Y651" s="4" t="s">
        <v>5</v>
      </c>
      <c r="Z651" s="6">
        <v>333.36</v>
      </c>
      <c r="AA651" s="6">
        <v>189.59</v>
      </c>
      <c r="AB651" s="10">
        <v>522.95000000000005</v>
      </c>
      <c r="AC651" s="1" t="str">
        <f>VLOOKUP(V651,'loc sxcoal vs GID worksheet'!$A$1:$B$686,2,0)</f>
        <v>宜城市</v>
      </c>
    </row>
    <row r="652" spans="1:29">
      <c r="A652" s="11">
        <v>2019</v>
      </c>
      <c r="B652" s="4" t="s">
        <v>6</v>
      </c>
      <c r="C652" s="4">
        <v>5</v>
      </c>
      <c r="D652" s="4" t="s">
        <v>0</v>
      </c>
      <c r="E652" s="4">
        <v>41</v>
      </c>
      <c r="F652" s="4" t="s">
        <v>0</v>
      </c>
      <c r="G652" s="8">
        <v>281</v>
      </c>
      <c r="H652" s="7" t="s">
        <v>168</v>
      </c>
      <c r="I652" s="7" t="s">
        <v>173</v>
      </c>
      <c r="J652" s="1" t="s">
        <v>173</v>
      </c>
      <c r="K652" s="1" t="s">
        <v>1195</v>
      </c>
      <c r="L652" s="1" t="s">
        <v>3201</v>
      </c>
      <c r="M652" s="1" t="s">
        <v>2446</v>
      </c>
      <c r="Q652" s="1">
        <v>3</v>
      </c>
      <c r="R652" s="1" t="str">
        <f t="shared" si="58"/>
        <v>Hubei</v>
      </c>
      <c r="S652" s="1" t="str">
        <f t="shared" si="59"/>
        <v>Laohekou</v>
      </c>
      <c r="T652" s="1" t="s">
        <v>2446</v>
      </c>
      <c r="U652" s="1" t="s">
        <v>3201</v>
      </c>
      <c r="V652" s="1" t="s">
        <v>3449</v>
      </c>
      <c r="Y652" s="4" t="s">
        <v>5</v>
      </c>
      <c r="Z652" s="6">
        <v>320.54000000000002</v>
      </c>
      <c r="AA652" s="6">
        <v>182.3</v>
      </c>
      <c r="AB652" s="10">
        <v>502.84000000000003</v>
      </c>
      <c r="AC652" s="1" t="str">
        <f>VLOOKUP(V652,'loc sxcoal vs GID worksheet'!$A$1:$B$686,2,0)</f>
        <v>老河口市</v>
      </c>
    </row>
    <row r="653" spans="1:29">
      <c r="A653" s="11">
        <v>2019</v>
      </c>
      <c r="B653" s="4" t="s">
        <v>6</v>
      </c>
      <c r="C653" s="4">
        <v>5</v>
      </c>
      <c r="D653" s="4" t="s">
        <v>0</v>
      </c>
      <c r="E653" s="4">
        <v>41</v>
      </c>
      <c r="F653" s="4" t="s">
        <v>0</v>
      </c>
      <c r="G653" s="8">
        <v>288</v>
      </c>
      <c r="H653" s="7" t="s">
        <v>180</v>
      </c>
      <c r="I653" s="7" t="s">
        <v>184</v>
      </c>
      <c r="J653" s="1" t="s">
        <v>185</v>
      </c>
      <c r="K653" s="1" t="s">
        <v>1202</v>
      </c>
      <c r="L653" s="1" t="s">
        <v>3202</v>
      </c>
      <c r="M653" s="1" t="s">
        <v>2634</v>
      </c>
      <c r="Q653" s="1">
        <v>3</v>
      </c>
      <c r="R653" s="1" t="str">
        <f t="shared" si="58"/>
        <v>Jilin</v>
      </c>
      <c r="S653" s="1" t="str">
        <f t="shared" si="59"/>
        <v>Liaoyuan</v>
      </c>
      <c r="T653" s="1" t="s">
        <v>2634</v>
      </c>
      <c r="U653" s="1" t="s">
        <v>3202</v>
      </c>
      <c r="V653" s="1" t="s">
        <v>3450</v>
      </c>
      <c r="Y653" s="4" t="s">
        <v>5</v>
      </c>
      <c r="Z653" s="6">
        <v>666.72</v>
      </c>
      <c r="AA653" s="6">
        <v>379.19</v>
      </c>
      <c r="AB653" s="10">
        <v>1045.9100000000001</v>
      </c>
      <c r="AC653" s="1" t="str">
        <f>VLOOKUP(V653,'loc sxcoal vs GID worksheet'!$A$1:$B$686,2,0)</f>
        <v>辽源市</v>
      </c>
    </row>
    <row r="654" spans="1:29">
      <c r="A654" s="11">
        <v>2019</v>
      </c>
      <c r="B654" s="4" t="s">
        <v>6</v>
      </c>
      <c r="C654" s="4">
        <v>5</v>
      </c>
      <c r="D654" s="4" t="s">
        <v>0</v>
      </c>
      <c r="E654" s="4">
        <v>41</v>
      </c>
      <c r="F654" s="4" t="s">
        <v>0</v>
      </c>
      <c r="G654" s="8">
        <v>748</v>
      </c>
      <c r="H654" s="7" t="s">
        <v>844</v>
      </c>
      <c r="I654" s="7" t="s">
        <v>845</v>
      </c>
      <c r="J654" s="1" t="s">
        <v>2082</v>
      </c>
      <c r="K654" s="1" t="s">
        <v>1607</v>
      </c>
      <c r="L654" s="1" t="s">
        <v>3109</v>
      </c>
      <c r="M654" s="1" t="s">
        <v>3110</v>
      </c>
      <c r="Q654" s="1">
        <v>3</v>
      </c>
      <c r="R654" s="1" t="str">
        <f t="shared" si="58"/>
        <v>Shanghai</v>
      </c>
      <c r="S654" s="1" t="str">
        <f t="shared" si="59"/>
        <v>PudongNewArea</v>
      </c>
      <c r="T654" s="1" t="s">
        <v>3110</v>
      </c>
      <c r="U654" s="1" t="s">
        <v>3109</v>
      </c>
      <c r="V654" s="1" t="s">
        <v>3489</v>
      </c>
      <c r="Y654" s="4" t="s">
        <v>5</v>
      </c>
      <c r="Z654" s="6">
        <v>132.49</v>
      </c>
      <c r="AA654" s="6">
        <v>75.349999999999994</v>
      </c>
      <c r="AB654" s="10">
        <v>207.84</v>
      </c>
      <c r="AC654" s="1" t="str">
        <f>VLOOKUP(V654,'loc sxcoal vs GID worksheet'!$A$1:$B$686,2,0)</f>
        <v>上海市</v>
      </c>
    </row>
    <row r="655" spans="1:29">
      <c r="A655" s="11">
        <v>2019</v>
      </c>
      <c r="B655" s="4" t="s">
        <v>6</v>
      </c>
      <c r="C655" s="4">
        <v>5</v>
      </c>
      <c r="D655" s="4" t="s">
        <v>0</v>
      </c>
      <c r="E655" s="4">
        <v>41</v>
      </c>
      <c r="F655" s="4" t="s">
        <v>0</v>
      </c>
      <c r="G655" s="8">
        <v>293</v>
      </c>
      <c r="H655" s="7" t="s">
        <v>180</v>
      </c>
      <c r="I655" s="7" t="s">
        <v>194</v>
      </c>
      <c r="J655" s="1" t="s">
        <v>195</v>
      </c>
      <c r="K655" s="1" t="s">
        <v>1207</v>
      </c>
      <c r="L655" s="1" t="s">
        <v>2452</v>
      </c>
      <c r="M655" s="1" t="s">
        <v>2453</v>
      </c>
      <c r="Q655" s="1">
        <v>3</v>
      </c>
      <c r="R655" s="1" t="str">
        <f t="shared" si="58"/>
        <v>Jiangsu</v>
      </c>
      <c r="S655" s="1" t="str">
        <f t="shared" si="59"/>
        <v>Wuxi</v>
      </c>
      <c r="T655" s="1" t="s">
        <v>2453</v>
      </c>
      <c r="U655" s="1" t="s">
        <v>2452</v>
      </c>
      <c r="V655" s="1" t="s">
        <v>3271</v>
      </c>
      <c r="Y655" s="4" t="s">
        <v>5</v>
      </c>
      <c r="Z655" s="6">
        <v>166.68</v>
      </c>
      <c r="AA655" s="6">
        <v>94.8</v>
      </c>
      <c r="AB655" s="10">
        <v>261.48</v>
      </c>
      <c r="AC655" s="1" t="str">
        <f>VLOOKUP(V655,'loc sxcoal vs GID worksheet'!$A$1:$B$686,2,0)</f>
        <v>无锡市</v>
      </c>
    </row>
    <row r="656" spans="1:29">
      <c r="A656" s="11">
        <v>2019</v>
      </c>
      <c r="B656" s="4" t="s">
        <v>6</v>
      </c>
      <c r="C656" s="4">
        <v>5</v>
      </c>
      <c r="D656" s="4" t="s">
        <v>0</v>
      </c>
      <c r="E656" s="4">
        <v>41</v>
      </c>
      <c r="F656" s="4" t="s">
        <v>0</v>
      </c>
      <c r="G656" s="8">
        <v>301</v>
      </c>
      <c r="H656" s="7" t="s">
        <v>180</v>
      </c>
      <c r="I656" s="7" t="s">
        <v>207</v>
      </c>
      <c r="J656" s="1" t="s">
        <v>208</v>
      </c>
      <c r="K656" s="1" t="s">
        <v>1214</v>
      </c>
      <c r="L656" s="1" t="s">
        <v>3203</v>
      </c>
      <c r="M656" s="1" t="s">
        <v>2458</v>
      </c>
      <c r="Q656" s="1">
        <v>3</v>
      </c>
      <c r="R656" s="1" t="str">
        <f t="shared" si="58"/>
        <v>Shandong</v>
      </c>
      <c r="S656" s="1" t="str">
        <f t="shared" si="59"/>
        <v>Qingzhou</v>
      </c>
      <c r="T656" s="1" t="s">
        <v>2458</v>
      </c>
      <c r="U656" s="1" t="s">
        <v>3203</v>
      </c>
      <c r="V656" s="1" t="s">
        <v>3451</v>
      </c>
      <c r="Y656" s="4" t="s">
        <v>5</v>
      </c>
      <c r="Z656" s="6">
        <v>399.61</v>
      </c>
      <c r="AA656" s="6">
        <v>227.27</v>
      </c>
      <c r="AB656" s="10">
        <v>626.88</v>
      </c>
      <c r="AC656" s="1" t="str">
        <f>VLOOKUP(V656,'loc sxcoal vs GID worksheet'!$A$1:$B$686,2,0)</f>
        <v>青州市</v>
      </c>
    </row>
    <row r="657" spans="1:29">
      <c r="A657" s="11">
        <v>2019</v>
      </c>
      <c r="B657" s="4" t="s">
        <v>6</v>
      </c>
      <c r="C657" s="4">
        <v>5</v>
      </c>
      <c r="D657" s="4" t="s">
        <v>0</v>
      </c>
      <c r="E657" s="4">
        <v>41</v>
      </c>
      <c r="F657" s="4" t="s">
        <v>0</v>
      </c>
      <c r="G657" s="8">
        <v>580</v>
      </c>
      <c r="H657" s="7" t="s">
        <v>653</v>
      </c>
      <c r="I657" s="7" t="s">
        <v>656</v>
      </c>
      <c r="J657" s="1" t="s">
        <v>657</v>
      </c>
      <c r="K657" s="1" t="s">
        <v>1457</v>
      </c>
      <c r="L657" s="1" t="s">
        <v>1163</v>
      </c>
      <c r="M657" s="1" t="s">
        <v>2640</v>
      </c>
      <c r="N657" s="1" t="s">
        <v>2641</v>
      </c>
      <c r="O657" s="1" t="s">
        <v>2642</v>
      </c>
      <c r="Q657" s="1">
        <v>1</v>
      </c>
      <c r="R657" s="1" t="str">
        <f>O657</f>
        <v>Shanxi</v>
      </c>
      <c r="S657" s="1" t="str">
        <f>N657</f>
        <v>Suozhou</v>
      </c>
      <c r="T657" s="1" t="s">
        <v>2642</v>
      </c>
      <c r="U657" s="1" t="s">
        <v>2641</v>
      </c>
      <c r="V657" s="1" t="s">
        <v>3503</v>
      </c>
      <c r="Y657" s="4" t="s">
        <v>5</v>
      </c>
      <c r="Z657" s="6">
        <v>267.12</v>
      </c>
      <c r="AA657" s="6">
        <v>151.91999999999999</v>
      </c>
      <c r="AB657" s="10">
        <v>419.03999999999996</v>
      </c>
      <c r="AC657" s="1" t="str">
        <f>VLOOKUP(V657,'loc sxcoal vs GID worksheet'!$A$1:$B$686,2,0)</f>
        <v>朔州市</v>
      </c>
    </row>
    <row r="658" spans="1:29">
      <c r="A658" s="11">
        <v>2019</v>
      </c>
      <c r="B658" s="4" t="s">
        <v>6</v>
      </c>
      <c r="C658" s="4">
        <v>5</v>
      </c>
      <c r="D658" s="4" t="s">
        <v>0</v>
      </c>
      <c r="E658" s="4">
        <v>41</v>
      </c>
      <c r="F658" s="4" t="s">
        <v>0</v>
      </c>
      <c r="G658" s="8">
        <v>309</v>
      </c>
      <c r="H658" s="7" t="s">
        <v>180</v>
      </c>
      <c r="I658" s="7" t="s">
        <v>223</v>
      </c>
      <c r="J658" s="1" t="s">
        <v>224</v>
      </c>
      <c r="K658" s="1" t="s">
        <v>1222</v>
      </c>
      <c r="L658" s="1" t="s">
        <v>3204</v>
      </c>
      <c r="M658" s="1" t="s">
        <v>2458</v>
      </c>
      <c r="Q658" s="1">
        <v>3</v>
      </c>
      <c r="R658" s="1" t="str">
        <f t="shared" ref="R658:R665" si="60">M658</f>
        <v>Shandong</v>
      </c>
      <c r="S658" s="1" t="str">
        <f t="shared" ref="S658:S665" si="61">L658</f>
        <v>Tengzhou</v>
      </c>
      <c r="T658" s="1" t="s">
        <v>2458</v>
      </c>
      <c r="U658" s="1" t="s">
        <v>3204</v>
      </c>
      <c r="V658" s="1" t="s">
        <v>3452</v>
      </c>
      <c r="Y658" s="4" t="s">
        <v>5</v>
      </c>
      <c r="Z658" s="6">
        <v>166.68</v>
      </c>
      <c r="AA658" s="6">
        <v>94.8</v>
      </c>
      <c r="AB658" s="10">
        <v>261.48</v>
      </c>
      <c r="AC658" s="1" t="str">
        <f>VLOOKUP(V658,'loc sxcoal vs GID worksheet'!$A$1:$B$686,2,0)</f>
        <v>滕州市</v>
      </c>
    </row>
    <row r="659" spans="1:29">
      <c r="A659" s="11">
        <v>2019</v>
      </c>
      <c r="B659" s="4" t="s">
        <v>6</v>
      </c>
      <c r="C659" s="4">
        <v>5</v>
      </c>
      <c r="D659" s="4" t="s">
        <v>0</v>
      </c>
      <c r="E659" s="4">
        <v>41</v>
      </c>
      <c r="F659" s="4" t="s">
        <v>0</v>
      </c>
      <c r="G659" s="8">
        <v>321</v>
      </c>
      <c r="H659" s="7" t="s">
        <v>180</v>
      </c>
      <c r="I659" s="7" t="s">
        <v>247</v>
      </c>
      <c r="J659" s="1" t="s">
        <v>248</v>
      </c>
      <c r="K659" s="1" t="s">
        <v>1233</v>
      </c>
      <c r="L659" s="1" t="s">
        <v>2927</v>
      </c>
      <c r="M659" s="1" t="s">
        <v>2357</v>
      </c>
      <c r="Q659" s="1">
        <v>3</v>
      </c>
      <c r="R659" s="1" t="str">
        <f t="shared" si="60"/>
        <v>Zhejiang</v>
      </c>
      <c r="S659" s="1" t="str">
        <f t="shared" si="61"/>
        <v>Tongxiang</v>
      </c>
      <c r="T659" s="1" t="s">
        <v>2357</v>
      </c>
      <c r="U659" s="1" t="s">
        <v>2927</v>
      </c>
      <c r="V659" s="1" t="s">
        <v>3453</v>
      </c>
      <c r="Y659" s="4" t="s">
        <v>5</v>
      </c>
      <c r="Z659" s="6">
        <v>232.92</v>
      </c>
      <c r="AA659" s="6">
        <v>132.47</v>
      </c>
      <c r="AB659" s="10">
        <v>365.39</v>
      </c>
      <c r="AC659" s="1" t="str">
        <f>VLOOKUP(V659,'loc sxcoal vs GID worksheet'!$A$1:$B$686,2,0)</f>
        <v>桐乡市</v>
      </c>
    </row>
    <row r="660" spans="1:29">
      <c r="A660" s="11">
        <v>2019</v>
      </c>
      <c r="B660" s="4" t="s">
        <v>6</v>
      </c>
      <c r="C660" s="4">
        <v>5</v>
      </c>
      <c r="D660" s="4" t="s">
        <v>0</v>
      </c>
      <c r="E660" s="4">
        <v>41</v>
      </c>
      <c r="F660" s="4" t="s">
        <v>0</v>
      </c>
      <c r="G660" s="8">
        <v>323</v>
      </c>
      <c r="H660" s="7" t="s">
        <v>180</v>
      </c>
      <c r="I660" s="7" t="s">
        <v>251</v>
      </c>
      <c r="J660" s="1" t="s">
        <v>252</v>
      </c>
      <c r="K660" s="1" t="s">
        <v>1235</v>
      </c>
      <c r="L660" s="1" t="s">
        <v>2647</v>
      </c>
      <c r="M660" s="1" t="s">
        <v>2357</v>
      </c>
      <c r="Q660" s="1">
        <v>3</v>
      </c>
      <c r="R660" s="1" t="str">
        <f t="shared" si="60"/>
        <v>Zhejiang</v>
      </c>
      <c r="S660" s="1" t="str">
        <f t="shared" si="61"/>
        <v>Lanxi</v>
      </c>
      <c r="T660" s="1" t="s">
        <v>2357</v>
      </c>
      <c r="U660" s="1" t="s">
        <v>2647</v>
      </c>
      <c r="V660" s="1" t="s">
        <v>3454</v>
      </c>
      <c r="Y660" s="4" t="s">
        <v>5</v>
      </c>
      <c r="Z660" s="6">
        <v>333.36</v>
      </c>
      <c r="AA660" s="6">
        <v>189.59</v>
      </c>
      <c r="AB660" s="10">
        <v>522.95000000000005</v>
      </c>
      <c r="AC660" s="1" t="str">
        <f>VLOOKUP(V660,'loc sxcoal vs GID worksheet'!$A$1:$B$686,2,0)</f>
        <v>兰溪市</v>
      </c>
    </row>
    <row r="661" spans="1:29">
      <c r="A661" s="11">
        <v>2019</v>
      </c>
      <c r="B661" s="4" t="s">
        <v>6</v>
      </c>
      <c r="C661" s="4">
        <v>5</v>
      </c>
      <c r="D661" s="4" t="s">
        <v>0</v>
      </c>
      <c r="E661" s="4">
        <v>41</v>
      </c>
      <c r="F661" s="4" t="s">
        <v>0</v>
      </c>
      <c r="G661" s="8">
        <v>330</v>
      </c>
      <c r="H661" s="7" t="s">
        <v>180</v>
      </c>
      <c r="I661" s="7" t="s">
        <v>263</v>
      </c>
      <c r="J661" s="1" t="s">
        <v>264</v>
      </c>
      <c r="K661" s="1" t="s">
        <v>1240</v>
      </c>
      <c r="L661" s="1" t="s">
        <v>2581</v>
      </c>
      <c r="M661" s="1" t="s">
        <v>2396</v>
      </c>
      <c r="Q661" s="1">
        <v>3</v>
      </c>
      <c r="R661" s="1" t="str">
        <f t="shared" si="60"/>
        <v>Jiangxi</v>
      </c>
      <c r="S661" s="1" t="str">
        <f t="shared" si="61"/>
        <v>Yichun</v>
      </c>
      <c r="T661" s="1" t="s">
        <v>2396</v>
      </c>
      <c r="U661" s="1" t="s">
        <v>2581</v>
      </c>
      <c r="V661" s="1" t="s">
        <v>3303</v>
      </c>
      <c r="Y661" s="4" t="s">
        <v>5</v>
      </c>
      <c r="Z661" s="6">
        <v>299.17</v>
      </c>
      <c r="AA661" s="6">
        <v>170.15</v>
      </c>
      <c r="AB661" s="10">
        <v>469.32000000000005</v>
      </c>
      <c r="AC661" s="1" t="str">
        <f>VLOOKUP(V661,'loc sxcoal vs GID worksheet'!$A$1:$B$686,2,0)</f>
        <v>伊春市</v>
      </c>
    </row>
    <row r="662" spans="1:29">
      <c r="A662" s="11">
        <v>2019</v>
      </c>
      <c r="B662" s="4" t="s">
        <v>6</v>
      </c>
      <c r="C662" s="4">
        <v>5</v>
      </c>
      <c r="D662" s="4" t="s">
        <v>0</v>
      </c>
      <c r="E662" s="4">
        <v>41</v>
      </c>
      <c r="F662" s="4" t="s">
        <v>0</v>
      </c>
      <c r="G662" s="8">
        <v>341</v>
      </c>
      <c r="H662" s="7" t="s">
        <v>180</v>
      </c>
      <c r="I662" s="7" t="s">
        <v>285</v>
      </c>
      <c r="J662" s="1" t="s">
        <v>286</v>
      </c>
      <c r="K662" s="1" t="s">
        <v>1251</v>
      </c>
      <c r="L662" s="1" t="s">
        <v>2490</v>
      </c>
      <c r="M662" s="1" t="s">
        <v>2400</v>
      </c>
      <c r="Q662" s="1">
        <v>3</v>
      </c>
      <c r="R662" s="1" t="str">
        <f t="shared" si="60"/>
        <v>Hunan</v>
      </c>
      <c r="S662" s="1" t="str">
        <f t="shared" si="61"/>
        <v>Chenzhou</v>
      </c>
      <c r="T662" s="1" t="s">
        <v>2400</v>
      </c>
      <c r="U662" s="1" t="s">
        <v>2490</v>
      </c>
      <c r="V662" s="1" t="s">
        <v>3279</v>
      </c>
      <c r="Y662" s="4" t="s">
        <v>5</v>
      </c>
      <c r="Z662" s="6">
        <v>299.17</v>
      </c>
      <c r="AA662" s="6">
        <v>170.15</v>
      </c>
      <c r="AB662" s="10">
        <v>469.32000000000005</v>
      </c>
      <c r="AC662" s="1" t="str">
        <f>VLOOKUP(V662,'loc sxcoal vs GID worksheet'!$A$1:$B$686,2,0)</f>
        <v>郴州市</v>
      </c>
    </row>
    <row r="663" spans="1:29">
      <c r="A663" s="11">
        <v>2019</v>
      </c>
      <c r="B663" s="4" t="s">
        <v>6</v>
      </c>
      <c r="C663" s="4">
        <v>5</v>
      </c>
      <c r="D663" s="4" t="s">
        <v>0</v>
      </c>
      <c r="E663" s="4">
        <v>41</v>
      </c>
      <c r="F663" s="4" t="s">
        <v>0</v>
      </c>
      <c r="G663" s="8">
        <v>344</v>
      </c>
      <c r="H663" s="7" t="s">
        <v>180</v>
      </c>
      <c r="I663" s="7" t="s">
        <v>291</v>
      </c>
      <c r="J663" s="1" t="s">
        <v>292</v>
      </c>
      <c r="K663" s="1" t="s">
        <v>1254</v>
      </c>
      <c r="L663" s="1" t="s">
        <v>3142</v>
      </c>
      <c r="M663" s="1" t="s">
        <v>2362</v>
      </c>
      <c r="Q663" s="1">
        <v>3</v>
      </c>
      <c r="R663" s="1" t="str">
        <f t="shared" si="60"/>
        <v>Henan</v>
      </c>
      <c r="S663" s="1" t="str">
        <f t="shared" si="61"/>
        <v>Dengfeng</v>
      </c>
      <c r="T663" s="1" t="s">
        <v>2362</v>
      </c>
      <c r="U663" s="1" t="s">
        <v>3142</v>
      </c>
      <c r="V663" s="1" t="s">
        <v>3433</v>
      </c>
      <c r="Y663" s="4" t="s">
        <v>5</v>
      </c>
      <c r="Z663" s="6">
        <v>333.36</v>
      </c>
      <c r="AA663" s="6">
        <v>189.59</v>
      </c>
      <c r="AB663" s="10">
        <v>522.95000000000005</v>
      </c>
      <c r="AC663" s="1" t="str">
        <f>VLOOKUP(V663,'loc sxcoal vs GID worksheet'!$A$1:$B$686,2,0)</f>
        <v>登封市</v>
      </c>
    </row>
    <row r="664" spans="1:29">
      <c r="A664" s="11">
        <v>2019</v>
      </c>
      <c r="B664" s="4" t="s">
        <v>6</v>
      </c>
      <c r="C664" s="4">
        <v>5</v>
      </c>
      <c r="D664" s="4" t="s">
        <v>0</v>
      </c>
      <c r="E664" s="4">
        <v>41</v>
      </c>
      <c r="F664" s="4" t="s">
        <v>0</v>
      </c>
      <c r="G664" s="8">
        <v>345</v>
      </c>
      <c r="H664" s="7" t="s">
        <v>180</v>
      </c>
      <c r="I664" s="7" t="s">
        <v>293</v>
      </c>
      <c r="J664" s="1" t="s">
        <v>294</v>
      </c>
      <c r="K664" s="1" t="s">
        <v>1153</v>
      </c>
      <c r="L664" s="1" t="s">
        <v>2421</v>
      </c>
      <c r="M664" s="1" t="s">
        <v>2362</v>
      </c>
      <c r="Q664" s="1">
        <v>3</v>
      </c>
      <c r="R664" s="1" t="str">
        <f t="shared" si="60"/>
        <v>Henan</v>
      </c>
      <c r="S664" s="1" t="str">
        <f t="shared" si="61"/>
        <v>Anyang</v>
      </c>
      <c r="T664" s="1" t="s">
        <v>2362</v>
      </c>
      <c r="U664" s="1" t="s">
        <v>2421</v>
      </c>
      <c r="V664" s="1" t="s">
        <v>3262</v>
      </c>
      <c r="Y664" s="4" t="s">
        <v>5</v>
      </c>
      <c r="Z664" s="6">
        <v>299.17</v>
      </c>
      <c r="AA664" s="6">
        <v>170.15</v>
      </c>
      <c r="AB664" s="10">
        <v>469.32000000000005</v>
      </c>
      <c r="AC664" s="1" t="str">
        <f>VLOOKUP(V664,'loc sxcoal vs GID worksheet'!$A$1:$B$686,2,0)</f>
        <v>安阳市</v>
      </c>
    </row>
    <row r="665" spans="1:29">
      <c r="A665" s="11">
        <v>2019</v>
      </c>
      <c r="B665" s="4" t="s">
        <v>6</v>
      </c>
      <c r="C665" s="4">
        <v>5</v>
      </c>
      <c r="D665" s="4" t="s">
        <v>0</v>
      </c>
      <c r="E665" s="4">
        <v>41</v>
      </c>
      <c r="F665" s="4" t="s">
        <v>0</v>
      </c>
      <c r="G665" s="8">
        <v>363</v>
      </c>
      <c r="H665" s="7" t="s">
        <v>309</v>
      </c>
      <c r="I665" s="7" t="s">
        <v>322</v>
      </c>
      <c r="J665" s="1" t="s">
        <v>322</v>
      </c>
      <c r="K665" s="1" t="s">
        <v>1272</v>
      </c>
      <c r="L665" s="1" t="s">
        <v>2753</v>
      </c>
      <c r="M665" s="1" t="s">
        <v>2496</v>
      </c>
      <c r="Q665" s="1">
        <v>3</v>
      </c>
      <c r="R665" s="1" t="str">
        <f t="shared" si="60"/>
        <v>Guangxi</v>
      </c>
      <c r="S665" s="1" t="str">
        <f t="shared" si="61"/>
        <v>Yulin</v>
      </c>
      <c r="T665" s="1" t="s">
        <v>2496</v>
      </c>
      <c r="U665" s="1" t="s">
        <v>2753</v>
      </c>
      <c r="V665" s="1" t="s">
        <v>3335</v>
      </c>
      <c r="Y665" s="4" t="s">
        <v>5</v>
      </c>
      <c r="Z665" s="6">
        <v>299.17</v>
      </c>
      <c r="AA665" s="6">
        <v>170.15</v>
      </c>
      <c r="AB665" s="10">
        <v>469.32000000000005</v>
      </c>
      <c r="AC665" s="1" t="str">
        <f>VLOOKUP(V665,'loc sxcoal vs GID worksheet'!$A$1:$B$686,2,0)</f>
        <v>榆林市</v>
      </c>
    </row>
    <row r="666" spans="1:29">
      <c r="A666" s="11">
        <v>2019</v>
      </c>
      <c r="B666" s="4" t="s">
        <v>6</v>
      </c>
      <c r="C666" s="4">
        <v>5</v>
      </c>
      <c r="D666" s="4" t="s">
        <v>0</v>
      </c>
      <c r="E666" s="4">
        <v>41</v>
      </c>
      <c r="F666" s="4" t="s">
        <v>0</v>
      </c>
      <c r="G666" s="8">
        <v>758</v>
      </c>
      <c r="H666" s="7" t="s">
        <v>856</v>
      </c>
      <c r="I666" s="7" t="s">
        <v>10</v>
      </c>
      <c r="J666" s="1" t="s">
        <v>2092</v>
      </c>
      <c r="K666" s="1" t="s">
        <v>1616</v>
      </c>
      <c r="L666" s="1" t="s">
        <v>2745</v>
      </c>
      <c r="M666" s="1" t="s">
        <v>2746</v>
      </c>
      <c r="N666" s="1" t="s">
        <v>2673</v>
      </c>
      <c r="O666" s="1" t="s">
        <v>2642</v>
      </c>
      <c r="Q666" s="1">
        <v>1</v>
      </c>
      <c r="R666" s="1" t="str">
        <f>O666</f>
        <v>Shanxi</v>
      </c>
      <c r="S666" s="1" t="str">
        <f>N666</f>
        <v>Luliang</v>
      </c>
      <c r="T666" s="1" t="s">
        <v>2642</v>
      </c>
      <c r="U666" s="1" t="s">
        <v>2673</v>
      </c>
      <c r="V666" s="1" t="s">
        <v>3504</v>
      </c>
      <c r="Y666" s="4" t="s">
        <v>5</v>
      </c>
      <c r="Z666" s="6">
        <v>100.44</v>
      </c>
      <c r="AA666" s="6">
        <v>57.12</v>
      </c>
      <c r="AB666" s="10">
        <v>157.56</v>
      </c>
      <c r="AC666" s="1" t="str">
        <f>VLOOKUP(V666,'loc sxcoal vs GID worksheet'!$A$1:$B$686,2,0)</f>
        <v>吕梁市</v>
      </c>
    </row>
    <row r="667" spans="1:29">
      <c r="A667" s="11">
        <v>2019</v>
      </c>
      <c r="B667" s="4" t="s">
        <v>6</v>
      </c>
      <c r="C667" s="4">
        <v>5</v>
      </c>
      <c r="D667" s="4" t="s">
        <v>0</v>
      </c>
      <c r="E667" s="4">
        <v>41</v>
      </c>
      <c r="F667" s="4" t="s">
        <v>0</v>
      </c>
      <c r="G667" s="8">
        <v>370</v>
      </c>
      <c r="H667" s="7" t="s">
        <v>330</v>
      </c>
      <c r="I667" s="7" t="s">
        <v>331</v>
      </c>
      <c r="J667" s="1" t="s">
        <v>331</v>
      </c>
      <c r="K667" s="1" t="s">
        <v>1279</v>
      </c>
      <c r="L667" s="1" t="s">
        <v>2948</v>
      </c>
      <c r="M667" s="1" t="s">
        <v>2949</v>
      </c>
      <c r="Q667" s="1">
        <v>3</v>
      </c>
      <c r="R667" s="1" t="str">
        <f t="shared" ref="R667:R692" si="62">M667</f>
        <v>Chongqing</v>
      </c>
      <c r="S667" s="1" t="str">
        <f t="shared" ref="S667:S692" si="63">L667</f>
        <v>Hechuan</v>
      </c>
      <c r="T667" s="1" t="s">
        <v>2949</v>
      </c>
      <c r="U667" s="1" t="s">
        <v>2948</v>
      </c>
      <c r="V667" s="1" t="s">
        <v>3483</v>
      </c>
      <c r="Y667" s="4" t="s">
        <v>5</v>
      </c>
      <c r="Z667" s="6">
        <v>666.72</v>
      </c>
      <c r="AA667" s="6">
        <v>379.19</v>
      </c>
      <c r="AB667" s="10">
        <v>1045.9100000000001</v>
      </c>
      <c r="AC667" s="1" t="str">
        <f>VLOOKUP(V667,'loc sxcoal vs GID worksheet'!$A$1:$B$686,2,0)</f>
        <v>重庆市</v>
      </c>
    </row>
    <row r="668" spans="1:29">
      <c r="A668" s="11">
        <v>2019</v>
      </c>
      <c r="B668" s="4" t="s">
        <v>6</v>
      </c>
      <c r="C668" s="4">
        <v>5</v>
      </c>
      <c r="D668" s="4" t="s">
        <v>0</v>
      </c>
      <c r="E668" s="4">
        <v>41</v>
      </c>
      <c r="F668" s="4" t="s">
        <v>0</v>
      </c>
      <c r="G668" s="8">
        <v>372</v>
      </c>
      <c r="H668" s="7" t="s">
        <v>334</v>
      </c>
      <c r="I668" s="7" t="s">
        <v>335</v>
      </c>
      <c r="J668" s="1" t="s">
        <v>335</v>
      </c>
      <c r="K668" s="1" t="s">
        <v>1281</v>
      </c>
      <c r="L668" s="1" t="s">
        <v>3206</v>
      </c>
      <c r="M668" s="1" t="s">
        <v>2949</v>
      </c>
      <c r="Q668" s="1">
        <v>3</v>
      </c>
      <c r="R668" s="1" t="str">
        <f t="shared" si="62"/>
        <v>Chongqing</v>
      </c>
      <c r="S668" s="1" t="str">
        <f t="shared" si="63"/>
        <v>Bishan</v>
      </c>
      <c r="T668" s="1" t="s">
        <v>2949</v>
      </c>
      <c r="U668" s="1" t="s">
        <v>3206</v>
      </c>
      <c r="V668" s="1" t="s">
        <v>3483</v>
      </c>
      <c r="Y668" s="4" t="s">
        <v>5</v>
      </c>
      <c r="Z668" s="6">
        <v>166.68</v>
      </c>
      <c r="AA668" s="6">
        <v>94.8</v>
      </c>
      <c r="AB668" s="10">
        <v>261.48</v>
      </c>
      <c r="AC668" s="1" t="str">
        <f>VLOOKUP(V668,'loc sxcoal vs GID worksheet'!$A$1:$B$686,2,0)</f>
        <v>重庆市</v>
      </c>
    </row>
    <row r="669" spans="1:29">
      <c r="A669" s="11">
        <v>2019</v>
      </c>
      <c r="B669" s="4" t="s">
        <v>6</v>
      </c>
      <c r="C669" s="4">
        <v>5</v>
      </c>
      <c r="D669" s="4" t="s">
        <v>0</v>
      </c>
      <c r="E669" s="4">
        <v>41</v>
      </c>
      <c r="F669" s="4" t="s">
        <v>0</v>
      </c>
      <c r="G669" s="8">
        <v>375</v>
      </c>
      <c r="H669" s="7" t="s">
        <v>336</v>
      </c>
      <c r="I669" s="7" t="s">
        <v>340</v>
      </c>
      <c r="J669" s="1" t="s">
        <v>341</v>
      </c>
      <c r="K669" s="1" t="s">
        <v>1284</v>
      </c>
      <c r="L669" s="1" t="s">
        <v>3207</v>
      </c>
      <c r="M669" s="1" t="s">
        <v>2949</v>
      </c>
      <c r="Q669" s="1">
        <v>3</v>
      </c>
      <c r="R669" s="1" t="str">
        <f t="shared" si="62"/>
        <v>Chongqing</v>
      </c>
      <c r="S669" s="1" t="str">
        <f t="shared" si="63"/>
        <v>Wanzhou</v>
      </c>
      <c r="T669" s="1" t="s">
        <v>2949</v>
      </c>
      <c r="U669" s="1" t="s">
        <v>3207</v>
      </c>
      <c r="V669" s="1" t="s">
        <v>3483</v>
      </c>
      <c r="Y669" s="4" t="s">
        <v>5</v>
      </c>
      <c r="Z669" s="6">
        <v>500.04</v>
      </c>
      <c r="AA669" s="6">
        <v>284.39</v>
      </c>
      <c r="AB669" s="10">
        <v>784.43000000000006</v>
      </c>
      <c r="AC669" s="1" t="str">
        <f>VLOOKUP(V669,'loc sxcoal vs GID worksheet'!$A$1:$B$686,2,0)</f>
        <v>重庆市</v>
      </c>
    </row>
    <row r="670" spans="1:29">
      <c r="A670" s="11">
        <v>2019</v>
      </c>
      <c r="B670" s="4" t="s">
        <v>6</v>
      </c>
      <c r="C670" s="4">
        <v>5</v>
      </c>
      <c r="D670" s="4" t="s">
        <v>0</v>
      </c>
      <c r="E670" s="4">
        <v>41</v>
      </c>
      <c r="F670" s="4" t="s">
        <v>0</v>
      </c>
      <c r="G670" s="8">
        <v>376</v>
      </c>
      <c r="H670" s="7" t="s">
        <v>342</v>
      </c>
      <c r="I670" s="7" t="s">
        <v>343</v>
      </c>
      <c r="J670" s="1" t="s">
        <v>343</v>
      </c>
      <c r="K670" s="1" t="s">
        <v>1285</v>
      </c>
      <c r="L670" s="1" t="s">
        <v>3208</v>
      </c>
      <c r="M670" s="1" t="s">
        <v>2949</v>
      </c>
      <c r="Q670" s="1">
        <v>3</v>
      </c>
      <c r="R670" s="1" t="str">
        <f t="shared" si="62"/>
        <v>Chongqing</v>
      </c>
      <c r="S670" s="1" t="str">
        <f t="shared" si="63"/>
        <v>Qianjiang</v>
      </c>
      <c r="T670" s="1" t="s">
        <v>2949</v>
      </c>
      <c r="U670" s="1" t="s">
        <v>3208</v>
      </c>
      <c r="V670" s="1" t="s">
        <v>3455</v>
      </c>
      <c r="Y670" s="4" t="s">
        <v>5</v>
      </c>
      <c r="Z670" s="6">
        <v>166.68</v>
      </c>
      <c r="AA670" s="6">
        <v>94.8</v>
      </c>
      <c r="AB670" s="10">
        <v>261.48</v>
      </c>
      <c r="AC670" s="1" t="str">
        <f>VLOOKUP(V670,'loc sxcoal vs GID worksheet'!$A$1:$B$686,2,0)</f>
        <v>潜江市</v>
      </c>
    </row>
    <row r="671" spans="1:29">
      <c r="A671" s="11">
        <v>2019</v>
      </c>
      <c r="B671" s="4" t="s">
        <v>6</v>
      </c>
      <c r="C671" s="4">
        <v>5</v>
      </c>
      <c r="D671" s="4" t="s">
        <v>0</v>
      </c>
      <c r="E671" s="4">
        <v>41</v>
      </c>
      <c r="F671" s="4" t="s">
        <v>0</v>
      </c>
      <c r="G671" s="8">
        <v>377</v>
      </c>
      <c r="H671" s="7" t="s">
        <v>344</v>
      </c>
      <c r="I671" s="7" t="s">
        <v>345</v>
      </c>
      <c r="J671" s="1" t="s">
        <v>345</v>
      </c>
      <c r="K671" s="1" t="s">
        <v>1286</v>
      </c>
      <c r="L671" s="1" t="s">
        <v>3209</v>
      </c>
      <c r="M671" s="1" t="s">
        <v>2949</v>
      </c>
      <c r="Q671" s="1">
        <v>3</v>
      </c>
      <c r="R671" s="1" t="str">
        <f t="shared" si="62"/>
        <v>Chongqing</v>
      </c>
      <c r="S671" s="1" t="str">
        <f t="shared" si="63"/>
        <v>YanjiaIndustrialPark</v>
      </c>
      <c r="T671" s="1" t="s">
        <v>2949</v>
      </c>
      <c r="U671" s="1" t="s">
        <v>3209</v>
      </c>
      <c r="V671" s="1" t="s">
        <v>3483</v>
      </c>
      <c r="Y671" s="4" t="s">
        <v>5</v>
      </c>
      <c r="Z671" s="6">
        <v>399.61</v>
      </c>
      <c r="AA671" s="6">
        <v>227.27</v>
      </c>
      <c r="AB671" s="10">
        <v>626.88</v>
      </c>
      <c r="AC671" s="1" t="str">
        <f>VLOOKUP(V671,'loc sxcoal vs GID worksheet'!$A$1:$B$686,2,0)</f>
        <v>重庆市</v>
      </c>
    </row>
    <row r="672" spans="1:29">
      <c r="A672" s="11">
        <v>2019</v>
      </c>
      <c r="B672" s="4" t="s">
        <v>6</v>
      </c>
      <c r="C672" s="4">
        <v>5</v>
      </c>
      <c r="D672" s="4" t="s">
        <v>0</v>
      </c>
      <c r="E672" s="4">
        <v>41</v>
      </c>
      <c r="F672" s="4" t="s">
        <v>0</v>
      </c>
      <c r="G672" s="8">
        <v>378</v>
      </c>
      <c r="H672" s="7" t="s">
        <v>346</v>
      </c>
      <c r="I672" s="7" t="s">
        <v>347</v>
      </c>
      <c r="J672" s="1" t="s">
        <v>347</v>
      </c>
      <c r="K672" s="1" t="s">
        <v>1287</v>
      </c>
      <c r="L672" s="1" t="s">
        <v>3042</v>
      </c>
      <c r="M672" s="1" t="s">
        <v>2949</v>
      </c>
      <c r="Q672" s="1">
        <v>3</v>
      </c>
      <c r="R672" s="1" t="str">
        <f t="shared" si="62"/>
        <v>Chongqing</v>
      </c>
      <c r="S672" s="1" t="str">
        <f t="shared" si="63"/>
        <v>Jiangjin</v>
      </c>
      <c r="T672" s="1" t="s">
        <v>2949</v>
      </c>
      <c r="U672" s="1" t="s">
        <v>3042</v>
      </c>
      <c r="V672" s="1" t="s">
        <v>3483</v>
      </c>
      <c r="Y672" s="4" t="s">
        <v>5</v>
      </c>
      <c r="Z672" s="6">
        <v>500.04</v>
      </c>
      <c r="AA672" s="6">
        <v>284.39</v>
      </c>
      <c r="AB672" s="10">
        <v>784.43000000000006</v>
      </c>
      <c r="AC672" s="1" t="str">
        <f>VLOOKUP(V672,'loc sxcoal vs GID worksheet'!$A$1:$B$686,2,0)</f>
        <v>重庆市</v>
      </c>
    </row>
    <row r="673" spans="1:29">
      <c r="A673" s="11">
        <v>2019</v>
      </c>
      <c r="B673" s="4" t="s">
        <v>6</v>
      </c>
      <c r="C673" s="4">
        <v>5</v>
      </c>
      <c r="D673" s="4" t="s">
        <v>0</v>
      </c>
      <c r="E673" s="4">
        <v>41</v>
      </c>
      <c r="F673" s="4" t="s">
        <v>0</v>
      </c>
      <c r="G673" s="8">
        <v>379</v>
      </c>
      <c r="H673" s="7" t="s">
        <v>348</v>
      </c>
      <c r="I673" s="7" t="s">
        <v>349</v>
      </c>
      <c r="J673" s="1" t="s">
        <v>349</v>
      </c>
      <c r="K673" s="1" t="s">
        <v>1288</v>
      </c>
      <c r="L673" s="1" t="s">
        <v>3210</v>
      </c>
      <c r="M673" s="1" t="s">
        <v>2949</v>
      </c>
      <c r="Q673" s="1">
        <v>3</v>
      </c>
      <c r="R673" s="1" t="str">
        <f t="shared" si="62"/>
        <v>Chongqing</v>
      </c>
      <c r="S673" s="1" t="str">
        <f t="shared" si="63"/>
        <v>Xiushan</v>
      </c>
      <c r="T673" s="1" t="s">
        <v>2949</v>
      </c>
      <c r="U673" s="1" t="s">
        <v>3210</v>
      </c>
      <c r="V673" s="1" t="s">
        <v>3483</v>
      </c>
      <c r="Y673" s="4" t="s">
        <v>5</v>
      </c>
      <c r="Z673" s="6">
        <v>166.68</v>
      </c>
      <c r="AA673" s="6">
        <v>94.8</v>
      </c>
      <c r="AB673" s="10">
        <v>261.48</v>
      </c>
      <c r="AC673" s="1" t="str">
        <f>VLOOKUP(V673,'loc sxcoal vs GID worksheet'!$A$1:$B$686,2,0)</f>
        <v>重庆市</v>
      </c>
    </row>
    <row r="674" spans="1:29">
      <c r="A674" s="11">
        <v>2019</v>
      </c>
      <c r="B674" s="4" t="s">
        <v>6</v>
      </c>
      <c r="C674" s="4">
        <v>5</v>
      </c>
      <c r="D674" s="4" t="s">
        <v>0</v>
      </c>
      <c r="E674" s="4">
        <v>41</v>
      </c>
      <c r="F674" s="4" t="s">
        <v>0</v>
      </c>
      <c r="G674" s="8">
        <v>384</v>
      </c>
      <c r="H674" s="7" t="s">
        <v>358</v>
      </c>
      <c r="I674" s="7" t="s">
        <v>359</v>
      </c>
      <c r="J674" s="1" t="s">
        <v>359</v>
      </c>
      <c r="K674" s="1" t="s">
        <v>1292</v>
      </c>
      <c r="L674" s="1" t="s">
        <v>2867</v>
      </c>
      <c r="M674" s="1" t="s">
        <v>2458</v>
      </c>
      <c r="Q674" s="1">
        <v>3</v>
      </c>
      <c r="R674" s="1" t="str">
        <f t="shared" si="62"/>
        <v>Shandong</v>
      </c>
      <c r="S674" s="1" t="str">
        <f t="shared" si="63"/>
        <v>Jining</v>
      </c>
      <c r="T674" s="1" t="s">
        <v>2458</v>
      </c>
      <c r="U674" s="1" t="s">
        <v>2867</v>
      </c>
      <c r="V674" s="1" t="s">
        <v>3353</v>
      </c>
      <c r="Y674" s="4" t="s">
        <v>5</v>
      </c>
      <c r="Z674" s="6">
        <v>500.04</v>
      </c>
      <c r="AA674" s="6">
        <v>284.39</v>
      </c>
      <c r="AB674" s="10">
        <v>784.43000000000006</v>
      </c>
      <c r="AC674" s="1" t="str">
        <f>VLOOKUP(V674,'loc sxcoal vs GID worksheet'!$A$1:$B$686,2,0)</f>
        <v>济宁市</v>
      </c>
    </row>
    <row r="675" spans="1:29">
      <c r="A675" s="11">
        <v>2019</v>
      </c>
      <c r="B675" s="4" t="s">
        <v>6</v>
      </c>
      <c r="C675" s="4">
        <v>5</v>
      </c>
      <c r="D675" s="4" t="s">
        <v>0</v>
      </c>
      <c r="E675" s="4">
        <v>41</v>
      </c>
      <c r="F675" s="4" t="s">
        <v>0</v>
      </c>
      <c r="G675" s="8">
        <v>389</v>
      </c>
      <c r="H675" s="7" t="s">
        <v>368</v>
      </c>
      <c r="I675" s="7" t="s">
        <v>369</v>
      </c>
      <c r="J675" s="1" t="s">
        <v>369</v>
      </c>
      <c r="K675" s="1" t="s">
        <v>1297</v>
      </c>
      <c r="L675" s="1" t="s">
        <v>3211</v>
      </c>
      <c r="M675" s="1" t="s">
        <v>2564</v>
      </c>
      <c r="Q675" s="1">
        <v>3</v>
      </c>
      <c r="R675" s="1" t="str">
        <f t="shared" si="62"/>
        <v>Hainan</v>
      </c>
      <c r="S675" s="1" t="str">
        <f t="shared" si="63"/>
        <v>Danzhou</v>
      </c>
      <c r="T675" s="1" t="s">
        <v>2564</v>
      </c>
      <c r="U675" s="1" t="s">
        <v>3211</v>
      </c>
      <c r="V675" s="1" t="s">
        <v>3456</v>
      </c>
      <c r="Y675" s="4" t="s">
        <v>5</v>
      </c>
      <c r="Z675" s="6">
        <v>32.049999999999997</v>
      </c>
      <c r="AA675" s="6">
        <v>18.23</v>
      </c>
      <c r="AB675" s="10">
        <v>50.28</v>
      </c>
      <c r="AC675" s="1" t="str">
        <f>VLOOKUP(V675,'loc sxcoal vs GID worksheet'!$A$1:$B$686,2,0)</f>
        <v>儋州市</v>
      </c>
    </row>
    <row r="676" spans="1:29">
      <c r="A676" s="11">
        <v>2019</v>
      </c>
      <c r="B676" s="4" t="s">
        <v>6</v>
      </c>
      <c r="C676" s="4">
        <v>5</v>
      </c>
      <c r="D676" s="4" t="s">
        <v>0</v>
      </c>
      <c r="E676" s="4">
        <v>41</v>
      </c>
      <c r="F676" s="4" t="s">
        <v>0</v>
      </c>
      <c r="G676" s="8">
        <v>393</v>
      </c>
      <c r="H676" s="7" t="s">
        <v>376</v>
      </c>
      <c r="I676" s="7" t="s">
        <v>377</v>
      </c>
      <c r="J676" s="1" t="s">
        <v>377</v>
      </c>
      <c r="K676" s="1" t="s">
        <v>1301</v>
      </c>
      <c r="L676" s="1" t="s">
        <v>3142</v>
      </c>
      <c r="M676" s="1" t="s">
        <v>2362</v>
      </c>
      <c r="Q676" s="1">
        <v>3</v>
      </c>
      <c r="R676" s="1" t="str">
        <f t="shared" si="62"/>
        <v>Henan</v>
      </c>
      <c r="S676" s="1" t="str">
        <f t="shared" si="63"/>
        <v>Dengfeng</v>
      </c>
      <c r="T676" s="1" t="s">
        <v>2362</v>
      </c>
      <c r="U676" s="1" t="s">
        <v>3142</v>
      </c>
      <c r="V676" s="1" t="s">
        <v>3433</v>
      </c>
      <c r="Y676" s="4" t="s">
        <v>5</v>
      </c>
      <c r="Z676" s="6">
        <v>299.17</v>
      </c>
      <c r="AA676" s="6">
        <v>170.15</v>
      </c>
      <c r="AB676" s="10">
        <v>469.32000000000005</v>
      </c>
      <c r="AC676" s="1" t="str">
        <f>VLOOKUP(V676,'loc sxcoal vs GID worksheet'!$A$1:$B$686,2,0)</f>
        <v>登封市</v>
      </c>
    </row>
    <row r="677" spans="1:29">
      <c r="A677" s="11">
        <v>2019</v>
      </c>
      <c r="B677" s="4" t="s">
        <v>6</v>
      </c>
      <c r="C677" s="4">
        <v>5</v>
      </c>
      <c r="D677" s="4" t="s">
        <v>0</v>
      </c>
      <c r="E677" s="4">
        <v>41</v>
      </c>
      <c r="F677" s="4" t="s">
        <v>0</v>
      </c>
      <c r="G677" s="8">
        <v>410</v>
      </c>
      <c r="H677" s="7" t="s">
        <v>411</v>
      </c>
      <c r="I677" s="7" t="s">
        <v>10</v>
      </c>
      <c r="J677" s="1" t="s">
        <v>412</v>
      </c>
      <c r="K677" s="1" t="s">
        <v>1318</v>
      </c>
      <c r="L677" s="1" t="s">
        <v>2374</v>
      </c>
      <c r="M677" s="1" t="s">
        <v>2370</v>
      </c>
      <c r="Q677" s="1">
        <v>3</v>
      </c>
      <c r="R677" s="1" t="str">
        <f t="shared" si="62"/>
        <v>Fujian</v>
      </c>
      <c r="S677" s="1" t="str">
        <f t="shared" si="63"/>
        <v>Longyan</v>
      </c>
      <c r="T677" s="1" t="s">
        <v>2370</v>
      </c>
      <c r="U677" s="1" t="s">
        <v>2374</v>
      </c>
      <c r="V677" s="1" t="s">
        <v>3248</v>
      </c>
      <c r="Y677" s="4" t="s">
        <v>5</v>
      </c>
      <c r="Z677" s="6">
        <v>100.44</v>
      </c>
      <c r="AA677" s="6">
        <v>57.12</v>
      </c>
      <c r="AB677" s="10">
        <v>157.56</v>
      </c>
      <c r="AC677" s="1" t="str">
        <f>VLOOKUP(V677,'loc sxcoal vs GID worksheet'!$A$1:$B$686,2,0)</f>
        <v>龙岩市</v>
      </c>
    </row>
    <row r="678" spans="1:29">
      <c r="A678" s="11">
        <v>2019</v>
      </c>
      <c r="B678" s="4" t="s">
        <v>6</v>
      </c>
      <c r="C678" s="4">
        <v>5</v>
      </c>
      <c r="D678" s="4" t="s">
        <v>0</v>
      </c>
      <c r="E678" s="4">
        <v>41</v>
      </c>
      <c r="F678" s="4" t="s">
        <v>0</v>
      </c>
      <c r="G678" s="8">
        <v>414</v>
      </c>
      <c r="H678" s="7" t="s">
        <v>418</v>
      </c>
      <c r="I678" s="7" t="s">
        <v>10</v>
      </c>
      <c r="J678" s="1" t="s">
        <v>419</v>
      </c>
      <c r="K678" s="1" t="s">
        <v>1322</v>
      </c>
      <c r="L678" s="1" t="s">
        <v>2525</v>
      </c>
      <c r="M678" s="1" t="s">
        <v>2396</v>
      </c>
      <c r="Q678" s="1">
        <v>3</v>
      </c>
      <c r="R678" s="1" t="str">
        <f t="shared" si="62"/>
        <v>Jiangxi</v>
      </c>
      <c r="S678" s="1" t="str">
        <f t="shared" si="63"/>
        <v>Fengcheng</v>
      </c>
      <c r="T678" s="1" t="s">
        <v>2396</v>
      </c>
      <c r="U678" s="1" t="s">
        <v>2525</v>
      </c>
      <c r="V678" s="1" t="s">
        <v>3457</v>
      </c>
      <c r="Y678" s="4" t="s">
        <v>5</v>
      </c>
      <c r="Z678" s="6">
        <v>166.68</v>
      </c>
      <c r="AA678" s="6">
        <v>94.8</v>
      </c>
      <c r="AB678" s="10">
        <v>261.48</v>
      </c>
      <c r="AC678" s="1" t="str">
        <f>VLOOKUP(V678,'loc sxcoal vs GID worksheet'!$A$1:$B$686,2,0)</f>
        <v>丰城市</v>
      </c>
    </row>
    <row r="679" spans="1:29">
      <c r="A679" s="11">
        <v>2019</v>
      </c>
      <c r="B679" s="4" t="s">
        <v>6</v>
      </c>
      <c r="C679" s="4">
        <v>5</v>
      </c>
      <c r="D679" s="4" t="s">
        <v>0</v>
      </c>
      <c r="E679" s="4">
        <v>41</v>
      </c>
      <c r="F679" s="4" t="s">
        <v>0</v>
      </c>
      <c r="G679" s="8">
        <v>416</v>
      </c>
      <c r="H679" s="7" t="s">
        <v>421</v>
      </c>
      <c r="I679" s="7" t="s">
        <v>10</v>
      </c>
      <c r="J679" s="1" t="s">
        <v>1842</v>
      </c>
      <c r="K679" s="1" t="s">
        <v>2317</v>
      </c>
      <c r="L679" s="1" t="s">
        <v>2970</v>
      </c>
      <c r="M679" s="1" t="s">
        <v>3212</v>
      </c>
      <c r="Q679" s="1">
        <v>3</v>
      </c>
      <c r="R679" s="1" t="str">
        <f t="shared" si="62"/>
        <v>Gansu4Shaft-0.25Mt/yr</v>
      </c>
      <c r="S679" s="1" t="str">
        <f t="shared" si="63"/>
        <v>Jiuquan</v>
      </c>
      <c r="T679" s="1" t="s">
        <v>3212</v>
      </c>
      <c r="U679" s="1" t="s">
        <v>2970</v>
      </c>
      <c r="V679" s="1" t="s">
        <v>3383</v>
      </c>
      <c r="Y679" s="4" t="s">
        <v>5</v>
      </c>
      <c r="Z679" s="6">
        <v>53.42</v>
      </c>
      <c r="AA679" s="6">
        <v>30.38</v>
      </c>
      <c r="AB679" s="10">
        <v>83.8</v>
      </c>
      <c r="AC679" s="1" t="str">
        <f>VLOOKUP(V679,'loc sxcoal vs GID worksheet'!$A$1:$B$686,2,0)</f>
        <v>酒泉市</v>
      </c>
    </row>
    <row r="680" spans="1:29">
      <c r="A680" s="11">
        <v>2019</v>
      </c>
      <c r="B680" s="4" t="s">
        <v>6</v>
      </c>
      <c r="C680" s="4">
        <v>5</v>
      </c>
      <c r="D680" s="4" t="s">
        <v>0</v>
      </c>
      <c r="E680" s="4">
        <v>41</v>
      </c>
      <c r="F680" s="4" t="s">
        <v>0</v>
      </c>
      <c r="G680" s="8">
        <v>427</v>
      </c>
      <c r="H680" s="7" t="s">
        <v>433</v>
      </c>
      <c r="I680" s="7" t="s">
        <v>438</v>
      </c>
      <c r="J680" s="1" t="s">
        <v>439</v>
      </c>
      <c r="K680" s="1" t="s">
        <v>1330</v>
      </c>
      <c r="L680" s="1" t="s">
        <v>2625</v>
      </c>
      <c r="M680" s="1" t="s">
        <v>1517</v>
      </c>
      <c r="Q680" s="1">
        <v>3</v>
      </c>
      <c r="R680" s="1" t="str">
        <f t="shared" si="62"/>
        <v>Guangdong</v>
      </c>
      <c r="S680" s="1" t="str">
        <f t="shared" si="63"/>
        <v>Meizhou</v>
      </c>
      <c r="T680" s="1" t="s">
        <v>1517</v>
      </c>
      <c r="U680" s="1" t="s">
        <v>2625</v>
      </c>
      <c r="V680" s="1" t="s">
        <v>3312</v>
      </c>
      <c r="Y680" s="4" t="s">
        <v>5</v>
      </c>
      <c r="Z680" s="6">
        <v>200.87</v>
      </c>
      <c r="AA680" s="6">
        <v>114.24</v>
      </c>
      <c r="AB680" s="10">
        <v>315.11</v>
      </c>
      <c r="AC680" s="1" t="str">
        <f>VLOOKUP(V680,'loc sxcoal vs GID worksheet'!$A$1:$B$686,2,0)</f>
        <v>梅州市</v>
      </c>
    </row>
    <row r="681" spans="1:29">
      <c r="A681" s="11">
        <v>2019</v>
      </c>
      <c r="B681" s="4" t="s">
        <v>6</v>
      </c>
      <c r="C681" s="4">
        <v>5</v>
      </c>
      <c r="D681" s="4" t="s">
        <v>0</v>
      </c>
      <c r="E681" s="4">
        <v>41</v>
      </c>
      <c r="F681" s="4" t="s">
        <v>0</v>
      </c>
      <c r="G681" s="8">
        <v>436</v>
      </c>
      <c r="H681" s="7" t="s">
        <v>452</v>
      </c>
      <c r="I681" s="7" t="s">
        <v>10</v>
      </c>
      <c r="J681" s="1" t="s">
        <v>1853</v>
      </c>
      <c r="K681" s="1" t="s">
        <v>2324</v>
      </c>
      <c r="L681" s="1" t="s">
        <v>2717</v>
      </c>
      <c r="M681" s="1" t="s">
        <v>2496</v>
      </c>
      <c r="Q681" s="1">
        <v>3</v>
      </c>
      <c r="R681" s="1" t="str">
        <f t="shared" si="62"/>
        <v>Guangxi</v>
      </c>
      <c r="S681" s="1" t="str">
        <f t="shared" si="63"/>
        <v>Liuzhou</v>
      </c>
      <c r="T681" s="1" t="s">
        <v>2496</v>
      </c>
      <c r="U681" s="1" t="s">
        <v>2717</v>
      </c>
      <c r="V681" s="1" t="s">
        <v>3329</v>
      </c>
      <c r="Y681" s="4" t="s">
        <v>5</v>
      </c>
      <c r="Z681" s="6">
        <v>961.62</v>
      </c>
      <c r="AA681" s="6">
        <v>546.91</v>
      </c>
      <c r="AB681" s="10">
        <v>1508.53</v>
      </c>
      <c r="AC681" s="1" t="str">
        <f>VLOOKUP(V681,'loc sxcoal vs GID worksheet'!$A$1:$B$686,2,0)</f>
        <v>柳州市</v>
      </c>
    </row>
    <row r="682" spans="1:29">
      <c r="A682" s="11">
        <v>2019</v>
      </c>
      <c r="B682" s="4" t="s">
        <v>6</v>
      </c>
      <c r="C682" s="4">
        <v>5</v>
      </c>
      <c r="D682" s="4" t="s">
        <v>0</v>
      </c>
      <c r="E682" s="4">
        <v>41</v>
      </c>
      <c r="F682" s="4" t="s">
        <v>0</v>
      </c>
      <c r="G682" s="8">
        <v>437</v>
      </c>
      <c r="H682" s="7" t="s">
        <v>453</v>
      </c>
      <c r="I682" s="7" t="s">
        <v>10</v>
      </c>
      <c r="J682" s="1" t="s">
        <v>454</v>
      </c>
      <c r="K682" s="1" t="s">
        <v>1336</v>
      </c>
      <c r="L682" s="1" t="s">
        <v>2787</v>
      </c>
      <c r="M682" s="1" t="s">
        <v>1517</v>
      </c>
      <c r="Q682" s="1">
        <v>3</v>
      </c>
      <c r="R682" s="1" t="str">
        <f t="shared" si="62"/>
        <v>Guangdong</v>
      </c>
      <c r="S682" s="1" t="str">
        <f t="shared" si="63"/>
        <v>Yunfu</v>
      </c>
      <c r="T682" s="1" t="s">
        <v>1517</v>
      </c>
      <c r="U682" s="1" t="s">
        <v>2787</v>
      </c>
      <c r="V682" s="1" t="s">
        <v>3342</v>
      </c>
      <c r="Y682" s="4" t="s">
        <v>5</v>
      </c>
      <c r="Z682" s="6">
        <v>465.85</v>
      </c>
      <c r="AA682" s="6">
        <v>264.95</v>
      </c>
      <c r="AB682" s="10">
        <v>730.8</v>
      </c>
      <c r="AC682" s="1" t="str">
        <f>VLOOKUP(V682,'loc sxcoal vs GID worksheet'!$A$1:$B$686,2,0)</f>
        <v>云浮市</v>
      </c>
    </row>
    <row r="683" spans="1:29">
      <c r="A683" s="11">
        <v>2019</v>
      </c>
      <c r="B683" s="4" t="s">
        <v>6</v>
      </c>
      <c r="C683" s="4">
        <v>5</v>
      </c>
      <c r="D683" s="4" t="s">
        <v>0</v>
      </c>
      <c r="E683" s="4">
        <v>41</v>
      </c>
      <c r="F683" s="4" t="s">
        <v>0</v>
      </c>
      <c r="G683" s="8">
        <v>440</v>
      </c>
      <c r="H683" s="7" t="s">
        <v>459</v>
      </c>
      <c r="I683" s="7" t="s">
        <v>10</v>
      </c>
      <c r="J683" s="1" t="s">
        <v>460</v>
      </c>
      <c r="K683" s="1" t="s">
        <v>1339</v>
      </c>
      <c r="L683" s="1" t="s">
        <v>2515</v>
      </c>
      <c r="M683" s="1" t="s">
        <v>2496</v>
      </c>
      <c r="Q683" s="1">
        <v>3</v>
      </c>
      <c r="R683" s="1" t="str">
        <f t="shared" si="62"/>
        <v>Guangxi</v>
      </c>
      <c r="S683" s="1" t="str">
        <f t="shared" si="63"/>
        <v>Guigang</v>
      </c>
      <c r="T683" s="1" t="s">
        <v>2496</v>
      </c>
      <c r="U683" s="1" t="s">
        <v>2515</v>
      </c>
      <c r="V683" s="1" t="s">
        <v>3286</v>
      </c>
      <c r="Y683" s="4" t="s">
        <v>5</v>
      </c>
      <c r="Z683" s="6">
        <v>66.239999999999995</v>
      </c>
      <c r="AA683" s="6">
        <v>37.68</v>
      </c>
      <c r="AB683" s="10">
        <v>103.91999999999999</v>
      </c>
      <c r="AC683" s="1" t="str">
        <f>VLOOKUP(V683,'loc sxcoal vs GID worksheet'!$A$1:$B$686,2,0)</f>
        <v>贵港市</v>
      </c>
    </row>
    <row r="684" spans="1:29">
      <c r="A684" s="11">
        <v>2019</v>
      </c>
      <c r="B684" s="4" t="s">
        <v>6</v>
      </c>
      <c r="C684" s="4">
        <v>5</v>
      </c>
      <c r="D684" s="4" t="s">
        <v>0</v>
      </c>
      <c r="E684" s="4">
        <v>41</v>
      </c>
      <c r="F684" s="4" t="s">
        <v>0</v>
      </c>
      <c r="G684" s="8">
        <v>444</v>
      </c>
      <c r="H684" s="7" t="s">
        <v>467</v>
      </c>
      <c r="I684" s="7" t="s">
        <v>10</v>
      </c>
      <c r="J684" s="1" t="s">
        <v>1854</v>
      </c>
      <c r="K684" s="1" t="s">
        <v>1343</v>
      </c>
      <c r="L684" s="1" t="s">
        <v>2408</v>
      </c>
      <c r="M684" s="1" t="s">
        <v>2409</v>
      </c>
      <c r="Q684" s="1">
        <v>3</v>
      </c>
      <c r="R684" s="1" t="str">
        <f t="shared" si="62"/>
        <v>Guizhou</v>
      </c>
      <c r="S684" s="1" t="str">
        <f t="shared" si="63"/>
        <v>Guiyang</v>
      </c>
      <c r="T684" s="1" t="s">
        <v>2409</v>
      </c>
      <c r="U684" s="1" t="s">
        <v>2408</v>
      </c>
      <c r="V684" s="1" t="s">
        <v>3258</v>
      </c>
      <c r="Y684" s="4" t="s">
        <v>5</v>
      </c>
      <c r="Z684" s="6">
        <v>34.19</v>
      </c>
      <c r="AA684" s="6">
        <v>19.45</v>
      </c>
      <c r="AB684" s="10">
        <v>53.64</v>
      </c>
      <c r="AC684" s="1" t="str">
        <f>VLOOKUP(V684,'loc sxcoal vs GID worksheet'!$A$1:$B$686,2,0)</f>
        <v>贵阳市</v>
      </c>
    </row>
    <row r="685" spans="1:29">
      <c r="A685" s="11">
        <v>2019</v>
      </c>
      <c r="B685" s="4" t="s">
        <v>6</v>
      </c>
      <c r="C685" s="4">
        <v>5</v>
      </c>
      <c r="D685" s="4" t="s">
        <v>0</v>
      </c>
      <c r="E685" s="4">
        <v>41</v>
      </c>
      <c r="F685" s="4" t="s">
        <v>0</v>
      </c>
      <c r="G685" s="8">
        <v>451</v>
      </c>
      <c r="H685" s="7" t="s">
        <v>476</v>
      </c>
      <c r="I685" s="7" t="s">
        <v>10</v>
      </c>
      <c r="J685" s="1" t="s">
        <v>1857</v>
      </c>
      <c r="K685" s="1" t="s">
        <v>1350</v>
      </c>
      <c r="L685" s="1" t="s">
        <v>3211</v>
      </c>
      <c r="M685" s="1" t="s">
        <v>2564</v>
      </c>
      <c r="Q685" s="1">
        <v>3</v>
      </c>
      <c r="R685" s="1" t="str">
        <f t="shared" si="62"/>
        <v>Hainan</v>
      </c>
      <c r="S685" s="1" t="str">
        <f t="shared" si="63"/>
        <v>Danzhou</v>
      </c>
      <c r="T685" s="1" t="s">
        <v>2564</v>
      </c>
      <c r="U685" s="1" t="s">
        <v>3211</v>
      </c>
      <c r="V685" s="1" t="s">
        <v>3456</v>
      </c>
      <c r="Y685" s="4" t="s">
        <v>5</v>
      </c>
      <c r="Z685" s="6">
        <v>42.74</v>
      </c>
      <c r="AA685" s="6">
        <v>24.31</v>
      </c>
      <c r="AB685" s="10">
        <v>67.05</v>
      </c>
      <c r="AC685" s="1" t="str">
        <f>VLOOKUP(V685,'loc sxcoal vs GID worksheet'!$A$1:$B$686,2,0)</f>
        <v>儋州市</v>
      </c>
    </row>
    <row r="686" spans="1:29">
      <c r="A686" s="11">
        <v>2019</v>
      </c>
      <c r="B686" s="4" t="s">
        <v>6</v>
      </c>
      <c r="C686" s="4">
        <v>5</v>
      </c>
      <c r="D686" s="4" t="s">
        <v>0</v>
      </c>
      <c r="E686" s="4">
        <v>41</v>
      </c>
      <c r="F686" s="4" t="s">
        <v>0</v>
      </c>
      <c r="G686" s="8">
        <v>452</v>
      </c>
      <c r="H686" s="7" t="s">
        <v>477</v>
      </c>
      <c r="I686" s="7" t="s">
        <v>10</v>
      </c>
      <c r="J686" s="1" t="s">
        <v>1857</v>
      </c>
      <c r="K686" s="1" t="s">
        <v>1350</v>
      </c>
      <c r="L686" s="1" t="s">
        <v>3211</v>
      </c>
      <c r="M686" s="1" t="s">
        <v>2564</v>
      </c>
      <c r="Q686" s="1">
        <v>3</v>
      </c>
      <c r="R686" s="1" t="str">
        <f t="shared" si="62"/>
        <v>Hainan</v>
      </c>
      <c r="S686" s="1" t="str">
        <f t="shared" si="63"/>
        <v>Danzhou</v>
      </c>
      <c r="T686" s="1" t="s">
        <v>2564</v>
      </c>
      <c r="U686" s="1" t="s">
        <v>3211</v>
      </c>
      <c r="V686" s="1" t="s">
        <v>3456</v>
      </c>
      <c r="Y686" s="4" t="s">
        <v>5</v>
      </c>
      <c r="Z686" s="6">
        <v>64.11</v>
      </c>
      <c r="AA686" s="6">
        <v>36.46</v>
      </c>
      <c r="AB686" s="10">
        <v>100.57</v>
      </c>
      <c r="AC686" s="1" t="str">
        <f>VLOOKUP(V686,'loc sxcoal vs GID worksheet'!$A$1:$B$686,2,0)</f>
        <v>儋州市</v>
      </c>
    </row>
    <row r="687" spans="1:29">
      <c r="A687" s="11">
        <v>2019</v>
      </c>
      <c r="B687" s="4" t="s">
        <v>6</v>
      </c>
      <c r="C687" s="4">
        <v>5</v>
      </c>
      <c r="D687" s="4" t="s">
        <v>0</v>
      </c>
      <c r="E687" s="4">
        <v>41</v>
      </c>
      <c r="F687" s="4" t="s">
        <v>0</v>
      </c>
      <c r="G687" s="8">
        <v>453</v>
      </c>
      <c r="H687" s="7" t="s">
        <v>478</v>
      </c>
      <c r="I687" s="7" t="s">
        <v>10</v>
      </c>
      <c r="J687" s="1" t="s">
        <v>1858</v>
      </c>
      <c r="K687" s="1" t="s">
        <v>1351</v>
      </c>
      <c r="L687" s="1" t="s">
        <v>3213</v>
      </c>
      <c r="M687" s="1" t="s">
        <v>2564</v>
      </c>
      <c r="Q687" s="1">
        <v>3</v>
      </c>
      <c r="R687" s="1" t="str">
        <f t="shared" si="62"/>
        <v>Hainan</v>
      </c>
      <c r="S687" s="1" t="str">
        <f t="shared" si="63"/>
        <v>Wuzhishan</v>
      </c>
      <c r="T687" s="1" t="s">
        <v>2564</v>
      </c>
      <c r="U687" s="1" t="s">
        <v>3213</v>
      </c>
      <c r="V687" s="1" t="s">
        <v>3458</v>
      </c>
      <c r="Y687" s="4" t="s">
        <v>5</v>
      </c>
      <c r="Z687" s="6">
        <v>21.37</v>
      </c>
      <c r="AA687" s="6">
        <v>12.15</v>
      </c>
      <c r="AB687" s="10">
        <v>33.520000000000003</v>
      </c>
      <c r="AC687" s="1" t="str">
        <f>VLOOKUP(V687,'loc sxcoal vs GID worksheet'!$A$1:$B$686,2,0)</f>
        <v>五指山市</v>
      </c>
    </row>
    <row r="688" spans="1:29">
      <c r="A688" s="11">
        <v>2019</v>
      </c>
      <c r="B688" s="4" t="s">
        <v>6</v>
      </c>
      <c r="C688" s="4">
        <v>5</v>
      </c>
      <c r="D688" s="4" t="s">
        <v>0</v>
      </c>
      <c r="E688" s="4">
        <v>41</v>
      </c>
      <c r="F688" s="4" t="s">
        <v>0</v>
      </c>
      <c r="G688" s="8">
        <v>461</v>
      </c>
      <c r="H688" s="7" t="s">
        <v>488</v>
      </c>
      <c r="I688" s="7" t="s">
        <v>10</v>
      </c>
      <c r="J688" s="1" t="s">
        <v>489</v>
      </c>
      <c r="K688" s="1" t="s">
        <v>1359</v>
      </c>
      <c r="L688" s="1" t="s">
        <v>1360</v>
      </c>
      <c r="M688" s="1" t="s">
        <v>1445</v>
      </c>
      <c r="Q688" s="1">
        <v>3</v>
      </c>
      <c r="R688" s="1" t="str">
        <f t="shared" si="62"/>
        <v>Hebei</v>
      </c>
      <c r="S688" s="1" t="str">
        <f t="shared" si="63"/>
        <v>Shijiazhuang</v>
      </c>
      <c r="T688" s="1" t="s">
        <v>1445</v>
      </c>
      <c r="U688" s="1" t="s">
        <v>1360</v>
      </c>
      <c r="V688" s="1" t="s">
        <v>3360</v>
      </c>
      <c r="Y688" s="4" t="s">
        <v>5</v>
      </c>
      <c r="Z688" s="6">
        <v>2470.29</v>
      </c>
      <c r="AA688" s="6">
        <v>1404.94</v>
      </c>
      <c r="AB688" s="10">
        <v>3875.23</v>
      </c>
      <c r="AC688" s="1" t="str">
        <f>VLOOKUP(V688,'loc sxcoal vs GID worksheet'!$A$1:$B$686,2,0)</f>
        <v>石家庄市</v>
      </c>
    </row>
    <row r="689" spans="1:29">
      <c r="A689" s="11">
        <v>2019</v>
      </c>
      <c r="B689" s="4" t="s">
        <v>6</v>
      </c>
      <c r="C689" s="4">
        <v>5</v>
      </c>
      <c r="D689" s="4" t="s">
        <v>0</v>
      </c>
      <c r="E689" s="4">
        <v>41</v>
      </c>
      <c r="F689" s="4" t="s">
        <v>0</v>
      </c>
      <c r="G689" s="8">
        <v>476</v>
      </c>
      <c r="H689" s="7" t="s">
        <v>508</v>
      </c>
      <c r="I689" s="7" t="s">
        <v>509</v>
      </c>
      <c r="J689" s="1" t="s">
        <v>510</v>
      </c>
      <c r="K689" s="1" t="s">
        <v>1371</v>
      </c>
      <c r="L689" s="1" t="s">
        <v>3214</v>
      </c>
      <c r="M689" s="1" t="s">
        <v>2362</v>
      </c>
      <c r="Q689" s="1">
        <v>3</v>
      </c>
      <c r="R689" s="1" t="str">
        <f t="shared" si="62"/>
        <v>Henan</v>
      </c>
      <c r="S689" s="1" t="str">
        <f t="shared" si="63"/>
        <v>Hebi</v>
      </c>
      <c r="T689" s="1" t="s">
        <v>2362</v>
      </c>
      <c r="U689" s="1" t="s">
        <v>3214</v>
      </c>
      <c r="V689" s="1" t="s">
        <v>3459</v>
      </c>
      <c r="Y689" s="4" t="s">
        <v>5</v>
      </c>
      <c r="Z689" s="6">
        <v>666.72</v>
      </c>
      <c r="AA689" s="6">
        <v>379.19</v>
      </c>
      <c r="AB689" s="10">
        <v>1045.9100000000001</v>
      </c>
      <c r="AC689" s="1" t="str">
        <f>VLOOKUP(V689,'loc sxcoal vs GID worksheet'!$A$1:$B$686,2,0)</f>
        <v>鹤壁市</v>
      </c>
    </row>
    <row r="690" spans="1:29">
      <c r="A690" s="11">
        <v>2019</v>
      </c>
      <c r="B690" s="4" t="s">
        <v>6</v>
      </c>
      <c r="C690" s="4">
        <v>5</v>
      </c>
      <c r="D690" s="4" t="s">
        <v>0</v>
      </c>
      <c r="E690" s="4">
        <v>41</v>
      </c>
      <c r="F690" s="4" t="s">
        <v>0</v>
      </c>
      <c r="G690" s="8">
        <v>496</v>
      </c>
      <c r="H690" s="7" t="s">
        <v>546</v>
      </c>
      <c r="I690" s="7" t="s">
        <v>10</v>
      </c>
      <c r="J690" s="1" t="s">
        <v>547</v>
      </c>
      <c r="K690" s="1" t="s">
        <v>1387</v>
      </c>
      <c r="L690" s="1" t="s">
        <v>3215</v>
      </c>
      <c r="M690" s="1" t="s">
        <v>2949</v>
      </c>
      <c r="Q690" s="1">
        <v>3</v>
      </c>
      <c r="R690" s="1" t="str">
        <f t="shared" si="62"/>
        <v>Chongqing</v>
      </c>
      <c r="S690" s="1" t="str">
        <f t="shared" si="63"/>
        <v>Fuling</v>
      </c>
      <c r="T690" s="1" t="s">
        <v>2949</v>
      </c>
      <c r="U690" s="1" t="s">
        <v>3215</v>
      </c>
      <c r="V690" s="1" t="s">
        <v>3483</v>
      </c>
      <c r="Y690" s="4" t="s">
        <v>5</v>
      </c>
      <c r="Z690" s="6">
        <v>307.72000000000003</v>
      </c>
      <c r="AA690" s="6">
        <v>175.01</v>
      </c>
      <c r="AB690" s="10">
        <v>482.73</v>
      </c>
      <c r="AC690" s="1" t="str">
        <f>VLOOKUP(V690,'loc sxcoal vs GID worksheet'!$A$1:$B$686,2,0)</f>
        <v>重庆市</v>
      </c>
    </row>
    <row r="691" spans="1:29">
      <c r="A691" s="11">
        <v>2019</v>
      </c>
      <c r="B691" s="4" t="s">
        <v>6</v>
      </c>
      <c r="C691" s="4">
        <v>5</v>
      </c>
      <c r="D691" s="4" t="s">
        <v>0</v>
      </c>
      <c r="E691" s="4">
        <v>41</v>
      </c>
      <c r="F691" s="4" t="s">
        <v>0</v>
      </c>
      <c r="G691" s="8">
        <v>497</v>
      </c>
      <c r="H691" s="7" t="s">
        <v>546</v>
      </c>
      <c r="I691" s="7" t="s">
        <v>10</v>
      </c>
      <c r="J691" s="1" t="s">
        <v>548</v>
      </c>
      <c r="K691" s="1" t="s">
        <v>1388</v>
      </c>
      <c r="L691" s="1" t="s">
        <v>3010</v>
      </c>
      <c r="M691" s="1" t="s">
        <v>2446</v>
      </c>
      <c r="Q691" s="1">
        <v>3</v>
      </c>
      <c r="R691" s="1" t="str">
        <f t="shared" si="62"/>
        <v>Hubei</v>
      </c>
      <c r="S691" s="1" t="str">
        <f t="shared" si="63"/>
        <v>Huangshi</v>
      </c>
      <c r="T691" s="1" t="s">
        <v>2446</v>
      </c>
      <c r="U691" s="1" t="s">
        <v>3010</v>
      </c>
      <c r="V691" s="1" t="s">
        <v>3396</v>
      </c>
      <c r="Y691" s="4" t="s">
        <v>5</v>
      </c>
      <c r="Z691" s="6">
        <v>534.23</v>
      </c>
      <c r="AA691" s="6">
        <v>303.83999999999997</v>
      </c>
      <c r="AB691" s="10">
        <v>838.06999999999994</v>
      </c>
      <c r="AC691" s="1" t="str">
        <f>VLOOKUP(V691,'loc sxcoal vs GID worksheet'!$A$1:$B$686,2,0)</f>
        <v>黄石市</v>
      </c>
    </row>
    <row r="692" spans="1:29">
      <c r="A692" s="11">
        <v>2019</v>
      </c>
      <c r="B692" s="4" t="s">
        <v>6</v>
      </c>
      <c r="C692" s="4">
        <v>5</v>
      </c>
      <c r="D692" s="4" t="s">
        <v>0</v>
      </c>
      <c r="E692" s="4">
        <v>41</v>
      </c>
      <c r="F692" s="4" t="s">
        <v>0</v>
      </c>
      <c r="G692" s="8">
        <v>498</v>
      </c>
      <c r="H692" s="7" t="s">
        <v>546</v>
      </c>
      <c r="I692" s="7" t="s">
        <v>10</v>
      </c>
      <c r="J692" s="1" t="s">
        <v>549</v>
      </c>
      <c r="K692" s="1" t="s">
        <v>1389</v>
      </c>
      <c r="L692" s="1" t="s">
        <v>2879</v>
      </c>
      <c r="M692" s="1" t="s">
        <v>2446</v>
      </c>
      <c r="Q692" s="1">
        <v>3</v>
      </c>
      <c r="R692" s="1" t="str">
        <f t="shared" si="62"/>
        <v>Hubei</v>
      </c>
      <c r="S692" s="1" t="str">
        <f t="shared" si="63"/>
        <v>Wuxue</v>
      </c>
      <c r="T692" s="1" t="s">
        <v>2446</v>
      </c>
      <c r="U692" s="1" t="s">
        <v>2879</v>
      </c>
      <c r="V692" s="1" t="s">
        <v>3460</v>
      </c>
      <c r="Y692" s="4" t="s">
        <v>5</v>
      </c>
      <c r="Z692" s="6">
        <v>720.14</v>
      </c>
      <c r="AA692" s="6">
        <v>409.57</v>
      </c>
      <c r="AB692" s="10">
        <v>1129.71</v>
      </c>
      <c r="AC692" s="1" t="str">
        <f>VLOOKUP(V692,'loc sxcoal vs GID worksheet'!$A$1:$B$686,2,0)</f>
        <v>武穴市</v>
      </c>
    </row>
    <row r="693" spans="1:29">
      <c r="A693" s="11">
        <v>2019</v>
      </c>
      <c r="B693" s="4" t="s">
        <v>6</v>
      </c>
      <c r="C693" s="4">
        <v>5</v>
      </c>
      <c r="D693" s="4" t="s">
        <v>0</v>
      </c>
      <c r="E693" s="4">
        <v>41</v>
      </c>
      <c r="F693" s="4" t="s">
        <v>0</v>
      </c>
      <c r="G693" s="8">
        <v>984</v>
      </c>
      <c r="H693" s="7" t="s">
        <v>1091</v>
      </c>
      <c r="I693" s="7" t="s">
        <v>10</v>
      </c>
      <c r="J693" s="1" t="s">
        <v>2308</v>
      </c>
      <c r="K693" s="1" t="s">
        <v>1814</v>
      </c>
      <c r="L693" s="1" t="s">
        <v>3190</v>
      </c>
      <c r="M693" s="1" t="s">
        <v>2673</v>
      </c>
      <c r="N693" s="1" t="s">
        <v>2642</v>
      </c>
      <c r="Q693" s="1">
        <v>2</v>
      </c>
      <c r="R693" s="1" t="str">
        <f>N693</f>
        <v>Shanxi</v>
      </c>
      <c r="S693" s="1" t="str">
        <f>M693</f>
        <v>Luliang</v>
      </c>
      <c r="T693" s="1" t="s">
        <v>2642</v>
      </c>
      <c r="U693" s="1" t="s">
        <v>2673</v>
      </c>
      <c r="V693" s="1" t="s">
        <v>3504</v>
      </c>
      <c r="Y693" s="4" t="s">
        <v>5</v>
      </c>
      <c r="Z693" s="6">
        <v>132.49</v>
      </c>
      <c r="AA693" s="6">
        <v>75.349999999999994</v>
      </c>
      <c r="AB693" s="10">
        <v>207.84</v>
      </c>
      <c r="AC693" s="1" t="str">
        <f>VLOOKUP(V693,'loc sxcoal vs GID worksheet'!$A$1:$B$686,2,0)</f>
        <v>吕梁市</v>
      </c>
    </row>
    <row r="694" spans="1:29">
      <c r="A694" s="11">
        <v>2019</v>
      </c>
      <c r="B694" s="4" t="s">
        <v>6</v>
      </c>
      <c r="C694" s="4">
        <v>5</v>
      </c>
      <c r="D694" s="4" t="s">
        <v>0</v>
      </c>
      <c r="E694" s="4">
        <v>41</v>
      </c>
      <c r="F694" s="4" t="s">
        <v>0</v>
      </c>
      <c r="G694" s="8">
        <v>260</v>
      </c>
      <c r="H694" s="7" t="s">
        <v>105</v>
      </c>
      <c r="I694" s="7" t="s">
        <v>128</v>
      </c>
      <c r="J694" s="1" t="s">
        <v>129</v>
      </c>
      <c r="K694" s="1" t="s">
        <v>1174</v>
      </c>
      <c r="L694" s="1" t="s">
        <v>1775</v>
      </c>
      <c r="M694" s="1" t="s">
        <v>3198</v>
      </c>
      <c r="Q694" s="1">
        <v>3</v>
      </c>
      <c r="R694" s="1" t="str">
        <f t="shared" ref="R694:R717" si="64">M694</f>
        <v>Tianjin</v>
      </c>
      <c r="S694" s="1" t="str">
        <f t="shared" ref="S694:S717" si="65">L694</f>
        <v>Beicheng</v>
      </c>
      <c r="T694" s="1" t="s">
        <v>3198</v>
      </c>
      <c r="U694" s="1" t="s">
        <v>1775</v>
      </c>
      <c r="V694" s="1" t="s">
        <v>3505</v>
      </c>
      <c r="Y694" s="4" t="s">
        <v>5</v>
      </c>
      <c r="Z694" s="6">
        <v>333.36</v>
      </c>
      <c r="AA694" s="6">
        <v>189.59</v>
      </c>
      <c r="AB694" s="10">
        <v>522.95000000000005</v>
      </c>
      <c r="AC694" s="1" t="str">
        <f>VLOOKUP(V694,'loc sxcoal vs GID worksheet'!$A$1:$B$686,2,0)</f>
        <v>天津市</v>
      </c>
    </row>
    <row r="695" spans="1:29">
      <c r="A695" s="11">
        <v>2019</v>
      </c>
      <c r="B695" s="4" t="s">
        <v>6</v>
      </c>
      <c r="C695" s="4">
        <v>5</v>
      </c>
      <c r="D695" s="4" t="s">
        <v>0</v>
      </c>
      <c r="E695" s="4">
        <v>41</v>
      </c>
      <c r="F695" s="4" t="s">
        <v>0</v>
      </c>
      <c r="G695" s="8">
        <v>530</v>
      </c>
      <c r="H695" s="7" t="s">
        <v>586</v>
      </c>
      <c r="I695" s="7" t="s">
        <v>590</v>
      </c>
      <c r="J695" s="1" t="s">
        <v>1894</v>
      </c>
      <c r="K695" s="1" t="s">
        <v>2328</v>
      </c>
      <c r="L695" s="1" t="s">
        <v>3168</v>
      </c>
      <c r="M695" s="1" t="s">
        <v>3217</v>
      </c>
      <c r="Q695" s="1">
        <v>3</v>
      </c>
      <c r="R695" s="1" t="str">
        <f t="shared" si="64"/>
        <v>Inner</v>
      </c>
      <c r="S695" s="1" t="str">
        <f t="shared" si="65"/>
        <v>Wuhai</v>
      </c>
      <c r="T695" s="1" t="s">
        <v>3217</v>
      </c>
      <c r="U695" s="1" t="s">
        <v>3168</v>
      </c>
      <c r="V695" s="1" t="s">
        <v>3437</v>
      </c>
      <c r="Y695" s="4" t="s">
        <v>5</v>
      </c>
      <c r="Z695" s="6">
        <v>399.61</v>
      </c>
      <c r="AA695" s="6">
        <v>227.27</v>
      </c>
      <c r="AB695" s="10">
        <v>626.88</v>
      </c>
      <c r="AC695" s="1" t="str">
        <f>VLOOKUP(V695,'loc sxcoal vs GID worksheet'!$A$1:$B$686,2,0)</f>
        <v>乌海市</v>
      </c>
    </row>
    <row r="696" spans="1:29">
      <c r="A696" s="11">
        <v>2019</v>
      </c>
      <c r="B696" s="4" t="s">
        <v>6</v>
      </c>
      <c r="C696" s="4">
        <v>5</v>
      </c>
      <c r="D696" s="4" t="s">
        <v>0</v>
      </c>
      <c r="E696" s="4">
        <v>41</v>
      </c>
      <c r="F696" s="4" t="s">
        <v>0</v>
      </c>
      <c r="G696" s="8">
        <v>534</v>
      </c>
      <c r="H696" s="7" t="s">
        <v>595</v>
      </c>
      <c r="I696" s="7" t="s">
        <v>10</v>
      </c>
      <c r="J696" s="1" t="s">
        <v>1897</v>
      </c>
      <c r="K696" s="1" t="s">
        <v>1419</v>
      </c>
      <c r="L696" s="1" t="s">
        <v>3168</v>
      </c>
      <c r="M696" s="1" t="s">
        <v>2615</v>
      </c>
      <c r="Q696" s="1">
        <v>3</v>
      </c>
      <c r="R696" s="1" t="str">
        <f t="shared" si="64"/>
        <v>InnerMongolia</v>
      </c>
      <c r="S696" s="1" t="str">
        <f t="shared" si="65"/>
        <v>Wuhai</v>
      </c>
      <c r="T696" s="1" t="s">
        <v>2615</v>
      </c>
      <c r="U696" s="1" t="s">
        <v>3168</v>
      </c>
      <c r="V696" s="1" t="s">
        <v>3437</v>
      </c>
      <c r="Y696" s="4" t="s">
        <v>5</v>
      </c>
      <c r="Z696" s="6">
        <v>333.36</v>
      </c>
      <c r="AA696" s="6">
        <v>189.59</v>
      </c>
      <c r="AB696" s="10">
        <v>522.95000000000005</v>
      </c>
      <c r="AC696" s="1" t="str">
        <f>VLOOKUP(V696,'loc sxcoal vs GID worksheet'!$A$1:$B$686,2,0)</f>
        <v>乌海市</v>
      </c>
    </row>
    <row r="697" spans="1:29">
      <c r="A697" s="11">
        <v>2019</v>
      </c>
      <c r="B697" s="4" t="s">
        <v>6</v>
      </c>
      <c r="C697" s="4">
        <v>5</v>
      </c>
      <c r="D697" s="4" t="s">
        <v>0</v>
      </c>
      <c r="E697" s="4">
        <v>41</v>
      </c>
      <c r="F697" s="4" t="s">
        <v>0</v>
      </c>
      <c r="G697" s="8">
        <v>542</v>
      </c>
      <c r="H697" s="7" t="s">
        <v>606</v>
      </c>
      <c r="I697" s="7" t="s">
        <v>10</v>
      </c>
      <c r="J697" s="1" t="s">
        <v>607</v>
      </c>
      <c r="K697" s="1" t="s">
        <v>1426</v>
      </c>
      <c r="L697" s="1" t="s">
        <v>3219</v>
      </c>
      <c r="M697" s="1" t="s">
        <v>2453</v>
      </c>
      <c r="Q697" s="1">
        <v>3</v>
      </c>
      <c r="R697" s="1" t="str">
        <f t="shared" si="64"/>
        <v>Jiangsu</v>
      </c>
      <c r="S697" s="1" t="str">
        <f t="shared" si="65"/>
        <v>Dongtai</v>
      </c>
      <c r="T697" s="1" t="s">
        <v>2453</v>
      </c>
      <c r="U697" s="1" t="s">
        <v>3219</v>
      </c>
      <c r="V697" s="1" t="s">
        <v>3461</v>
      </c>
      <c r="Y697" s="4" t="s">
        <v>5</v>
      </c>
      <c r="Z697" s="6">
        <v>213.69</v>
      </c>
      <c r="AA697" s="6">
        <v>121.53</v>
      </c>
      <c r="AB697" s="10">
        <v>335.22</v>
      </c>
      <c r="AC697" s="1" t="str">
        <f>VLOOKUP(V697,'loc sxcoal vs GID worksheet'!$A$1:$B$686,2,0)</f>
        <v>东台市</v>
      </c>
    </row>
    <row r="698" spans="1:29">
      <c r="A698" s="11">
        <v>2019</v>
      </c>
      <c r="B698" s="4" t="s">
        <v>6</v>
      </c>
      <c r="C698" s="4">
        <v>5</v>
      </c>
      <c r="D698" s="4" t="s">
        <v>0</v>
      </c>
      <c r="E698" s="4">
        <v>41</v>
      </c>
      <c r="F698" s="4" t="s">
        <v>0</v>
      </c>
      <c r="G698" s="8">
        <v>551</v>
      </c>
      <c r="H698" s="7" t="s">
        <v>615</v>
      </c>
      <c r="I698" s="7" t="s">
        <v>618</v>
      </c>
      <c r="J698" s="1" t="s">
        <v>1908</v>
      </c>
      <c r="K698" s="1" t="s">
        <v>1434</v>
      </c>
      <c r="L698" s="1" t="s">
        <v>3220</v>
      </c>
      <c r="M698" s="1" t="s">
        <v>2396</v>
      </c>
      <c r="Q698" s="1">
        <v>3</v>
      </c>
      <c r="R698" s="1" t="str">
        <f t="shared" si="64"/>
        <v>Jiangxi</v>
      </c>
      <c r="S698" s="1" t="str">
        <f t="shared" si="65"/>
        <v>Ruijin</v>
      </c>
      <c r="T698" s="1" t="s">
        <v>2396</v>
      </c>
      <c r="U698" s="1" t="s">
        <v>3220</v>
      </c>
      <c r="V698" s="1" t="s">
        <v>3462</v>
      </c>
      <c r="Y698" s="4" t="s">
        <v>5</v>
      </c>
      <c r="Z698" s="6">
        <v>666.72</v>
      </c>
      <c r="AA698" s="6">
        <v>379.19</v>
      </c>
      <c r="AB698" s="10">
        <v>1045.9100000000001</v>
      </c>
      <c r="AC698" s="1" t="str">
        <f>VLOOKUP(V698,'loc sxcoal vs GID worksheet'!$A$1:$B$686,2,0)</f>
        <v>瑞金市</v>
      </c>
    </row>
    <row r="699" spans="1:29">
      <c r="A699" s="11">
        <v>2019</v>
      </c>
      <c r="B699" s="4" t="s">
        <v>6</v>
      </c>
      <c r="C699" s="4">
        <v>5</v>
      </c>
      <c r="D699" s="4" t="s">
        <v>0</v>
      </c>
      <c r="E699" s="4">
        <v>41</v>
      </c>
      <c r="F699" s="4" t="s">
        <v>0</v>
      </c>
      <c r="G699" s="8">
        <v>553</v>
      </c>
      <c r="H699" s="7" t="s">
        <v>619</v>
      </c>
      <c r="I699" s="7" t="s">
        <v>10</v>
      </c>
      <c r="J699" s="1" t="s">
        <v>1910</v>
      </c>
      <c r="K699" s="1" t="s">
        <v>1435</v>
      </c>
      <c r="L699" s="1" t="s">
        <v>2869</v>
      </c>
      <c r="M699" s="1" t="s">
        <v>2396</v>
      </c>
      <c r="Q699" s="1">
        <v>3</v>
      </c>
      <c r="R699" s="1" t="str">
        <f t="shared" si="64"/>
        <v>Jiangxi</v>
      </c>
      <c r="S699" s="1" t="str">
        <f t="shared" si="65"/>
        <v>Xinyu</v>
      </c>
      <c r="T699" s="1" t="s">
        <v>2396</v>
      </c>
      <c r="U699" s="1" t="s">
        <v>2869</v>
      </c>
      <c r="V699" s="1" t="s">
        <v>3354</v>
      </c>
      <c r="Y699" s="4" t="s">
        <v>5</v>
      </c>
      <c r="Z699" s="6">
        <v>200.87</v>
      </c>
      <c r="AA699" s="6">
        <v>114.24</v>
      </c>
      <c r="AB699" s="10">
        <v>315.11</v>
      </c>
      <c r="AC699" s="1" t="str">
        <f>VLOOKUP(V699,'loc sxcoal vs GID worksheet'!$A$1:$B$686,2,0)</f>
        <v>新余市</v>
      </c>
    </row>
    <row r="700" spans="1:29">
      <c r="A700" s="11">
        <v>2019</v>
      </c>
      <c r="B700" s="4" t="s">
        <v>6</v>
      </c>
      <c r="C700" s="4">
        <v>5</v>
      </c>
      <c r="D700" s="4" t="s">
        <v>0</v>
      </c>
      <c r="E700" s="4">
        <v>41</v>
      </c>
      <c r="F700" s="4" t="s">
        <v>0</v>
      </c>
      <c r="G700" s="8">
        <v>572</v>
      </c>
      <c r="H700" s="7" t="s">
        <v>641</v>
      </c>
      <c r="I700" s="7" t="s">
        <v>645</v>
      </c>
      <c r="J700" s="1" t="s">
        <v>1922</v>
      </c>
      <c r="K700" s="1" t="s">
        <v>2331</v>
      </c>
      <c r="L700" s="1" t="s">
        <v>3221</v>
      </c>
      <c r="M700" s="1" t="s">
        <v>2634</v>
      </c>
      <c r="Q700" s="1">
        <v>3</v>
      </c>
      <c r="R700" s="1" t="str">
        <f t="shared" si="64"/>
        <v>Jilin</v>
      </c>
      <c r="S700" s="1" t="str">
        <f t="shared" si="65"/>
        <v>Tumen</v>
      </c>
      <c r="T700" s="1" t="s">
        <v>2634</v>
      </c>
      <c r="U700" s="1" t="s">
        <v>3221</v>
      </c>
      <c r="V700" s="1" t="s">
        <v>3463</v>
      </c>
      <c r="Y700" s="4" t="s">
        <v>5</v>
      </c>
      <c r="Z700" s="6">
        <v>600.48</v>
      </c>
      <c r="AA700" s="6">
        <v>341.51</v>
      </c>
      <c r="AB700" s="10">
        <v>941.99</v>
      </c>
      <c r="AC700" s="1" t="str">
        <f>VLOOKUP(V700,'loc sxcoal vs GID worksheet'!$A$1:$B$686,2,0)</f>
        <v>图们市</v>
      </c>
    </row>
    <row r="701" spans="1:29">
      <c r="A701" s="11">
        <v>2019</v>
      </c>
      <c r="B701" s="4" t="s">
        <v>6</v>
      </c>
      <c r="C701" s="4">
        <v>5</v>
      </c>
      <c r="D701" s="4" t="s">
        <v>0</v>
      </c>
      <c r="E701" s="4">
        <v>41</v>
      </c>
      <c r="F701" s="4" t="s">
        <v>0</v>
      </c>
      <c r="G701" s="8">
        <v>578</v>
      </c>
      <c r="H701" s="7" t="s">
        <v>652</v>
      </c>
      <c r="I701" s="7" t="s">
        <v>10</v>
      </c>
      <c r="J701" s="1" t="s">
        <v>1926</v>
      </c>
      <c r="K701" s="1" t="s">
        <v>1455</v>
      </c>
      <c r="L701" s="1" t="s">
        <v>3115</v>
      </c>
      <c r="M701" s="1" t="s">
        <v>2642</v>
      </c>
      <c r="Q701" s="1">
        <v>3</v>
      </c>
      <c r="R701" s="1" t="str">
        <f t="shared" si="64"/>
        <v>Shanxi</v>
      </c>
      <c r="S701" s="1" t="str">
        <f t="shared" si="65"/>
        <v>Changzhi</v>
      </c>
      <c r="T701" s="1" t="s">
        <v>2642</v>
      </c>
      <c r="U701" s="1" t="s">
        <v>3115</v>
      </c>
      <c r="V701" s="1" t="s">
        <v>3424</v>
      </c>
      <c r="Y701" s="4" t="s">
        <v>5</v>
      </c>
      <c r="Z701" s="6">
        <v>320.54000000000002</v>
      </c>
      <c r="AA701" s="6">
        <v>182.3</v>
      </c>
      <c r="AB701" s="10">
        <v>502.84000000000003</v>
      </c>
      <c r="AC701" s="1" t="str">
        <f>VLOOKUP(V701,'loc sxcoal vs GID worksheet'!$A$1:$B$686,2,0)</f>
        <v>长治市</v>
      </c>
    </row>
    <row r="702" spans="1:29">
      <c r="A702" s="11">
        <v>2019</v>
      </c>
      <c r="B702" s="4" t="s">
        <v>6</v>
      </c>
      <c r="C702" s="4">
        <v>5</v>
      </c>
      <c r="D702" s="4" t="s">
        <v>0</v>
      </c>
      <c r="E702" s="4">
        <v>41</v>
      </c>
      <c r="F702" s="4" t="s">
        <v>0</v>
      </c>
      <c r="G702" s="8">
        <v>585</v>
      </c>
      <c r="H702" s="7" t="s">
        <v>664</v>
      </c>
      <c r="I702" s="7" t="s">
        <v>10</v>
      </c>
      <c r="J702" s="1" t="s">
        <v>665</v>
      </c>
      <c r="K702" s="1" t="s">
        <v>1462</v>
      </c>
      <c r="L702" s="1" t="s">
        <v>3222</v>
      </c>
      <c r="M702" s="1" t="s">
        <v>2432</v>
      </c>
      <c r="Q702" s="1">
        <v>3</v>
      </c>
      <c r="R702" s="1" t="str">
        <f t="shared" si="64"/>
        <v>Heilungkiang</v>
      </c>
      <c r="S702" s="1" t="str">
        <f t="shared" si="65"/>
        <v>Jixi</v>
      </c>
      <c r="T702" s="1" t="s">
        <v>2432</v>
      </c>
      <c r="U702" s="1" t="s">
        <v>3222</v>
      </c>
      <c r="V702" s="1" t="s">
        <v>3464</v>
      </c>
      <c r="Y702" s="4" t="s">
        <v>5</v>
      </c>
      <c r="Z702" s="6">
        <v>132.49</v>
      </c>
      <c r="AA702" s="6">
        <v>75.349999999999994</v>
      </c>
      <c r="AB702" s="10">
        <v>207.84</v>
      </c>
      <c r="AC702" s="1" t="str">
        <f>VLOOKUP(V702,'loc sxcoal vs GID worksheet'!$A$1:$B$686,2,0)</f>
        <v>鸡西市</v>
      </c>
    </row>
    <row r="703" spans="1:29">
      <c r="A703" s="11">
        <v>2019</v>
      </c>
      <c r="B703" s="4" t="s">
        <v>6</v>
      </c>
      <c r="C703" s="4">
        <v>5</v>
      </c>
      <c r="D703" s="4" t="s">
        <v>0</v>
      </c>
      <c r="E703" s="4">
        <v>41</v>
      </c>
      <c r="F703" s="4" t="s">
        <v>0</v>
      </c>
      <c r="G703" s="8">
        <v>590</v>
      </c>
      <c r="H703" s="7" t="s">
        <v>673</v>
      </c>
      <c r="I703" s="7" t="s">
        <v>10</v>
      </c>
      <c r="J703" s="1" t="s">
        <v>1932</v>
      </c>
      <c r="K703" s="1" t="s">
        <v>1467</v>
      </c>
      <c r="L703" s="1" t="s">
        <v>2544</v>
      </c>
      <c r="M703" s="1" t="s">
        <v>2545</v>
      </c>
      <c r="Q703" s="1">
        <v>3</v>
      </c>
      <c r="R703" s="1" t="str">
        <f t="shared" si="64"/>
        <v>Yunnan</v>
      </c>
      <c r="S703" s="1" t="str">
        <f t="shared" si="65"/>
        <v>Kunming</v>
      </c>
      <c r="T703" s="1" t="s">
        <v>2545</v>
      </c>
      <c r="U703" s="1" t="s">
        <v>2544</v>
      </c>
      <c r="V703" s="1" t="s">
        <v>3293</v>
      </c>
      <c r="Y703" s="4" t="s">
        <v>5</v>
      </c>
      <c r="Z703" s="6">
        <v>25.64</v>
      </c>
      <c r="AA703" s="6">
        <v>14.58</v>
      </c>
      <c r="AB703" s="10">
        <v>40.22</v>
      </c>
      <c r="AC703" s="1" t="str">
        <f>VLOOKUP(V703,'loc sxcoal vs GID worksheet'!$A$1:$B$686,2,0)</f>
        <v>昆明市</v>
      </c>
    </row>
    <row r="704" spans="1:29">
      <c r="A704" s="11">
        <v>2019</v>
      </c>
      <c r="B704" s="4" t="s">
        <v>6</v>
      </c>
      <c r="C704" s="4">
        <v>5</v>
      </c>
      <c r="D704" s="4" t="s">
        <v>0</v>
      </c>
      <c r="E704" s="4">
        <v>41</v>
      </c>
      <c r="F704" s="4" t="s">
        <v>0</v>
      </c>
      <c r="G704" s="8">
        <v>597</v>
      </c>
      <c r="H704" s="7" t="s">
        <v>679</v>
      </c>
      <c r="I704" s="7" t="s">
        <v>10</v>
      </c>
      <c r="J704" s="1" t="s">
        <v>681</v>
      </c>
      <c r="K704" s="1" t="s">
        <v>1474</v>
      </c>
      <c r="L704" s="1" t="s">
        <v>3223</v>
      </c>
      <c r="M704" s="1" t="s">
        <v>2409</v>
      </c>
      <c r="Q704" s="1">
        <v>3</v>
      </c>
      <c r="R704" s="1" t="str">
        <f t="shared" si="64"/>
        <v>Guizhou</v>
      </c>
      <c r="S704" s="1" t="str">
        <f t="shared" si="65"/>
        <v>Kaili</v>
      </c>
      <c r="T704" s="1" t="s">
        <v>2409</v>
      </c>
      <c r="U704" s="1" t="s">
        <v>3223</v>
      </c>
      <c r="V704" s="1" t="s">
        <v>3465</v>
      </c>
      <c r="Y704" s="4" t="s">
        <v>5</v>
      </c>
      <c r="Z704" s="6">
        <v>166.68</v>
      </c>
      <c r="AA704" s="6">
        <v>94.8</v>
      </c>
      <c r="AB704" s="10">
        <v>261.48</v>
      </c>
      <c r="AC704" s="1" t="str">
        <f>VLOOKUP(V704,'loc sxcoal vs GID worksheet'!$A$1:$B$686,2,0)</f>
        <v>凯里市</v>
      </c>
    </row>
    <row r="705" spans="1:29">
      <c r="A705" s="11">
        <v>2019</v>
      </c>
      <c r="B705" s="4" t="s">
        <v>6</v>
      </c>
      <c r="C705" s="4">
        <v>5</v>
      </c>
      <c r="D705" s="4" t="s">
        <v>0</v>
      </c>
      <c r="E705" s="4">
        <v>41</v>
      </c>
      <c r="F705" s="4" t="s">
        <v>0</v>
      </c>
      <c r="G705" s="8">
        <v>598</v>
      </c>
      <c r="H705" s="7" t="s">
        <v>679</v>
      </c>
      <c r="I705" s="7" t="s">
        <v>10</v>
      </c>
      <c r="J705" s="1" t="s">
        <v>1939</v>
      </c>
      <c r="K705" s="1" t="s">
        <v>1475</v>
      </c>
      <c r="L705" s="1" t="s">
        <v>3224</v>
      </c>
      <c r="M705" s="1" t="s">
        <v>2409</v>
      </c>
      <c r="Q705" s="1">
        <v>3</v>
      </c>
      <c r="R705" s="1" t="str">
        <f t="shared" si="64"/>
        <v>Guizhou</v>
      </c>
      <c r="S705" s="1" t="str">
        <f t="shared" si="65"/>
        <v>Xingyi</v>
      </c>
      <c r="T705" s="1" t="s">
        <v>2409</v>
      </c>
      <c r="U705" s="1" t="s">
        <v>3224</v>
      </c>
      <c r="V705" s="1" t="s">
        <v>3466</v>
      </c>
      <c r="Y705" s="4" t="s">
        <v>5</v>
      </c>
      <c r="Z705" s="6">
        <v>66.239999999999995</v>
      </c>
      <c r="AA705" s="6">
        <v>37.68</v>
      </c>
      <c r="AB705" s="10">
        <v>103.91999999999999</v>
      </c>
      <c r="AC705" s="1" t="str">
        <f>VLOOKUP(V705,'loc sxcoal vs GID worksheet'!$A$1:$B$686,2,0)</f>
        <v>兴义市</v>
      </c>
    </row>
    <row r="706" spans="1:29">
      <c r="A706" s="11">
        <v>2019</v>
      </c>
      <c r="B706" s="4" t="s">
        <v>6</v>
      </c>
      <c r="C706" s="4">
        <v>5</v>
      </c>
      <c r="D706" s="4" t="s">
        <v>0</v>
      </c>
      <c r="E706" s="4">
        <v>41</v>
      </c>
      <c r="F706" s="4" t="s">
        <v>0</v>
      </c>
      <c r="G706" s="8">
        <v>599</v>
      </c>
      <c r="H706" s="7" t="s">
        <v>679</v>
      </c>
      <c r="I706" s="7" t="s">
        <v>682</v>
      </c>
      <c r="J706" s="1" t="s">
        <v>1940</v>
      </c>
      <c r="K706" s="1" t="s">
        <v>2332</v>
      </c>
      <c r="L706" s="1" t="s">
        <v>2535</v>
      </c>
      <c r="M706" s="1" t="s">
        <v>2409</v>
      </c>
      <c r="Q706" s="1">
        <v>3</v>
      </c>
      <c r="R706" s="1" t="str">
        <f t="shared" si="64"/>
        <v>Guizhou</v>
      </c>
      <c r="S706" s="1" t="str">
        <f t="shared" si="65"/>
        <v>Zunyi</v>
      </c>
      <c r="T706" s="1" t="s">
        <v>2409</v>
      </c>
      <c r="U706" s="1" t="s">
        <v>2535</v>
      </c>
      <c r="V706" s="1" t="s">
        <v>3291</v>
      </c>
      <c r="Y706" s="4" t="s">
        <v>5</v>
      </c>
      <c r="Z706" s="6">
        <v>307.72000000000003</v>
      </c>
      <c r="AA706" s="6">
        <v>175.01</v>
      </c>
      <c r="AB706" s="10">
        <v>482.73</v>
      </c>
      <c r="AC706" s="1" t="str">
        <f>VLOOKUP(V706,'loc sxcoal vs GID worksheet'!$A$1:$B$686,2,0)</f>
        <v>遵义市</v>
      </c>
    </row>
    <row r="707" spans="1:29">
      <c r="A707" s="11">
        <v>2019</v>
      </c>
      <c r="B707" s="4" t="s">
        <v>6</v>
      </c>
      <c r="C707" s="4">
        <v>5</v>
      </c>
      <c r="D707" s="4" t="s">
        <v>0</v>
      </c>
      <c r="E707" s="4">
        <v>41</v>
      </c>
      <c r="F707" s="4" t="s">
        <v>0</v>
      </c>
      <c r="G707" s="8">
        <v>601</v>
      </c>
      <c r="H707" s="7" t="s">
        <v>679</v>
      </c>
      <c r="I707" s="7" t="s">
        <v>10</v>
      </c>
      <c r="J707" s="1" t="s">
        <v>1941</v>
      </c>
      <c r="K707" s="1" t="s">
        <v>1477</v>
      </c>
      <c r="L707" s="1" t="s">
        <v>2535</v>
      </c>
      <c r="M707" s="1" t="s">
        <v>2409</v>
      </c>
      <c r="Q707" s="1">
        <v>3</v>
      </c>
      <c r="R707" s="1" t="str">
        <f t="shared" si="64"/>
        <v>Guizhou</v>
      </c>
      <c r="S707" s="1" t="str">
        <f t="shared" si="65"/>
        <v>Zunyi</v>
      </c>
      <c r="T707" s="1" t="s">
        <v>2409</v>
      </c>
      <c r="U707" s="1" t="s">
        <v>2535</v>
      </c>
      <c r="V707" s="1" t="s">
        <v>3291</v>
      </c>
      <c r="Y707" s="4" t="s">
        <v>5</v>
      </c>
      <c r="Z707" s="6">
        <v>66.239999999999995</v>
      </c>
      <c r="AA707" s="6">
        <v>37.68</v>
      </c>
      <c r="AB707" s="10">
        <v>103.91999999999999</v>
      </c>
      <c r="AC707" s="1" t="str">
        <f>VLOOKUP(V707,'loc sxcoal vs GID worksheet'!$A$1:$B$686,2,0)</f>
        <v>遵义市</v>
      </c>
    </row>
    <row r="708" spans="1:29">
      <c r="A708" s="11">
        <v>2019</v>
      </c>
      <c r="B708" s="4" t="s">
        <v>6</v>
      </c>
      <c r="C708" s="4">
        <v>5</v>
      </c>
      <c r="D708" s="4" t="s">
        <v>0</v>
      </c>
      <c r="E708" s="4">
        <v>41</v>
      </c>
      <c r="F708" s="4" t="s">
        <v>0</v>
      </c>
      <c r="G708" s="8">
        <v>602</v>
      </c>
      <c r="H708" s="7" t="s">
        <v>679</v>
      </c>
      <c r="I708" s="7" t="s">
        <v>10</v>
      </c>
      <c r="J708" s="1" t="s">
        <v>684</v>
      </c>
      <c r="K708" s="1" t="s">
        <v>1478</v>
      </c>
      <c r="L708" s="1" t="s">
        <v>2529</v>
      </c>
      <c r="M708" s="1" t="s">
        <v>2366</v>
      </c>
      <c r="Q708" s="1">
        <v>3</v>
      </c>
      <c r="R708" s="1" t="str">
        <f t="shared" si="64"/>
        <v>Sichuan</v>
      </c>
      <c r="S708" s="1" t="str">
        <f t="shared" si="65"/>
        <v>Chengdu</v>
      </c>
      <c r="T708" s="1" t="s">
        <v>2366</v>
      </c>
      <c r="U708" s="1" t="s">
        <v>2529</v>
      </c>
      <c r="V708" s="1" t="s">
        <v>3289</v>
      </c>
      <c r="Y708" s="4" t="s">
        <v>5</v>
      </c>
      <c r="Z708" s="6">
        <v>2269.42</v>
      </c>
      <c r="AA708" s="6">
        <v>1290.7</v>
      </c>
      <c r="AB708" s="10">
        <v>3560.12</v>
      </c>
      <c r="AC708" s="1" t="str">
        <f>VLOOKUP(V708,'loc sxcoal vs GID worksheet'!$A$1:$B$686,2,0)</f>
        <v>成都市</v>
      </c>
    </row>
    <row r="709" spans="1:29">
      <c r="A709" s="11">
        <v>2019</v>
      </c>
      <c r="B709" s="4" t="s">
        <v>6</v>
      </c>
      <c r="C709" s="4">
        <v>5</v>
      </c>
      <c r="D709" s="4" t="s">
        <v>0</v>
      </c>
      <c r="E709" s="4">
        <v>41</v>
      </c>
      <c r="F709" s="4" t="s">
        <v>0</v>
      </c>
      <c r="G709" s="8">
        <v>603</v>
      </c>
      <c r="H709" s="7" t="s">
        <v>679</v>
      </c>
      <c r="I709" s="7" t="s">
        <v>685</v>
      </c>
      <c r="J709" s="1" t="s">
        <v>686</v>
      </c>
      <c r="K709" s="1" t="s">
        <v>1479</v>
      </c>
      <c r="L709" s="1" t="s">
        <v>2364</v>
      </c>
      <c r="M709" s="1" t="s">
        <v>2366</v>
      </c>
      <c r="Q709" s="1">
        <v>3</v>
      </c>
      <c r="R709" s="1" t="str">
        <f t="shared" si="64"/>
        <v>Sichuan</v>
      </c>
      <c r="S709" s="1" t="str">
        <f t="shared" si="65"/>
        <v>Jiangyou</v>
      </c>
      <c r="T709" s="1" t="s">
        <v>2366</v>
      </c>
      <c r="U709" s="1" t="s">
        <v>2364</v>
      </c>
      <c r="V709" s="1" t="s">
        <v>3426</v>
      </c>
      <c r="Y709" s="4" t="s">
        <v>5</v>
      </c>
      <c r="Z709" s="6">
        <v>100.44</v>
      </c>
      <c r="AA709" s="6">
        <v>57.12</v>
      </c>
      <c r="AB709" s="10">
        <v>157.56</v>
      </c>
      <c r="AC709" s="1" t="str">
        <f>VLOOKUP(V709,'loc sxcoal vs GID worksheet'!$A$1:$B$686,2,0)</f>
        <v>江油市</v>
      </c>
    </row>
    <row r="710" spans="1:29">
      <c r="A710" s="11">
        <v>2019</v>
      </c>
      <c r="B710" s="4" t="s">
        <v>6</v>
      </c>
      <c r="C710" s="4">
        <v>5</v>
      </c>
      <c r="D710" s="4" t="s">
        <v>0</v>
      </c>
      <c r="E710" s="4">
        <v>41</v>
      </c>
      <c r="F710" s="4" t="s">
        <v>0</v>
      </c>
      <c r="G710" s="8">
        <v>610</v>
      </c>
      <c r="H710" s="7" t="s">
        <v>679</v>
      </c>
      <c r="I710" s="7" t="s">
        <v>694</v>
      </c>
      <c r="J710" s="3" t="s">
        <v>1947</v>
      </c>
      <c r="K710" s="3" t="s">
        <v>1832</v>
      </c>
      <c r="L710" s="1" t="s">
        <v>3225</v>
      </c>
      <c r="M710" s="1" t="s">
        <v>2545</v>
      </c>
      <c r="Q710" s="1">
        <v>3</v>
      </c>
      <c r="R710" s="1" t="str">
        <f t="shared" si="64"/>
        <v>Yunnan</v>
      </c>
      <c r="S710" s="1" t="str">
        <f t="shared" si="65"/>
        <v>Kaiyuan</v>
      </c>
      <c r="T710" s="1" t="s">
        <v>2545</v>
      </c>
      <c r="U710" s="1" t="s">
        <v>3225</v>
      </c>
      <c r="V710" s="1" t="s">
        <v>3467</v>
      </c>
      <c r="Y710" s="4" t="s">
        <v>5</v>
      </c>
      <c r="Z710" s="6">
        <v>267.12</v>
      </c>
      <c r="AA710" s="6">
        <v>151.91999999999999</v>
      </c>
      <c r="AB710" s="10">
        <v>419.03999999999996</v>
      </c>
      <c r="AC710" s="1" t="str">
        <f>VLOOKUP(V710,'loc sxcoal vs GID worksheet'!$A$1:$B$686,2,0)</f>
        <v>开原市</v>
      </c>
    </row>
    <row r="711" spans="1:29">
      <c r="A711" s="11">
        <v>2019</v>
      </c>
      <c r="B711" s="4" t="s">
        <v>6</v>
      </c>
      <c r="C711" s="4">
        <v>5</v>
      </c>
      <c r="D711" s="4" t="s">
        <v>0</v>
      </c>
      <c r="E711" s="4">
        <v>41</v>
      </c>
      <c r="F711" s="4" t="s">
        <v>0</v>
      </c>
      <c r="G711" s="8">
        <v>617</v>
      </c>
      <c r="H711" s="7" t="s">
        <v>700</v>
      </c>
      <c r="I711" s="7" t="s">
        <v>703</v>
      </c>
      <c r="J711" s="1" t="s">
        <v>704</v>
      </c>
      <c r="K711" s="1" t="s">
        <v>1488</v>
      </c>
      <c r="L711" s="1" t="s">
        <v>3042</v>
      </c>
      <c r="M711" s="1" t="s">
        <v>2949</v>
      </c>
      <c r="Q711" s="1">
        <v>3</v>
      </c>
      <c r="R711" s="1" t="str">
        <f t="shared" si="64"/>
        <v>Chongqing</v>
      </c>
      <c r="S711" s="1" t="str">
        <f t="shared" si="65"/>
        <v>Jiangjin</v>
      </c>
      <c r="T711" s="1" t="s">
        <v>2949</v>
      </c>
      <c r="U711" s="1" t="s">
        <v>3042</v>
      </c>
      <c r="V711" s="1" t="s">
        <v>3483</v>
      </c>
      <c r="Y711" s="4" t="s">
        <v>5</v>
      </c>
      <c r="Z711" s="6">
        <v>307.72000000000003</v>
      </c>
      <c r="AA711" s="6">
        <v>175.01</v>
      </c>
      <c r="AB711" s="10">
        <v>482.73</v>
      </c>
      <c r="AC711" s="1" t="str">
        <f>VLOOKUP(V711,'loc sxcoal vs GID worksheet'!$A$1:$B$686,2,0)</f>
        <v>重庆市</v>
      </c>
    </row>
    <row r="712" spans="1:29">
      <c r="A712" s="11">
        <v>2019</v>
      </c>
      <c r="B712" s="4" t="s">
        <v>6</v>
      </c>
      <c r="C712" s="4">
        <v>5</v>
      </c>
      <c r="D712" s="4" t="s">
        <v>0</v>
      </c>
      <c r="E712" s="4">
        <v>41</v>
      </c>
      <c r="F712" s="4" t="s">
        <v>0</v>
      </c>
      <c r="G712" s="8">
        <v>618</v>
      </c>
      <c r="H712" s="7" t="s">
        <v>700</v>
      </c>
      <c r="I712" s="7" t="s">
        <v>705</v>
      </c>
      <c r="J712" s="1" t="s">
        <v>1954</v>
      </c>
      <c r="K712" s="1" t="s">
        <v>1489</v>
      </c>
      <c r="L712" s="1" t="s">
        <v>3215</v>
      </c>
      <c r="M712" s="1" t="s">
        <v>2949</v>
      </c>
      <c r="Q712" s="1">
        <v>3</v>
      </c>
      <c r="R712" s="1" t="str">
        <f t="shared" si="64"/>
        <v>Chongqing</v>
      </c>
      <c r="S712" s="1" t="str">
        <f t="shared" si="65"/>
        <v>Fuling</v>
      </c>
      <c r="T712" s="1" t="s">
        <v>2949</v>
      </c>
      <c r="U712" s="1" t="s">
        <v>3215</v>
      </c>
      <c r="V712" s="1" t="s">
        <v>3483</v>
      </c>
      <c r="Y712" s="4" t="s">
        <v>5</v>
      </c>
      <c r="Z712" s="6">
        <v>66.239999999999995</v>
      </c>
      <c r="AA712" s="6">
        <v>37.68</v>
      </c>
      <c r="AB712" s="10">
        <v>103.91999999999999</v>
      </c>
      <c r="AC712" s="1" t="str">
        <f>VLOOKUP(V712,'loc sxcoal vs GID worksheet'!$A$1:$B$686,2,0)</f>
        <v>重庆市</v>
      </c>
    </row>
    <row r="713" spans="1:29">
      <c r="A713" s="11">
        <v>2019</v>
      </c>
      <c r="B713" s="4" t="s">
        <v>6</v>
      </c>
      <c r="C713" s="4">
        <v>5</v>
      </c>
      <c r="D713" s="4" t="s">
        <v>0</v>
      </c>
      <c r="E713" s="4">
        <v>41</v>
      </c>
      <c r="F713" s="4" t="s">
        <v>0</v>
      </c>
      <c r="G713" s="8">
        <v>624</v>
      </c>
      <c r="H713" s="7" t="s">
        <v>712</v>
      </c>
      <c r="I713" s="7" t="s">
        <v>10</v>
      </c>
      <c r="J713" s="1" t="s">
        <v>1960</v>
      </c>
      <c r="K713" s="1" t="s">
        <v>1495</v>
      </c>
      <c r="L713" s="1" t="s">
        <v>3096</v>
      </c>
      <c r="M713" s="1" t="s">
        <v>2744</v>
      </c>
      <c r="Q713" s="1">
        <v>3</v>
      </c>
      <c r="R713" s="1" t="str">
        <f t="shared" si="64"/>
        <v>Tibet</v>
      </c>
      <c r="S713" s="1" t="str">
        <f t="shared" si="65"/>
        <v>Lhasa</v>
      </c>
      <c r="T713" s="1" t="s">
        <v>2744</v>
      </c>
      <c r="U713" s="1" t="s">
        <v>3096</v>
      </c>
      <c r="V713" s="1" t="s">
        <v>3419</v>
      </c>
      <c r="Y713" s="4" t="s">
        <v>5</v>
      </c>
      <c r="Z713" s="6">
        <v>27.78</v>
      </c>
      <c r="AA713" s="6">
        <v>15.8</v>
      </c>
      <c r="AB713" s="10">
        <v>43.58</v>
      </c>
      <c r="AC713" s="1" t="str">
        <f>VLOOKUP(V713,'loc sxcoal vs GID worksheet'!$A$1:$B$686,2,0)</f>
        <v>拉萨市</v>
      </c>
    </row>
    <row r="714" spans="1:29">
      <c r="A714" s="11">
        <v>2019</v>
      </c>
      <c r="B714" s="4" t="s">
        <v>6</v>
      </c>
      <c r="C714" s="4">
        <v>5</v>
      </c>
      <c r="D714" s="4" t="s">
        <v>0</v>
      </c>
      <c r="E714" s="4">
        <v>41</v>
      </c>
      <c r="F714" s="4" t="s">
        <v>0</v>
      </c>
      <c r="G714" s="8">
        <v>634</v>
      </c>
      <c r="H714" s="7" t="s">
        <v>723</v>
      </c>
      <c r="I714" s="7" t="s">
        <v>10</v>
      </c>
      <c r="J714" s="1" t="s">
        <v>1970</v>
      </c>
      <c r="K714" s="1" t="s">
        <v>1505</v>
      </c>
      <c r="L714" s="1" t="s">
        <v>3226</v>
      </c>
      <c r="M714" s="1" t="s">
        <v>2416</v>
      </c>
      <c r="Q714" s="1">
        <v>3</v>
      </c>
      <c r="R714" s="1" t="str">
        <f t="shared" si="64"/>
        <v>Gansu</v>
      </c>
      <c r="S714" s="1" t="str">
        <f t="shared" si="65"/>
        <v>Longnan</v>
      </c>
      <c r="T714" s="1" t="s">
        <v>2416</v>
      </c>
      <c r="U714" s="1" t="s">
        <v>3226</v>
      </c>
      <c r="V714" s="1" t="s">
        <v>3468</v>
      </c>
      <c r="Y714" s="4" t="s">
        <v>5</v>
      </c>
      <c r="Z714" s="6">
        <v>166.68</v>
      </c>
      <c r="AA714" s="6">
        <v>94.8</v>
      </c>
      <c r="AB714" s="10">
        <v>261.48</v>
      </c>
      <c r="AC714" s="1" t="str">
        <f>VLOOKUP(V714,'loc sxcoal vs GID worksheet'!$A$1:$B$686,2,0)</f>
        <v>龙南市</v>
      </c>
    </row>
    <row r="715" spans="1:29">
      <c r="A715" s="11">
        <v>2019</v>
      </c>
      <c r="B715" s="4" t="s">
        <v>6</v>
      </c>
      <c r="C715" s="4">
        <v>5</v>
      </c>
      <c r="D715" s="4" t="s">
        <v>0</v>
      </c>
      <c r="E715" s="4">
        <v>41</v>
      </c>
      <c r="F715" s="4" t="s">
        <v>0</v>
      </c>
      <c r="G715" s="8">
        <v>637</v>
      </c>
      <c r="H715" s="7" t="s">
        <v>726</v>
      </c>
      <c r="I715" s="7" t="s">
        <v>10</v>
      </c>
      <c r="J715" s="1" t="s">
        <v>1973</v>
      </c>
      <c r="K715" s="1" t="s">
        <v>1508</v>
      </c>
      <c r="L715" s="1" t="s">
        <v>2442</v>
      </c>
      <c r="M715" s="1" t="s">
        <v>2412</v>
      </c>
      <c r="Q715" s="1">
        <v>3</v>
      </c>
      <c r="R715" s="1" t="str">
        <f t="shared" si="64"/>
        <v>Shaanxi</v>
      </c>
      <c r="S715" s="1" t="str">
        <f t="shared" si="65"/>
        <v>Hanzhong</v>
      </c>
      <c r="T715" s="1" t="s">
        <v>2412</v>
      </c>
      <c r="U715" s="1" t="s">
        <v>2442</v>
      </c>
      <c r="V715" s="1" t="s">
        <v>3268</v>
      </c>
      <c r="Y715" s="4" t="s">
        <v>5</v>
      </c>
      <c r="Z715" s="6">
        <v>53.42</v>
      </c>
      <c r="AA715" s="6">
        <v>30.38</v>
      </c>
      <c r="AB715" s="10">
        <v>83.8</v>
      </c>
      <c r="AC715" s="1" t="str">
        <f>VLOOKUP(V715,'loc sxcoal vs GID worksheet'!$A$1:$B$686,2,0)</f>
        <v>汉中市</v>
      </c>
    </row>
    <row r="716" spans="1:29">
      <c r="A716" s="11">
        <v>2019</v>
      </c>
      <c r="B716" s="4" t="s">
        <v>6</v>
      </c>
      <c r="C716" s="4">
        <v>5</v>
      </c>
      <c r="D716" s="4" t="s">
        <v>0</v>
      </c>
      <c r="E716" s="4">
        <v>41</v>
      </c>
      <c r="F716" s="4" t="s">
        <v>0</v>
      </c>
      <c r="G716" s="8">
        <v>652</v>
      </c>
      <c r="H716" s="7" t="s">
        <v>741</v>
      </c>
      <c r="I716" s="7" t="s">
        <v>742</v>
      </c>
      <c r="J716" s="1" t="s">
        <v>1988</v>
      </c>
      <c r="K716" s="1" t="s">
        <v>1523</v>
      </c>
      <c r="L716" s="1" t="s">
        <v>2803</v>
      </c>
      <c r="M716" s="1" t="s">
        <v>2458</v>
      </c>
      <c r="Q716" s="1">
        <v>3</v>
      </c>
      <c r="R716" s="1" t="str">
        <f t="shared" si="64"/>
        <v>Shandong</v>
      </c>
      <c r="S716" s="1" t="str">
        <f t="shared" si="65"/>
        <v>Yantai</v>
      </c>
      <c r="T716" s="1" t="s">
        <v>2458</v>
      </c>
      <c r="U716" s="1" t="s">
        <v>2803</v>
      </c>
      <c r="V716" s="1" t="s">
        <v>3345</v>
      </c>
      <c r="Y716" s="4" t="s">
        <v>5</v>
      </c>
      <c r="Z716" s="6">
        <v>200.87</v>
      </c>
      <c r="AA716" s="6">
        <v>114.24</v>
      </c>
      <c r="AB716" s="10">
        <v>315.11</v>
      </c>
      <c r="AC716" s="1" t="str">
        <f>VLOOKUP(V716,'loc sxcoal vs GID worksheet'!$A$1:$B$686,2,0)</f>
        <v>烟台市</v>
      </c>
    </row>
    <row r="717" spans="1:29">
      <c r="A717" s="11">
        <v>2019</v>
      </c>
      <c r="B717" s="4" t="s">
        <v>6</v>
      </c>
      <c r="C717" s="4">
        <v>5</v>
      </c>
      <c r="D717" s="4" t="s">
        <v>0</v>
      </c>
      <c r="E717" s="4">
        <v>41</v>
      </c>
      <c r="F717" s="4" t="s">
        <v>0</v>
      </c>
      <c r="G717" s="8">
        <v>662</v>
      </c>
      <c r="H717" s="7" t="s">
        <v>752</v>
      </c>
      <c r="I717" s="7" t="s">
        <v>10</v>
      </c>
      <c r="J717" s="1" t="s">
        <v>1998</v>
      </c>
      <c r="K717" s="1" t="s">
        <v>1532</v>
      </c>
      <c r="L717" s="1" t="s">
        <v>3084</v>
      </c>
      <c r="M717" s="1" t="s">
        <v>2696</v>
      </c>
      <c r="Q717" s="1">
        <v>3</v>
      </c>
      <c r="R717" s="1" t="str">
        <f t="shared" si="64"/>
        <v>Ningxia</v>
      </c>
      <c r="S717" s="1" t="str">
        <f t="shared" si="65"/>
        <v>Yinchuan</v>
      </c>
      <c r="T717" s="1" t="s">
        <v>2696</v>
      </c>
      <c r="U717" s="1" t="s">
        <v>3084</v>
      </c>
      <c r="V717" s="1" t="s">
        <v>3416</v>
      </c>
      <c r="Y717" s="4" t="s">
        <v>5</v>
      </c>
      <c r="Z717" s="6">
        <v>333.36</v>
      </c>
      <c r="AA717" s="6">
        <v>189.59</v>
      </c>
      <c r="AB717" s="10">
        <v>522.95000000000005</v>
      </c>
      <c r="AC717" s="1" t="str">
        <f>VLOOKUP(V717,'loc sxcoal vs GID worksheet'!$A$1:$B$686,2,0)</f>
        <v>银川市</v>
      </c>
    </row>
    <row r="718" spans="1:29">
      <c r="A718" s="11">
        <v>2019</v>
      </c>
      <c r="B718" s="4" t="s">
        <v>6</v>
      </c>
      <c r="C718" s="4">
        <v>5</v>
      </c>
      <c r="D718" s="4" t="s">
        <v>0</v>
      </c>
      <c r="E718" s="4">
        <v>41</v>
      </c>
      <c r="F718" s="4" t="s">
        <v>0</v>
      </c>
      <c r="G718" s="8">
        <v>887</v>
      </c>
      <c r="H718" s="7" t="s">
        <v>986</v>
      </c>
      <c r="I718" s="7" t="s">
        <v>10</v>
      </c>
      <c r="J718" s="1" t="s">
        <v>2217</v>
      </c>
      <c r="K718" s="1" t="s">
        <v>1730</v>
      </c>
      <c r="L718" s="1" t="s">
        <v>3163</v>
      </c>
      <c r="M718" s="1" t="s">
        <v>3164</v>
      </c>
      <c r="N718" s="1" t="s">
        <v>2744</v>
      </c>
      <c r="Q718" s="1">
        <v>2</v>
      </c>
      <c r="R718" s="1" t="str">
        <f>N718</f>
        <v>Tibet</v>
      </c>
      <c r="S718" s="1" t="str">
        <f>M718</f>
        <v>Rikaze</v>
      </c>
      <c r="T718" s="1" t="s">
        <v>2744</v>
      </c>
      <c r="U718" s="1" t="s">
        <v>3164</v>
      </c>
      <c r="V718" s="1" t="s">
        <v>3506</v>
      </c>
      <c r="Y718" s="4" t="s">
        <v>5</v>
      </c>
      <c r="Z718" s="6">
        <v>29.92</v>
      </c>
      <c r="AA718" s="6">
        <v>17.010000000000002</v>
      </c>
      <c r="AB718" s="10">
        <v>46.930000000000007</v>
      </c>
      <c r="AC718" s="1" t="str">
        <f>VLOOKUP(V718,'loc sxcoal vs GID worksheet'!$A$1:$B$686,2,0)</f>
        <v>日喀则市</v>
      </c>
    </row>
    <row r="719" spans="1:29">
      <c r="A719" s="11">
        <v>2019</v>
      </c>
      <c r="B719" s="4" t="s">
        <v>6</v>
      </c>
      <c r="C719" s="4">
        <v>5</v>
      </c>
      <c r="D719" s="4" t="s">
        <v>0</v>
      </c>
      <c r="E719" s="4">
        <v>41</v>
      </c>
      <c r="F719" s="4" t="s">
        <v>0</v>
      </c>
      <c r="G719" s="8">
        <v>665</v>
      </c>
      <c r="H719" s="7" t="s">
        <v>752</v>
      </c>
      <c r="I719" s="7" t="s">
        <v>10</v>
      </c>
      <c r="J719" s="1" t="s">
        <v>2001</v>
      </c>
      <c r="K719" s="1" t="s">
        <v>1535</v>
      </c>
      <c r="L719" s="1" t="s">
        <v>3070</v>
      </c>
      <c r="M719" s="1" t="s">
        <v>2696</v>
      </c>
      <c r="Q719" s="1">
        <v>3</v>
      </c>
      <c r="R719" s="1" t="str">
        <f t="shared" ref="R719:R728" si="66">M719</f>
        <v>Ningxia</v>
      </c>
      <c r="S719" s="1" t="str">
        <f t="shared" ref="S719:S728" si="67">L719</f>
        <v>Guyuan</v>
      </c>
      <c r="T719" s="1" t="s">
        <v>2696</v>
      </c>
      <c r="U719" s="1" t="s">
        <v>3070</v>
      </c>
      <c r="V719" s="1" t="s">
        <v>3411</v>
      </c>
      <c r="Y719" s="4" t="s">
        <v>5</v>
      </c>
      <c r="Z719" s="6">
        <v>66.239999999999995</v>
      </c>
      <c r="AA719" s="6">
        <v>37.68</v>
      </c>
      <c r="AB719" s="10">
        <v>103.91999999999999</v>
      </c>
      <c r="AC719" s="1" t="str">
        <f>VLOOKUP(V719,'loc sxcoal vs GID worksheet'!$A$1:$B$686,2,0)</f>
        <v>固原市</v>
      </c>
    </row>
    <row r="720" spans="1:29">
      <c r="A720" s="11">
        <v>2019</v>
      </c>
      <c r="B720" s="4" t="s">
        <v>6</v>
      </c>
      <c r="C720" s="4">
        <v>5</v>
      </c>
      <c r="D720" s="4" t="s">
        <v>0</v>
      </c>
      <c r="E720" s="4">
        <v>41</v>
      </c>
      <c r="F720" s="4" t="s">
        <v>0</v>
      </c>
      <c r="G720" s="8">
        <v>666</v>
      </c>
      <c r="H720" s="7" t="s">
        <v>755</v>
      </c>
      <c r="I720" s="7" t="s">
        <v>756</v>
      </c>
      <c r="J720" s="1" t="s">
        <v>2002</v>
      </c>
      <c r="K720" s="1" t="s">
        <v>1532</v>
      </c>
      <c r="L720" s="1" t="s">
        <v>3084</v>
      </c>
      <c r="M720" s="1" t="s">
        <v>3227</v>
      </c>
      <c r="Q720" s="1">
        <v>3</v>
      </c>
      <c r="R720" s="1" t="str">
        <f t="shared" si="66"/>
        <v>Ningxiahui</v>
      </c>
      <c r="S720" s="1" t="str">
        <f t="shared" si="67"/>
        <v>Yinchuan</v>
      </c>
      <c r="T720" s="1" t="s">
        <v>3227</v>
      </c>
      <c r="U720" s="1" t="s">
        <v>3084</v>
      </c>
      <c r="V720" s="1" t="s">
        <v>3416</v>
      </c>
      <c r="Y720" s="4" t="s">
        <v>5</v>
      </c>
      <c r="Z720" s="6">
        <v>1068.46</v>
      </c>
      <c r="AA720" s="6">
        <v>607.66999999999996</v>
      </c>
      <c r="AB720" s="10">
        <v>1676.13</v>
      </c>
      <c r="AC720" s="1" t="str">
        <f>VLOOKUP(V720,'loc sxcoal vs GID worksheet'!$A$1:$B$686,2,0)</f>
        <v>银川市</v>
      </c>
    </row>
    <row r="721" spans="1:29">
      <c r="A721" s="11">
        <v>2019</v>
      </c>
      <c r="B721" s="4" t="s">
        <v>6</v>
      </c>
      <c r="C721" s="4">
        <v>5</v>
      </c>
      <c r="D721" s="4" t="s">
        <v>0</v>
      </c>
      <c r="E721" s="4">
        <v>41</v>
      </c>
      <c r="F721" s="4" t="s">
        <v>0</v>
      </c>
      <c r="G721" s="8">
        <v>675</v>
      </c>
      <c r="H721" s="7" t="s">
        <v>767</v>
      </c>
      <c r="I721" s="7" t="s">
        <v>10</v>
      </c>
      <c r="J721" s="1" t="s">
        <v>2011</v>
      </c>
      <c r="K721" s="1" t="s">
        <v>1544</v>
      </c>
      <c r="L721" s="1" t="s">
        <v>2694</v>
      </c>
      <c r="M721" s="1" t="s">
        <v>2696</v>
      </c>
      <c r="Q721" s="1">
        <v>3</v>
      </c>
      <c r="R721" s="1" t="str">
        <f t="shared" si="66"/>
        <v>Ningxia</v>
      </c>
      <c r="S721" s="1" t="str">
        <f t="shared" si="67"/>
        <v>Wuzhong</v>
      </c>
      <c r="T721" s="1" t="s">
        <v>2696</v>
      </c>
      <c r="U721" s="1" t="s">
        <v>2694</v>
      </c>
      <c r="V721" s="1" t="s">
        <v>3323</v>
      </c>
      <c r="Y721" s="4" t="s">
        <v>5</v>
      </c>
      <c r="Z721" s="6">
        <v>27.78</v>
      </c>
      <c r="AA721" s="6">
        <v>15.8</v>
      </c>
      <c r="AB721" s="10">
        <v>43.58</v>
      </c>
      <c r="AC721" s="1" t="str">
        <f>VLOOKUP(V721,'loc sxcoal vs GID worksheet'!$A$1:$B$686,2,0)</f>
        <v>吴忠市</v>
      </c>
    </row>
    <row r="722" spans="1:29">
      <c r="A722" s="11">
        <v>2019</v>
      </c>
      <c r="B722" s="4" t="s">
        <v>6</v>
      </c>
      <c r="C722" s="4">
        <v>5</v>
      </c>
      <c r="D722" s="4" t="s">
        <v>0</v>
      </c>
      <c r="E722" s="4">
        <v>41</v>
      </c>
      <c r="F722" s="4" t="s">
        <v>0</v>
      </c>
      <c r="G722" s="8">
        <v>681</v>
      </c>
      <c r="H722" s="7" t="s">
        <v>772</v>
      </c>
      <c r="I722" s="7" t="s">
        <v>774</v>
      </c>
      <c r="J722" s="1" t="s">
        <v>2017</v>
      </c>
      <c r="K722" s="1" t="s">
        <v>1550</v>
      </c>
      <c r="L722" s="1" t="s">
        <v>2900</v>
      </c>
      <c r="M722" s="1" t="s">
        <v>2386</v>
      </c>
      <c r="Q722" s="1">
        <v>3</v>
      </c>
      <c r="R722" s="1" t="str">
        <f t="shared" si="66"/>
        <v>Anhui</v>
      </c>
      <c r="S722" s="1" t="str">
        <f t="shared" si="67"/>
        <v>Chaohu</v>
      </c>
      <c r="T722" s="1" t="s">
        <v>2386</v>
      </c>
      <c r="U722" s="1" t="s">
        <v>2900</v>
      </c>
      <c r="V722" s="1" t="s">
        <v>3364</v>
      </c>
      <c r="Y722" s="4" t="s">
        <v>5</v>
      </c>
      <c r="Z722" s="6">
        <v>600.48</v>
      </c>
      <c r="AA722" s="6">
        <v>341.51</v>
      </c>
      <c r="AB722" s="10">
        <v>941.99</v>
      </c>
      <c r="AC722" s="1" t="str">
        <f>VLOOKUP(V722,'loc sxcoal vs GID worksheet'!$A$1:$B$686,2,0)</f>
        <v>巢湖市</v>
      </c>
    </row>
    <row r="723" spans="1:29">
      <c r="A723" s="11">
        <v>2019</v>
      </c>
      <c r="B723" s="4" t="s">
        <v>6</v>
      </c>
      <c r="C723" s="4">
        <v>5</v>
      </c>
      <c r="D723" s="4" t="s">
        <v>0</v>
      </c>
      <c r="E723" s="4">
        <v>41</v>
      </c>
      <c r="F723" s="4" t="s">
        <v>0</v>
      </c>
      <c r="G723" s="8">
        <v>683</v>
      </c>
      <c r="H723" s="7" t="s">
        <v>776</v>
      </c>
      <c r="I723" s="7" t="s">
        <v>10</v>
      </c>
      <c r="J723" s="1" t="s">
        <v>2019</v>
      </c>
      <c r="K723" s="1" t="s">
        <v>1552</v>
      </c>
      <c r="L723" s="1" t="s">
        <v>3228</v>
      </c>
      <c r="M723" s="1" t="s">
        <v>2362</v>
      </c>
      <c r="Q723" s="1">
        <v>3</v>
      </c>
      <c r="R723" s="1" t="str">
        <f t="shared" si="66"/>
        <v>Henan</v>
      </c>
      <c r="S723" s="1" t="str">
        <f t="shared" si="67"/>
        <v>Pingdingshan</v>
      </c>
      <c r="T723" s="1" t="s">
        <v>2362</v>
      </c>
      <c r="U723" s="1" t="s">
        <v>3228</v>
      </c>
      <c r="V723" s="1" t="s">
        <v>3469</v>
      </c>
      <c r="Y723" s="4" t="s">
        <v>5</v>
      </c>
      <c r="Z723" s="6">
        <v>534.23</v>
      </c>
      <c r="AA723" s="6">
        <v>303.83999999999997</v>
      </c>
      <c r="AB723" s="10">
        <v>838.06999999999994</v>
      </c>
      <c r="AC723" s="1" t="str">
        <f>VLOOKUP(V723,'loc sxcoal vs GID worksheet'!$A$1:$B$686,2,0)</f>
        <v>平顶山市</v>
      </c>
    </row>
    <row r="724" spans="1:29">
      <c r="A724" s="11">
        <v>2019</v>
      </c>
      <c r="B724" s="4" t="s">
        <v>6</v>
      </c>
      <c r="C724" s="4">
        <v>5</v>
      </c>
      <c r="D724" s="4" t="s">
        <v>0</v>
      </c>
      <c r="E724" s="4">
        <v>41</v>
      </c>
      <c r="F724" s="4" t="s">
        <v>0</v>
      </c>
      <c r="G724" s="8">
        <v>690</v>
      </c>
      <c r="H724" s="7" t="s">
        <v>785</v>
      </c>
      <c r="I724" s="7" t="s">
        <v>786</v>
      </c>
      <c r="J724" s="1" t="s">
        <v>2025</v>
      </c>
      <c r="K724" s="1" t="s">
        <v>1559</v>
      </c>
      <c r="L724" s="1" t="s">
        <v>2948</v>
      </c>
      <c r="M724" s="1" t="s">
        <v>2949</v>
      </c>
      <c r="Q724" s="1">
        <v>3</v>
      </c>
      <c r="R724" s="1" t="str">
        <f t="shared" si="66"/>
        <v>Chongqing</v>
      </c>
      <c r="S724" s="1" t="str">
        <f t="shared" si="67"/>
        <v>Hechuan</v>
      </c>
      <c r="T724" s="1" t="s">
        <v>2949</v>
      </c>
      <c r="U724" s="1" t="s">
        <v>2948</v>
      </c>
      <c r="V724" s="1" t="s">
        <v>3483</v>
      </c>
      <c r="Y724" s="4" t="s">
        <v>5</v>
      </c>
      <c r="Z724" s="6">
        <v>307.72000000000003</v>
      </c>
      <c r="AA724" s="6">
        <v>175.01</v>
      </c>
      <c r="AB724" s="10">
        <v>482.73</v>
      </c>
      <c r="AC724" s="1" t="str">
        <f>VLOOKUP(V724,'loc sxcoal vs GID worksheet'!$A$1:$B$686,2,0)</f>
        <v>重庆市</v>
      </c>
    </row>
    <row r="725" spans="1:29">
      <c r="A725" s="11">
        <v>2019</v>
      </c>
      <c r="B725" s="4" t="s">
        <v>6</v>
      </c>
      <c r="C725" s="4">
        <v>5</v>
      </c>
      <c r="D725" s="4" t="s">
        <v>0</v>
      </c>
      <c r="E725" s="4">
        <v>41</v>
      </c>
      <c r="F725" s="4" t="s">
        <v>0</v>
      </c>
      <c r="G725" s="8">
        <v>692</v>
      </c>
      <c r="H725" s="7" t="s">
        <v>785</v>
      </c>
      <c r="I725" s="7" t="s">
        <v>10</v>
      </c>
      <c r="J725" s="3" t="s">
        <v>2027</v>
      </c>
      <c r="K725" s="3" t="s">
        <v>1561</v>
      </c>
      <c r="L725" s="1" t="s">
        <v>2603</v>
      </c>
      <c r="M725" s="1" t="s">
        <v>2366</v>
      </c>
      <c r="Q725" s="1">
        <v>3</v>
      </c>
      <c r="R725" s="1" t="str">
        <f t="shared" si="66"/>
        <v>Sichuan</v>
      </c>
      <c r="S725" s="1" t="str">
        <f t="shared" si="67"/>
        <v>Guang'an</v>
      </c>
      <c r="T725" s="1" t="s">
        <v>2366</v>
      </c>
      <c r="U725" s="1" t="s">
        <v>2603</v>
      </c>
      <c r="V725" s="1" t="s">
        <v>3308</v>
      </c>
      <c r="Y725" s="4" t="s">
        <v>5</v>
      </c>
      <c r="Z725" s="6">
        <v>600.48</v>
      </c>
      <c r="AA725" s="6">
        <v>341.51</v>
      </c>
      <c r="AB725" s="10">
        <v>941.99</v>
      </c>
      <c r="AC725" s="1" t="str">
        <f>VLOOKUP(V725,'loc sxcoal vs GID worksheet'!$A$1:$B$686,2,0)</f>
        <v>广安市</v>
      </c>
    </row>
    <row r="726" spans="1:29">
      <c r="A726" s="11">
        <v>2019</v>
      </c>
      <c r="B726" s="4" t="s">
        <v>6</v>
      </c>
      <c r="C726" s="4">
        <v>5</v>
      </c>
      <c r="D726" s="4" t="s">
        <v>0</v>
      </c>
      <c r="E726" s="4">
        <v>41</v>
      </c>
      <c r="F726" s="4" t="s">
        <v>0</v>
      </c>
      <c r="G726" s="8">
        <v>695</v>
      </c>
      <c r="H726" s="7" t="s">
        <v>790</v>
      </c>
      <c r="I726" s="7" t="s">
        <v>10</v>
      </c>
      <c r="J726" s="1" t="s">
        <v>2030</v>
      </c>
      <c r="K726" s="1" t="s">
        <v>1564</v>
      </c>
      <c r="L726" s="1" t="s">
        <v>2579</v>
      </c>
      <c r="M726" s="1" t="s">
        <v>2412</v>
      </c>
      <c r="Q726" s="1">
        <v>3</v>
      </c>
      <c r="R726" s="1" t="str">
        <f t="shared" si="66"/>
        <v>Shaanxi</v>
      </c>
      <c r="S726" s="1" t="str">
        <f t="shared" si="67"/>
        <v>Weinan</v>
      </c>
      <c r="T726" s="1" t="s">
        <v>2412</v>
      </c>
      <c r="U726" s="1" t="s">
        <v>2579</v>
      </c>
      <c r="V726" s="1" t="s">
        <v>3302</v>
      </c>
      <c r="Y726" s="4" t="s">
        <v>5</v>
      </c>
      <c r="Z726" s="6">
        <v>21.37</v>
      </c>
      <c r="AA726" s="6">
        <v>12.15</v>
      </c>
      <c r="AB726" s="10">
        <v>33.520000000000003</v>
      </c>
      <c r="AC726" s="1" t="str">
        <f>VLOOKUP(V726,'loc sxcoal vs GID worksheet'!$A$1:$B$686,2,0)</f>
        <v>渭南市</v>
      </c>
    </row>
    <row r="727" spans="1:29">
      <c r="A727" s="11">
        <v>2019</v>
      </c>
      <c r="B727" s="4" t="s">
        <v>6</v>
      </c>
      <c r="C727" s="4">
        <v>5</v>
      </c>
      <c r="D727" s="4" t="s">
        <v>0</v>
      </c>
      <c r="E727" s="4">
        <v>41</v>
      </c>
      <c r="F727" s="4" t="s">
        <v>0</v>
      </c>
      <c r="G727" s="8">
        <v>884</v>
      </c>
      <c r="H727" s="7" t="s">
        <v>983</v>
      </c>
      <c r="I727" s="7" t="s">
        <v>10</v>
      </c>
      <c r="J727" s="1" t="s">
        <v>2214</v>
      </c>
      <c r="K727" s="1" t="s">
        <v>1727</v>
      </c>
      <c r="L727" s="1" t="s">
        <v>3238</v>
      </c>
      <c r="M727" s="1" t="s">
        <v>2744</v>
      </c>
      <c r="Q727" s="1">
        <v>3</v>
      </c>
      <c r="R727" s="1" t="str">
        <f t="shared" si="66"/>
        <v>Tibet</v>
      </c>
      <c r="S727" s="1" t="str">
        <f t="shared" si="67"/>
        <v>Changdu</v>
      </c>
      <c r="T727" s="1" t="s">
        <v>2744</v>
      </c>
      <c r="U727" s="1" t="s">
        <v>3238</v>
      </c>
      <c r="V727" s="1" t="s">
        <v>3507</v>
      </c>
      <c r="Y727" s="4" t="s">
        <v>5</v>
      </c>
      <c r="Z727" s="6">
        <v>19.23</v>
      </c>
      <c r="AA727" s="6">
        <v>10.94</v>
      </c>
      <c r="AB727" s="10">
        <v>30.17</v>
      </c>
      <c r="AC727" s="1" t="str">
        <f>VLOOKUP(V727,'loc sxcoal vs GID worksheet'!$A$1:$B$686,2,0)</f>
        <v>昌都市</v>
      </c>
    </row>
    <row r="728" spans="1:29">
      <c r="A728" s="11">
        <v>2019</v>
      </c>
      <c r="B728" s="4" t="s">
        <v>6</v>
      </c>
      <c r="C728" s="4">
        <v>5</v>
      </c>
      <c r="D728" s="4" t="s">
        <v>0</v>
      </c>
      <c r="E728" s="4">
        <v>41</v>
      </c>
      <c r="F728" s="4" t="s">
        <v>0</v>
      </c>
      <c r="G728" s="8">
        <v>710</v>
      </c>
      <c r="H728" s="7" t="s">
        <v>805</v>
      </c>
      <c r="I728" s="7" t="s">
        <v>10</v>
      </c>
      <c r="J728" s="1" t="s">
        <v>2044</v>
      </c>
      <c r="K728" s="1" t="s">
        <v>1576</v>
      </c>
      <c r="L728" s="1" t="s">
        <v>2862</v>
      </c>
      <c r="M728" s="1" t="s">
        <v>2366</v>
      </c>
      <c r="Q728" s="1">
        <v>3</v>
      </c>
      <c r="R728" s="1" t="str">
        <f t="shared" si="66"/>
        <v>Sichuan</v>
      </c>
      <c r="S728" s="1" t="str">
        <f t="shared" si="67"/>
        <v>Zigong</v>
      </c>
      <c r="T728" s="1" t="s">
        <v>2366</v>
      </c>
      <c r="U728" s="1" t="s">
        <v>2862</v>
      </c>
      <c r="V728" s="1" t="s">
        <v>3352</v>
      </c>
      <c r="Y728" s="4" t="s">
        <v>5</v>
      </c>
      <c r="Z728" s="6">
        <v>132.49</v>
      </c>
      <c r="AA728" s="6">
        <v>75.349999999999994</v>
      </c>
      <c r="AB728" s="10">
        <v>207.84</v>
      </c>
      <c r="AC728" s="1" t="str">
        <f>VLOOKUP(V728,'loc sxcoal vs GID worksheet'!$A$1:$B$686,2,0)</f>
        <v>自贡市</v>
      </c>
    </row>
    <row r="729" spans="1:29">
      <c r="A729" s="11">
        <v>2019</v>
      </c>
      <c r="B729" s="4" t="s">
        <v>6</v>
      </c>
      <c r="C729" s="4">
        <v>5</v>
      </c>
      <c r="D729" s="4" t="s">
        <v>0</v>
      </c>
      <c r="E729" s="4">
        <v>41</v>
      </c>
      <c r="F729" s="4" t="s">
        <v>0</v>
      </c>
      <c r="G729" s="8">
        <v>672</v>
      </c>
      <c r="H729" s="7" t="s">
        <v>764</v>
      </c>
      <c r="I729" s="7" t="s">
        <v>10</v>
      </c>
      <c r="J729" s="1" t="s">
        <v>2008</v>
      </c>
      <c r="K729" s="1" t="s">
        <v>1541</v>
      </c>
      <c r="L729" s="1" t="s">
        <v>2693</v>
      </c>
      <c r="M729" s="1" t="s">
        <v>2376</v>
      </c>
      <c r="N729" s="1" t="s">
        <v>2694</v>
      </c>
      <c r="Q729" s="1">
        <v>2</v>
      </c>
      <c r="R729" s="1" t="str">
        <f>N729</f>
        <v>Wuzhong</v>
      </c>
      <c r="S729" s="1" t="str">
        <f>M729</f>
        <v>IndustrialPark</v>
      </c>
      <c r="T729" s="1" t="s">
        <v>2694</v>
      </c>
      <c r="U729" s="1" t="s">
        <v>2376</v>
      </c>
      <c r="V729" s="1" t="s">
        <v>3323</v>
      </c>
      <c r="Y729" s="4" t="s">
        <v>5</v>
      </c>
      <c r="Z729" s="6">
        <v>600.48</v>
      </c>
      <c r="AA729" s="6">
        <v>341.51</v>
      </c>
      <c r="AB729" s="10">
        <v>941.99</v>
      </c>
      <c r="AC729" s="1" t="str">
        <f>VLOOKUP(V729,'loc sxcoal vs GID worksheet'!$A$1:$B$686,2,0)</f>
        <v>吴忠市</v>
      </c>
    </row>
    <row r="730" spans="1:29">
      <c r="A730" s="11">
        <v>2019</v>
      </c>
      <c r="B730" s="4" t="s">
        <v>6</v>
      </c>
      <c r="C730" s="4">
        <v>5</v>
      </c>
      <c r="D730" s="4" t="s">
        <v>0</v>
      </c>
      <c r="E730" s="4">
        <v>41</v>
      </c>
      <c r="F730" s="4" t="s">
        <v>0</v>
      </c>
      <c r="G730" s="8">
        <v>716</v>
      </c>
      <c r="H730" s="7" t="s">
        <v>811</v>
      </c>
      <c r="I730" s="7" t="s">
        <v>10</v>
      </c>
      <c r="J730" s="1" t="s">
        <v>2050</v>
      </c>
      <c r="K730" s="1" t="s">
        <v>1581</v>
      </c>
      <c r="L730" s="1" t="s">
        <v>3231</v>
      </c>
      <c r="M730" s="1" t="s">
        <v>2564</v>
      </c>
      <c r="Q730" s="1">
        <v>3</v>
      </c>
      <c r="R730" s="1" t="str">
        <f>M730</f>
        <v>Hainan</v>
      </c>
      <c r="S730" s="1" t="str">
        <f>L730</f>
        <v>Sanya</v>
      </c>
      <c r="T730" s="1" t="s">
        <v>2564</v>
      </c>
      <c r="U730" s="1" t="s">
        <v>3231</v>
      </c>
      <c r="V730" s="1" t="s">
        <v>3470</v>
      </c>
      <c r="Y730" s="4" t="s">
        <v>5</v>
      </c>
      <c r="Z730" s="6">
        <v>106.85</v>
      </c>
      <c r="AA730" s="6">
        <v>60.77</v>
      </c>
      <c r="AB730" s="10">
        <v>167.62</v>
      </c>
      <c r="AC730" s="1" t="str">
        <f>VLOOKUP(V730,'loc sxcoal vs GID worksheet'!$A$1:$B$686,2,0)</f>
        <v>三亚市</v>
      </c>
    </row>
    <row r="731" spans="1:29">
      <c r="A731" s="11">
        <v>2019</v>
      </c>
      <c r="B731" s="4" t="s">
        <v>6</v>
      </c>
      <c r="C731" s="4">
        <v>5</v>
      </c>
      <c r="D731" s="4" t="s">
        <v>0</v>
      </c>
      <c r="E731" s="4">
        <v>41</v>
      </c>
      <c r="F731" s="4" t="s">
        <v>0</v>
      </c>
      <c r="G731" s="8">
        <v>523</v>
      </c>
      <c r="H731" s="7" t="s">
        <v>579</v>
      </c>
      <c r="I731" s="7" t="s">
        <v>10</v>
      </c>
      <c r="J731" s="3" t="s">
        <v>1890</v>
      </c>
      <c r="K731" s="3" t="s">
        <v>1831</v>
      </c>
      <c r="L731" s="1" t="s">
        <v>2608</v>
      </c>
      <c r="M731" s="1" t="s">
        <v>2326</v>
      </c>
      <c r="N731" s="1" t="s">
        <v>2609</v>
      </c>
      <c r="O731" s="1" t="s">
        <v>2610</v>
      </c>
      <c r="Q731" s="1">
        <v>1</v>
      </c>
      <c r="R731" s="1" t="str">
        <f>O731</f>
        <v>Xinjiang</v>
      </c>
      <c r="S731" s="1" t="str">
        <f>N731</f>
        <v>Yili</v>
      </c>
      <c r="T731" s="1" t="s">
        <v>2610</v>
      </c>
      <c r="U731" s="1" t="s">
        <v>2609</v>
      </c>
      <c r="V731" s="1" t="s">
        <v>3510</v>
      </c>
      <c r="Y731" s="4" t="s">
        <v>5</v>
      </c>
      <c r="Z731" s="6">
        <v>32.049999999999997</v>
      </c>
      <c r="AA731" s="6">
        <v>18.23</v>
      </c>
      <c r="AB731" s="10">
        <v>50.28</v>
      </c>
      <c r="AC731" s="1" t="str">
        <f>VLOOKUP(V731,'loc sxcoal vs GID worksheet'!$A$1:$B$686,2,0)</f>
        <v>伊宁市</v>
      </c>
    </row>
    <row r="732" spans="1:29">
      <c r="A732" s="11">
        <v>2019</v>
      </c>
      <c r="B732" s="4" t="s">
        <v>6</v>
      </c>
      <c r="C732" s="4">
        <v>5</v>
      </c>
      <c r="D732" s="4" t="s">
        <v>0</v>
      </c>
      <c r="E732" s="4">
        <v>41</v>
      </c>
      <c r="F732" s="4" t="s">
        <v>0</v>
      </c>
      <c r="G732" s="8">
        <v>727</v>
      </c>
      <c r="H732" s="7" t="s">
        <v>820</v>
      </c>
      <c r="I732" s="7" t="s">
        <v>10</v>
      </c>
      <c r="J732" s="1" t="s">
        <v>2061</v>
      </c>
      <c r="K732" s="1" t="s">
        <v>1564</v>
      </c>
      <c r="L732" s="1" t="s">
        <v>2579</v>
      </c>
      <c r="M732" s="1" t="s">
        <v>2412</v>
      </c>
      <c r="Q732" s="1">
        <v>3</v>
      </c>
      <c r="R732" s="1" t="str">
        <f>M732</f>
        <v>Shaanxi</v>
      </c>
      <c r="S732" s="1" t="str">
        <f>L732</f>
        <v>Weinan</v>
      </c>
      <c r="T732" s="1" t="s">
        <v>2412</v>
      </c>
      <c r="U732" s="1" t="s">
        <v>2579</v>
      </c>
      <c r="V732" s="1" t="s">
        <v>3302</v>
      </c>
      <c r="Y732" s="4" t="s">
        <v>5</v>
      </c>
      <c r="Z732" s="6">
        <v>21.37</v>
      </c>
      <c r="AA732" s="6">
        <v>12.15</v>
      </c>
      <c r="AB732" s="10">
        <v>33.520000000000003</v>
      </c>
      <c r="AC732" s="1" t="str">
        <f>VLOOKUP(V732,'loc sxcoal vs GID worksheet'!$A$1:$B$686,2,0)</f>
        <v>渭南市</v>
      </c>
    </row>
    <row r="733" spans="1:29">
      <c r="A733" s="11">
        <v>2019</v>
      </c>
      <c r="B733" s="4" t="s">
        <v>6</v>
      </c>
      <c r="C733" s="4">
        <v>5</v>
      </c>
      <c r="D733" s="4" t="s">
        <v>0</v>
      </c>
      <c r="E733" s="4">
        <v>41</v>
      </c>
      <c r="F733" s="4" t="s">
        <v>0</v>
      </c>
      <c r="G733" s="8">
        <v>743</v>
      </c>
      <c r="H733" s="7" t="s">
        <v>837</v>
      </c>
      <c r="I733" s="7" t="s">
        <v>10</v>
      </c>
      <c r="J733" s="1" t="s">
        <v>2077</v>
      </c>
      <c r="K733" s="1" t="s">
        <v>2336</v>
      </c>
      <c r="L733" s="1" t="s">
        <v>2734</v>
      </c>
      <c r="M733" s="1" t="s">
        <v>2458</v>
      </c>
      <c r="Q733" s="1">
        <v>3</v>
      </c>
      <c r="R733" s="1" t="str">
        <f>M733</f>
        <v>Shandong</v>
      </c>
      <c r="S733" s="1" t="str">
        <f>L733</f>
        <v>Zibo</v>
      </c>
      <c r="T733" s="1" t="s">
        <v>2458</v>
      </c>
      <c r="U733" s="1" t="s">
        <v>2734</v>
      </c>
      <c r="V733" s="1" t="s">
        <v>3331</v>
      </c>
      <c r="Y733" s="4" t="s">
        <v>5</v>
      </c>
      <c r="Z733" s="6">
        <v>399.61</v>
      </c>
      <c r="AA733" s="6">
        <v>227.27</v>
      </c>
      <c r="AB733" s="10">
        <v>626.88</v>
      </c>
      <c r="AC733" s="1" t="str">
        <f>VLOOKUP(V733,'loc sxcoal vs GID worksheet'!$A$1:$B$686,2,0)</f>
        <v>淄博市</v>
      </c>
    </row>
    <row r="734" spans="1:29">
      <c r="A734" s="11">
        <v>2019</v>
      </c>
      <c r="B734" s="4" t="s">
        <v>6</v>
      </c>
      <c r="C734" s="4">
        <v>5</v>
      </c>
      <c r="D734" s="4" t="s">
        <v>0</v>
      </c>
      <c r="E734" s="4">
        <v>41</v>
      </c>
      <c r="F734" s="4" t="s">
        <v>0</v>
      </c>
      <c r="G734" s="8">
        <v>745</v>
      </c>
      <c r="H734" s="7" t="s">
        <v>839</v>
      </c>
      <c r="I734" s="7" t="s">
        <v>840</v>
      </c>
      <c r="J734" s="1" t="s">
        <v>2079</v>
      </c>
      <c r="K734" s="1" t="s">
        <v>1605</v>
      </c>
      <c r="L734" s="1" t="s">
        <v>1277</v>
      </c>
      <c r="M734" s="1" t="s">
        <v>2386</v>
      </c>
      <c r="Q734" s="1">
        <v>3</v>
      </c>
      <c r="R734" s="1" t="str">
        <f>M734</f>
        <v>Anhui</v>
      </c>
      <c r="S734" s="1" t="str">
        <f>L734</f>
        <v>Tongling</v>
      </c>
      <c r="T734" s="1" t="s">
        <v>2386</v>
      </c>
      <c r="U734" s="1" t="s">
        <v>1277</v>
      </c>
      <c r="V734" s="1" t="s">
        <v>3442</v>
      </c>
      <c r="Y734" s="4" t="s">
        <v>5</v>
      </c>
      <c r="Z734" s="6">
        <v>2369.85</v>
      </c>
      <c r="AA734" s="6">
        <v>1347.82</v>
      </c>
      <c r="AB734" s="10">
        <v>3717.67</v>
      </c>
      <c r="AC734" s="1" t="str">
        <f>VLOOKUP(V734,'loc sxcoal vs GID worksheet'!$A$1:$B$686,2,0)</f>
        <v>铜陵市</v>
      </c>
    </row>
    <row r="735" spans="1:29">
      <c r="A735" s="11">
        <v>2019</v>
      </c>
      <c r="B735" s="4" t="s">
        <v>6</v>
      </c>
      <c r="C735" s="4">
        <v>5</v>
      </c>
      <c r="D735" s="4" t="s">
        <v>0</v>
      </c>
      <c r="E735" s="4">
        <v>41</v>
      </c>
      <c r="F735" s="4" t="s">
        <v>0</v>
      </c>
      <c r="G735" s="8">
        <v>777</v>
      </c>
      <c r="H735" s="7" t="s">
        <v>875</v>
      </c>
      <c r="I735" s="7" t="s">
        <v>10</v>
      </c>
      <c r="J735" s="1" t="s">
        <v>2110</v>
      </c>
      <c r="K735" s="1" t="s">
        <v>1633</v>
      </c>
      <c r="L735" s="1" t="s">
        <v>2759</v>
      </c>
      <c r="M735" s="1" t="s">
        <v>2760</v>
      </c>
      <c r="N735" s="1" t="s">
        <v>2761</v>
      </c>
      <c r="O735" s="1" t="s">
        <v>2610</v>
      </c>
      <c r="Q735" s="1">
        <v>1</v>
      </c>
      <c r="R735" s="1" t="str">
        <f>O735</f>
        <v>Xinjiang</v>
      </c>
      <c r="S735" s="1" t="str">
        <f>N735</f>
        <v>Kashi</v>
      </c>
      <c r="T735" s="1" t="s">
        <v>2610</v>
      </c>
      <c r="U735" s="1" t="s">
        <v>2761</v>
      </c>
      <c r="V735" s="1" t="s">
        <v>3511</v>
      </c>
      <c r="Y735" s="4" t="s">
        <v>5</v>
      </c>
      <c r="Z735" s="6">
        <v>21.37</v>
      </c>
      <c r="AA735" s="6">
        <v>12.15</v>
      </c>
      <c r="AB735" s="10">
        <v>33.520000000000003</v>
      </c>
      <c r="AC735" s="1" t="str">
        <f>VLOOKUP(V735,'loc sxcoal vs GID worksheet'!$A$1:$B$686,2,0)</f>
        <v>喀什市</v>
      </c>
    </row>
    <row r="736" spans="1:29">
      <c r="A736" s="11">
        <v>2019</v>
      </c>
      <c r="B736" s="4" t="s">
        <v>6</v>
      </c>
      <c r="C736" s="4">
        <v>5</v>
      </c>
      <c r="D736" s="4" t="s">
        <v>0</v>
      </c>
      <c r="E736" s="4">
        <v>41</v>
      </c>
      <c r="F736" s="4" t="s">
        <v>0</v>
      </c>
      <c r="G736" s="8">
        <v>751</v>
      </c>
      <c r="H736" s="7" t="s">
        <v>848</v>
      </c>
      <c r="I736" s="7" t="s">
        <v>10</v>
      </c>
      <c r="J736" s="1" t="s">
        <v>2085</v>
      </c>
      <c r="K736" s="1" t="s">
        <v>1609</v>
      </c>
      <c r="L736" s="1" t="s">
        <v>2738</v>
      </c>
      <c r="M736" s="1" t="s">
        <v>2412</v>
      </c>
      <c r="Q736" s="1">
        <v>3</v>
      </c>
      <c r="R736" s="1" t="str">
        <f t="shared" ref="R736:R752" si="68">M736</f>
        <v>Shaanxi</v>
      </c>
      <c r="S736" s="1" t="str">
        <f t="shared" ref="S736:S752" si="69">L736</f>
        <v>Shangluo</v>
      </c>
      <c r="T736" s="1" t="s">
        <v>2412</v>
      </c>
      <c r="U736" s="1" t="s">
        <v>2738</v>
      </c>
      <c r="V736" s="1" t="s">
        <v>3332</v>
      </c>
      <c r="Y736" s="4" t="s">
        <v>5</v>
      </c>
      <c r="Z736" s="6">
        <v>27.78</v>
      </c>
      <c r="AA736" s="6">
        <v>15.8</v>
      </c>
      <c r="AB736" s="10">
        <v>43.58</v>
      </c>
      <c r="AC736" s="1" t="str">
        <f>VLOOKUP(V736,'loc sxcoal vs GID worksheet'!$A$1:$B$686,2,0)</f>
        <v>商洛市</v>
      </c>
    </row>
    <row r="737" spans="1:29">
      <c r="A737" s="11">
        <v>2019</v>
      </c>
      <c r="B737" s="4" t="s">
        <v>6</v>
      </c>
      <c r="C737" s="4">
        <v>5</v>
      </c>
      <c r="D737" s="4" t="s">
        <v>0</v>
      </c>
      <c r="E737" s="4">
        <v>41</v>
      </c>
      <c r="F737" s="4" t="s">
        <v>0</v>
      </c>
      <c r="G737" s="8">
        <v>764</v>
      </c>
      <c r="H737" s="7" t="s">
        <v>863</v>
      </c>
      <c r="I737" s="7" t="s">
        <v>10</v>
      </c>
      <c r="J737" s="1" t="s">
        <v>2098</v>
      </c>
      <c r="K737" s="1" t="s">
        <v>1622</v>
      </c>
      <c r="L737" s="1" t="s">
        <v>2579</v>
      </c>
      <c r="M737" s="1" t="s">
        <v>2412</v>
      </c>
      <c r="Q737" s="1">
        <v>3</v>
      </c>
      <c r="R737" s="1" t="str">
        <f t="shared" si="68"/>
        <v>Shaanxi</v>
      </c>
      <c r="S737" s="1" t="str">
        <f t="shared" si="69"/>
        <v>Weinan</v>
      </c>
      <c r="T737" s="1" t="s">
        <v>2412</v>
      </c>
      <c r="U737" s="1" t="s">
        <v>2579</v>
      </c>
      <c r="V737" s="1" t="s">
        <v>3302</v>
      </c>
      <c r="Y737" s="4" t="s">
        <v>5</v>
      </c>
      <c r="Z737" s="6">
        <v>21.37</v>
      </c>
      <c r="AA737" s="6">
        <v>12.15</v>
      </c>
      <c r="AB737" s="10">
        <v>33.520000000000003</v>
      </c>
      <c r="AC737" s="1" t="str">
        <f>VLOOKUP(V737,'loc sxcoal vs GID worksheet'!$A$1:$B$686,2,0)</f>
        <v>渭南市</v>
      </c>
    </row>
    <row r="738" spans="1:29">
      <c r="A738" s="11">
        <v>2019</v>
      </c>
      <c r="B738" s="4" t="s">
        <v>6</v>
      </c>
      <c r="C738" s="4">
        <v>5</v>
      </c>
      <c r="D738" s="4" t="s">
        <v>0</v>
      </c>
      <c r="E738" s="4">
        <v>41</v>
      </c>
      <c r="F738" s="4" t="s">
        <v>0</v>
      </c>
      <c r="G738" s="8">
        <v>775</v>
      </c>
      <c r="H738" s="7" t="s">
        <v>873</v>
      </c>
      <c r="I738" s="7" t="s">
        <v>10</v>
      </c>
      <c r="J738" s="1" t="s">
        <v>2108</v>
      </c>
      <c r="K738" s="1" t="s">
        <v>1631</v>
      </c>
      <c r="L738" s="1" t="s">
        <v>3120</v>
      </c>
      <c r="M738" s="1" t="s">
        <v>2610</v>
      </c>
      <c r="Q738" s="1">
        <v>3</v>
      </c>
      <c r="R738" s="1" t="str">
        <f t="shared" si="68"/>
        <v>Xinjiang</v>
      </c>
      <c r="S738" s="1" t="str">
        <f t="shared" si="69"/>
        <v>Shihezi</v>
      </c>
      <c r="T738" s="1" t="s">
        <v>2610</v>
      </c>
      <c r="U738" s="1" t="s">
        <v>3120</v>
      </c>
      <c r="V738" s="1" t="s">
        <v>3425</v>
      </c>
      <c r="Y738" s="4" t="s">
        <v>5</v>
      </c>
      <c r="Z738" s="6">
        <v>427.39</v>
      </c>
      <c r="AA738" s="6">
        <v>243.07</v>
      </c>
      <c r="AB738" s="10">
        <v>670.46</v>
      </c>
      <c r="AC738" s="1" t="str">
        <f>VLOOKUP(V738,'loc sxcoal vs GID worksheet'!$A$1:$B$686,2,0)</f>
        <v>石河子市</v>
      </c>
    </row>
    <row r="739" spans="1:29">
      <c r="A739" s="11">
        <v>2019</v>
      </c>
      <c r="B739" s="4" t="s">
        <v>6</v>
      </c>
      <c r="C739" s="4">
        <v>5</v>
      </c>
      <c r="D739" s="4" t="s">
        <v>0</v>
      </c>
      <c r="E739" s="4">
        <v>41</v>
      </c>
      <c r="F739" s="4" t="s">
        <v>0</v>
      </c>
      <c r="G739" s="8">
        <v>780</v>
      </c>
      <c r="H739" s="7" t="s">
        <v>877</v>
      </c>
      <c r="I739" s="7" t="s">
        <v>10</v>
      </c>
      <c r="J739" s="1" t="s">
        <v>2113</v>
      </c>
      <c r="K739" s="1" t="s">
        <v>1636</v>
      </c>
      <c r="L739" s="1" t="s">
        <v>3130</v>
      </c>
      <c r="M739" s="1" t="s">
        <v>2366</v>
      </c>
      <c r="Q739" s="1">
        <v>3</v>
      </c>
      <c r="R739" s="1" t="str">
        <f t="shared" si="68"/>
        <v>Sichuan</v>
      </c>
      <c r="S739" s="1" t="str">
        <f t="shared" si="69"/>
        <v>Neijiang</v>
      </c>
      <c r="T739" s="1" t="s">
        <v>2366</v>
      </c>
      <c r="U739" s="1" t="s">
        <v>3130</v>
      </c>
      <c r="V739" s="1" t="s">
        <v>3430</v>
      </c>
      <c r="Y739" s="4" t="s">
        <v>5</v>
      </c>
      <c r="Z739" s="6">
        <v>267.12</v>
      </c>
      <c r="AA739" s="6">
        <v>151.91999999999999</v>
      </c>
      <c r="AB739" s="10">
        <v>419.03999999999996</v>
      </c>
      <c r="AC739" s="1" t="str">
        <f>VLOOKUP(V739,'loc sxcoal vs GID worksheet'!$A$1:$B$686,2,0)</f>
        <v>内江市</v>
      </c>
    </row>
    <row r="740" spans="1:29">
      <c r="A740" s="11">
        <v>2019</v>
      </c>
      <c r="B740" s="4" t="s">
        <v>6</v>
      </c>
      <c r="C740" s="4">
        <v>5</v>
      </c>
      <c r="D740" s="4" t="s">
        <v>0</v>
      </c>
      <c r="E740" s="4">
        <v>41</v>
      </c>
      <c r="F740" s="4" t="s">
        <v>0</v>
      </c>
      <c r="G740" s="8">
        <v>781</v>
      </c>
      <c r="H740" s="7" t="s">
        <v>878</v>
      </c>
      <c r="I740" s="7" t="s">
        <v>879</v>
      </c>
      <c r="J740" s="3" t="s">
        <v>2114</v>
      </c>
      <c r="K740" s="3" t="s">
        <v>1637</v>
      </c>
      <c r="L740" s="1" t="s">
        <v>2603</v>
      </c>
      <c r="M740" s="1" t="s">
        <v>2366</v>
      </c>
      <c r="Q740" s="1">
        <v>3</v>
      </c>
      <c r="R740" s="1" t="str">
        <f t="shared" si="68"/>
        <v>Sichuan</v>
      </c>
      <c r="S740" s="1" t="str">
        <f t="shared" si="69"/>
        <v>Guang'an</v>
      </c>
      <c r="T740" s="1" t="s">
        <v>2366</v>
      </c>
      <c r="U740" s="1" t="s">
        <v>2603</v>
      </c>
      <c r="V740" s="1" t="s">
        <v>3308</v>
      </c>
      <c r="Y740" s="4" t="s">
        <v>5</v>
      </c>
      <c r="Z740" s="6">
        <v>666.72</v>
      </c>
      <c r="AA740" s="6">
        <v>379.19</v>
      </c>
      <c r="AB740" s="10">
        <v>1045.9100000000001</v>
      </c>
      <c r="AC740" s="1" t="str">
        <f>VLOOKUP(V740,'loc sxcoal vs GID worksheet'!$A$1:$B$686,2,0)</f>
        <v>广安市</v>
      </c>
    </row>
    <row r="741" spans="1:29">
      <c r="A741" s="11">
        <v>2019</v>
      </c>
      <c r="B741" s="4" t="s">
        <v>6</v>
      </c>
      <c r="C741" s="4">
        <v>5</v>
      </c>
      <c r="D741" s="4" t="s">
        <v>0</v>
      </c>
      <c r="E741" s="4">
        <v>41</v>
      </c>
      <c r="F741" s="4" t="s">
        <v>0</v>
      </c>
      <c r="G741" s="8">
        <v>782</v>
      </c>
      <c r="H741" s="7" t="s">
        <v>880</v>
      </c>
      <c r="I741" s="7" t="s">
        <v>10</v>
      </c>
      <c r="J741" s="1" t="s">
        <v>2115</v>
      </c>
      <c r="K741" s="1" t="s">
        <v>1638</v>
      </c>
      <c r="L741" s="1" t="s">
        <v>2378</v>
      </c>
      <c r="M741" s="1" t="s">
        <v>2366</v>
      </c>
      <c r="Q741" s="1">
        <v>3</v>
      </c>
      <c r="R741" s="1" t="str">
        <f t="shared" si="68"/>
        <v>Sichuan</v>
      </c>
      <c r="S741" s="1" t="str">
        <f t="shared" si="69"/>
        <v>Deyang</v>
      </c>
      <c r="T741" s="1" t="s">
        <v>2366</v>
      </c>
      <c r="U741" s="1" t="s">
        <v>2378</v>
      </c>
      <c r="V741" s="1" t="s">
        <v>3249</v>
      </c>
      <c r="Y741" s="4" t="s">
        <v>5</v>
      </c>
      <c r="Z741" s="6">
        <v>53.42</v>
      </c>
      <c r="AA741" s="6">
        <v>30.38</v>
      </c>
      <c r="AB741" s="10">
        <v>83.8</v>
      </c>
      <c r="AC741" s="1" t="str">
        <f>VLOOKUP(V741,'loc sxcoal vs GID worksheet'!$A$1:$B$686,2,0)</f>
        <v>德阳市</v>
      </c>
    </row>
    <row r="742" spans="1:29">
      <c r="A742" s="11">
        <v>2019</v>
      </c>
      <c r="B742" s="4" t="s">
        <v>6</v>
      </c>
      <c r="C742" s="4">
        <v>5</v>
      </c>
      <c r="D742" s="4" t="s">
        <v>0</v>
      </c>
      <c r="E742" s="4">
        <v>41</v>
      </c>
      <c r="F742" s="4" t="s">
        <v>0</v>
      </c>
      <c r="G742" s="8">
        <v>784</v>
      </c>
      <c r="H742" s="7" t="s">
        <v>882</v>
      </c>
      <c r="I742" s="7" t="s">
        <v>10</v>
      </c>
      <c r="J742" s="1" t="s">
        <v>883</v>
      </c>
      <c r="K742" s="1" t="s">
        <v>1640</v>
      </c>
      <c r="L742" s="1" t="s">
        <v>3233</v>
      </c>
      <c r="M742" s="1" t="s">
        <v>2366</v>
      </c>
      <c r="Q742" s="1">
        <v>3</v>
      </c>
      <c r="R742" s="1" t="str">
        <f t="shared" si="68"/>
        <v>Sichuan</v>
      </c>
      <c r="S742" s="1" t="str">
        <f t="shared" si="69"/>
        <v>Emeishan</v>
      </c>
      <c r="T742" s="1" t="s">
        <v>2366</v>
      </c>
      <c r="U742" s="1" t="s">
        <v>3233</v>
      </c>
      <c r="V742" s="1" t="s">
        <v>3471</v>
      </c>
      <c r="Y742" s="4" t="s">
        <v>5</v>
      </c>
      <c r="Z742" s="6">
        <v>4673.46</v>
      </c>
      <c r="AA742" s="6">
        <v>2657.97</v>
      </c>
      <c r="AB742" s="10">
        <v>7331.43</v>
      </c>
      <c r="AC742" s="1" t="str">
        <f>VLOOKUP(V742,'loc sxcoal vs GID worksheet'!$A$1:$B$686,2,0)</f>
        <v>峨眉山市</v>
      </c>
    </row>
    <row r="743" spans="1:29">
      <c r="A743" s="11">
        <v>2019</v>
      </c>
      <c r="B743" s="4" t="s">
        <v>6</v>
      </c>
      <c r="C743" s="4">
        <v>5</v>
      </c>
      <c r="D743" s="4" t="s">
        <v>0</v>
      </c>
      <c r="E743" s="4">
        <v>41</v>
      </c>
      <c r="F743" s="4" t="s">
        <v>0</v>
      </c>
      <c r="G743" s="8">
        <v>785</v>
      </c>
      <c r="H743" s="7" t="s">
        <v>882</v>
      </c>
      <c r="I743" s="7" t="s">
        <v>10</v>
      </c>
      <c r="J743" s="1" t="s">
        <v>2117</v>
      </c>
      <c r="K743" s="1" t="s">
        <v>1641</v>
      </c>
      <c r="L743" s="1" t="s">
        <v>3233</v>
      </c>
      <c r="M743" s="1" t="s">
        <v>2366</v>
      </c>
      <c r="Q743" s="1">
        <v>3</v>
      </c>
      <c r="R743" s="1" t="str">
        <f t="shared" si="68"/>
        <v>Sichuan</v>
      </c>
      <c r="S743" s="1" t="str">
        <f t="shared" si="69"/>
        <v>Emeishan</v>
      </c>
      <c r="T743" s="1" t="s">
        <v>2366</v>
      </c>
      <c r="U743" s="1" t="s">
        <v>3233</v>
      </c>
      <c r="V743" s="1" t="s">
        <v>3471</v>
      </c>
      <c r="Y743" s="4" t="s">
        <v>5</v>
      </c>
      <c r="Z743" s="6">
        <v>666.72</v>
      </c>
      <c r="AA743" s="6">
        <v>379.19</v>
      </c>
      <c r="AB743" s="10">
        <v>1045.9100000000001</v>
      </c>
      <c r="AC743" s="1" t="str">
        <f>VLOOKUP(V743,'loc sxcoal vs GID worksheet'!$A$1:$B$686,2,0)</f>
        <v>峨眉山市</v>
      </c>
    </row>
    <row r="744" spans="1:29">
      <c r="A744" s="11">
        <v>2019</v>
      </c>
      <c r="B744" s="4" t="s">
        <v>6</v>
      </c>
      <c r="C744" s="4">
        <v>5</v>
      </c>
      <c r="D744" s="4" t="s">
        <v>0</v>
      </c>
      <c r="E744" s="4">
        <v>41</v>
      </c>
      <c r="F744" s="4" t="s">
        <v>0</v>
      </c>
      <c r="G744" s="8">
        <v>791</v>
      </c>
      <c r="H744" s="7" t="s">
        <v>889</v>
      </c>
      <c r="I744" s="7" t="s">
        <v>10</v>
      </c>
      <c r="J744" s="1" t="s">
        <v>2123</v>
      </c>
      <c r="K744" s="1" t="s">
        <v>1647</v>
      </c>
      <c r="L744" s="1" t="s">
        <v>2465</v>
      </c>
      <c r="M744" s="1" t="s">
        <v>2366</v>
      </c>
      <c r="Q744" s="1">
        <v>3</v>
      </c>
      <c r="R744" s="1" t="str">
        <f t="shared" si="68"/>
        <v>Sichuan</v>
      </c>
      <c r="S744" s="1" t="str">
        <f t="shared" si="69"/>
        <v>Meishan</v>
      </c>
      <c r="T744" s="1" t="s">
        <v>2366</v>
      </c>
      <c r="U744" s="1" t="s">
        <v>2465</v>
      </c>
      <c r="V744" s="1" t="s">
        <v>3428</v>
      </c>
      <c r="Y744" s="4" t="s">
        <v>5</v>
      </c>
      <c r="Z744" s="6">
        <v>166.68</v>
      </c>
      <c r="AA744" s="6">
        <v>94.8</v>
      </c>
      <c r="AB744" s="10">
        <v>261.48</v>
      </c>
      <c r="AC744" s="1" t="str">
        <f>VLOOKUP(V744,'loc sxcoal vs GID worksheet'!$A$1:$B$686,2,0)</f>
        <v>眉山市</v>
      </c>
    </row>
    <row r="745" spans="1:29">
      <c r="A745" s="11">
        <v>2019</v>
      </c>
      <c r="B745" s="4" t="s">
        <v>6</v>
      </c>
      <c r="C745" s="4">
        <v>5</v>
      </c>
      <c r="D745" s="4" t="s">
        <v>0</v>
      </c>
      <c r="E745" s="4">
        <v>41</v>
      </c>
      <c r="F745" s="4" t="s">
        <v>0</v>
      </c>
      <c r="G745" s="8">
        <v>795</v>
      </c>
      <c r="H745" s="7" t="s">
        <v>893</v>
      </c>
      <c r="I745" s="7" t="s">
        <v>10</v>
      </c>
      <c r="J745" s="1" t="s">
        <v>2127</v>
      </c>
      <c r="K745" s="1" t="s">
        <v>1650</v>
      </c>
      <c r="L745" s="1" t="s">
        <v>3233</v>
      </c>
      <c r="M745" s="1" t="s">
        <v>2366</v>
      </c>
      <c r="Q745" s="1">
        <v>3</v>
      </c>
      <c r="R745" s="1" t="str">
        <f t="shared" si="68"/>
        <v>Sichuan</v>
      </c>
      <c r="S745" s="1" t="str">
        <f t="shared" si="69"/>
        <v>Emeishan</v>
      </c>
      <c r="T745" s="1" t="s">
        <v>2366</v>
      </c>
      <c r="U745" s="1" t="s">
        <v>3233</v>
      </c>
      <c r="V745" s="1" t="s">
        <v>3471</v>
      </c>
      <c r="Y745" s="4" t="s">
        <v>5</v>
      </c>
      <c r="Z745" s="6">
        <v>491.49</v>
      </c>
      <c r="AA745" s="6">
        <v>279.52999999999997</v>
      </c>
      <c r="AB745" s="10">
        <v>771.02</v>
      </c>
      <c r="AC745" s="1" t="str">
        <f>VLOOKUP(V745,'loc sxcoal vs GID worksheet'!$A$1:$B$686,2,0)</f>
        <v>峨眉山市</v>
      </c>
    </row>
    <row r="746" spans="1:29">
      <c r="A746" s="11">
        <v>2019</v>
      </c>
      <c r="B746" s="4" t="s">
        <v>6</v>
      </c>
      <c r="C746" s="4">
        <v>5</v>
      </c>
      <c r="D746" s="4" t="s">
        <v>0</v>
      </c>
      <c r="E746" s="4">
        <v>41</v>
      </c>
      <c r="F746" s="4" t="s">
        <v>0</v>
      </c>
      <c r="G746" s="8">
        <v>798</v>
      </c>
      <c r="H746" s="7" t="s">
        <v>897</v>
      </c>
      <c r="I746" s="7" t="s">
        <v>10</v>
      </c>
      <c r="J746" s="1" t="s">
        <v>2130</v>
      </c>
      <c r="K746" s="1" t="s">
        <v>1653</v>
      </c>
      <c r="L746" s="1" t="s">
        <v>3234</v>
      </c>
      <c r="M746" s="1" t="s">
        <v>2409</v>
      </c>
      <c r="Q746" s="1">
        <v>3</v>
      </c>
      <c r="R746" s="1" t="str">
        <f t="shared" si="68"/>
        <v>Guizhou</v>
      </c>
      <c r="S746" s="1" t="str">
        <f t="shared" si="69"/>
        <v>Fuquan</v>
      </c>
      <c r="T746" s="1" t="s">
        <v>2409</v>
      </c>
      <c r="U746" s="1" t="s">
        <v>3234</v>
      </c>
      <c r="V746" s="1" t="s">
        <v>3472</v>
      </c>
      <c r="Y746" s="4" t="s">
        <v>5</v>
      </c>
      <c r="Z746" s="6">
        <v>213.69</v>
      </c>
      <c r="AA746" s="6">
        <v>121.53</v>
      </c>
      <c r="AB746" s="10">
        <v>335.22</v>
      </c>
      <c r="AC746" s="1" t="str">
        <f>VLOOKUP(V746,'loc sxcoal vs GID worksheet'!$A$1:$B$686,2,0)</f>
        <v>福泉市</v>
      </c>
    </row>
    <row r="747" spans="1:29">
      <c r="A747" s="11">
        <v>2019</v>
      </c>
      <c r="B747" s="4" t="s">
        <v>6</v>
      </c>
      <c r="C747" s="4">
        <v>5</v>
      </c>
      <c r="D747" s="4" t="s">
        <v>0</v>
      </c>
      <c r="E747" s="4">
        <v>41</v>
      </c>
      <c r="F747" s="4" t="s">
        <v>0</v>
      </c>
      <c r="G747" s="8">
        <v>800</v>
      </c>
      <c r="H747" s="7" t="s">
        <v>900</v>
      </c>
      <c r="I747" s="7" t="s">
        <v>901</v>
      </c>
      <c r="J747" s="1" t="s">
        <v>2132</v>
      </c>
      <c r="K747" s="1" t="s">
        <v>1655</v>
      </c>
      <c r="L747" s="1" t="s">
        <v>2378</v>
      </c>
      <c r="M747" s="1" t="s">
        <v>2366</v>
      </c>
      <c r="Q747" s="1">
        <v>3</v>
      </c>
      <c r="R747" s="1" t="str">
        <f t="shared" si="68"/>
        <v>Sichuan</v>
      </c>
      <c r="S747" s="1" t="str">
        <f t="shared" si="69"/>
        <v>Deyang</v>
      </c>
      <c r="T747" s="1" t="s">
        <v>2366</v>
      </c>
      <c r="U747" s="1" t="s">
        <v>2378</v>
      </c>
      <c r="V747" s="1" t="s">
        <v>3249</v>
      </c>
      <c r="Y747" s="4" t="s">
        <v>5</v>
      </c>
      <c r="Z747" s="6">
        <v>166.68</v>
      </c>
      <c r="AA747" s="6">
        <v>94.8</v>
      </c>
      <c r="AB747" s="10">
        <v>261.48</v>
      </c>
      <c r="AC747" s="1" t="str">
        <f>VLOOKUP(V747,'loc sxcoal vs GID worksheet'!$A$1:$B$686,2,0)</f>
        <v>德阳市</v>
      </c>
    </row>
    <row r="748" spans="1:29">
      <c r="A748" s="11">
        <v>2019</v>
      </c>
      <c r="B748" s="4" t="s">
        <v>6</v>
      </c>
      <c r="C748" s="4">
        <v>5</v>
      </c>
      <c r="D748" s="4" t="s">
        <v>0</v>
      </c>
      <c r="E748" s="4">
        <v>41</v>
      </c>
      <c r="F748" s="4" t="s">
        <v>0</v>
      </c>
      <c r="G748" s="8">
        <v>801</v>
      </c>
      <c r="H748" s="7" t="s">
        <v>902</v>
      </c>
      <c r="I748" s="7" t="s">
        <v>903</v>
      </c>
      <c r="J748" s="1" t="s">
        <v>2133</v>
      </c>
      <c r="K748" s="1" t="s">
        <v>1656</v>
      </c>
      <c r="L748" s="1" t="s">
        <v>2532</v>
      </c>
      <c r="M748" s="1" t="s">
        <v>2366</v>
      </c>
      <c r="Q748" s="1">
        <v>3</v>
      </c>
      <c r="R748" s="1" t="str">
        <f t="shared" si="68"/>
        <v>Sichuan</v>
      </c>
      <c r="S748" s="1" t="str">
        <f t="shared" si="69"/>
        <v>Dazhou</v>
      </c>
      <c r="T748" s="1" t="s">
        <v>2366</v>
      </c>
      <c r="U748" s="1" t="s">
        <v>2532</v>
      </c>
      <c r="V748" s="1" t="s">
        <v>3290</v>
      </c>
      <c r="Y748" s="4" t="s">
        <v>5</v>
      </c>
      <c r="Z748" s="6">
        <v>267.12</v>
      </c>
      <c r="AA748" s="6">
        <v>151.91999999999999</v>
      </c>
      <c r="AB748" s="10">
        <v>419.03999999999996</v>
      </c>
      <c r="AC748" s="1" t="str">
        <f>VLOOKUP(V748,'loc sxcoal vs GID worksheet'!$A$1:$B$686,2,0)</f>
        <v>达州市</v>
      </c>
    </row>
    <row r="749" spans="1:29">
      <c r="A749" s="11">
        <v>2019</v>
      </c>
      <c r="B749" s="4" t="s">
        <v>6</v>
      </c>
      <c r="C749" s="4">
        <v>5</v>
      </c>
      <c r="D749" s="4" t="s">
        <v>0</v>
      </c>
      <c r="E749" s="4">
        <v>41</v>
      </c>
      <c r="F749" s="4" t="s">
        <v>0</v>
      </c>
      <c r="G749" s="8">
        <v>818</v>
      </c>
      <c r="H749" s="7" t="s">
        <v>921</v>
      </c>
      <c r="I749" s="7" t="s">
        <v>10</v>
      </c>
      <c r="J749" s="1" t="s">
        <v>2150</v>
      </c>
      <c r="K749" s="1" t="s">
        <v>1636</v>
      </c>
      <c r="L749" s="1" t="s">
        <v>3130</v>
      </c>
      <c r="M749" s="1" t="s">
        <v>2366</v>
      </c>
      <c r="Q749" s="1">
        <v>3</v>
      </c>
      <c r="R749" s="1" t="str">
        <f t="shared" si="68"/>
        <v>Sichuan</v>
      </c>
      <c r="S749" s="1" t="str">
        <f t="shared" si="69"/>
        <v>Neijiang</v>
      </c>
      <c r="T749" s="1" t="s">
        <v>2366</v>
      </c>
      <c r="U749" s="1" t="s">
        <v>3130</v>
      </c>
      <c r="V749" s="1" t="s">
        <v>3430</v>
      </c>
      <c r="Y749" s="4" t="s">
        <v>5</v>
      </c>
      <c r="Z749" s="6">
        <v>42.74</v>
      </c>
      <c r="AA749" s="6">
        <v>24.31</v>
      </c>
      <c r="AB749" s="10">
        <v>67.05</v>
      </c>
      <c r="AC749" s="1" t="str">
        <f>VLOOKUP(V749,'loc sxcoal vs GID worksheet'!$A$1:$B$686,2,0)</f>
        <v>内江市</v>
      </c>
    </row>
    <row r="750" spans="1:29">
      <c r="A750" s="11">
        <v>2019</v>
      </c>
      <c r="B750" s="4" t="s">
        <v>6</v>
      </c>
      <c r="C750" s="4">
        <v>5</v>
      </c>
      <c r="D750" s="4" t="s">
        <v>0</v>
      </c>
      <c r="E750" s="4">
        <v>41</v>
      </c>
      <c r="F750" s="4" t="s">
        <v>0</v>
      </c>
      <c r="G750" s="8">
        <v>824</v>
      </c>
      <c r="H750" s="7" t="s">
        <v>924</v>
      </c>
      <c r="I750" s="7" t="s">
        <v>928</v>
      </c>
      <c r="J750" s="1" t="s">
        <v>2156</v>
      </c>
      <c r="K750" s="1" t="s">
        <v>1677</v>
      </c>
      <c r="L750" s="1" t="s">
        <v>2929</v>
      </c>
      <c r="M750" s="1" t="s">
        <v>2396</v>
      </c>
      <c r="Q750" s="1">
        <v>3</v>
      </c>
      <c r="R750" s="1" t="str">
        <f t="shared" si="68"/>
        <v>Jiangxi</v>
      </c>
      <c r="S750" s="1" t="str">
        <f t="shared" si="69"/>
        <v>Pingxiang</v>
      </c>
      <c r="T750" s="1" t="s">
        <v>2396</v>
      </c>
      <c r="U750" s="1" t="s">
        <v>2929</v>
      </c>
      <c r="V750" s="1" t="s">
        <v>3372</v>
      </c>
      <c r="Y750" s="4" t="s">
        <v>5</v>
      </c>
      <c r="Z750" s="6">
        <v>166.68</v>
      </c>
      <c r="AA750" s="6">
        <v>94.8</v>
      </c>
      <c r="AB750" s="10">
        <v>261.48</v>
      </c>
      <c r="AC750" s="1" t="str">
        <f>VLOOKUP(V750,'loc sxcoal vs GID worksheet'!$A$1:$B$686,2,0)</f>
        <v>凭祥市</v>
      </c>
    </row>
    <row r="751" spans="1:29">
      <c r="A751" s="11">
        <v>2019</v>
      </c>
      <c r="B751" s="4" t="s">
        <v>6</v>
      </c>
      <c r="C751" s="4">
        <v>5</v>
      </c>
      <c r="D751" s="4" t="s">
        <v>0</v>
      </c>
      <c r="E751" s="4">
        <v>41</v>
      </c>
      <c r="F751" s="4" t="s">
        <v>0</v>
      </c>
      <c r="G751" s="8">
        <v>826</v>
      </c>
      <c r="H751" s="7" t="s">
        <v>924</v>
      </c>
      <c r="I751" s="7" t="s">
        <v>930</v>
      </c>
      <c r="J751" s="1" t="s">
        <v>2158</v>
      </c>
      <c r="K751" s="1" t="s">
        <v>1679</v>
      </c>
      <c r="L751" s="1" t="s">
        <v>3235</v>
      </c>
      <c r="M751" s="1" t="s">
        <v>2400</v>
      </c>
      <c r="Q751" s="1">
        <v>3</v>
      </c>
      <c r="R751" s="1" t="str">
        <f t="shared" si="68"/>
        <v>Hunan</v>
      </c>
      <c r="S751" s="1" t="str">
        <f t="shared" si="69"/>
        <v>Xiangtan</v>
      </c>
      <c r="T751" s="1" t="s">
        <v>2400</v>
      </c>
      <c r="U751" s="1" t="s">
        <v>3235</v>
      </c>
      <c r="V751" s="1" t="s">
        <v>3473</v>
      </c>
      <c r="Y751" s="4" t="s">
        <v>5</v>
      </c>
      <c r="Z751" s="6">
        <v>333.36</v>
      </c>
      <c r="AA751" s="6">
        <v>189.59</v>
      </c>
      <c r="AB751" s="10">
        <v>522.95000000000005</v>
      </c>
      <c r="AC751" s="1" t="str">
        <f>VLOOKUP(V751,'loc sxcoal vs GID worksheet'!$A$1:$B$686,2,0)</f>
        <v>湘潭市</v>
      </c>
    </row>
    <row r="752" spans="1:29">
      <c r="A752" s="11">
        <v>2019</v>
      </c>
      <c r="B752" s="4" t="s">
        <v>6</v>
      </c>
      <c r="C752" s="4">
        <v>5</v>
      </c>
      <c r="D752" s="4" t="s">
        <v>0</v>
      </c>
      <c r="E752" s="4">
        <v>41</v>
      </c>
      <c r="F752" s="4" t="s">
        <v>0</v>
      </c>
      <c r="G752" s="8">
        <v>831</v>
      </c>
      <c r="H752" s="7" t="s">
        <v>924</v>
      </c>
      <c r="I752" s="7" t="s">
        <v>935</v>
      </c>
      <c r="J752" s="1" t="s">
        <v>2163</v>
      </c>
      <c r="K752" s="1" t="s">
        <v>1681</v>
      </c>
      <c r="L752" s="1" t="s">
        <v>2551</v>
      </c>
      <c r="M752" s="1" t="s">
        <v>2416</v>
      </c>
      <c r="Q752" s="1">
        <v>3</v>
      </c>
      <c r="R752" s="1" t="str">
        <f t="shared" si="68"/>
        <v>Gansu</v>
      </c>
      <c r="S752" s="1" t="str">
        <f t="shared" si="69"/>
        <v>Lanzhou</v>
      </c>
      <c r="T752" s="1" t="s">
        <v>2416</v>
      </c>
      <c r="U752" s="1" t="s">
        <v>2551</v>
      </c>
      <c r="V752" s="1" t="s">
        <v>3295</v>
      </c>
      <c r="Y752" s="4" t="s">
        <v>5</v>
      </c>
      <c r="Z752" s="6">
        <v>299.17</v>
      </c>
      <c r="AA752" s="6">
        <v>170.15</v>
      </c>
      <c r="AB752" s="10">
        <v>469.32000000000005</v>
      </c>
      <c r="AC752" s="1" t="str">
        <f>VLOOKUP(V752,'loc sxcoal vs GID worksheet'!$A$1:$B$686,2,0)</f>
        <v>兰州市</v>
      </c>
    </row>
    <row r="753" spans="1:29">
      <c r="A753" s="11">
        <v>2019</v>
      </c>
      <c r="B753" s="4" t="s">
        <v>6</v>
      </c>
      <c r="C753" s="4">
        <v>5</v>
      </c>
      <c r="D753" s="4" t="s">
        <v>0</v>
      </c>
      <c r="E753" s="4">
        <v>41</v>
      </c>
      <c r="F753" s="4" t="s">
        <v>0</v>
      </c>
      <c r="G753" s="8">
        <v>836</v>
      </c>
      <c r="H753" s="7" t="s">
        <v>924</v>
      </c>
      <c r="I753" s="7" t="s">
        <v>940</v>
      </c>
      <c r="J753" s="1" t="s">
        <v>2168</v>
      </c>
      <c r="K753" s="1" t="s">
        <v>1686</v>
      </c>
      <c r="L753" s="1" t="s">
        <v>2789</v>
      </c>
      <c r="M753" s="1" t="s">
        <v>2790</v>
      </c>
      <c r="N753" s="1" t="s">
        <v>2791</v>
      </c>
      <c r="O753" s="1" t="s">
        <v>2610</v>
      </c>
      <c r="Q753" s="1">
        <v>1</v>
      </c>
      <c r="R753" s="1" t="str">
        <f>O753</f>
        <v>Xinjiang</v>
      </c>
      <c r="S753" s="1" t="str">
        <f>N753</f>
        <v>Urumqi</v>
      </c>
      <c r="T753" s="1" t="s">
        <v>2610</v>
      </c>
      <c r="U753" s="1" t="s">
        <v>2791</v>
      </c>
      <c r="V753" s="1" t="s">
        <v>3508</v>
      </c>
      <c r="Y753" s="4" t="s">
        <v>5</v>
      </c>
      <c r="Z753" s="6">
        <v>333.36</v>
      </c>
      <c r="AA753" s="6">
        <v>189.59</v>
      </c>
      <c r="AB753" s="10">
        <v>522.95000000000005</v>
      </c>
      <c r="AC753" s="1" t="str">
        <f>VLOOKUP(V753,'loc sxcoal vs GID worksheet'!$A$1:$B$686,2,0)</f>
        <v>乌鲁木齐市</v>
      </c>
    </row>
    <row r="754" spans="1:29">
      <c r="A754" s="11">
        <v>2019</v>
      </c>
      <c r="B754" s="4" t="s">
        <v>6</v>
      </c>
      <c r="C754" s="4">
        <v>5</v>
      </c>
      <c r="D754" s="4" t="s">
        <v>0</v>
      </c>
      <c r="E754" s="4">
        <v>41</v>
      </c>
      <c r="F754" s="4" t="s">
        <v>0</v>
      </c>
      <c r="G754" s="8">
        <v>838</v>
      </c>
      <c r="H754" s="7" t="s">
        <v>924</v>
      </c>
      <c r="I754" s="7" t="s">
        <v>942</v>
      </c>
      <c r="J754" s="1" t="s">
        <v>2170</v>
      </c>
      <c r="K754" s="1" t="s">
        <v>1688</v>
      </c>
      <c r="L754" s="1" t="s">
        <v>3236</v>
      </c>
      <c r="M754" s="1" t="s">
        <v>2610</v>
      </c>
      <c r="Q754" s="1">
        <v>3</v>
      </c>
      <c r="R754" s="1" t="str">
        <f>M754</f>
        <v>Xinjiang</v>
      </c>
      <c r="S754" s="1" t="str">
        <f>L754</f>
        <v>Hami</v>
      </c>
      <c r="T754" s="1" t="s">
        <v>2610</v>
      </c>
      <c r="U754" s="1" t="s">
        <v>3236</v>
      </c>
      <c r="V754" s="1" t="s">
        <v>3474</v>
      </c>
      <c r="Y754" s="4" t="s">
        <v>5</v>
      </c>
      <c r="Z754" s="6">
        <v>166.68</v>
      </c>
      <c r="AA754" s="6">
        <v>94.8</v>
      </c>
      <c r="AB754" s="10">
        <v>261.48</v>
      </c>
      <c r="AC754" s="1" t="str">
        <f>VLOOKUP(V754,'loc sxcoal vs GID worksheet'!$A$1:$B$686,2,0)</f>
        <v>哈密市</v>
      </c>
    </row>
    <row r="755" spans="1:29">
      <c r="A755" s="11">
        <v>2019</v>
      </c>
      <c r="B755" s="4" t="s">
        <v>6</v>
      </c>
      <c r="C755" s="4">
        <v>5</v>
      </c>
      <c r="D755" s="4" t="s">
        <v>0</v>
      </c>
      <c r="E755" s="4">
        <v>41</v>
      </c>
      <c r="F755" s="4" t="s">
        <v>0</v>
      </c>
      <c r="G755" s="8">
        <v>839</v>
      </c>
      <c r="H755" s="7" t="s">
        <v>924</v>
      </c>
      <c r="I755" s="7" t="s">
        <v>943</v>
      </c>
      <c r="J755" s="1" t="s">
        <v>2171</v>
      </c>
      <c r="K755" s="1" t="s">
        <v>1689</v>
      </c>
      <c r="L755" s="1" t="s">
        <v>3237</v>
      </c>
      <c r="M755" s="1" t="s">
        <v>2610</v>
      </c>
      <c r="Q755" s="1">
        <v>3</v>
      </c>
      <c r="R755" s="1" t="str">
        <f>M755</f>
        <v>Xinjiang</v>
      </c>
      <c r="S755" s="1" t="str">
        <f>L755</f>
        <v>Bazhou</v>
      </c>
      <c r="T755" s="1" t="s">
        <v>2610</v>
      </c>
      <c r="U755" s="1" t="s">
        <v>3237</v>
      </c>
      <c r="V755" s="1" t="s">
        <v>3475</v>
      </c>
      <c r="Y755" s="4" t="s">
        <v>5</v>
      </c>
      <c r="Z755" s="6">
        <v>66.239999999999995</v>
      </c>
      <c r="AA755" s="6">
        <v>37.68</v>
      </c>
      <c r="AB755" s="10">
        <v>103.91999999999999</v>
      </c>
      <c r="AC755" s="1" t="str">
        <f>VLOOKUP(V755,'loc sxcoal vs GID worksheet'!$A$1:$B$686,2,0)</f>
        <v>霸州市</v>
      </c>
    </row>
    <row r="756" spans="1:29">
      <c r="A756" s="11">
        <v>2019</v>
      </c>
      <c r="B756" s="4" t="s">
        <v>6</v>
      </c>
      <c r="C756" s="4">
        <v>5</v>
      </c>
      <c r="D756" s="4" t="s">
        <v>0</v>
      </c>
      <c r="E756" s="4">
        <v>41</v>
      </c>
      <c r="F756" s="4" t="s">
        <v>0</v>
      </c>
      <c r="G756" s="8">
        <v>840</v>
      </c>
      <c r="H756" s="7" t="s">
        <v>944</v>
      </c>
      <c r="I756" s="7" t="s">
        <v>10</v>
      </c>
      <c r="J756" s="1" t="s">
        <v>2172</v>
      </c>
      <c r="K756" s="1" t="s">
        <v>1690</v>
      </c>
      <c r="L756" s="1" t="s">
        <v>2897</v>
      </c>
      <c r="M756" s="1" t="s">
        <v>2634</v>
      </c>
      <c r="Q756" s="1">
        <v>3</v>
      </c>
      <c r="R756" s="1" t="str">
        <f>M756</f>
        <v>Jilin</v>
      </c>
      <c r="S756" s="1" t="str">
        <f>L756</f>
        <v>Siping</v>
      </c>
      <c r="T756" s="1" t="s">
        <v>2634</v>
      </c>
      <c r="U756" s="1" t="s">
        <v>2897</v>
      </c>
      <c r="V756" s="1" t="s">
        <v>3363</v>
      </c>
      <c r="Y756" s="4" t="s">
        <v>5</v>
      </c>
      <c r="Z756" s="6">
        <v>166.68</v>
      </c>
      <c r="AA756" s="6">
        <v>94.8</v>
      </c>
      <c r="AB756" s="10">
        <v>261.48</v>
      </c>
      <c r="AC756" s="1" t="str">
        <f>VLOOKUP(V756,'loc sxcoal vs GID worksheet'!$A$1:$B$686,2,0)</f>
        <v>四平市</v>
      </c>
    </row>
    <row r="757" spans="1:29">
      <c r="A757" s="11">
        <v>2019</v>
      </c>
      <c r="B757" s="4" t="s">
        <v>6</v>
      </c>
      <c r="C757" s="4">
        <v>5</v>
      </c>
      <c r="D757" s="4" t="s">
        <v>0</v>
      </c>
      <c r="E757" s="4">
        <v>41</v>
      </c>
      <c r="F757" s="4" t="s">
        <v>0</v>
      </c>
      <c r="G757" s="8">
        <v>402</v>
      </c>
      <c r="H757" s="7" t="s">
        <v>395</v>
      </c>
      <c r="I757" s="7" t="s">
        <v>396</v>
      </c>
      <c r="J757" s="1" t="s">
        <v>396</v>
      </c>
      <c r="K757" s="1" t="s">
        <v>1310</v>
      </c>
      <c r="L757" s="1" t="s">
        <v>2962</v>
      </c>
      <c r="M757" s="1" t="s">
        <v>2963</v>
      </c>
      <c r="N757" s="1" t="s">
        <v>2610</v>
      </c>
      <c r="Q757" s="1">
        <v>2</v>
      </c>
      <c r="R757" s="1" t="str">
        <f>N757</f>
        <v>Xinjiang</v>
      </c>
      <c r="S757" s="1" t="str">
        <f>M757</f>
        <v>Aletai</v>
      </c>
      <c r="T757" s="1" t="s">
        <v>2610</v>
      </c>
      <c r="U757" s="1" t="s">
        <v>2963</v>
      </c>
      <c r="V757" s="1" t="s">
        <v>3512</v>
      </c>
      <c r="Y757" s="4" t="s">
        <v>5</v>
      </c>
      <c r="Z757" s="6">
        <v>10.68</v>
      </c>
      <c r="AA757" s="6">
        <v>6.08</v>
      </c>
      <c r="AB757" s="10">
        <v>16.759999999999998</v>
      </c>
      <c r="AC757" s="1" t="str">
        <f>VLOOKUP(V757,'loc sxcoal vs GID worksheet'!$A$1:$B$686,2,0)</f>
        <v>阿勒泰市</v>
      </c>
    </row>
    <row r="758" spans="1:29">
      <c r="A758" s="11">
        <v>2019</v>
      </c>
      <c r="B758" s="4" t="s">
        <v>6</v>
      </c>
      <c r="C758" s="4">
        <v>5</v>
      </c>
      <c r="D758" s="4" t="s">
        <v>0</v>
      </c>
      <c r="E758" s="4">
        <v>41</v>
      </c>
      <c r="F758" s="4" t="s">
        <v>0</v>
      </c>
      <c r="G758" s="8">
        <v>847</v>
      </c>
      <c r="H758" s="7" t="s">
        <v>953</v>
      </c>
      <c r="I758" s="7" t="s">
        <v>955</v>
      </c>
      <c r="J758" s="1" t="s">
        <v>2177</v>
      </c>
      <c r="K758" s="1" t="s">
        <v>1697</v>
      </c>
      <c r="L758" s="1" t="s">
        <v>2521</v>
      </c>
      <c r="M758" s="1" t="s">
        <v>2438</v>
      </c>
      <c r="Q758" s="1">
        <v>3</v>
      </c>
      <c r="R758" s="1" t="str">
        <f t="shared" ref="R758:R763" si="70">M758</f>
        <v>Liaoning</v>
      </c>
      <c r="S758" s="1" t="str">
        <f t="shared" ref="S758:S763" si="71">L758</f>
        <v>Dalian</v>
      </c>
      <c r="T758" s="1" t="s">
        <v>2438</v>
      </c>
      <c r="U758" s="1" t="s">
        <v>2521</v>
      </c>
      <c r="V758" s="1" t="s">
        <v>3287</v>
      </c>
      <c r="Y758" s="4" t="s">
        <v>5</v>
      </c>
      <c r="Z758" s="6">
        <v>333.36</v>
      </c>
      <c r="AA758" s="6">
        <v>189.59</v>
      </c>
      <c r="AB758" s="10">
        <v>522.95000000000005</v>
      </c>
      <c r="AC758" s="1" t="str">
        <f>VLOOKUP(V758,'loc sxcoal vs GID worksheet'!$A$1:$B$686,2,0)</f>
        <v>大连市</v>
      </c>
    </row>
    <row r="759" spans="1:29">
      <c r="A759" s="11">
        <v>2019</v>
      </c>
      <c r="B759" s="4" t="s">
        <v>6</v>
      </c>
      <c r="C759" s="4">
        <v>5</v>
      </c>
      <c r="D759" s="4" t="s">
        <v>0</v>
      </c>
      <c r="E759" s="4">
        <v>41</v>
      </c>
      <c r="F759" s="4" t="s">
        <v>0</v>
      </c>
      <c r="G759" s="8">
        <v>850</v>
      </c>
      <c r="H759" s="7" t="s">
        <v>953</v>
      </c>
      <c r="I759" s="7" t="s">
        <v>958</v>
      </c>
      <c r="J759" s="1" t="s">
        <v>2180</v>
      </c>
      <c r="K759" s="1" t="s">
        <v>1700</v>
      </c>
      <c r="L759" s="1" t="s">
        <v>2797</v>
      </c>
      <c r="M759" s="1" t="s">
        <v>2458</v>
      </c>
      <c r="Q759" s="1">
        <v>3</v>
      </c>
      <c r="R759" s="1" t="str">
        <f t="shared" si="70"/>
        <v>Shandong</v>
      </c>
      <c r="S759" s="1" t="str">
        <f t="shared" si="71"/>
        <v>Jinan</v>
      </c>
      <c r="T759" s="1" t="s">
        <v>2458</v>
      </c>
      <c r="U759" s="1" t="s">
        <v>2797</v>
      </c>
      <c r="V759" s="1" t="s">
        <v>3343</v>
      </c>
      <c r="Y759" s="4" t="s">
        <v>5</v>
      </c>
      <c r="Z759" s="6">
        <v>200.87</v>
      </c>
      <c r="AA759" s="6">
        <v>114.24</v>
      </c>
      <c r="AB759" s="10">
        <v>315.11</v>
      </c>
      <c r="AC759" s="1" t="str">
        <f>VLOOKUP(V759,'loc sxcoal vs GID worksheet'!$A$1:$B$686,2,0)</f>
        <v>济南市</v>
      </c>
    </row>
    <row r="760" spans="1:29">
      <c r="A760" s="11">
        <v>2019</v>
      </c>
      <c r="B760" s="4" t="s">
        <v>6</v>
      </c>
      <c r="C760" s="4">
        <v>5</v>
      </c>
      <c r="D760" s="4" t="s">
        <v>0</v>
      </c>
      <c r="E760" s="4">
        <v>41</v>
      </c>
      <c r="F760" s="4" t="s">
        <v>0</v>
      </c>
      <c r="G760" s="8">
        <v>855</v>
      </c>
      <c r="H760" s="7" t="s">
        <v>953</v>
      </c>
      <c r="I760" s="7" t="s">
        <v>10</v>
      </c>
      <c r="J760" s="1" t="s">
        <v>2185</v>
      </c>
      <c r="K760" s="1" t="s">
        <v>2342</v>
      </c>
      <c r="L760" s="1" t="s">
        <v>2803</v>
      </c>
      <c r="M760" s="1" t="s">
        <v>2458</v>
      </c>
      <c r="Q760" s="1">
        <v>3</v>
      </c>
      <c r="R760" s="1" t="str">
        <f t="shared" si="70"/>
        <v>Shandong</v>
      </c>
      <c r="S760" s="1" t="str">
        <f t="shared" si="71"/>
        <v>Yantai</v>
      </c>
      <c r="T760" s="1" t="s">
        <v>2458</v>
      </c>
      <c r="U760" s="1" t="s">
        <v>2803</v>
      </c>
      <c r="V760" s="1" t="s">
        <v>3345</v>
      </c>
      <c r="Y760" s="4" t="s">
        <v>5</v>
      </c>
      <c r="Z760" s="6">
        <v>534.23</v>
      </c>
      <c r="AA760" s="6">
        <v>303.83999999999997</v>
      </c>
      <c r="AB760" s="10">
        <v>838.06999999999994</v>
      </c>
      <c r="AC760" s="1" t="str">
        <f>VLOOKUP(V760,'loc sxcoal vs GID worksheet'!$A$1:$B$686,2,0)</f>
        <v>烟台市</v>
      </c>
    </row>
    <row r="761" spans="1:29">
      <c r="A761" s="11">
        <v>2019</v>
      </c>
      <c r="B761" s="4" t="s">
        <v>6</v>
      </c>
      <c r="C761" s="4">
        <v>5</v>
      </c>
      <c r="D761" s="4" t="s">
        <v>0</v>
      </c>
      <c r="E761" s="4">
        <v>41</v>
      </c>
      <c r="F761" s="4" t="s">
        <v>0</v>
      </c>
      <c r="G761" s="8">
        <v>857</v>
      </c>
      <c r="H761" s="7" t="s">
        <v>953</v>
      </c>
      <c r="I761" s="7" t="s">
        <v>10</v>
      </c>
      <c r="J761" s="1" t="s">
        <v>2187</v>
      </c>
      <c r="K761" s="1" t="s">
        <v>2343</v>
      </c>
      <c r="L761" s="1" t="s">
        <v>2867</v>
      </c>
      <c r="M761" s="1" t="s">
        <v>2458</v>
      </c>
      <c r="Q761" s="1">
        <v>3</v>
      </c>
      <c r="R761" s="1" t="str">
        <f t="shared" si="70"/>
        <v>Shandong</v>
      </c>
      <c r="S761" s="1" t="str">
        <f t="shared" si="71"/>
        <v>Jining</v>
      </c>
      <c r="T761" s="1" t="s">
        <v>2458</v>
      </c>
      <c r="U761" s="1" t="s">
        <v>2867</v>
      </c>
      <c r="V761" s="1" t="s">
        <v>3353</v>
      </c>
      <c r="Y761" s="4" t="s">
        <v>5</v>
      </c>
      <c r="Z761" s="6">
        <v>166.68</v>
      </c>
      <c r="AA761" s="6">
        <v>94.8</v>
      </c>
      <c r="AB761" s="10">
        <v>261.48</v>
      </c>
      <c r="AC761" s="1" t="str">
        <f>VLOOKUP(V761,'loc sxcoal vs GID worksheet'!$A$1:$B$686,2,0)</f>
        <v>济宁市</v>
      </c>
    </row>
    <row r="762" spans="1:29">
      <c r="A762" s="11">
        <v>2019</v>
      </c>
      <c r="B762" s="4" t="s">
        <v>6</v>
      </c>
      <c r="C762" s="4">
        <v>5</v>
      </c>
      <c r="D762" s="4" t="s">
        <v>0</v>
      </c>
      <c r="E762" s="4">
        <v>41</v>
      </c>
      <c r="F762" s="4" t="s">
        <v>0</v>
      </c>
      <c r="G762" s="8">
        <v>868</v>
      </c>
      <c r="H762" s="7" t="s">
        <v>968</v>
      </c>
      <c r="I762" s="7" t="s">
        <v>10</v>
      </c>
      <c r="J762" s="1" t="s">
        <v>2198</v>
      </c>
      <c r="K762" s="1" t="s">
        <v>2346</v>
      </c>
      <c r="L762" s="1" t="s">
        <v>2811</v>
      </c>
      <c r="M762" s="1" t="s">
        <v>1445</v>
      </c>
      <c r="Q762" s="1">
        <v>3</v>
      </c>
      <c r="R762" s="1" t="str">
        <f t="shared" si="70"/>
        <v>Hebei</v>
      </c>
      <c r="S762" s="1" t="str">
        <f t="shared" si="71"/>
        <v>Tangshan</v>
      </c>
      <c r="T762" s="1" t="s">
        <v>1445</v>
      </c>
      <c r="U762" s="1" t="s">
        <v>2811</v>
      </c>
      <c r="V762" s="1" t="s">
        <v>3347</v>
      </c>
      <c r="Y762" s="4" t="s">
        <v>5</v>
      </c>
      <c r="Z762" s="6">
        <v>267.12</v>
      </c>
      <c r="AA762" s="6">
        <v>151.91999999999999</v>
      </c>
      <c r="AB762" s="10">
        <v>419.03999999999996</v>
      </c>
      <c r="AC762" s="1" t="str">
        <f>VLOOKUP(V762,'loc sxcoal vs GID worksheet'!$A$1:$B$686,2,0)</f>
        <v>唐山市</v>
      </c>
    </row>
    <row r="763" spans="1:29">
      <c r="A763" s="11">
        <v>2019</v>
      </c>
      <c r="B763" s="4" t="s">
        <v>6</v>
      </c>
      <c r="C763" s="4">
        <v>5</v>
      </c>
      <c r="D763" s="4" t="s">
        <v>0</v>
      </c>
      <c r="E763" s="4">
        <v>41</v>
      </c>
      <c r="F763" s="4" t="s">
        <v>0</v>
      </c>
      <c r="G763" s="8">
        <v>879</v>
      </c>
      <c r="H763" s="7" t="s">
        <v>971</v>
      </c>
      <c r="I763" s="7" t="s">
        <v>979</v>
      </c>
      <c r="J763" s="1" t="s">
        <v>2209</v>
      </c>
      <c r="K763" s="1" t="s">
        <v>1722</v>
      </c>
      <c r="L763" s="1" t="s">
        <v>3228</v>
      </c>
      <c r="M763" s="1" t="s">
        <v>2362</v>
      </c>
      <c r="Q763" s="1">
        <v>3</v>
      </c>
      <c r="R763" s="1" t="str">
        <f t="shared" si="70"/>
        <v>Henan</v>
      </c>
      <c r="S763" s="1" t="str">
        <f t="shared" si="71"/>
        <v>Pingdingshan</v>
      </c>
      <c r="T763" s="1" t="s">
        <v>2362</v>
      </c>
      <c r="U763" s="1" t="s">
        <v>3228</v>
      </c>
      <c r="V763" s="1" t="s">
        <v>3469</v>
      </c>
      <c r="Y763" s="4" t="s">
        <v>5</v>
      </c>
      <c r="Z763" s="6">
        <v>666.72</v>
      </c>
      <c r="AA763" s="6">
        <v>379.19</v>
      </c>
      <c r="AB763" s="10">
        <v>1045.9100000000001</v>
      </c>
      <c r="AC763" s="1" t="str">
        <f>VLOOKUP(V763,'loc sxcoal vs GID worksheet'!$A$1:$B$686,2,0)</f>
        <v>平顶山市</v>
      </c>
    </row>
    <row r="764" spans="1:29">
      <c r="A764" s="11">
        <v>2019</v>
      </c>
      <c r="B764" s="4" t="s">
        <v>6</v>
      </c>
      <c r="C764" s="4">
        <v>5</v>
      </c>
      <c r="D764" s="4" t="s">
        <v>0</v>
      </c>
      <c r="E764" s="4">
        <v>41</v>
      </c>
      <c r="F764" s="4" t="s">
        <v>0</v>
      </c>
      <c r="G764" s="8">
        <v>837</v>
      </c>
      <c r="H764" s="7" t="s">
        <v>924</v>
      </c>
      <c r="I764" s="7" t="s">
        <v>941</v>
      </c>
      <c r="J764" s="1" t="s">
        <v>2169</v>
      </c>
      <c r="K764" s="1" t="s">
        <v>1687</v>
      </c>
      <c r="L764" s="1" t="s">
        <v>3141</v>
      </c>
      <c r="M764" s="1" t="s">
        <v>2791</v>
      </c>
      <c r="N764" s="1" t="s">
        <v>2610</v>
      </c>
      <c r="Q764" s="1">
        <v>2</v>
      </c>
      <c r="R764" s="1" t="str">
        <f>N764</f>
        <v>Xinjiang</v>
      </c>
      <c r="S764" s="1" t="str">
        <f>M764</f>
        <v>Urumqi</v>
      </c>
      <c r="T764" s="1" t="s">
        <v>2610</v>
      </c>
      <c r="U764" s="1" t="s">
        <v>2791</v>
      </c>
      <c r="V764" s="1" t="s">
        <v>3508</v>
      </c>
      <c r="Y764" s="4" t="s">
        <v>5</v>
      </c>
      <c r="Z764" s="6">
        <v>641.08000000000004</v>
      </c>
      <c r="AA764" s="6">
        <v>364.6</v>
      </c>
      <c r="AB764" s="10">
        <v>1005.6800000000001</v>
      </c>
      <c r="AC764" s="1" t="str">
        <f>VLOOKUP(V764,'loc sxcoal vs GID worksheet'!$A$1:$B$686,2,0)</f>
        <v>乌鲁木齐市</v>
      </c>
    </row>
    <row r="765" spans="1:29">
      <c r="A765" s="11">
        <v>2019</v>
      </c>
      <c r="B765" s="4" t="s">
        <v>6</v>
      </c>
      <c r="C765" s="4">
        <v>5</v>
      </c>
      <c r="D765" s="4" t="s">
        <v>0</v>
      </c>
      <c r="E765" s="4">
        <v>41</v>
      </c>
      <c r="F765" s="4" t="s">
        <v>0</v>
      </c>
      <c r="G765" s="8">
        <v>886</v>
      </c>
      <c r="H765" s="7" t="s">
        <v>985</v>
      </c>
      <c r="I765" s="7" t="s">
        <v>10</v>
      </c>
      <c r="J765" s="1" t="s">
        <v>2216</v>
      </c>
      <c r="K765" s="1" t="s">
        <v>1729</v>
      </c>
      <c r="L765" s="1" t="s">
        <v>3096</v>
      </c>
      <c r="M765" s="1" t="s">
        <v>2744</v>
      </c>
      <c r="Q765" s="1">
        <v>3</v>
      </c>
      <c r="R765" s="1" t="str">
        <f t="shared" ref="R765:R774" si="72">M765</f>
        <v>Tibet</v>
      </c>
      <c r="S765" s="1" t="str">
        <f t="shared" ref="S765:S774" si="73">L765</f>
        <v>Lhasa</v>
      </c>
      <c r="T765" s="1" t="s">
        <v>2744</v>
      </c>
      <c r="U765" s="1" t="s">
        <v>3096</v>
      </c>
      <c r="V765" s="1" t="s">
        <v>3419</v>
      </c>
      <c r="Y765" s="4" t="s">
        <v>5</v>
      </c>
      <c r="Z765" s="6">
        <v>166.68</v>
      </c>
      <c r="AA765" s="6">
        <v>94.8</v>
      </c>
      <c r="AB765" s="10">
        <v>261.48</v>
      </c>
      <c r="AC765" s="1" t="str">
        <f>VLOOKUP(V765,'loc sxcoal vs GID worksheet'!$A$1:$B$686,2,0)</f>
        <v>拉萨市</v>
      </c>
    </row>
    <row r="766" spans="1:29">
      <c r="A766" s="11">
        <v>2019</v>
      </c>
      <c r="B766" s="4" t="s">
        <v>6</v>
      </c>
      <c r="C766" s="4">
        <v>5</v>
      </c>
      <c r="D766" s="4" t="s">
        <v>0</v>
      </c>
      <c r="E766" s="4">
        <v>41</v>
      </c>
      <c r="F766" s="4" t="s">
        <v>0</v>
      </c>
      <c r="G766" s="8">
        <v>905</v>
      </c>
      <c r="H766" s="7" t="s">
        <v>1005</v>
      </c>
      <c r="I766" s="7" t="s">
        <v>10</v>
      </c>
      <c r="J766" s="1" t="s">
        <v>2234</v>
      </c>
      <c r="K766" s="1" t="s">
        <v>1746</v>
      </c>
      <c r="L766" s="1" t="s">
        <v>3236</v>
      </c>
      <c r="M766" s="1" t="s">
        <v>2610</v>
      </c>
      <c r="Q766" s="1">
        <v>3</v>
      </c>
      <c r="R766" s="1" t="str">
        <f t="shared" si="72"/>
        <v>Xinjiang</v>
      </c>
      <c r="S766" s="1" t="str">
        <f t="shared" si="73"/>
        <v>Hami</v>
      </c>
      <c r="T766" s="1" t="s">
        <v>2610</v>
      </c>
      <c r="U766" s="1" t="s">
        <v>3236</v>
      </c>
      <c r="V766" s="1" t="s">
        <v>3474</v>
      </c>
      <c r="Y766" s="4" t="s">
        <v>5</v>
      </c>
      <c r="Z766" s="6">
        <v>66.239999999999995</v>
      </c>
      <c r="AA766" s="6">
        <v>37.68</v>
      </c>
      <c r="AB766" s="10">
        <v>103.91999999999999</v>
      </c>
      <c r="AC766" s="1" t="str">
        <f>VLOOKUP(V766,'loc sxcoal vs GID worksheet'!$A$1:$B$686,2,0)</f>
        <v>哈密市</v>
      </c>
    </row>
    <row r="767" spans="1:29">
      <c r="A767" s="11">
        <v>2019</v>
      </c>
      <c r="B767" s="4" t="s">
        <v>6</v>
      </c>
      <c r="C767" s="4">
        <v>5</v>
      </c>
      <c r="D767" s="4" t="s">
        <v>0</v>
      </c>
      <c r="E767" s="4">
        <v>41</v>
      </c>
      <c r="F767" s="4" t="s">
        <v>0</v>
      </c>
      <c r="G767" s="8">
        <v>914</v>
      </c>
      <c r="H767" s="7" t="s">
        <v>1014</v>
      </c>
      <c r="I767" s="7" t="s">
        <v>10</v>
      </c>
      <c r="J767" s="1" t="s">
        <v>2243</v>
      </c>
      <c r="K767" s="1" t="s">
        <v>1755</v>
      </c>
      <c r="L767" s="1" t="s">
        <v>2778</v>
      </c>
      <c r="M767" s="1" t="s">
        <v>2366</v>
      </c>
      <c r="Q767" s="1">
        <v>3</v>
      </c>
      <c r="R767" s="1" t="str">
        <f t="shared" si="72"/>
        <v>Sichuan</v>
      </c>
      <c r="S767" s="1" t="str">
        <f t="shared" si="73"/>
        <v>Yibin</v>
      </c>
      <c r="T767" s="1" t="s">
        <v>2366</v>
      </c>
      <c r="U767" s="1" t="s">
        <v>2778</v>
      </c>
      <c r="V767" s="1" t="s">
        <v>3338</v>
      </c>
      <c r="Y767" s="4" t="s">
        <v>5</v>
      </c>
      <c r="Z767" s="6">
        <v>66.239999999999995</v>
      </c>
      <c r="AA767" s="6">
        <v>37.68</v>
      </c>
      <c r="AB767" s="10">
        <v>103.91999999999999</v>
      </c>
      <c r="AC767" s="1" t="str">
        <f>VLOOKUP(V767,'loc sxcoal vs GID worksheet'!$A$1:$B$686,2,0)</f>
        <v>宜宾市</v>
      </c>
    </row>
    <row r="768" spans="1:29">
      <c r="A768" s="11">
        <v>2019</v>
      </c>
      <c r="B768" s="4" t="s">
        <v>6</v>
      </c>
      <c r="C768" s="4">
        <v>5</v>
      </c>
      <c r="D768" s="4" t="s">
        <v>0</v>
      </c>
      <c r="E768" s="4">
        <v>41</v>
      </c>
      <c r="F768" s="4" t="s">
        <v>0</v>
      </c>
      <c r="G768" s="8">
        <v>930</v>
      </c>
      <c r="H768" s="7" t="s">
        <v>1032</v>
      </c>
      <c r="I768" s="7" t="s">
        <v>1033</v>
      </c>
      <c r="J768" s="1" t="s">
        <v>2256</v>
      </c>
      <c r="K768" s="1" t="s">
        <v>1768</v>
      </c>
      <c r="L768" s="1" t="s">
        <v>3059</v>
      </c>
      <c r="M768" s="1" t="s">
        <v>2545</v>
      </c>
      <c r="Q768" s="1">
        <v>3</v>
      </c>
      <c r="R768" s="1" t="str">
        <f t="shared" si="72"/>
        <v>Yunnan</v>
      </c>
      <c r="S768" s="1" t="str">
        <f t="shared" si="73"/>
        <v>Dali</v>
      </c>
      <c r="T768" s="1" t="s">
        <v>2545</v>
      </c>
      <c r="U768" s="1" t="s">
        <v>3059</v>
      </c>
      <c r="V768" s="1" t="s">
        <v>3407</v>
      </c>
      <c r="Y768" s="4" t="s">
        <v>5</v>
      </c>
      <c r="Z768" s="6">
        <v>465.85</v>
      </c>
      <c r="AA768" s="6">
        <v>264.95</v>
      </c>
      <c r="AB768" s="10">
        <v>730.8</v>
      </c>
      <c r="AC768" s="1" t="str">
        <f>VLOOKUP(V768,'loc sxcoal vs GID worksheet'!$A$1:$B$686,2,0)</f>
        <v>大理市</v>
      </c>
    </row>
    <row r="769" spans="1:29">
      <c r="A769" s="11">
        <v>2019</v>
      </c>
      <c r="B769" s="4" t="s">
        <v>6</v>
      </c>
      <c r="C769" s="4">
        <v>5</v>
      </c>
      <c r="D769" s="4" t="s">
        <v>0</v>
      </c>
      <c r="E769" s="4">
        <v>41</v>
      </c>
      <c r="F769" s="4" t="s">
        <v>0</v>
      </c>
      <c r="G769" s="8">
        <v>933</v>
      </c>
      <c r="H769" s="7" t="s">
        <v>1036</v>
      </c>
      <c r="I769" s="7" t="s">
        <v>10</v>
      </c>
      <c r="J769" s="1" t="s">
        <v>2259</v>
      </c>
      <c r="K769" s="1" t="s">
        <v>2349</v>
      </c>
      <c r="L769" s="1" t="s">
        <v>2832</v>
      </c>
      <c r="M769" s="1" t="s">
        <v>2545</v>
      </c>
      <c r="Q769" s="1">
        <v>3</v>
      </c>
      <c r="R769" s="1" t="str">
        <f t="shared" si="72"/>
        <v>Yunnan</v>
      </c>
      <c r="S769" s="1" t="str">
        <f t="shared" si="73"/>
        <v>Yuxi</v>
      </c>
      <c r="T769" s="1" t="s">
        <v>2545</v>
      </c>
      <c r="U769" s="1" t="s">
        <v>2832</v>
      </c>
      <c r="V769" s="1" t="s">
        <v>3349</v>
      </c>
      <c r="Y769" s="4" t="s">
        <v>5</v>
      </c>
      <c r="Z769" s="6">
        <v>66.239999999999995</v>
      </c>
      <c r="AA769" s="6">
        <v>37.68</v>
      </c>
      <c r="AB769" s="10">
        <v>103.91999999999999</v>
      </c>
      <c r="AC769" s="1" t="str">
        <f>VLOOKUP(V769,'loc sxcoal vs GID worksheet'!$A$1:$B$686,2,0)</f>
        <v>玉溪市</v>
      </c>
    </row>
    <row r="770" spans="1:29">
      <c r="A770" s="11">
        <v>2019</v>
      </c>
      <c r="B770" s="4" t="s">
        <v>6</v>
      </c>
      <c r="C770" s="4">
        <v>5</v>
      </c>
      <c r="D770" s="4" t="s">
        <v>0</v>
      </c>
      <c r="E770" s="4">
        <v>41</v>
      </c>
      <c r="F770" s="4" t="s">
        <v>0</v>
      </c>
      <c r="G770" s="8">
        <v>939</v>
      </c>
      <c r="H770" s="7" t="s">
        <v>1042</v>
      </c>
      <c r="I770" s="7" t="s">
        <v>10</v>
      </c>
      <c r="J770" s="1" t="s">
        <v>2265</v>
      </c>
      <c r="K770" s="1" t="s">
        <v>1774</v>
      </c>
      <c r="L770" s="1" t="s">
        <v>2832</v>
      </c>
      <c r="M770" s="1" t="s">
        <v>2545</v>
      </c>
      <c r="Q770" s="1">
        <v>3</v>
      </c>
      <c r="R770" s="1" t="str">
        <f t="shared" si="72"/>
        <v>Yunnan</v>
      </c>
      <c r="S770" s="1" t="str">
        <f t="shared" si="73"/>
        <v>Yuxi</v>
      </c>
      <c r="T770" s="1" t="s">
        <v>2545</v>
      </c>
      <c r="U770" s="1" t="s">
        <v>2832</v>
      </c>
      <c r="V770" s="1" t="s">
        <v>3349</v>
      </c>
      <c r="Y770" s="4" t="s">
        <v>5</v>
      </c>
      <c r="Z770" s="6">
        <v>25.64</v>
      </c>
      <c r="AA770" s="6">
        <v>14.58</v>
      </c>
      <c r="AB770" s="10">
        <v>40.22</v>
      </c>
      <c r="AC770" s="1" t="str">
        <f>VLOOKUP(V770,'loc sxcoal vs GID worksheet'!$A$1:$B$686,2,0)</f>
        <v>玉溪市</v>
      </c>
    </row>
    <row r="771" spans="1:29">
      <c r="A771" s="11">
        <v>2019</v>
      </c>
      <c r="B771" s="4" t="s">
        <v>6</v>
      </c>
      <c r="C771" s="4">
        <v>5</v>
      </c>
      <c r="D771" s="4" t="s">
        <v>0</v>
      </c>
      <c r="E771" s="4">
        <v>41</v>
      </c>
      <c r="F771" s="4" t="s">
        <v>0</v>
      </c>
      <c r="G771" s="8">
        <v>946</v>
      </c>
      <c r="H771" s="7" t="s">
        <v>1049</v>
      </c>
      <c r="I771" s="7" t="s">
        <v>10</v>
      </c>
      <c r="J771" s="1" t="s">
        <v>2271</v>
      </c>
      <c r="K771" s="1" t="s">
        <v>1780</v>
      </c>
      <c r="L771" s="1" t="s">
        <v>2797</v>
      </c>
      <c r="M771" s="1" t="s">
        <v>2458</v>
      </c>
      <c r="Q771" s="1">
        <v>3</v>
      </c>
      <c r="R771" s="1" t="str">
        <f t="shared" si="72"/>
        <v>Shandong</v>
      </c>
      <c r="S771" s="1" t="str">
        <f t="shared" si="73"/>
        <v>Jinan</v>
      </c>
      <c r="T771" s="1" t="s">
        <v>2458</v>
      </c>
      <c r="U771" s="1" t="s">
        <v>2797</v>
      </c>
      <c r="V771" s="1" t="s">
        <v>3343</v>
      </c>
      <c r="Y771" s="4" t="s">
        <v>5</v>
      </c>
      <c r="Z771" s="6">
        <v>79.069999999999993</v>
      </c>
      <c r="AA771" s="6">
        <v>44.97</v>
      </c>
      <c r="AB771" s="10">
        <v>124.03999999999999</v>
      </c>
      <c r="AC771" s="1" t="str">
        <f>VLOOKUP(V771,'loc sxcoal vs GID worksheet'!$A$1:$B$686,2,0)</f>
        <v>济南市</v>
      </c>
    </row>
    <row r="772" spans="1:29">
      <c r="A772" s="11">
        <v>2019</v>
      </c>
      <c r="B772" s="4" t="s">
        <v>6</v>
      </c>
      <c r="C772" s="4">
        <v>5</v>
      </c>
      <c r="D772" s="4" t="s">
        <v>0</v>
      </c>
      <c r="E772" s="4">
        <v>41</v>
      </c>
      <c r="F772" s="4" t="s">
        <v>0</v>
      </c>
      <c r="G772" s="8">
        <v>947</v>
      </c>
      <c r="H772" s="7" t="s">
        <v>1050</v>
      </c>
      <c r="I772" s="7" t="s">
        <v>10</v>
      </c>
      <c r="J772" s="1" t="s">
        <v>2272</v>
      </c>
      <c r="K772" s="1" t="s">
        <v>1781</v>
      </c>
      <c r="L772" s="1" t="s">
        <v>3105</v>
      </c>
      <c r="M772" s="1" t="s">
        <v>2416</v>
      </c>
      <c r="Q772" s="1">
        <v>3</v>
      </c>
      <c r="R772" s="1" t="str">
        <f t="shared" si="72"/>
        <v>Gansu</v>
      </c>
      <c r="S772" s="1" t="str">
        <f t="shared" si="73"/>
        <v>Zhangye</v>
      </c>
      <c r="T772" s="1" t="s">
        <v>2416</v>
      </c>
      <c r="U772" s="1" t="s">
        <v>3105</v>
      </c>
      <c r="V772" s="1" t="s">
        <v>3421</v>
      </c>
      <c r="Y772" s="4" t="s">
        <v>5</v>
      </c>
      <c r="Z772" s="6">
        <v>21.37</v>
      </c>
      <c r="AA772" s="6">
        <v>12.15</v>
      </c>
      <c r="AB772" s="10">
        <v>33.520000000000003</v>
      </c>
      <c r="AC772" s="1" t="str">
        <f>VLOOKUP(V772,'loc sxcoal vs GID worksheet'!$A$1:$B$686,2,0)</f>
        <v>张掖市</v>
      </c>
    </row>
    <row r="773" spans="1:29">
      <c r="A773" s="11">
        <v>2019</v>
      </c>
      <c r="B773" s="4" t="s">
        <v>6</v>
      </c>
      <c r="C773" s="4">
        <v>5</v>
      </c>
      <c r="D773" s="4" t="s">
        <v>0</v>
      </c>
      <c r="E773" s="4">
        <v>41</v>
      </c>
      <c r="F773" s="4" t="s">
        <v>0</v>
      </c>
      <c r="G773" s="8">
        <v>953</v>
      </c>
      <c r="H773" s="7" t="s">
        <v>1058</v>
      </c>
      <c r="I773" s="7" t="s">
        <v>10</v>
      </c>
      <c r="J773" s="1" t="s">
        <v>2278</v>
      </c>
      <c r="K773" s="1" t="s">
        <v>1786</v>
      </c>
      <c r="L773" s="1" t="s">
        <v>2437</v>
      </c>
      <c r="M773" s="1" t="s">
        <v>2357</v>
      </c>
      <c r="Q773" s="1">
        <v>3</v>
      </c>
      <c r="R773" s="1" t="str">
        <f t="shared" si="72"/>
        <v>Zhejiang</v>
      </c>
      <c r="S773" s="1" t="str">
        <f t="shared" si="73"/>
        <v>Huzhou</v>
      </c>
      <c r="T773" s="1" t="s">
        <v>2357</v>
      </c>
      <c r="U773" s="1" t="s">
        <v>2437</v>
      </c>
      <c r="V773" s="1" t="s">
        <v>3266</v>
      </c>
      <c r="Y773" s="4" t="s">
        <v>5</v>
      </c>
      <c r="Z773" s="6">
        <v>166.68</v>
      </c>
      <c r="AA773" s="6">
        <v>94.8</v>
      </c>
      <c r="AB773" s="10">
        <v>261.48</v>
      </c>
      <c r="AC773" s="1" t="str">
        <f>VLOOKUP(V773,'loc sxcoal vs GID worksheet'!$A$1:$B$686,2,0)</f>
        <v>湖州市</v>
      </c>
    </row>
    <row r="774" spans="1:29">
      <c r="A774" s="11">
        <v>2019</v>
      </c>
      <c r="B774" s="4" t="s">
        <v>6</v>
      </c>
      <c r="C774" s="4">
        <v>5</v>
      </c>
      <c r="D774" s="4" t="s">
        <v>0</v>
      </c>
      <c r="E774" s="4">
        <v>41</v>
      </c>
      <c r="F774" s="4" t="s">
        <v>0</v>
      </c>
      <c r="G774" s="8">
        <v>954</v>
      </c>
      <c r="H774" s="7" t="s">
        <v>1059</v>
      </c>
      <c r="I774" s="7" t="s">
        <v>10</v>
      </c>
      <c r="J774" s="1" t="s">
        <v>2279</v>
      </c>
      <c r="K774" s="1" t="s">
        <v>1787</v>
      </c>
      <c r="L774" s="1" t="s">
        <v>2437</v>
      </c>
      <c r="M774" s="1" t="s">
        <v>2357</v>
      </c>
      <c r="Q774" s="1">
        <v>3</v>
      </c>
      <c r="R774" s="1" t="str">
        <f t="shared" si="72"/>
        <v>Zhejiang</v>
      </c>
      <c r="S774" s="1" t="str">
        <f t="shared" si="73"/>
        <v>Huzhou</v>
      </c>
      <c r="T774" s="1" t="s">
        <v>2357</v>
      </c>
      <c r="U774" s="1" t="s">
        <v>2437</v>
      </c>
      <c r="V774" s="1" t="s">
        <v>3266</v>
      </c>
      <c r="Y774" s="4" t="s">
        <v>5</v>
      </c>
      <c r="Z774" s="6">
        <v>166.68</v>
      </c>
      <c r="AA774" s="6">
        <v>94.8</v>
      </c>
      <c r="AB774" s="10">
        <v>261.48</v>
      </c>
      <c r="AC774" s="1" t="str">
        <f>VLOOKUP(V774,'loc sxcoal vs GID worksheet'!$A$1:$B$686,2,0)</f>
        <v>湖州市</v>
      </c>
    </row>
    <row r="775" spans="1:29">
      <c r="A775" s="11">
        <v>2019</v>
      </c>
      <c r="B775" s="4" t="s">
        <v>6</v>
      </c>
      <c r="C775" s="4">
        <v>5</v>
      </c>
      <c r="D775" s="4" t="s">
        <v>0</v>
      </c>
      <c r="E775" s="4">
        <v>41</v>
      </c>
      <c r="F775" s="4" t="s">
        <v>0</v>
      </c>
      <c r="G775" s="8">
        <v>889</v>
      </c>
      <c r="H775" s="7" t="s">
        <v>988</v>
      </c>
      <c r="I775" s="7" t="s">
        <v>10</v>
      </c>
      <c r="J775" s="1" t="s">
        <v>2219</v>
      </c>
      <c r="K775" s="1" t="s">
        <v>1732</v>
      </c>
      <c r="L775" s="1" t="s">
        <v>3165</v>
      </c>
      <c r="M775" s="1" t="s">
        <v>3166</v>
      </c>
      <c r="N775" s="1" t="s">
        <v>2610</v>
      </c>
      <c r="Q775" s="1">
        <v>2</v>
      </c>
      <c r="R775" s="1" t="str">
        <f>N775</f>
        <v>Xinjiang</v>
      </c>
      <c r="S775" s="1" t="str">
        <f>M775</f>
        <v>Turfan</v>
      </c>
      <c r="T775" s="1" t="s">
        <v>2610</v>
      </c>
      <c r="U775" s="1" t="s">
        <v>3166</v>
      </c>
      <c r="V775" s="1" t="s">
        <v>3509</v>
      </c>
      <c r="Y775" s="4" t="s">
        <v>5</v>
      </c>
      <c r="Z775" s="6">
        <v>66.239999999999995</v>
      </c>
      <c r="AA775" s="6">
        <v>37.68</v>
      </c>
      <c r="AB775" s="10">
        <v>103.91999999999999</v>
      </c>
      <c r="AC775" s="1" t="str">
        <f>VLOOKUP(V775,'loc sxcoal vs GID worksheet'!$A$1:$B$686,2,0)</f>
        <v>吐鲁番市</v>
      </c>
    </row>
    <row r="776" spans="1:29">
      <c r="A776" s="11">
        <v>2019</v>
      </c>
      <c r="B776" s="4" t="s">
        <v>6</v>
      </c>
      <c r="C776" s="4">
        <v>5</v>
      </c>
      <c r="D776" s="4" t="s">
        <v>0</v>
      </c>
      <c r="E776" s="4">
        <v>41</v>
      </c>
      <c r="F776" s="4" t="s">
        <v>0</v>
      </c>
      <c r="G776" s="8">
        <v>970</v>
      </c>
      <c r="H776" s="7" t="s">
        <v>1076</v>
      </c>
      <c r="I776" s="7" t="s">
        <v>10</v>
      </c>
      <c r="J776" s="1" t="s">
        <v>2294</v>
      </c>
      <c r="K776" s="1" t="s">
        <v>1802</v>
      </c>
      <c r="L776" s="1" t="s">
        <v>3081</v>
      </c>
      <c r="M776" s="1" t="s">
        <v>2357</v>
      </c>
      <c r="Q776" s="1">
        <v>3</v>
      </c>
      <c r="R776" s="1" t="str">
        <f>M776</f>
        <v>Zhejiang</v>
      </c>
      <c r="S776" s="1" t="str">
        <f>L776</f>
        <v>Yuyao</v>
      </c>
      <c r="T776" s="1" t="s">
        <v>2357</v>
      </c>
      <c r="U776" s="1" t="s">
        <v>3081</v>
      </c>
      <c r="V776" s="1" t="s">
        <v>3476</v>
      </c>
      <c r="Y776" s="4" t="s">
        <v>5</v>
      </c>
      <c r="Z776" s="6">
        <v>256.43</v>
      </c>
      <c r="AA776" s="6">
        <v>145.84</v>
      </c>
      <c r="AB776" s="10">
        <v>402.27</v>
      </c>
      <c r="AC776" s="1" t="str">
        <f>VLOOKUP(V776,'loc sxcoal vs GID worksheet'!$A$1:$B$686,2,0)</f>
        <v>余姚市</v>
      </c>
    </row>
    <row r="777" spans="1:29">
      <c r="A777" s="11">
        <v>2019</v>
      </c>
      <c r="B777" s="4" t="s">
        <v>6</v>
      </c>
      <c r="C777" s="4">
        <v>5</v>
      </c>
      <c r="D777" s="4" t="s">
        <v>0</v>
      </c>
      <c r="E777" s="4">
        <v>41</v>
      </c>
      <c r="F777" s="4" t="s">
        <v>0</v>
      </c>
      <c r="G777" s="8">
        <v>982</v>
      </c>
      <c r="H777" s="7" t="s">
        <v>1089</v>
      </c>
      <c r="I777" s="7" t="s">
        <v>10</v>
      </c>
      <c r="J777" s="1" t="s">
        <v>2306</v>
      </c>
      <c r="K777" s="1" t="s">
        <v>1812</v>
      </c>
      <c r="L777" s="1" t="s">
        <v>3240</v>
      </c>
      <c r="M777" s="1" t="s">
        <v>2362</v>
      </c>
      <c r="Q777" s="1">
        <v>3</v>
      </c>
      <c r="R777" s="1" t="str">
        <f>M777</f>
        <v>Henan</v>
      </c>
      <c r="S777" s="1" t="str">
        <f>L777</f>
        <v>Xinmi</v>
      </c>
      <c r="T777" s="1" t="s">
        <v>2362</v>
      </c>
      <c r="U777" s="1" t="s">
        <v>3240</v>
      </c>
      <c r="V777" s="1" t="s">
        <v>3477</v>
      </c>
      <c r="Y777" s="4" t="s">
        <v>5</v>
      </c>
      <c r="Z777" s="6">
        <v>299.17</v>
      </c>
      <c r="AA777" s="6">
        <v>170.15</v>
      </c>
      <c r="AB777" s="10">
        <v>469.32000000000005</v>
      </c>
      <c r="AC777" s="1" t="str">
        <f>VLOOKUP(V777,'loc sxcoal vs GID worksheet'!$A$1:$B$686,2,0)</f>
        <v>新密市</v>
      </c>
    </row>
    <row r="778" spans="1:29">
      <c r="A778" s="11">
        <v>2019</v>
      </c>
      <c r="B778" s="4" t="s">
        <v>6</v>
      </c>
      <c r="C778" s="4">
        <v>5</v>
      </c>
      <c r="D778" s="4" t="s">
        <v>0</v>
      </c>
      <c r="E778" s="4">
        <v>41</v>
      </c>
      <c r="F778" s="4" t="s">
        <v>0</v>
      </c>
      <c r="G778" s="8">
        <v>985</v>
      </c>
      <c r="H778" s="7" t="s">
        <v>1092</v>
      </c>
      <c r="I778" s="7" t="s">
        <v>10</v>
      </c>
      <c r="J778" s="1" t="s">
        <v>2309</v>
      </c>
      <c r="K778" s="1" t="s">
        <v>1815</v>
      </c>
      <c r="L778" s="1" t="s">
        <v>2734</v>
      </c>
      <c r="M778" s="1" t="s">
        <v>2458</v>
      </c>
      <c r="Q778" s="1">
        <v>3</v>
      </c>
      <c r="R778" s="1" t="str">
        <f>M778</f>
        <v>Shandong</v>
      </c>
      <c r="S778" s="1" t="str">
        <f>L778</f>
        <v>Zibo</v>
      </c>
      <c r="T778" s="1" t="s">
        <v>2458</v>
      </c>
      <c r="U778" s="1" t="s">
        <v>2734</v>
      </c>
      <c r="V778" s="1" t="s">
        <v>3331</v>
      </c>
      <c r="Y778" s="4" t="s">
        <v>5</v>
      </c>
      <c r="Z778" s="6">
        <v>213.69</v>
      </c>
      <c r="AA778" s="6">
        <v>121.53</v>
      </c>
      <c r="AB778" s="10">
        <v>335.22</v>
      </c>
      <c r="AC778" s="1" t="str">
        <f>VLOOKUP(V778,'loc sxcoal vs GID worksheet'!$A$1:$B$686,2,0)</f>
        <v>淄博市</v>
      </c>
    </row>
    <row r="779" spans="1:29">
      <c r="A779" s="11">
        <v>2019</v>
      </c>
      <c r="B779" s="4" t="s">
        <v>6</v>
      </c>
      <c r="C779" s="4">
        <v>5</v>
      </c>
      <c r="D779" s="4" t="s">
        <v>0</v>
      </c>
      <c r="E779" s="4">
        <v>41</v>
      </c>
      <c r="F779" s="4" t="s">
        <v>0</v>
      </c>
      <c r="G779" s="8">
        <v>987</v>
      </c>
      <c r="H779" s="7" t="s">
        <v>1094</v>
      </c>
      <c r="I779" s="7" t="s">
        <v>10</v>
      </c>
      <c r="J779" s="3" t="s">
        <v>2311</v>
      </c>
      <c r="K779" s="3" t="s">
        <v>1838</v>
      </c>
      <c r="L779" s="1" t="s">
        <v>2862</v>
      </c>
      <c r="M779" s="1" t="s">
        <v>2366</v>
      </c>
      <c r="Q779" s="1">
        <v>3</v>
      </c>
      <c r="R779" s="1" t="str">
        <f>M779</f>
        <v>Sichuan</v>
      </c>
      <c r="S779" s="1" t="str">
        <f>L779</f>
        <v>Zigong</v>
      </c>
      <c r="T779" s="1" t="s">
        <v>2366</v>
      </c>
      <c r="U779" s="1" t="s">
        <v>2862</v>
      </c>
      <c r="V779" s="1" t="s">
        <v>3352</v>
      </c>
      <c r="Y779" s="4" t="s">
        <v>5</v>
      </c>
      <c r="Z779" s="6">
        <v>42.74</v>
      </c>
      <c r="AA779" s="6">
        <v>24.31</v>
      </c>
      <c r="AB779" s="10">
        <v>67.05</v>
      </c>
      <c r="AC779" s="1" t="str">
        <f>VLOOKUP(V779,'loc sxcoal vs GID worksheet'!$A$1:$B$686,2,0)</f>
        <v>自贡市</v>
      </c>
    </row>
    <row r="780" spans="1:29">
      <c r="A780" s="11">
        <v>2019</v>
      </c>
      <c r="B780" s="4" t="s">
        <v>6</v>
      </c>
      <c r="C780" s="4">
        <v>5</v>
      </c>
      <c r="D780" s="4" t="s">
        <v>0</v>
      </c>
      <c r="E780" s="4">
        <v>41</v>
      </c>
      <c r="F780" s="4" t="s">
        <v>0</v>
      </c>
      <c r="G780" s="8">
        <v>990</v>
      </c>
      <c r="H780" s="7" t="s">
        <v>1097</v>
      </c>
      <c r="I780" s="7" t="s">
        <v>10</v>
      </c>
      <c r="J780" s="1" t="s">
        <v>2314</v>
      </c>
      <c r="K780" s="1" t="s">
        <v>1818</v>
      </c>
      <c r="L780" s="1" t="s">
        <v>2571</v>
      </c>
      <c r="M780" s="1" t="s">
        <v>2412</v>
      </c>
      <c r="Q780" s="1">
        <v>3</v>
      </c>
      <c r="R780" s="1" t="str">
        <f>M780</f>
        <v>Shaanxi</v>
      </c>
      <c r="S780" s="1" t="str">
        <f>L780</f>
        <v>Ankang</v>
      </c>
      <c r="T780" s="1" t="s">
        <v>2412</v>
      </c>
      <c r="U780" s="1" t="s">
        <v>2571</v>
      </c>
      <c r="V780" s="1" t="s">
        <v>3300</v>
      </c>
      <c r="Y780" s="4" t="s">
        <v>5</v>
      </c>
      <c r="Z780" s="6">
        <v>21.37</v>
      </c>
      <c r="AA780" s="6">
        <v>12.15</v>
      </c>
      <c r="AB780" s="10">
        <v>33.520000000000003</v>
      </c>
      <c r="AC780" s="1" t="str">
        <f>VLOOKUP(V780,'loc sxcoal vs GID worksheet'!$A$1:$B$686,2,0)</f>
        <v>安康市</v>
      </c>
    </row>
    <row r="781" spans="1:29">
      <c r="A781" s="11">
        <v>2019</v>
      </c>
      <c r="B781" s="4" t="s">
        <v>6</v>
      </c>
      <c r="C781" s="4">
        <v>5</v>
      </c>
      <c r="D781" s="4" t="s">
        <v>0</v>
      </c>
      <c r="E781" s="4">
        <v>41</v>
      </c>
      <c r="F781" s="4" t="s">
        <v>0</v>
      </c>
      <c r="G781" s="8">
        <v>919</v>
      </c>
      <c r="H781" s="7" t="s">
        <v>1020</v>
      </c>
      <c r="I781" s="7" t="s">
        <v>10</v>
      </c>
      <c r="J781" s="1" t="s">
        <v>2247</v>
      </c>
      <c r="K781" s="1" t="s">
        <v>1760</v>
      </c>
      <c r="L781" s="1" t="s">
        <v>2376</v>
      </c>
      <c r="M781" s="1" t="s">
        <v>2761</v>
      </c>
      <c r="N781" s="1" t="s">
        <v>2610</v>
      </c>
      <c r="Q781" s="1">
        <v>2</v>
      </c>
      <c r="R781" s="1" t="str">
        <f>N781</f>
        <v>Xinjiang</v>
      </c>
      <c r="S781" s="1" t="str">
        <f>M781</f>
        <v>Kashi</v>
      </c>
      <c r="T781" s="1" t="s">
        <v>2610</v>
      </c>
      <c r="U781" s="1" t="s">
        <v>2761</v>
      </c>
      <c r="V781" s="1" t="s">
        <v>3511</v>
      </c>
      <c r="Y781" s="4" t="s">
        <v>5</v>
      </c>
      <c r="Z781" s="6">
        <v>27.78</v>
      </c>
      <c r="AA781" s="6">
        <v>15.8</v>
      </c>
      <c r="AB781" s="10">
        <v>43.58</v>
      </c>
      <c r="AC781" s="1" t="str">
        <f>VLOOKUP(V781,'loc sxcoal vs GID worksheet'!$A$1:$B$686,2,0)</f>
        <v>喀什市</v>
      </c>
    </row>
    <row r="782" spans="1:29">
      <c r="A782" s="11">
        <v>2019</v>
      </c>
      <c r="B782" s="4" t="s">
        <v>6</v>
      </c>
      <c r="C782" s="4">
        <v>5</v>
      </c>
      <c r="D782" s="4" t="s">
        <v>0</v>
      </c>
      <c r="E782" s="4">
        <v>41</v>
      </c>
      <c r="F782" s="4" t="s">
        <v>0</v>
      </c>
      <c r="G782" s="8">
        <v>835</v>
      </c>
      <c r="H782" s="7" t="s">
        <v>924</v>
      </c>
      <c r="I782" s="7" t="s">
        <v>939</v>
      </c>
      <c r="J782" s="1" t="s">
        <v>2167</v>
      </c>
      <c r="K782" s="1" t="s">
        <v>1685</v>
      </c>
      <c r="L782" s="1" t="s">
        <v>2791</v>
      </c>
      <c r="M782" s="1" t="s">
        <v>2610</v>
      </c>
      <c r="Q782" s="1">
        <v>3</v>
      </c>
      <c r="R782" s="1" t="str">
        <f>M782</f>
        <v>Xinjiang</v>
      </c>
      <c r="S782" s="1" t="str">
        <f>L782</f>
        <v>Urumqi</v>
      </c>
      <c r="T782" s="1" t="s">
        <v>2610</v>
      </c>
      <c r="U782" s="1" t="s">
        <v>2791</v>
      </c>
      <c r="V782" s="1" t="s">
        <v>3508</v>
      </c>
      <c r="Y782" s="4" t="s">
        <v>5</v>
      </c>
      <c r="Z782" s="6">
        <v>179.5</v>
      </c>
      <c r="AA782" s="6">
        <v>102.09</v>
      </c>
      <c r="AB782" s="10">
        <v>281.59000000000003</v>
      </c>
      <c r="AC782" s="1" t="str">
        <f>VLOOKUP(V782,'loc sxcoal vs GID worksheet'!$A$1:$B$686,2,0)</f>
        <v>乌鲁木齐市</v>
      </c>
    </row>
    <row r="783" spans="1:29">
      <c r="A783" s="11">
        <v>2019</v>
      </c>
      <c r="B783" s="4" t="s">
        <v>6</v>
      </c>
      <c r="C783" s="4">
        <v>5</v>
      </c>
      <c r="D783" s="4" t="s">
        <v>0</v>
      </c>
      <c r="E783" s="4">
        <v>41</v>
      </c>
      <c r="F783" s="4" t="s">
        <v>0</v>
      </c>
      <c r="G783" s="8">
        <v>688</v>
      </c>
      <c r="H783" s="7" t="s">
        <v>781</v>
      </c>
      <c r="I783" s="7" t="s">
        <v>10</v>
      </c>
      <c r="J783" s="1" t="s">
        <v>782</v>
      </c>
      <c r="K783" s="1" t="s">
        <v>1557</v>
      </c>
      <c r="L783" s="1" t="s">
        <v>3090</v>
      </c>
      <c r="M783" s="1" t="s">
        <v>3091</v>
      </c>
      <c r="N783" s="1" t="s">
        <v>3092</v>
      </c>
      <c r="Q783" s="1">
        <v>2</v>
      </c>
      <c r="R783" s="1" t="str">
        <f>N783</f>
        <v>Xinjiang2</v>
      </c>
      <c r="S783" s="1" t="str">
        <f>M783</f>
        <v>Hetian</v>
      </c>
      <c r="T783" s="1" t="s">
        <v>3092</v>
      </c>
      <c r="U783" s="1" t="s">
        <v>3091</v>
      </c>
      <c r="V783" s="1" t="s">
        <v>3513</v>
      </c>
      <c r="Y783" s="4" t="s">
        <v>5</v>
      </c>
      <c r="Z783" s="6">
        <v>32.049999999999997</v>
      </c>
      <c r="AA783" s="6">
        <v>18.23</v>
      </c>
      <c r="AB783" s="10">
        <v>50.28</v>
      </c>
      <c r="AC783" s="1" t="str">
        <f>VLOOKUP(V783,'loc sxcoal vs GID worksheet'!$A$1:$B$686,2,0)</f>
        <v>和田市</v>
      </c>
    </row>
    <row r="784" spans="1:29">
      <c r="A784" s="11">
        <v>2019</v>
      </c>
      <c r="B784" s="4" t="s">
        <v>6</v>
      </c>
      <c r="C784" s="4">
        <v>5</v>
      </c>
      <c r="D784" s="4" t="s">
        <v>0</v>
      </c>
      <c r="E784" s="4">
        <v>41</v>
      </c>
      <c r="F784" s="4" t="s">
        <v>0</v>
      </c>
      <c r="G784" s="8">
        <v>380</v>
      </c>
      <c r="H784" s="7" t="s">
        <v>350</v>
      </c>
      <c r="I784" s="7" t="s">
        <v>351</v>
      </c>
      <c r="J784" s="1" t="s">
        <v>351</v>
      </c>
      <c r="K784" s="1" t="s">
        <v>1289</v>
      </c>
      <c r="L784" s="1" t="s">
        <v>2949</v>
      </c>
      <c r="Q784" s="1">
        <v>4</v>
      </c>
      <c r="R784" s="1" t="str">
        <f t="shared" ref="R784:R791" si="74">L784</f>
        <v>Chongqing</v>
      </c>
      <c r="S784" s="1" t="str">
        <f t="shared" ref="S784:S791" si="75">K784</f>
        <v>Xiaonanhai Dadukou</v>
      </c>
      <c r="T784" s="1" t="s">
        <v>2949</v>
      </c>
      <c r="U784" s="1" t="s">
        <v>1289</v>
      </c>
      <c r="V784" s="1" t="s">
        <v>3483</v>
      </c>
      <c r="Y784" s="4" t="s">
        <v>5</v>
      </c>
      <c r="Z784" s="6">
        <v>641.08000000000004</v>
      </c>
      <c r="AA784" s="6">
        <v>364.6</v>
      </c>
      <c r="AB784" s="10">
        <v>1005.6800000000001</v>
      </c>
      <c r="AC784" s="1" t="str">
        <f>VLOOKUP(V784,'loc sxcoal vs GID worksheet'!$A$1:$B$686,2,0)</f>
        <v>重庆市</v>
      </c>
    </row>
    <row r="785" spans="1:29">
      <c r="A785" s="11">
        <v>2019</v>
      </c>
      <c r="B785" s="4" t="s">
        <v>6</v>
      </c>
      <c r="C785" s="4">
        <v>5</v>
      </c>
      <c r="D785" s="4" t="s">
        <v>0</v>
      </c>
      <c r="E785" s="4">
        <v>41</v>
      </c>
      <c r="F785" s="4" t="s">
        <v>0</v>
      </c>
      <c r="G785" s="8">
        <v>462</v>
      </c>
      <c r="H785" s="7" t="s">
        <v>490</v>
      </c>
      <c r="I785" s="7" t="s">
        <v>10</v>
      </c>
      <c r="J785" s="1" t="s">
        <v>491</v>
      </c>
      <c r="K785" s="1" t="s">
        <v>1360</v>
      </c>
      <c r="L785" s="1" t="s">
        <v>1445</v>
      </c>
      <c r="Q785" s="1">
        <v>4</v>
      </c>
      <c r="R785" s="1" t="str">
        <f t="shared" si="74"/>
        <v>Hebei</v>
      </c>
      <c r="S785" s="1" t="str">
        <f t="shared" si="75"/>
        <v>Shijiazhuang</v>
      </c>
      <c r="T785" s="1" t="s">
        <v>1445</v>
      </c>
      <c r="U785" s="1" t="s">
        <v>1360</v>
      </c>
      <c r="V785" s="1" t="s">
        <v>3360</v>
      </c>
      <c r="Y785" s="4" t="s">
        <v>5</v>
      </c>
      <c r="Z785" s="6">
        <v>367.55</v>
      </c>
      <c r="AA785" s="6">
        <v>209.04</v>
      </c>
      <c r="AB785" s="10">
        <v>576.59</v>
      </c>
      <c r="AC785" s="1" t="str">
        <f>VLOOKUP(V785,'loc sxcoal vs GID worksheet'!$A$1:$B$686,2,0)</f>
        <v>石家庄市</v>
      </c>
    </row>
    <row r="786" spans="1:29">
      <c r="A786" s="11">
        <v>2019</v>
      </c>
      <c r="B786" s="4" t="s">
        <v>6</v>
      </c>
      <c r="C786" s="4">
        <v>5</v>
      </c>
      <c r="D786" s="4" t="s">
        <v>0</v>
      </c>
      <c r="E786" s="4">
        <v>41</v>
      </c>
      <c r="F786" s="4" t="s">
        <v>0</v>
      </c>
      <c r="G786" s="8">
        <v>518</v>
      </c>
      <c r="H786" s="7" t="s">
        <v>571</v>
      </c>
      <c r="I786" s="7" t="s">
        <v>10</v>
      </c>
      <c r="J786" s="1" t="s">
        <v>572</v>
      </c>
      <c r="K786" s="1" t="s">
        <v>1407</v>
      </c>
      <c r="L786" s="1" t="s">
        <v>2400</v>
      </c>
      <c r="Q786" s="1">
        <v>4</v>
      </c>
      <c r="R786" s="1" t="str">
        <f t="shared" si="74"/>
        <v>Hunan</v>
      </c>
      <c r="S786" s="1" t="str">
        <f t="shared" si="75"/>
        <v>Changde</v>
      </c>
      <c r="T786" s="1" t="s">
        <v>2400</v>
      </c>
      <c r="U786" s="1" t="s">
        <v>1407</v>
      </c>
      <c r="V786" s="1" t="s">
        <v>3341</v>
      </c>
      <c r="Y786" s="4" t="s">
        <v>5</v>
      </c>
      <c r="Z786" s="6">
        <v>245.75</v>
      </c>
      <c r="AA786" s="6">
        <v>139.77000000000001</v>
      </c>
      <c r="AB786" s="10">
        <v>385.52</v>
      </c>
      <c r="AC786" s="1" t="str">
        <f>VLOOKUP(V786,'loc sxcoal vs GID worksheet'!$A$1:$B$686,2,0)</f>
        <v>常德市</v>
      </c>
    </row>
    <row r="787" spans="1:29">
      <c r="A787" s="11">
        <v>2019</v>
      </c>
      <c r="B787" s="4" t="s">
        <v>6</v>
      </c>
      <c r="C787" s="4">
        <v>5</v>
      </c>
      <c r="D787" s="4" t="s">
        <v>0</v>
      </c>
      <c r="E787" s="4">
        <v>41</v>
      </c>
      <c r="F787" s="4" t="s">
        <v>0</v>
      </c>
      <c r="G787" s="8">
        <v>536</v>
      </c>
      <c r="H787" s="7" t="s">
        <v>597</v>
      </c>
      <c r="I787" s="7" t="s">
        <v>10</v>
      </c>
      <c r="J787" s="1" t="s">
        <v>598</v>
      </c>
      <c r="K787" s="1" t="s">
        <v>1421</v>
      </c>
      <c r="L787" s="1" t="s">
        <v>2453</v>
      </c>
      <c r="Q787" s="1">
        <v>4</v>
      </c>
      <c r="R787" s="1" t="str">
        <f t="shared" si="74"/>
        <v>Jiangsu</v>
      </c>
      <c r="S787" s="1" t="str">
        <f t="shared" si="75"/>
        <v>Nanjing</v>
      </c>
      <c r="T787" s="1" t="s">
        <v>2453</v>
      </c>
      <c r="U787" s="1" t="s">
        <v>1421</v>
      </c>
      <c r="V787" s="1" t="s">
        <v>3403</v>
      </c>
      <c r="Y787" s="4" t="s">
        <v>5</v>
      </c>
      <c r="Z787" s="6">
        <v>292.76</v>
      </c>
      <c r="AA787" s="6">
        <v>166.5</v>
      </c>
      <c r="AB787" s="10">
        <v>459.26</v>
      </c>
      <c r="AC787" s="1" t="str">
        <f>VLOOKUP(V787,'loc sxcoal vs GID worksheet'!$A$1:$B$686,2,0)</f>
        <v>南京市</v>
      </c>
    </row>
    <row r="788" spans="1:29">
      <c r="A788" s="11">
        <v>2019</v>
      </c>
      <c r="B788" s="4" t="s">
        <v>6</v>
      </c>
      <c r="C788" s="4">
        <v>5</v>
      </c>
      <c r="D788" s="4" t="s">
        <v>0</v>
      </c>
      <c r="E788" s="4">
        <v>41</v>
      </c>
      <c r="F788" s="4" t="s">
        <v>0</v>
      </c>
      <c r="G788" s="8">
        <v>564</v>
      </c>
      <c r="H788" s="7" t="s">
        <v>632</v>
      </c>
      <c r="I788" s="7" t="s">
        <v>10</v>
      </c>
      <c r="J788" s="1" t="s">
        <v>633</v>
      </c>
      <c r="K788" s="1" t="s">
        <v>1446</v>
      </c>
      <c r="L788" s="1" t="s">
        <v>2412</v>
      </c>
      <c r="Q788" s="1">
        <v>4</v>
      </c>
      <c r="R788" s="1" t="str">
        <f t="shared" si="74"/>
        <v>Shaanxi</v>
      </c>
      <c r="S788" s="1" t="str">
        <f t="shared" si="75"/>
        <v>Xianyang</v>
      </c>
      <c r="T788" s="1" t="s">
        <v>2412</v>
      </c>
      <c r="U788" s="1" t="s">
        <v>1446</v>
      </c>
      <c r="V788" s="1" t="s">
        <v>3423</v>
      </c>
      <c r="Y788" s="4" t="s">
        <v>5</v>
      </c>
      <c r="Z788" s="6">
        <v>918.88</v>
      </c>
      <c r="AA788" s="6">
        <v>522.6</v>
      </c>
      <c r="AB788" s="10">
        <v>1441.48</v>
      </c>
      <c r="AC788" s="1" t="str">
        <f>VLOOKUP(V788,'loc sxcoal vs GID worksheet'!$A$1:$B$686,2,0)</f>
        <v>咸阳市</v>
      </c>
    </row>
    <row r="789" spans="1:29">
      <c r="A789" s="11">
        <v>2019</v>
      </c>
      <c r="B789" s="4" t="s">
        <v>6</v>
      </c>
      <c r="C789" s="4">
        <v>5</v>
      </c>
      <c r="D789" s="4" t="s">
        <v>0</v>
      </c>
      <c r="E789" s="4">
        <v>41</v>
      </c>
      <c r="F789" s="4" t="s">
        <v>0</v>
      </c>
      <c r="G789" s="8">
        <v>586</v>
      </c>
      <c r="H789" s="7" t="s">
        <v>666</v>
      </c>
      <c r="I789" s="7" t="s">
        <v>10</v>
      </c>
      <c r="J789" s="1" t="s">
        <v>667</v>
      </c>
      <c r="K789" s="1" t="s">
        <v>1463</v>
      </c>
      <c r="L789" s="1" t="s">
        <v>2362</v>
      </c>
      <c r="Q789" s="1">
        <v>4</v>
      </c>
      <c r="R789" s="1" t="str">
        <f t="shared" si="74"/>
        <v>Henan</v>
      </c>
      <c r="S789" s="1" t="str">
        <f t="shared" si="75"/>
        <v>Jiyuan</v>
      </c>
      <c r="T789" s="1" t="s">
        <v>2362</v>
      </c>
      <c r="U789" s="1" t="s">
        <v>1463</v>
      </c>
      <c r="V789" s="1" t="s">
        <v>3478</v>
      </c>
      <c r="Y789" s="4" t="s">
        <v>5</v>
      </c>
      <c r="Z789" s="6">
        <v>213.69</v>
      </c>
      <c r="AA789" s="6">
        <v>121.53</v>
      </c>
      <c r="AB789" s="10">
        <v>335.22</v>
      </c>
      <c r="AC789" s="1" t="str">
        <f>VLOOKUP(V789,'loc sxcoal vs GID worksheet'!$A$1:$B$686,2,0)</f>
        <v>济源市</v>
      </c>
    </row>
    <row r="790" spans="1:29">
      <c r="A790" s="11">
        <v>2019</v>
      </c>
      <c r="B790" s="4" t="s">
        <v>6</v>
      </c>
      <c r="C790" s="4">
        <v>5</v>
      </c>
      <c r="D790" s="4" t="s">
        <v>0</v>
      </c>
      <c r="E790" s="4">
        <v>41</v>
      </c>
      <c r="F790" s="4" t="s">
        <v>0</v>
      </c>
      <c r="G790" s="8">
        <v>532</v>
      </c>
      <c r="H790" s="7" t="s">
        <v>586</v>
      </c>
      <c r="I790" s="7" t="s">
        <v>592</v>
      </c>
      <c r="J790" s="1" t="s">
        <v>1896</v>
      </c>
      <c r="K790" s="1" t="s">
        <v>1417</v>
      </c>
      <c r="L790" s="1" t="s">
        <v>3218</v>
      </c>
      <c r="Q790" s="1">
        <v>4</v>
      </c>
      <c r="R790" s="1" t="str">
        <f t="shared" si="74"/>
        <v>Yakeshi</v>
      </c>
      <c r="S790" s="1" t="str">
        <f t="shared" si="75"/>
        <v>Sangehe Wunur</v>
      </c>
      <c r="T790" s="1" t="s">
        <v>3218</v>
      </c>
      <c r="U790" s="1" t="s">
        <v>1417</v>
      </c>
      <c r="V790" s="1" t="s">
        <v>3310</v>
      </c>
      <c r="Y790" s="4" t="s">
        <v>5</v>
      </c>
      <c r="Z790" s="6">
        <v>100.44</v>
      </c>
      <c r="AA790" s="6">
        <v>57.12</v>
      </c>
      <c r="AB790" s="10">
        <v>157.56</v>
      </c>
      <c r="AC790" s="1" t="str">
        <f>VLOOKUP(V790,'loc sxcoal vs GID worksheet'!$A$1:$B$686,2,0)</f>
        <v>呼伦贝尔市</v>
      </c>
    </row>
    <row r="791" spans="1:29">
      <c r="A791" s="11">
        <v>2019</v>
      </c>
      <c r="B791" s="4" t="s">
        <v>6</v>
      </c>
      <c r="C791" s="4">
        <v>5</v>
      </c>
      <c r="D791" s="4" t="s">
        <v>0</v>
      </c>
      <c r="E791" s="4">
        <v>41</v>
      </c>
      <c r="F791" s="4" t="s">
        <v>0</v>
      </c>
      <c r="G791" s="8">
        <v>807</v>
      </c>
      <c r="H791" s="7" t="s">
        <v>909</v>
      </c>
      <c r="I791" s="7" t="s">
        <v>10</v>
      </c>
      <c r="J791" s="1" t="s">
        <v>2139</v>
      </c>
      <c r="K791" s="1" t="s">
        <v>1662</v>
      </c>
      <c r="L791" s="1" t="s">
        <v>2366</v>
      </c>
      <c r="Q791" s="1">
        <v>4</v>
      </c>
      <c r="R791" s="1" t="str">
        <f t="shared" si="74"/>
        <v>Sichuan</v>
      </c>
      <c r="S791" s="1" t="str">
        <f t="shared" si="75"/>
        <v>Xiaogou Renshou</v>
      </c>
      <c r="T791" s="1" t="s">
        <v>2366</v>
      </c>
      <c r="U791" s="1" t="s">
        <v>1662</v>
      </c>
      <c r="V791" s="1" t="s">
        <v>3289</v>
      </c>
      <c r="Y791" s="4" t="s">
        <v>5</v>
      </c>
      <c r="Z791" s="6">
        <v>55.56</v>
      </c>
      <c r="AA791" s="6">
        <v>31.6</v>
      </c>
      <c r="AB791" s="10">
        <v>87.16</v>
      </c>
      <c r="AC791" s="1" t="str">
        <f>VLOOKUP(V791,'loc sxcoal vs GID worksheet'!$A$1:$B$686,2,0)</f>
        <v>成都市</v>
      </c>
    </row>
    <row r="792" spans="1:29">
      <c r="A792" s="11">
        <v>2019</v>
      </c>
      <c r="B792" s="4" t="s">
        <v>6</v>
      </c>
      <c r="C792" s="4">
        <v>5</v>
      </c>
      <c r="D792" s="4" t="s">
        <v>0</v>
      </c>
      <c r="E792" s="4">
        <v>41</v>
      </c>
      <c r="F792" s="4" t="s">
        <v>0</v>
      </c>
      <c r="G792" s="8">
        <v>486</v>
      </c>
      <c r="H792" s="7" t="s">
        <v>528</v>
      </c>
      <c r="I792" s="7" t="s">
        <v>10</v>
      </c>
      <c r="J792" s="1" t="s">
        <v>529</v>
      </c>
      <c r="K792" s="1" t="s">
        <v>1379</v>
      </c>
      <c r="L792" s="1" t="s">
        <v>2589</v>
      </c>
      <c r="M792" s="1" t="s">
        <v>2590</v>
      </c>
      <c r="N792" s="1" t="s">
        <v>2591</v>
      </c>
      <c r="O792" s="1" t="s">
        <v>2545</v>
      </c>
      <c r="Q792" s="1">
        <v>1</v>
      </c>
      <c r="R792" s="1" t="str">
        <f>O792</f>
        <v>Yunnan</v>
      </c>
      <c r="S792" s="1" t="str">
        <f>N792</f>
        <v>Honghe</v>
      </c>
      <c r="T792" s="1" t="s">
        <v>2545</v>
      </c>
      <c r="U792" s="1" t="s">
        <v>2591</v>
      </c>
      <c r="V792" s="1" t="s">
        <v>3349</v>
      </c>
      <c r="Y792" s="4" t="s">
        <v>5</v>
      </c>
      <c r="Z792" s="6">
        <v>34.19</v>
      </c>
      <c r="AA792" s="6">
        <v>19.45</v>
      </c>
      <c r="AB792" s="10">
        <v>53.64</v>
      </c>
      <c r="AC792" s="1" t="str">
        <f>VLOOKUP(V792,'loc sxcoal vs GID worksheet'!$A$1:$B$686,2,0)</f>
        <v>玉溪市</v>
      </c>
    </row>
    <row r="793" spans="1:29">
      <c r="A793" s="11">
        <v>2019</v>
      </c>
      <c r="B793" s="4" t="s">
        <v>6</v>
      </c>
      <c r="C793" s="4">
        <v>5</v>
      </c>
      <c r="D793" s="4" t="s">
        <v>0</v>
      </c>
      <c r="E793" s="4">
        <v>41</v>
      </c>
      <c r="F793" s="4" t="s">
        <v>0</v>
      </c>
      <c r="G793" s="8">
        <v>643</v>
      </c>
      <c r="H793" s="7" t="s">
        <v>732</v>
      </c>
      <c r="I793" s="7" t="s">
        <v>10</v>
      </c>
      <c r="J793" s="1" t="s">
        <v>1979</v>
      </c>
      <c r="K793" s="1" t="s">
        <v>1514</v>
      </c>
      <c r="L793" s="1" t="s">
        <v>2676</v>
      </c>
      <c r="M793" s="1" t="s">
        <v>2677</v>
      </c>
      <c r="N793" s="1" t="s">
        <v>2591</v>
      </c>
      <c r="O793" s="1" t="s">
        <v>2545</v>
      </c>
      <c r="Q793" s="1">
        <v>1</v>
      </c>
      <c r="R793" s="1" t="str">
        <f>O793</f>
        <v>Yunnan</v>
      </c>
      <c r="S793" s="1" t="str">
        <f>N793</f>
        <v>Honghe</v>
      </c>
      <c r="T793" s="1" t="s">
        <v>2545</v>
      </c>
      <c r="U793" s="1" t="s">
        <v>2591</v>
      </c>
      <c r="V793" s="1" t="s">
        <v>3349</v>
      </c>
      <c r="Y793" s="4" t="s">
        <v>5</v>
      </c>
      <c r="Z793" s="6">
        <v>42.74</v>
      </c>
      <c r="AA793" s="6">
        <v>24.31</v>
      </c>
      <c r="AB793" s="10">
        <v>67.05</v>
      </c>
      <c r="AC793" s="1" t="str">
        <f>VLOOKUP(V793,'loc sxcoal vs GID worksheet'!$A$1:$B$686,2,0)</f>
        <v>玉溪市</v>
      </c>
    </row>
    <row r="794" spans="1:29">
      <c r="A794" s="11">
        <v>2019</v>
      </c>
      <c r="B794" s="4" t="s">
        <v>6</v>
      </c>
      <c r="C794" s="4">
        <v>5</v>
      </c>
      <c r="D794" s="4" t="s">
        <v>0</v>
      </c>
      <c r="E794" s="4">
        <v>41</v>
      </c>
      <c r="F794" s="4" t="s">
        <v>0</v>
      </c>
      <c r="G794" s="8">
        <v>649</v>
      </c>
      <c r="H794" s="7" t="s">
        <v>738</v>
      </c>
      <c r="I794" s="7" t="s">
        <v>10</v>
      </c>
      <c r="J794" s="1" t="s">
        <v>1985</v>
      </c>
      <c r="K794" s="1" t="s">
        <v>1520</v>
      </c>
      <c r="L794" s="1" t="s">
        <v>2684</v>
      </c>
      <c r="M794" s="1" t="s">
        <v>2685</v>
      </c>
      <c r="N794" s="1" t="s">
        <v>2591</v>
      </c>
      <c r="O794" s="1" t="s">
        <v>2545</v>
      </c>
      <c r="Q794" s="1">
        <v>1</v>
      </c>
      <c r="R794" s="1" t="str">
        <f>O794</f>
        <v>Yunnan</v>
      </c>
      <c r="S794" s="1" t="str">
        <f>N794</f>
        <v>Honghe</v>
      </c>
      <c r="T794" s="1" t="s">
        <v>2545</v>
      </c>
      <c r="U794" s="1" t="s">
        <v>2591</v>
      </c>
      <c r="V794" s="1" t="s">
        <v>3349</v>
      </c>
      <c r="Y794" s="4" t="s">
        <v>5</v>
      </c>
      <c r="Z794" s="6">
        <v>166.68</v>
      </c>
      <c r="AA794" s="6">
        <v>94.8</v>
      </c>
      <c r="AB794" s="10">
        <v>261.48</v>
      </c>
      <c r="AC794" s="1" t="str">
        <f>VLOOKUP(V794,'loc sxcoal vs GID worksheet'!$A$1:$B$686,2,0)</f>
        <v>玉溪市</v>
      </c>
    </row>
    <row r="795" spans="1:29">
      <c r="A795" s="11">
        <v>2019</v>
      </c>
      <c r="B795" s="4" t="s">
        <v>6</v>
      </c>
      <c r="C795" s="4">
        <v>5</v>
      </c>
      <c r="D795" s="4" t="s">
        <v>0</v>
      </c>
      <c r="E795" s="4">
        <v>41</v>
      </c>
      <c r="F795" s="4" t="s">
        <v>0</v>
      </c>
      <c r="G795" s="8">
        <v>936</v>
      </c>
      <c r="H795" s="7" t="s">
        <v>1039</v>
      </c>
      <c r="I795" s="7" t="s">
        <v>10</v>
      </c>
      <c r="J795" s="1" t="s">
        <v>2262</v>
      </c>
      <c r="K795" s="1" t="s">
        <v>1771</v>
      </c>
      <c r="L795" s="1" t="s">
        <v>2683</v>
      </c>
      <c r="M795" s="1" t="s">
        <v>2833</v>
      </c>
      <c r="N795" s="1" t="s">
        <v>2834</v>
      </c>
      <c r="O795" s="1" t="s">
        <v>2545</v>
      </c>
      <c r="Q795" s="1">
        <v>1</v>
      </c>
      <c r="R795" s="1" t="str">
        <f>O795</f>
        <v>Yunnan</v>
      </c>
      <c r="S795" s="1" t="str">
        <f>N795</f>
        <v>Dehong</v>
      </c>
      <c r="T795" s="1" t="s">
        <v>2545</v>
      </c>
      <c r="U795" s="1" t="s">
        <v>2834</v>
      </c>
      <c r="V795" s="1" t="s">
        <v>3514</v>
      </c>
      <c r="Y795" s="4" t="s">
        <v>5</v>
      </c>
      <c r="Z795" s="6">
        <v>132.49</v>
      </c>
      <c r="AA795" s="6">
        <v>75.349999999999994</v>
      </c>
      <c r="AB795" s="10">
        <v>207.84</v>
      </c>
      <c r="AC795" s="1" t="str">
        <f>VLOOKUP(V795,'loc sxcoal vs GID worksheet'!$A$1:$B$686,2,0)</f>
        <v>保山市</v>
      </c>
    </row>
    <row r="796" spans="1:29">
      <c r="A796" s="11">
        <v>2019</v>
      </c>
      <c r="B796" s="4" t="s">
        <v>6</v>
      </c>
      <c r="C796" s="4">
        <v>5</v>
      </c>
      <c r="D796" s="4" t="s">
        <v>0</v>
      </c>
      <c r="E796" s="4">
        <v>41</v>
      </c>
      <c r="F796" s="4" t="s">
        <v>0</v>
      </c>
      <c r="G796" s="8">
        <v>747</v>
      </c>
      <c r="H796" s="7" t="s">
        <v>842</v>
      </c>
      <c r="I796" s="7" t="s">
        <v>843</v>
      </c>
      <c r="J796" s="1" t="s">
        <v>2081</v>
      </c>
      <c r="K796" s="1" t="s">
        <v>1606</v>
      </c>
      <c r="L796" s="1" t="s">
        <v>1748</v>
      </c>
      <c r="M796" s="1" t="s">
        <v>2735</v>
      </c>
      <c r="N796" s="1" t="s">
        <v>2461</v>
      </c>
      <c r="Q796" s="1">
        <v>2</v>
      </c>
      <c r="R796" s="1" t="str">
        <f>N796</f>
        <v>Zaozhuang</v>
      </c>
      <c r="S796" s="1" t="str">
        <f>M796</f>
        <v>Tairzhuang</v>
      </c>
      <c r="T796" s="1" t="s">
        <v>2461</v>
      </c>
      <c r="U796" s="1" t="s">
        <v>2735</v>
      </c>
      <c r="V796" s="1" t="s">
        <v>3273</v>
      </c>
      <c r="Y796" s="4" t="s">
        <v>5</v>
      </c>
      <c r="Z796" s="6">
        <v>166.68</v>
      </c>
      <c r="AA796" s="6">
        <v>94.8</v>
      </c>
      <c r="AB796" s="10">
        <v>261.48</v>
      </c>
      <c r="AC796" s="1" t="str">
        <f>VLOOKUP(V796,'loc sxcoal vs GID worksheet'!$A$1:$B$686,2,0)</f>
        <v>枣庄市</v>
      </c>
    </row>
    <row r="797" spans="1:29">
      <c r="A797" s="11">
        <v>2019</v>
      </c>
      <c r="B797" s="4" t="s">
        <v>6</v>
      </c>
      <c r="C797" s="4">
        <v>5</v>
      </c>
      <c r="D797" s="4" t="s">
        <v>0</v>
      </c>
      <c r="E797" s="4">
        <v>41</v>
      </c>
      <c r="F797" s="4" t="s">
        <v>0</v>
      </c>
      <c r="G797" s="8">
        <v>664</v>
      </c>
      <c r="H797" s="7" t="s">
        <v>752</v>
      </c>
      <c r="I797" s="7" t="s">
        <v>754</v>
      </c>
      <c r="J797" s="1" t="s">
        <v>2000</v>
      </c>
      <c r="K797" s="1" t="s">
        <v>1534</v>
      </c>
      <c r="L797" s="1" t="s">
        <v>2693</v>
      </c>
      <c r="M797" s="1" t="s">
        <v>2695</v>
      </c>
      <c r="Q797" s="1">
        <v>3</v>
      </c>
      <c r="R797" s="1" t="str">
        <f>M797</f>
        <v>Zhongwei</v>
      </c>
      <c r="S797" s="1" t="str">
        <f>L797</f>
        <v>Zhongning</v>
      </c>
      <c r="T797" s="1" t="s">
        <v>2695</v>
      </c>
      <c r="U797" s="1" t="s">
        <v>2693</v>
      </c>
      <c r="V797" s="1" t="s">
        <v>3515</v>
      </c>
      <c r="Y797" s="4" t="s">
        <v>5</v>
      </c>
      <c r="Z797" s="6">
        <v>166.68</v>
      </c>
      <c r="AA797" s="6">
        <v>94.8</v>
      </c>
      <c r="AB797" s="10">
        <v>261.48</v>
      </c>
      <c r="AC797" s="1" t="str">
        <f>VLOOKUP(V797,'loc sxcoal vs GID worksheet'!$A$1:$B$686,2,0)</f>
        <v>中卫市</v>
      </c>
    </row>
  </sheetData>
  <autoFilter ref="A1:AC797" xr:uid="{00000000-0009-0000-0000-000003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C27" sqref="C27"/>
    </sheetView>
  </sheetViews>
  <sheetFormatPr defaultRowHeight="15"/>
  <cols>
    <col min="1" max="1" width="19.140625" bestFit="1" customWidth="1"/>
    <col min="2" max="2" width="10.85546875" style="16" customWidth="1"/>
    <col min="3" max="3" width="16.42578125" style="16" bestFit="1" customWidth="1"/>
    <col min="4" max="4" width="20.140625" style="16" bestFit="1" customWidth="1"/>
    <col min="5" max="5" width="18.7109375" style="16" bestFit="1" customWidth="1"/>
    <col min="6" max="6" width="20.42578125" style="16" bestFit="1" customWidth="1"/>
  </cols>
  <sheetData>
    <row r="1" spans="1:6">
      <c r="A1" t="s">
        <v>5005</v>
      </c>
      <c r="B1" s="16" t="s">
        <v>5012</v>
      </c>
      <c r="C1" s="16" t="s">
        <v>5006</v>
      </c>
      <c r="D1" s="16" t="s">
        <v>5010</v>
      </c>
      <c r="E1" s="16" t="s">
        <v>5007</v>
      </c>
      <c r="F1" s="16" t="s">
        <v>5011</v>
      </c>
    </row>
    <row r="2" spans="1:6">
      <c r="A2" t="s">
        <v>3955</v>
      </c>
      <c r="B2" s="16">
        <f>SUMIF('loc sxcoal vs GID worksheet'!$E$1:$E$686,'Corr factor'!A2,'loc sxcoal vs GID worksheet'!$F$1:$F$686)</f>
        <v>64497.73</v>
      </c>
      <c r="C2" s="17">
        <f t="shared" ref="C2:C32" si="0">B2/SUM($B$2:$B$32)</f>
        <v>0.14238373732406243</v>
      </c>
      <c r="D2" s="16">
        <v>139880.70000000001</v>
      </c>
      <c r="E2" s="17">
        <f>D2/SUM($D$2:$D$32)</f>
        <v>6.0025440738283489E-2</v>
      </c>
      <c r="F2" s="18">
        <f>E2/C2</f>
        <v>0.42157511711935775</v>
      </c>
    </row>
    <row r="3" spans="1:6">
      <c r="A3" t="s">
        <v>3996</v>
      </c>
      <c r="B3" s="16">
        <f>SUMIF('loc sxcoal vs GID worksheet'!$E$1:$E$686,'Corr factor'!A3,'loc sxcoal vs GID worksheet'!$F$1:$F$686)</f>
        <v>1361.0100000000002</v>
      </c>
      <c r="C3" s="17">
        <f t="shared" si="0"/>
        <v>3.0045350485268583E-3</v>
      </c>
      <c r="D3" s="16">
        <v>3186.9</v>
      </c>
      <c r="E3" s="17">
        <f t="shared" ref="E3:E32" si="1">D3/SUM($D$2:$D$32)</f>
        <v>1.3675587632091893E-3</v>
      </c>
      <c r="F3" s="18">
        <f t="shared" ref="F3:F32" si="2">E3/C3</f>
        <v>0.45516485616625163</v>
      </c>
    </row>
    <row r="4" spans="1:6">
      <c r="A4" t="s">
        <v>4054</v>
      </c>
      <c r="B4" s="16">
        <f>SUMIF('loc sxcoal vs GID worksheet'!$E$1:$E$686,'Corr factor'!A4,'loc sxcoal vs GID worksheet'!$F$1:$F$686)</f>
        <v>8300.2199999999993</v>
      </c>
      <c r="C4" s="17">
        <f t="shared" si="0"/>
        <v>1.8323378888093104E-2</v>
      </c>
      <c r="D4" s="16">
        <v>67528.800000000003</v>
      </c>
      <c r="E4" s="17">
        <f t="shared" si="1"/>
        <v>2.8977878881985848E-2</v>
      </c>
      <c r="F4" s="18">
        <f t="shared" si="2"/>
        <v>1.581470265880724</v>
      </c>
    </row>
    <row r="5" spans="1:6">
      <c r="A5" t="s">
        <v>4145</v>
      </c>
      <c r="B5" s="16">
        <f>SUMIF('loc sxcoal vs GID worksheet'!$E$1:$E$686,'Corr factor'!A5,'loc sxcoal vs GID worksheet'!$F$1:$F$686)</f>
        <v>9185.25</v>
      </c>
      <c r="C5" s="17">
        <f t="shared" si="0"/>
        <v>2.027715119983051E-2</v>
      </c>
      <c r="D5" s="16">
        <v>94431.3</v>
      </c>
      <c r="E5" s="17">
        <f t="shared" si="1"/>
        <v>4.052224790116913E-2</v>
      </c>
      <c r="F5" s="18">
        <f t="shared" si="2"/>
        <v>1.9984191813644829</v>
      </c>
    </row>
    <row r="6" spans="1:6">
      <c r="A6" t="s">
        <v>3979</v>
      </c>
      <c r="B6" s="16">
        <f>SUMIF('loc sxcoal vs GID worksheet'!$E$1:$E$686,'Corr factor'!A6,'loc sxcoal vs GID worksheet'!$F$1:$F$686)</f>
        <v>6251.97</v>
      </c>
      <c r="C6" s="17">
        <f t="shared" si="0"/>
        <v>1.3801708280863814E-2</v>
      </c>
      <c r="D6" s="16">
        <v>44094.8</v>
      </c>
      <c r="E6" s="17">
        <f t="shared" si="1"/>
        <v>1.8921908485348318E-2</v>
      </c>
      <c r="F6" s="18">
        <f t="shared" si="2"/>
        <v>1.3709830768980753</v>
      </c>
    </row>
    <row r="7" spans="1:6">
      <c r="A7" t="s">
        <v>4043</v>
      </c>
      <c r="B7" s="16">
        <f>SUMIF('loc sxcoal vs GID worksheet'!$E$1:$E$686,'Corr factor'!A7,'loc sxcoal vs GID worksheet'!$F$1:$F$686)</f>
        <v>24846.129999999997</v>
      </c>
      <c r="C7" s="17">
        <f t="shared" si="0"/>
        <v>5.4849757463394544E-2</v>
      </c>
      <c r="D7" s="16">
        <v>167117.9</v>
      </c>
      <c r="E7" s="17">
        <f t="shared" si="1"/>
        <v>7.1713435826074534E-2</v>
      </c>
      <c r="F7" s="18">
        <f t="shared" si="2"/>
        <v>1.3074521956443366</v>
      </c>
    </row>
    <row r="8" spans="1:6">
      <c r="A8" t="s">
        <v>3976</v>
      </c>
      <c r="B8" s="16">
        <f>SUMIF('loc sxcoal vs GID worksheet'!$E$1:$E$686,'Corr factor'!A8,'loc sxcoal vs GID worksheet'!$F$1:$F$686)</f>
        <v>33858.01</v>
      </c>
      <c r="C8" s="17">
        <f t="shared" si="0"/>
        <v>7.4744180952654907E-2</v>
      </c>
      <c r="D8" s="16">
        <v>119197.6</v>
      </c>
      <c r="E8" s="17">
        <f t="shared" si="1"/>
        <v>5.1149933299916427E-2</v>
      </c>
      <c r="F8" s="18">
        <f t="shared" si="2"/>
        <v>0.68433331729618196</v>
      </c>
    </row>
    <row r="9" spans="1:6">
      <c r="A9" t="s">
        <v>3961</v>
      </c>
      <c r="B9" s="16">
        <f>SUMIF('loc sxcoal vs GID worksheet'!$E$1:$E$686,'Corr factor'!A9,'loc sxcoal vs GID worksheet'!$F$1:$F$686)</f>
        <v>6828.59</v>
      </c>
      <c r="C9" s="17">
        <f t="shared" si="0"/>
        <v>1.5074641616902166E-2</v>
      </c>
      <c r="D9" s="16">
        <v>109910.7</v>
      </c>
      <c r="E9" s="17">
        <f t="shared" si="1"/>
        <v>4.7164749742839823E-2</v>
      </c>
      <c r="F9" s="18">
        <f t="shared" si="2"/>
        <v>3.1287476638885536</v>
      </c>
    </row>
    <row r="10" spans="1:6">
      <c r="A10" t="s">
        <v>4074</v>
      </c>
      <c r="B10" s="16">
        <f>SUMIF('loc sxcoal vs GID worksheet'!$E$1:$E$686,'Corr factor'!A10,'loc sxcoal vs GID worksheet'!$F$1:$F$686)</f>
        <v>4136.7100000000009</v>
      </c>
      <c r="C10" s="17">
        <f t="shared" si="0"/>
        <v>9.1321079055933022E-3</v>
      </c>
      <c r="D10" s="16">
        <v>20190.400000000001</v>
      </c>
      <c r="E10" s="17">
        <f t="shared" si="1"/>
        <v>8.6640805964099329E-3</v>
      </c>
      <c r="F10" s="18">
        <f t="shared" si="2"/>
        <v>0.94874925767174645</v>
      </c>
    </row>
    <row r="11" spans="1:6">
      <c r="A11" t="s">
        <v>3947</v>
      </c>
      <c r="B11" s="16">
        <f>SUMIF('loc sxcoal vs GID worksheet'!$E$1:$E$686,'Corr factor'!A11,'loc sxcoal vs GID worksheet'!$F$1:$F$686)</f>
        <v>19500.18</v>
      </c>
      <c r="C11" s="17">
        <f t="shared" si="0"/>
        <v>4.3048158545919916E-2</v>
      </c>
      <c r="D11" s="16">
        <v>102314.9</v>
      </c>
      <c r="E11" s="17">
        <f t="shared" si="1"/>
        <v>4.3905249020010625E-2</v>
      </c>
      <c r="F11" s="18">
        <f t="shared" si="2"/>
        <v>1.0199100380374329</v>
      </c>
    </row>
    <row r="12" spans="1:6">
      <c r="A12" t="s">
        <v>3944</v>
      </c>
      <c r="B12" s="16">
        <f>SUMIF('loc sxcoal vs GID worksheet'!$E$1:$E$686,'Corr factor'!A12,'loc sxcoal vs GID worksheet'!$F$1:$F$686)</f>
        <v>4351.25</v>
      </c>
      <c r="C12" s="17">
        <f t="shared" si="0"/>
        <v>9.6057215816948375E-3</v>
      </c>
      <c r="D12" s="16">
        <v>19765.2</v>
      </c>
      <c r="E12" s="17">
        <f t="shared" si="1"/>
        <v>8.4816192747128143E-3</v>
      </c>
      <c r="F12" s="18">
        <f t="shared" si="2"/>
        <v>0.88297575591570643</v>
      </c>
    </row>
    <row r="13" spans="1:6">
      <c r="A13" t="s">
        <v>3963</v>
      </c>
      <c r="B13" s="16">
        <f>SUMIF('loc sxcoal vs GID worksheet'!$E$1:$E$686,'Corr factor'!A13,'loc sxcoal vs GID worksheet'!$F$1:$F$686)</f>
        <v>26891.949999999997</v>
      </c>
      <c r="C13" s="17">
        <f t="shared" si="0"/>
        <v>5.9366063657307316E-2</v>
      </c>
      <c r="D13" s="16">
        <v>104655.9</v>
      </c>
      <c r="E13" s="17">
        <f t="shared" si="1"/>
        <v>4.4909816174509579E-2</v>
      </c>
      <c r="F13" s="18">
        <f t="shared" si="2"/>
        <v>0.75648970822376005</v>
      </c>
    </row>
    <row r="14" spans="1:6">
      <c r="A14" t="s">
        <v>3951</v>
      </c>
      <c r="B14" s="16">
        <f>SUMIF('loc sxcoal vs GID worksheet'!$E$1:$E$686,'Corr factor'!A14,'loc sxcoal vs GID worksheet'!$F$1:$F$686)</f>
        <v>15742.279999999997</v>
      </c>
      <c r="C14" s="17">
        <f t="shared" si="0"/>
        <v>3.4752303071780059E-2</v>
      </c>
      <c r="D14" s="16">
        <v>116228.4</v>
      </c>
      <c r="E14" s="17">
        <f t="shared" si="1"/>
        <v>4.9875793703530992E-2</v>
      </c>
      <c r="F14" s="18">
        <f t="shared" si="2"/>
        <v>1.4351795217863323</v>
      </c>
    </row>
    <row r="15" spans="1:6">
      <c r="A15" t="s">
        <v>4023</v>
      </c>
      <c r="B15" s="16">
        <f>SUMIF('loc sxcoal vs GID worksheet'!$E$1:$E$686,'Corr factor'!A15,'loc sxcoal vs GID worksheet'!$F$1:$F$686)</f>
        <v>18621.920000000002</v>
      </c>
      <c r="C15" s="17">
        <f t="shared" si="0"/>
        <v>4.11093315338339E-2</v>
      </c>
      <c r="D15" s="16">
        <v>111948.9</v>
      </c>
      <c r="E15" s="17">
        <f t="shared" si="1"/>
        <v>4.8039379719046468E-2</v>
      </c>
      <c r="F15" s="18">
        <f t="shared" si="2"/>
        <v>1.1685760367937139</v>
      </c>
    </row>
    <row r="16" spans="1:6">
      <c r="A16" t="s">
        <v>3971</v>
      </c>
      <c r="B16" s="16">
        <f>SUMIF('loc sxcoal vs GID worksheet'!$E$1:$E$686,'Corr factor'!A16,'loc sxcoal vs GID worksheet'!$F$1:$F$686)</f>
        <v>6506.7800000000007</v>
      </c>
      <c r="C16" s="17">
        <f t="shared" si="0"/>
        <v>1.4364221102749862E-2</v>
      </c>
      <c r="D16" s="16">
        <v>32658.7</v>
      </c>
      <c r="E16" s="17">
        <f t="shared" si="1"/>
        <v>1.4014462763193056E-2</v>
      </c>
      <c r="F16" s="18">
        <f t="shared" si="2"/>
        <v>0.97565072710487244</v>
      </c>
    </row>
    <row r="17" spans="1:6">
      <c r="A17" t="s">
        <v>4031</v>
      </c>
      <c r="B17" s="16">
        <f>SUMIF('loc sxcoal vs GID worksheet'!$E$1:$E$686,'Corr factor'!A17,'loc sxcoal vs GID worksheet'!$F$1:$F$686)</f>
        <v>24364.339999999997</v>
      </c>
      <c r="C17" s="17">
        <f t="shared" si="0"/>
        <v>5.3786168701350362E-2</v>
      </c>
      <c r="D17" s="16">
        <v>160481.70000000001</v>
      </c>
      <c r="E17" s="17">
        <f t="shared" si="1"/>
        <v>6.8865717521638004E-2</v>
      </c>
      <c r="F17" s="18">
        <f t="shared" si="2"/>
        <v>1.28036108881481</v>
      </c>
    </row>
    <row r="18" spans="1:6">
      <c r="A18" t="s">
        <v>4093</v>
      </c>
      <c r="B18" s="16">
        <f>SUMIF('loc sxcoal vs GID worksheet'!$E$1:$E$686,'Corr factor'!A18,'loc sxcoal vs GID worksheet'!$F$1:$F$686)</f>
        <v>18095.59</v>
      </c>
      <c r="C18" s="17">
        <f t="shared" si="0"/>
        <v>3.9947417270095098E-2</v>
      </c>
      <c r="D18" s="16">
        <v>96250.5</v>
      </c>
      <c r="E18" s="17">
        <f t="shared" si="1"/>
        <v>4.1302900856087753E-2</v>
      </c>
      <c r="F18" s="18">
        <f t="shared" si="2"/>
        <v>1.0339316951788866</v>
      </c>
    </row>
    <row r="19" spans="1:6">
      <c r="A19" t="s">
        <v>3974</v>
      </c>
      <c r="B19" s="16">
        <f>SUMIF('loc sxcoal vs GID worksheet'!$E$1:$E$686,'Corr factor'!A19,'loc sxcoal vs GID worksheet'!$F$1:$F$686)</f>
        <v>11280.41</v>
      </c>
      <c r="C19" s="17">
        <f t="shared" si="0"/>
        <v>2.4902379267421147E-2</v>
      </c>
      <c r="D19" s="16">
        <v>18018.400000000001</v>
      </c>
      <c r="E19" s="17">
        <f t="shared" si="1"/>
        <v>7.7320345222656678E-3</v>
      </c>
      <c r="F19" s="18">
        <f t="shared" si="2"/>
        <v>0.31049380620353817</v>
      </c>
    </row>
    <row r="20" spans="1:6">
      <c r="A20" t="s">
        <v>3959</v>
      </c>
      <c r="B20" s="16">
        <f>SUMIF('loc sxcoal vs GID worksheet'!$E$1:$E$686,'Corr factor'!A20,'loc sxcoal vs GID worksheet'!$F$1:$F$686)</f>
        <v>15366.849999999997</v>
      </c>
      <c r="C20" s="17">
        <f t="shared" si="0"/>
        <v>3.3923512252264816E-2</v>
      </c>
      <c r="D20" s="16">
        <v>46081.3</v>
      </c>
      <c r="E20" s="17">
        <f t="shared" si="1"/>
        <v>1.9774353018629894E-2</v>
      </c>
      <c r="F20" s="18">
        <f t="shared" si="2"/>
        <v>0.58290995553709835</v>
      </c>
    </row>
    <row r="21" spans="1:6">
      <c r="A21" t="s">
        <v>4205</v>
      </c>
      <c r="B21" s="16">
        <f>SUMIF('loc sxcoal vs GID worksheet'!$E$1:$E$686,'Corr factor'!A21,'loc sxcoal vs GID worksheet'!$F$1:$F$686)</f>
        <v>5718.9600000000009</v>
      </c>
      <c r="C21" s="17">
        <f t="shared" si="0"/>
        <v>1.2625047399448324E-2</v>
      </c>
      <c r="D21" s="16">
        <v>18885.5</v>
      </c>
      <c r="E21" s="17">
        <f t="shared" si="1"/>
        <v>8.1041234499316401E-3</v>
      </c>
      <c r="F21" s="18">
        <f t="shared" si="2"/>
        <v>0.6419083583231352</v>
      </c>
    </row>
    <row r="22" spans="1:6">
      <c r="A22" t="s">
        <v>4086</v>
      </c>
      <c r="B22" s="16">
        <f>SUMIF('loc sxcoal vs GID worksheet'!$E$1:$E$686,'Corr factor'!A22,'loc sxcoal vs GID worksheet'!$F$1:$F$686)</f>
        <v>2111.92</v>
      </c>
      <c r="C22" s="17">
        <f t="shared" si="0"/>
        <v>4.6622270664321659E-3</v>
      </c>
      <c r="D22" s="16">
        <v>13397.8</v>
      </c>
      <c r="E22" s="17">
        <f t="shared" si="1"/>
        <v>5.7492481087339023E-3</v>
      </c>
      <c r="F22" s="18">
        <f t="shared" si="2"/>
        <v>1.2331548907448633</v>
      </c>
    </row>
    <row r="23" spans="1:6">
      <c r="A23" t="s">
        <v>3949</v>
      </c>
      <c r="B23" s="16">
        <f>SUMIF('loc sxcoal vs GID worksheet'!$E$1:$E$686,'Corr factor'!A23,'loc sxcoal vs GID worksheet'!$F$1:$F$686)</f>
        <v>15785.860000000004</v>
      </c>
      <c r="C23" s="17">
        <f t="shared" si="0"/>
        <v>3.4848509299078033E-2</v>
      </c>
      <c r="D23" s="16">
        <v>66212.3</v>
      </c>
      <c r="E23" s="17">
        <f t="shared" si="1"/>
        <v>2.8412943957211022E-2</v>
      </c>
      <c r="F23" s="18">
        <f t="shared" si="2"/>
        <v>0.81532738497835044</v>
      </c>
    </row>
    <row r="24" spans="1:6">
      <c r="A24" t="s">
        <v>3957</v>
      </c>
      <c r="B24" s="16">
        <f>SUMIF('loc sxcoal vs GID worksheet'!$E$1:$E$686,'Corr factor'!A24,'loc sxcoal vs GID worksheet'!$F$1:$F$686)</f>
        <v>25846</v>
      </c>
      <c r="C24" s="17">
        <f t="shared" si="0"/>
        <v>5.7057047974831313E-2</v>
      </c>
      <c r="D24" s="16">
        <v>143571</v>
      </c>
      <c r="E24" s="17">
        <f t="shared" si="1"/>
        <v>6.1609017914809536E-2</v>
      </c>
      <c r="F24" s="18">
        <f t="shared" si="2"/>
        <v>1.079779275331352</v>
      </c>
    </row>
    <row r="25" spans="1:6">
      <c r="A25" t="s">
        <v>4645</v>
      </c>
      <c r="B25" s="16">
        <f>SUMIF('loc sxcoal vs GID worksheet'!$E$1:$E$686,'Corr factor'!A25,'loc sxcoal vs GID worksheet'!$F$1:$F$686)</f>
        <v>522.96</v>
      </c>
      <c r="C25" s="17">
        <f t="shared" si="0"/>
        <v>1.1544747275755547E-3</v>
      </c>
      <c r="D25" s="16">
        <v>4299.8999999999996</v>
      </c>
      <c r="E25" s="17">
        <f t="shared" si="1"/>
        <v>1.8451680083853249E-3</v>
      </c>
      <c r="F25" s="18">
        <f t="shared" si="2"/>
        <v>1.5982749247878774</v>
      </c>
    </row>
    <row r="26" spans="1:6">
      <c r="A26" t="s">
        <v>4037</v>
      </c>
      <c r="B26" s="16">
        <f>SUMIF('loc sxcoal vs GID worksheet'!$E$1:$E$686,'Corr factor'!A26,'loc sxcoal vs GID worksheet'!$F$1:$F$686)</f>
        <v>4378.0800000000008</v>
      </c>
      <c r="C26" s="17">
        <f t="shared" si="0"/>
        <v>9.6649508859262372E-3</v>
      </c>
      <c r="D26" s="16">
        <v>49824</v>
      </c>
      <c r="E26" s="17">
        <f t="shared" si="1"/>
        <v>2.1380416021254085E-2</v>
      </c>
      <c r="F26" s="18">
        <f t="shared" si="2"/>
        <v>2.2121598209451325</v>
      </c>
    </row>
    <row r="27" spans="1:6">
      <c r="A27" t="s">
        <v>3987</v>
      </c>
      <c r="B27" s="16">
        <f>SUMIF('loc sxcoal vs GID worksheet'!$E$1:$E$686,'Corr factor'!A27,'loc sxcoal vs GID worksheet'!$F$1:$F$686)</f>
        <v>30951.659999999996</v>
      </c>
      <c r="C27" s="17">
        <f t="shared" si="0"/>
        <v>6.8328188095669248E-2</v>
      </c>
      <c r="D27" s="16">
        <v>141721</v>
      </c>
      <c r="E27" s="17">
        <f t="shared" si="1"/>
        <v>6.0815148100275974E-2</v>
      </c>
      <c r="F27" s="18">
        <f t="shared" si="2"/>
        <v>0.89004479403326275</v>
      </c>
    </row>
    <row r="28" spans="1:6">
      <c r="A28" t="s">
        <v>4742</v>
      </c>
      <c r="B28" s="16">
        <f>SUMIF('loc sxcoal vs GID worksheet'!$E$1:$E$686,'Corr factor'!A28,'loc sxcoal vs GID worksheet'!$F$1:$F$686)</f>
        <v>522.95000000000005</v>
      </c>
      <c r="C28" s="17">
        <f t="shared" si="0"/>
        <v>1.1544526518005897E-3</v>
      </c>
      <c r="D28" s="16">
        <v>6877.4</v>
      </c>
      <c r="E28" s="17">
        <f t="shared" si="1"/>
        <v>2.9512217634989732E-3</v>
      </c>
      <c r="F28" s="18">
        <f t="shared" si="2"/>
        <v>2.5563818134039353</v>
      </c>
    </row>
    <row r="29" spans="1:6">
      <c r="A29" t="s">
        <v>4415</v>
      </c>
      <c r="B29" s="16">
        <f>SUMIF('loc sxcoal vs GID worksheet'!$E$1:$E$686,'Corr factor'!A29,'loc sxcoal vs GID worksheet'!$F$1:$F$686)</f>
        <v>797.84000000000015</v>
      </c>
      <c r="C29" s="17">
        <f t="shared" si="0"/>
        <v>1.7612936298165838E-3</v>
      </c>
      <c r="D29" s="16">
        <v>10809.5</v>
      </c>
      <c r="E29" s="17">
        <f t="shared" si="1"/>
        <v>4.6385598703786533E-3</v>
      </c>
      <c r="F29" s="18">
        <f t="shared" si="2"/>
        <v>2.6336096331999452</v>
      </c>
    </row>
    <row r="30" spans="1:6">
      <c r="A30" t="s">
        <v>3936</v>
      </c>
      <c r="B30" s="16">
        <f>SUMIF('loc sxcoal vs GID worksheet'!$E$1:$E$686,'Corr factor'!A30,'loc sxcoal vs GID worksheet'!$F$1:$F$686)</f>
        <v>3885.2700000000004</v>
      </c>
      <c r="C30" s="17">
        <f t="shared" si="0"/>
        <v>8.5770346198704977E-3</v>
      </c>
      <c r="D30" s="16">
        <v>38367.599999999999</v>
      </c>
      <c r="E30" s="17">
        <f t="shared" si="1"/>
        <v>1.6464259187079885E-2</v>
      </c>
      <c r="F30" s="18">
        <f t="shared" si="2"/>
        <v>1.919574761764046</v>
      </c>
    </row>
    <row r="31" spans="1:6">
      <c r="A31" t="s">
        <v>3953</v>
      </c>
      <c r="B31" s="16">
        <f>SUMIF('loc sxcoal vs GID worksheet'!$E$1:$E$686,'Corr factor'!A31,'loc sxcoal vs GID worksheet'!$F$1:$F$686)</f>
        <v>9758.44</v>
      </c>
      <c r="C31" s="17">
        <f t="shared" si="0"/>
        <v>2.1542512545055827E-2</v>
      </c>
      <c r="D31" s="16">
        <v>128448.5</v>
      </c>
      <c r="E31" s="17">
        <f t="shared" si="1"/>
        <v>5.5119668579521018E-2</v>
      </c>
      <c r="F31" s="18">
        <f t="shared" si="2"/>
        <v>2.5586462333137372</v>
      </c>
    </row>
    <row r="32" spans="1:6">
      <c r="A32" t="s">
        <v>4062</v>
      </c>
      <c r="B32" s="16">
        <f>SUMIF('loc sxcoal vs GID worksheet'!$E$1:$E$686,'Corr factor'!A32,'loc sxcoal vs GID worksheet'!$F$1:$F$686)</f>
        <v>32718.120000000006</v>
      </c>
      <c r="C32" s="17">
        <f t="shared" si="0"/>
        <v>7.2227785440156636E-2</v>
      </c>
      <c r="D32" s="16">
        <v>133999.4</v>
      </c>
      <c r="E32" s="17">
        <f t="shared" si="1"/>
        <v>5.7501664230058494E-2</v>
      </c>
      <c r="F32" s="18">
        <f t="shared" si="2"/>
        <v>0.79611556521694449</v>
      </c>
    </row>
  </sheetData>
  <autoFilter ref="A1:F32" xr:uid="{00000000-0009-0000-0000-000001000000}"/>
  <sortState xmlns:xlrd2="http://schemas.microsoft.com/office/spreadsheetml/2017/richdata2" ref="H2:I686">
    <sortCondition ref="H1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6"/>
  <sheetViews>
    <sheetView workbookViewId="0"/>
  </sheetViews>
  <sheetFormatPr defaultRowHeight="15"/>
  <cols>
    <col min="1" max="1" width="27.5703125" customWidth="1"/>
    <col min="2" max="2" width="16.140625" bestFit="1" customWidth="1"/>
    <col min="3" max="3" width="14.85546875" bestFit="1" customWidth="1"/>
    <col min="4" max="4" width="14.5703125" bestFit="1" customWidth="1"/>
    <col min="5" max="5" width="19.140625" bestFit="1" customWidth="1"/>
    <col min="6" max="6" width="14.42578125" bestFit="1" customWidth="1"/>
    <col min="7" max="7" width="10.85546875" customWidth="1"/>
    <col min="8" max="8" width="10.42578125" customWidth="1"/>
  </cols>
  <sheetData>
    <row r="1" spans="1:9">
      <c r="A1" s="14" t="s">
        <v>3243</v>
      </c>
      <c r="B1" s="14" t="s">
        <v>3930</v>
      </c>
      <c r="C1" s="14" t="s">
        <v>3931</v>
      </c>
      <c r="D1" s="14" t="s">
        <v>3932</v>
      </c>
      <c r="E1" s="14" t="s">
        <v>3933</v>
      </c>
      <c r="F1" s="14" t="s">
        <v>5003</v>
      </c>
      <c r="G1" s="14" t="s">
        <v>5014</v>
      </c>
      <c r="H1" s="14" t="s">
        <v>5013</v>
      </c>
      <c r="I1" s="14" t="s">
        <v>5015</v>
      </c>
    </row>
    <row r="2" spans="1:9">
      <c r="A2" s="14" t="s">
        <v>3516</v>
      </c>
      <c r="B2" s="14" t="s">
        <v>3934</v>
      </c>
      <c r="C2" s="14" t="s">
        <v>3935</v>
      </c>
      <c r="D2" s="14" t="s">
        <v>2610</v>
      </c>
      <c r="E2" s="14" t="s">
        <v>3936</v>
      </c>
      <c r="F2">
        <f>SUMIF(GID_GCED_CO2_Plant_2019_v1.0!$V$1:$V$797,'loc sxcoal vs GID worksheet'!A2,GID_GCED_CO2_Plant_2019_v1.0!$AB$1:$AB$797)</f>
        <v>0</v>
      </c>
      <c r="G2" s="15">
        <f>F2/SUM($F$2:$F$686)</f>
        <v>0</v>
      </c>
      <c r="H2" s="15">
        <f>VLOOKUP(E2,'Corr factor'!$A$1:$F$32,6,0)</f>
        <v>1.919574761764046</v>
      </c>
    </row>
    <row r="3" spans="1:9">
      <c r="A3" s="14" t="s">
        <v>3517</v>
      </c>
      <c r="B3" s="14" t="s">
        <v>3937</v>
      </c>
      <c r="C3" s="14" t="s">
        <v>3938</v>
      </c>
      <c r="D3" s="14" t="s">
        <v>2610</v>
      </c>
      <c r="E3" s="14" t="s">
        <v>3936</v>
      </c>
      <c r="F3">
        <f>SUMIF(GID_GCED_CO2_Plant_2019_v1.0!$V$1:$V$797,'loc sxcoal vs GID worksheet'!A3,GID_GCED_CO2_Plant_2019_v1.0!$AB$1:$AB$797)</f>
        <v>0</v>
      </c>
      <c r="G3" s="15">
        <f t="shared" ref="G3:G66" si="0">F3/SUM($F$2:$F$686)</f>
        <v>0</v>
      </c>
      <c r="H3" s="15">
        <f>VLOOKUP(E3,'Corr factor'!$A$1:$F$32,6,0)</f>
        <v>1.919574761764046</v>
      </c>
    </row>
    <row r="4" spans="1:9">
      <c r="A4" s="14" t="s">
        <v>3512</v>
      </c>
      <c r="B4" s="14" t="s">
        <v>3939</v>
      </c>
      <c r="C4" s="14" t="s">
        <v>3940</v>
      </c>
      <c r="D4" s="14" t="s">
        <v>2610</v>
      </c>
      <c r="E4" s="14" t="s">
        <v>3936</v>
      </c>
      <c r="F4">
        <f>SUMIF(GID_GCED_CO2_Plant_2019_v1.0!$V$1:$V$797,'loc sxcoal vs GID worksheet'!A4,GID_GCED_CO2_Plant_2019_v1.0!$AB$1:$AB$797)</f>
        <v>16.759999999999998</v>
      </c>
      <c r="G4" s="15">
        <f t="shared" si="0"/>
        <v>3.6998998841529561E-5</v>
      </c>
      <c r="H4" s="15">
        <f>VLOOKUP(E4,'Corr factor'!$A$1:$F$32,6,0)</f>
        <v>1.919574761764046</v>
      </c>
    </row>
    <row r="5" spans="1:9">
      <c r="A5" s="14" t="s">
        <v>3518</v>
      </c>
      <c r="B5" s="14" t="s">
        <v>3941</v>
      </c>
      <c r="C5" s="14" t="s">
        <v>3942</v>
      </c>
      <c r="D5" s="14" t="s">
        <v>3943</v>
      </c>
      <c r="E5" s="14" t="s">
        <v>3944</v>
      </c>
      <c r="F5">
        <f>SUMIF(GID_GCED_CO2_Plant_2019_v1.0!$V$1:$V$797,'loc sxcoal vs GID worksheet'!A5,GID_GCED_CO2_Plant_2019_v1.0!$AB$1:$AB$797)</f>
        <v>0</v>
      </c>
      <c r="G5" s="15">
        <f t="shared" si="0"/>
        <v>0</v>
      </c>
      <c r="H5" s="15">
        <f>VLOOKUP(E5,'Corr factor'!$A$1:$F$32,6,0)</f>
        <v>0.88297575591570643</v>
      </c>
    </row>
    <row r="6" spans="1:9">
      <c r="A6" s="14" t="s">
        <v>3519</v>
      </c>
      <c r="B6" s="14" t="s">
        <v>3945</v>
      </c>
      <c r="C6" s="14" t="s">
        <v>3946</v>
      </c>
      <c r="D6" s="14" t="s">
        <v>1445</v>
      </c>
      <c r="E6" s="14" t="s">
        <v>3947</v>
      </c>
      <c r="F6">
        <f>SUMIF(GID_GCED_CO2_Plant_2019_v1.0!$V$1:$V$797,'loc sxcoal vs GID worksheet'!A6,GID_GCED_CO2_Plant_2019_v1.0!$AB$1:$AB$797)</f>
        <v>0</v>
      </c>
      <c r="G6" s="15">
        <f t="shared" si="0"/>
        <v>0</v>
      </c>
      <c r="H6" s="15">
        <f>VLOOKUP(E6,'Corr factor'!$A$1:$F$32,6,0)</f>
        <v>1.0199100380374329</v>
      </c>
    </row>
    <row r="7" spans="1:9">
      <c r="A7" s="14" t="s">
        <v>3300</v>
      </c>
      <c r="B7" s="14" t="s">
        <v>3948</v>
      </c>
      <c r="C7" s="14" t="s">
        <v>2571</v>
      </c>
      <c r="D7" s="14" t="s">
        <v>2412</v>
      </c>
      <c r="E7" s="14" t="s">
        <v>3949</v>
      </c>
      <c r="F7">
        <f>SUMIF(GID_GCED_CO2_Plant_2019_v1.0!$V$1:$V$797,'loc sxcoal vs GID worksheet'!A7,GID_GCED_CO2_Plant_2019_v1.0!$AB$1:$AB$797)</f>
        <v>1317.44</v>
      </c>
      <c r="G7" s="15">
        <f t="shared" si="0"/>
        <v>2.908350897003861E-3</v>
      </c>
      <c r="H7" s="15">
        <f>VLOOKUP(E7,'Corr factor'!$A$1:$F$32,6,0)</f>
        <v>0.81532738497835044</v>
      </c>
    </row>
    <row r="8" spans="1:9">
      <c r="A8" s="14" t="s">
        <v>3400</v>
      </c>
      <c r="B8" s="14" t="s">
        <v>3950</v>
      </c>
      <c r="C8" s="14" t="s">
        <v>3020</v>
      </c>
      <c r="D8" s="14" t="s">
        <v>2446</v>
      </c>
      <c r="E8" s="14" t="s">
        <v>3951</v>
      </c>
      <c r="F8">
        <f>SUMIF(GID_GCED_CO2_Plant_2019_v1.0!$V$1:$V$797,'loc sxcoal vs GID worksheet'!A8,GID_GCED_CO2_Plant_2019_v1.0!$AB$1:$AB$797)</f>
        <v>596.70000000000005</v>
      </c>
      <c r="G8" s="15">
        <f t="shared" si="0"/>
        <v>1.3172614921682991E-3</v>
      </c>
      <c r="H8" s="15">
        <f>VLOOKUP(E8,'Corr factor'!$A$1:$F$32,6,0)</f>
        <v>1.4351795217863323</v>
      </c>
    </row>
    <row r="9" spans="1:9">
      <c r="A9" s="14" t="s">
        <v>3520</v>
      </c>
      <c r="B9" s="14" t="s">
        <v>3952</v>
      </c>
      <c r="C9" s="14" t="s">
        <v>2650</v>
      </c>
      <c r="D9" s="14" t="s">
        <v>2545</v>
      </c>
      <c r="E9" s="14" t="s">
        <v>3953</v>
      </c>
      <c r="F9">
        <f>SUMIF(GID_GCED_CO2_Plant_2019_v1.0!$V$1:$V$797,'loc sxcoal vs GID worksheet'!A9,GID_GCED_CO2_Plant_2019_v1.0!$AB$1:$AB$797)</f>
        <v>0</v>
      </c>
      <c r="G9" s="15">
        <f t="shared" si="0"/>
        <v>0</v>
      </c>
      <c r="H9" s="15">
        <f>VLOOKUP(E9,'Corr factor'!$A$1:$F$32,6,0)</f>
        <v>2.5586462333137372</v>
      </c>
    </row>
    <row r="10" spans="1:9">
      <c r="A10" s="14" t="s">
        <v>3253</v>
      </c>
      <c r="B10" s="14" t="s">
        <v>3954</v>
      </c>
      <c r="C10" s="14" t="s">
        <v>2392</v>
      </c>
      <c r="D10" s="14" t="s">
        <v>2386</v>
      </c>
      <c r="E10" s="14" t="s">
        <v>3955</v>
      </c>
      <c r="F10">
        <f>SUMIF(GID_GCED_CO2_Plant_2019_v1.0!$V$1:$V$797,'loc sxcoal vs GID worksheet'!A10,GID_GCED_CO2_Plant_2019_v1.0!$AB$1:$AB$797)</f>
        <v>5149.09</v>
      </c>
      <c r="G10" s="15">
        <f t="shared" si="0"/>
        <v>1.1367015211511424E-2</v>
      </c>
      <c r="H10" s="15">
        <f>VLOOKUP(E10,'Corr factor'!$A$1:$F$32,6,0)</f>
        <v>0.42157511711935775</v>
      </c>
    </row>
    <row r="11" spans="1:9">
      <c r="A11" s="14" t="s">
        <v>3521</v>
      </c>
      <c r="B11" s="14" t="s">
        <v>3956</v>
      </c>
      <c r="C11" s="14" t="s">
        <v>2799</v>
      </c>
      <c r="D11" s="14" t="s">
        <v>2458</v>
      </c>
      <c r="E11" s="14" t="s">
        <v>3957</v>
      </c>
      <c r="F11">
        <f>SUMIF(GID_GCED_CO2_Plant_2019_v1.0!$V$1:$V$797,'loc sxcoal vs GID worksheet'!A11,GID_GCED_CO2_Plant_2019_v1.0!$AB$1:$AB$797)</f>
        <v>0</v>
      </c>
      <c r="G11" s="15">
        <f t="shared" si="0"/>
        <v>0</v>
      </c>
      <c r="H11" s="15">
        <f>VLOOKUP(E11,'Corr factor'!$A$1:$F$32,6,0)</f>
        <v>1.079779275331352</v>
      </c>
    </row>
    <row r="12" spans="1:9">
      <c r="A12" s="14" t="s">
        <v>3357</v>
      </c>
      <c r="B12" s="14" t="s">
        <v>3958</v>
      </c>
      <c r="C12" s="14" t="s">
        <v>2878</v>
      </c>
      <c r="D12" s="14" t="s">
        <v>2438</v>
      </c>
      <c r="E12" s="14" t="s">
        <v>3959</v>
      </c>
      <c r="F12">
        <f>SUMIF(GID_GCED_CO2_Plant_2019_v1.0!$V$1:$V$797,'loc sxcoal vs GID worksheet'!A12,GID_GCED_CO2_Plant_2019_v1.0!$AB$1:$AB$797)</f>
        <v>626.87</v>
      </c>
      <c r="G12" s="15">
        <f t="shared" si="0"/>
        <v>1.3838641052380451E-3</v>
      </c>
      <c r="H12" s="15">
        <f>VLOOKUP(E12,'Corr factor'!$A$1:$F$32,6,0)</f>
        <v>0.58290995553709835</v>
      </c>
    </row>
    <row r="13" spans="1:9">
      <c r="A13" s="14" t="s">
        <v>3326</v>
      </c>
      <c r="B13" s="14" t="s">
        <v>3960</v>
      </c>
      <c r="C13" s="14" t="s">
        <v>2705</v>
      </c>
      <c r="D13" s="14" t="s">
        <v>2409</v>
      </c>
      <c r="E13" s="14" t="s">
        <v>3961</v>
      </c>
      <c r="F13">
        <f>SUMIF(GID_GCED_CO2_Plant_2019_v1.0!$V$1:$V$797,'loc sxcoal vs GID worksheet'!A13,GID_GCED_CO2_Plant_2019_v1.0!$AB$1:$AB$797)</f>
        <v>838.06999999999994</v>
      </c>
      <c r="G13" s="15">
        <f t="shared" si="0"/>
        <v>1.8501044725012339E-3</v>
      </c>
      <c r="H13" s="15">
        <f>VLOOKUP(E13,'Corr factor'!$A$1:$F$32,6,0)</f>
        <v>3.1287476638885536</v>
      </c>
    </row>
    <row r="14" spans="1:9">
      <c r="A14" s="14" t="s">
        <v>3262</v>
      </c>
      <c r="B14" s="14" t="s">
        <v>3962</v>
      </c>
      <c r="C14" s="14" t="s">
        <v>2421</v>
      </c>
      <c r="D14" s="14" t="s">
        <v>2362</v>
      </c>
      <c r="E14" s="14" t="s">
        <v>3963</v>
      </c>
      <c r="F14">
        <f>SUMIF(GID_GCED_CO2_Plant_2019_v1.0!$V$1:$V$797,'loc sxcoal vs GID worksheet'!A14,GID_GCED_CO2_Plant_2019_v1.0!$AB$1:$AB$797)</f>
        <v>1143.1199999999999</v>
      </c>
      <c r="G14" s="15">
        <f t="shared" si="0"/>
        <v>2.5235259878120088E-3</v>
      </c>
      <c r="H14" s="15">
        <f>VLOOKUP(E14,'Corr factor'!$A$1:$F$32,6,0)</f>
        <v>0.75648970822376005</v>
      </c>
    </row>
    <row r="15" spans="1:9">
      <c r="A15" s="14" t="s">
        <v>3522</v>
      </c>
      <c r="B15" s="14" t="s">
        <v>3964</v>
      </c>
      <c r="C15" s="14" t="s">
        <v>3965</v>
      </c>
      <c r="D15" s="14" t="s">
        <v>2610</v>
      </c>
      <c r="E15" s="14" t="s">
        <v>3936</v>
      </c>
      <c r="F15">
        <f>SUMIF(GID_GCED_CO2_Plant_2019_v1.0!$V$1:$V$797,'loc sxcoal vs GID worksheet'!A15,GID_GCED_CO2_Plant_2019_v1.0!$AB$1:$AB$797)</f>
        <v>0</v>
      </c>
      <c r="G15" s="15">
        <f t="shared" si="0"/>
        <v>0</v>
      </c>
      <c r="H15" s="15">
        <f>VLOOKUP(E15,'Corr factor'!$A$1:$F$32,6,0)</f>
        <v>1.919574761764046</v>
      </c>
    </row>
    <row r="16" spans="1:9">
      <c r="A16" s="14" t="s">
        <v>3523</v>
      </c>
      <c r="B16" s="14" t="s">
        <v>3966</v>
      </c>
      <c r="C16" s="14" t="s">
        <v>3967</v>
      </c>
      <c r="D16" s="14" t="s">
        <v>2610</v>
      </c>
      <c r="E16" s="14" t="s">
        <v>3936</v>
      </c>
      <c r="F16">
        <f>SUMIF(GID_GCED_CO2_Plant_2019_v1.0!$V$1:$V$797,'loc sxcoal vs GID worksheet'!A16,GID_GCED_CO2_Plant_2019_v1.0!$AB$1:$AB$797)</f>
        <v>0</v>
      </c>
      <c r="G16" s="15">
        <f t="shared" si="0"/>
        <v>0</v>
      </c>
      <c r="H16" s="15">
        <f>VLOOKUP(E16,'Corr factor'!$A$1:$F$32,6,0)</f>
        <v>1.919574761764046</v>
      </c>
    </row>
    <row r="17" spans="1:8">
      <c r="A17" s="14" t="s">
        <v>3524</v>
      </c>
      <c r="B17" s="14" t="s">
        <v>3968</v>
      </c>
      <c r="C17" s="14" t="s">
        <v>3969</v>
      </c>
      <c r="D17" s="14" t="s">
        <v>3970</v>
      </c>
      <c r="E17" s="14" t="s">
        <v>3971</v>
      </c>
      <c r="F17">
        <f>SUMIF(GID_GCED_CO2_Plant_2019_v1.0!$V$1:$V$797,'loc sxcoal vs GID worksheet'!A17,GID_GCED_CO2_Plant_2019_v1.0!$AB$1:$AB$797)</f>
        <v>0</v>
      </c>
      <c r="G17" s="15">
        <f t="shared" si="0"/>
        <v>0</v>
      </c>
      <c r="H17" s="15">
        <f>VLOOKUP(E17,'Corr factor'!$A$1:$F$32,6,0)</f>
        <v>0.97565072710487244</v>
      </c>
    </row>
    <row r="18" spans="1:8">
      <c r="A18" s="14" t="s">
        <v>3525</v>
      </c>
      <c r="B18" s="14" t="s">
        <v>3972</v>
      </c>
      <c r="C18" s="14" t="s">
        <v>3973</v>
      </c>
      <c r="D18" s="14" t="s">
        <v>2634</v>
      </c>
      <c r="E18" s="14" t="s">
        <v>3974</v>
      </c>
      <c r="F18">
        <f>SUMIF(GID_GCED_CO2_Plant_2019_v1.0!$V$1:$V$797,'loc sxcoal vs GID worksheet'!A18,GID_GCED_CO2_Plant_2019_v1.0!$AB$1:$AB$797)</f>
        <v>0</v>
      </c>
      <c r="G18" s="15">
        <f t="shared" si="0"/>
        <v>0</v>
      </c>
      <c r="H18" s="15">
        <f>VLOOKUP(E18,'Corr factor'!$A$1:$F$32,6,0)</f>
        <v>0.31049380620353817</v>
      </c>
    </row>
    <row r="19" spans="1:8">
      <c r="A19" s="14" t="s">
        <v>3284</v>
      </c>
      <c r="B19" s="14" t="s">
        <v>3975</v>
      </c>
      <c r="C19" s="14" t="s">
        <v>2509</v>
      </c>
      <c r="D19" s="14" t="s">
        <v>2496</v>
      </c>
      <c r="E19" s="14" t="s">
        <v>3976</v>
      </c>
      <c r="F19">
        <f>SUMIF(GID_GCED_CO2_Plant_2019_v1.0!$V$1:$V$797,'loc sxcoal vs GID worksheet'!A19,GID_GCED_CO2_Plant_2019_v1.0!$AB$1:$AB$797)</f>
        <v>1464.94</v>
      </c>
      <c r="G19" s="15">
        <f t="shared" si="0"/>
        <v>3.2339685777392794E-3</v>
      </c>
      <c r="H19" s="15">
        <f>VLOOKUP(E19,'Corr factor'!$A$1:$F$32,6,0)</f>
        <v>0.68433331729618196</v>
      </c>
    </row>
    <row r="20" spans="1:8">
      <c r="A20" s="14" t="s">
        <v>3320</v>
      </c>
      <c r="B20" s="14" t="s">
        <v>3977</v>
      </c>
      <c r="C20" s="14" t="s">
        <v>2671</v>
      </c>
      <c r="D20" s="14" t="s">
        <v>2634</v>
      </c>
      <c r="E20" s="14" t="s">
        <v>3974</v>
      </c>
      <c r="F20">
        <f>SUMIF(GID_GCED_CO2_Plant_2019_v1.0!$V$1:$V$797,'loc sxcoal vs GID worksheet'!A20,GID_GCED_CO2_Plant_2019_v1.0!$AB$1:$AB$797)</f>
        <v>103.91999999999999</v>
      </c>
      <c r="G20" s="15">
        <f t="shared" si="0"/>
        <v>2.2941145343745537E-4</v>
      </c>
      <c r="H20" s="15">
        <f>VLOOKUP(E20,'Corr factor'!$A$1:$F$32,6,0)</f>
        <v>0.31049380620353817</v>
      </c>
    </row>
    <row r="21" spans="1:8">
      <c r="A21" s="14" t="s">
        <v>3315</v>
      </c>
      <c r="B21" s="14" t="s">
        <v>3978</v>
      </c>
      <c r="C21" s="14" t="s">
        <v>2639</v>
      </c>
      <c r="D21" s="14" t="s">
        <v>2416</v>
      </c>
      <c r="E21" s="14" t="s">
        <v>3979</v>
      </c>
      <c r="F21">
        <f>SUMIF(GID_GCED_CO2_Plant_2019_v1.0!$V$1:$V$797,'loc sxcoal vs GID worksheet'!A21,GID_GCED_CO2_Plant_2019_v1.0!$AB$1:$AB$797)</f>
        <v>640.29</v>
      </c>
      <c r="G21" s="15">
        <f t="shared" si="0"/>
        <v>1.4134897952412268E-3</v>
      </c>
      <c r="H21" s="15">
        <f>VLOOKUP(E21,'Corr factor'!$A$1:$F$32,6,0)</f>
        <v>1.3709830768980753</v>
      </c>
    </row>
    <row r="22" spans="1:8">
      <c r="A22" s="14" t="s">
        <v>3263</v>
      </c>
      <c r="B22" s="14" t="s">
        <v>3980</v>
      </c>
      <c r="C22" s="14" t="s">
        <v>2427</v>
      </c>
      <c r="D22" s="14" t="s">
        <v>1445</v>
      </c>
      <c r="E22" s="14" t="s">
        <v>3947</v>
      </c>
      <c r="F22">
        <f>SUMIF(GID_GCED_CO2_Plant_2019_v1.0!$V$1:$V$797,'loc sxcoal vs GID worksheet'!A22,GID_GCED_CO2_Plant_2019_v1.0!$AB$1:$AB$797)</f>
        <v>734.15</v>
      </c>
      <c r="G22" s="15">
        <f t="shared" si="0"/>
        <v>1.6206930190637784E-3</v>
      </c>
      <c r="H22" s="15">
        <f>VLOOKUP(E22,'Corr factor'!$A$1:$F$32,6,0)</f>
        <v>1.0199100380374329</v>
      </c>
    </row>
    <row r="23" spans="1:8">
      <c r="A23" s="14" t="s">
        <v>3259</v>
      </c>
      <c r="B23" s="14" t="s">
        <v>3981</v>
      </c>
      <c r="C23" s="14" t="s">
        <v>2411</v>
      </c>
      <c r="D23" s="14" t="s">
        <v>2412</v>
      </c>
      <c r="E23" s="14" t="s">
        <v>3949</v>
      </c>
      <c r="F23">
        <f>SUMIF(GID_GCED_CO2_Plant_2019_v1.0!$V$1:$V$797,'loc sxcoal vs GID worksheet'!A23,GID_GCED_CO2_Plant_2019_v1.0!$AB$1:$AB$797)</f>
        <v>3610.4</v>
      </c>
      <c r="G23" s="15">
        <f t="shared" si="0"/>
        <v>7.9702377934044357E-3</v>
      </c>
      <c r="H23" s="15">
        <f>VLOOKUP(E23,'Corr factor'!$A$1:$F$32,6,0)</f>
        <v>0.81532738497835044</v>
      </c>
    </row>
    <row r="24" spans="1:8">
      <c r="A24" s="14" t="s">
        <v>3514</v>
      </c>
      <c r="B24" s="14" t="s">
        <v>3982</v>
      </c>
      <c r="C24" s="14" t="s">
        <v>3055</v>
      </c>
      <c r="D24" s="14" t="s">
        <v>2545</v>
      </c>
      <c r="E24" s="14" t="s">
        <v>3953</v>
      </c>
      <c r="F24">
        <f>SUMIF(GID_GCED_CO2_Plant_2019_v1.0!$V$1:$V$797,'loc sxcoal vs GID worksheet'!A24,GID_GCED_CO2_Plant_2019_v1.0!$AB$1:$AB$797)</f>
        <v>207.84</v>
      </c>
      <c r="G24" s="15">
        <f t="shared" si="0"/>
        <v>4.5882290687491078E-4</v>
      </c>
      <c r="H24" s="15">
        <f>VLOOKUP(E24,'Corr factor'!$A$1:$F$32,6,0)</f>
        <v>2.5586462333137372</v>
      </c>
    </row>
    <row r="25" spans="1:8">
      <c r="A25" s="14" t="s">
        <v>3526</v>
      </c>
      <c r="B25" s="14" t="s">
        <v>3983</v>
      </c>
      <c r="C25" s="14" t="s">
        <v>3984</v>
      </c>
      <c r="D25" s="14" t="s">
        <v>3970</v>
      </c>
      <c r="E25" s="14" t="s">
        <v>3971</v>
      </c>
      <c r="F25">
        <f>SUMIF(GID_GCED_CO2_Plant_2019_v1.0!$V$1:$V$797,'loc sxcoal vs GID worksheet'!A25,GID_GCED_CO2_Plant_2019_v1.0!$AB$1:$AB$797)</f>
        <v>0</v>
      </c>
      <c r="G25" s="15">
        <f t="shared" si="0"/>
        <v>0</v>
      </c>
      <c r="H25" s="15">
        <f>VLOOKUP(E25,'Corr factor'!$A$1:$F$32,6,0)</f>
        <v>0.97565072710487244</v>
      </c>
    </row>
    <row r="26" spans="1:8">
      <c r="A26" s="14" t="s">
        <v>3480</v>
      </c>
      <c r="B26" s="14" t="s">
        <v>3985</v>
      </c>
      <c r="C26" s="14" t="s">
        <v>3986</v>
      </c>
      <c r="D26" s="14" t="s">
        <v>2366</v>
      </c>
      <c r="E26" s="14" t="s">
        <v>3987</v>
      </c>
      <c r="F26">
        <f>SUMIF(GID_GCED_CO2_Plant_2019_v1.0!$V$1:$V$797,'loc sxcoal vs GID worksheet'!A26,GID_GCED_CO2_Plant_2019_v1.0!$AB$1:$AB$797)</f>
        <v>50.28</v>
      </c>
      <c r="G26" s="15">
        <f t="shared" si="0"/>
        <v>1.109969965245887E-4</v>
      </c>
      <c r="H26" s="15">
        <f>VLOOKUP(E26,'Corr factor'!$A$1:$F$32,6,0)</f>
        <v>0.89004479403326275</v>
      </c>
    </row>
    <row r="27" spans="1:8">
      <c r="A27" s="14" t="s">
        <v>3527</v>
      </c>
      <c r="B27" s="14" t="s">
        <v>3988</v>
      </c>
      <c r="C27" s="14" t="s">
        <v>3989</v>
      </c>
      <c r="D27" s="14" t="s">
        <v>3970</v>
      </c>
      <c r="E27" s="14" t="s">
        <v>3971</v>
      </c>
      <c r="F27">
        <f>SUMIF(GID_GCED_CO2_Plant_2019_v1.0!$V$1:$V$797,'loc sxcoal vs GID worksheet'!A27,GID_GCED_CO2_Plant_2019_v1.0!$AB$1:$AB$797)</f>
        <v>0</v>
      </c>
      <c r="G27" s="15">
        <f t="shared" si="0"/>
        <v>0</v>
      </c>
      <c r="H27" s="15">
        <f>VLOOKUP(E27,'Corr factor'!$A$1:$F$32,6,0)</f>
        <v>0.97565072710487244</v>
      </c>
    </row>
    <row r="28" spans="1:8">
      <c r="A28" s="14" t="s">
        <v>3322</v>
      </c>
      <c r="B28" s="14" t="s">
        <v>3990</v>
      </c>
      <c r="C28" s="14" t="s">
        <v>2692</v>
      </c>
      <c r="D28" s="14" t="s">
        <v>2366</v>
      </c>
      <c r="E28" s="14" t="s">
        <v>3987</v>
      </c>
      <c r="F28">
        <f>SUMIF(GID_GCED_CO2_Plant_2019_v1.0!$V$1:$V$797,'loc sxcoal vs GID worksheet'!A28,GID_GCED_CO2_Plant_2019_v1.0!$AB$1:$AB$797)</f>
        <v>301.70000000000005</v>
      </c>
      <c r="G28" s="15">
        <f t="shared" si="0"/>
        <v>6.6602613069746252E-4</v>
      </c>
      <c r="H28" s="15">
        <f>VLOOKUP(E28,'Corr factor'!$A$1:$F$32,6,0)</f>
        <v>0.89004479403326275</v>
      </c>
    </row>
    <row r="29" spans="1:8">
      <c r="A29" s="14" t="s">
        <v>3475</v>
      </c>
      <c r="B29" s="14" t="s">
        <v>3991</v>
      </c>
      <c r="C29" s="14" t="s">
        <v>3237</v>
      </c>
      <c r="D29" s="14" t="s">
        <v>1445</v>
      </c>
      <c r="E29" s="14" t="s">
        <v>3947</v>
      </c>
      <c r="F29">
        <f>SUMIF(GID_GCED_CO2_Plant_2019_v1.0!$V$1:$V$797,'loc sxcoal vs GID worksheet'!A29,GID_GCED_CO2_Plant_2019_v1.0!$AB$1:$AB$797)</f>
        <v>103.91999999999999</v>
      </c>
      <c r="G29" s="15">
        <f t="shared" si="0"/>
        <v>2.2941145343745537E-4</v>
      </c>
      <c r="H29" s="15">
        <f>VLOOKUP(E29,'Corr factor'!$A$1:$F$32,6,0)</f>
        <v>1.0199100380374329</v>
      </c>
    </row>
    <row r="30" spans="1:8">
      <c r="A30" s="14" t="s">
        <v>3528</v>
      </c>
      <c r="B30" s="14" t="s">
        <v>3992</v>
      </c>
      <c r="C30" s="14" t="s">
        <v>3993</v>
      </c>
      <c r="D30" s="14" t="s">
        <v>3943</v>
      </c>
      <c r="E30" s="14" t="s">
        <v>3944</v>
      </c>
      <c r="F30">
        <f>SUMIF(GID_GCED_CO2_Plant_2019_v1.0!$V$1:$V$797,'loc sxcoal vs GID worksheet'!A30,GID_GCED_CO2_Plant_2019_v1.0!$AB$1:$AB$797)</f>
        <v>0</v>
      </c>
      <c r="G30" s="15">
        <f t="shared" si="0"/>
        <v>0</v>
      </c>
      <c r="H30" s="15">
        <f>VLOOKUP(E30,'Corr factor'!$A$1:$F$32,6,0)</f>
        <v>0.88297575591570643</v>
      </c>
    </row>
    <row r="31" spans="1:8">
      <c r="A31" s="14" t="s">
        <v>3285</v>
      </c>
      <c r="B31" s="14" t="s">
        <v>3994</v>
      </c>
      <c r="C31" s="14" t="s">
        <v>2512</v>
      </c>
      <c r="D31" s="14" t="s">
        <v>2496</v>
      </c>
      <c r="E31" s="14" t="s">
        <v>3976</v>
      </c>
      <c r="F31">
        <f>SUMIF(GID_GCED_CO2_Plant_2019_v1.0!$V$1:$V$797,'loc sxcoal vs GID worksheet'!A31,GID_GCED_CO2_Plant_2019_v1.0!$AB$1:$AB$797)</f>
        <v>941.99</v>
      </c>
      <c r="G31" s="15">
        <f t="shared" si="0"/>
        <v>2.0795159259386895E-3</v>
      </c>
      <c r="H31" s="15">
        <f>VLOOKUP(E31,'Corr factor'!$A$1:$F$32,6,0)</f>
        <v>0.68433331729618196</v>
      </c>
    </row>
    <row r="32" spans="1:8">
      <c r="A32" s="14" t="s">
        <v>3482</v>
      </c>
      <c r="B32" s="14" t="s">
        <v>3995</v>
      </c>
      <c r="C32" s="14" t="s">
        <v>2890</v>
      </c>
      <c r="D32" s="14" t="s">
        <v>2890</v>
      </c>
      <c r="E32" s="14" t="s">
        <v>3996</v>
      </c>
      <c r="F32">
        <f>SUMIF(GID_GCED_CO2_Plant_2019_v1.0!$V$1:$V$797,'loc sxcoal vs GID worksheet'!A32,GID_GCED_CO2_Plant_2019_v1.0!$AB$1:$AB$797)</f>
        <v>1361.0100000000002</v>
      </c>
      <c r="G32" s="15">
        <f t="shared" si="0"/>
        <v>3.0045350485268592E-3</v>
      </c>
      <c r="H32" s="15">
        <f>VLOOKUP(E32,'Corr factor'!$A$1:$F$32,6,0)</f>
        <v>0.45516485616625163</v>
      </c>
    </row>
    <row r="33" spans="1:8">
      <c r="A33" s="14" t="s">
        <v>3529</v>
      </c>
      <c r="B33" s="14" t="s">
        <v>3997</v>
      </c>
      <c r="C33" s="14" t="s">
        <v>2828</v>
      </c>
      <c r="D33" s="14" t="s">
        <v>2496</v>
      </c>
      <c r="E33" s="14" t="s">
        <v>3976</v>
      </c>
      <c r="F33">
        <f>SUMIF(GID_GCED_CO2_Plant_2019_v1.0!$V$1:$V$797,'loc sxcoal vs GID worksheet'!A33,GID_GCED_CO2_Plant_2019_v1.0!$AB$1:$AB$797)</f>
        <v>0</v>
      </c>
      <c r="G33" s="15">
        <f t="shared" si="0"/>
        <v>0</v>
      </c>
      <c r="H33" s="15">
        <f>VLOOKUP(E33,'Corr factor'!$A$1:$F$32,6,0)</f>
        <v>0.68433331729618196</v>
      </c>
    </row>
    <row r="34" spans="1:8">
      <c r="A34" s="14" t="s">
        <v>3530</v>
      </c>
      <c r="B34" s="14" t="s">
        <v>3998</v>
      </c>
      <c r="C34" s="14" t="s">
        <v>3999</v>
      </c>
      <c r="D34" s="14" t="s">
        <v>2438</v>
      </c>
      <c r="E34" s="14" t="s">
        <v>3959</v>
      </c>
      <c r="F34">
        <f>SUMIF(GID_GCED_CO2_Plant_2019_v1.0!$V$1:$V$797,'loc sxcoal vs GID worksheet'!A34,GID_GCED_CO2_Plant_2019_v1.0!$AB$1:$AB$797)</f>
        <v>0</v>
      </c>
      <c r="G34" s="15">
        <f t="shared" si="0"/>
        <v>0</v>
      </c>
      <c r="H34" s="15">
        <f>VLOOKUP(E34,'Corr factor'!$A$1:$F$32,6,0)</f>
        <v>0.58290995553709835</v>
      </c>
    </row>
    <row r="35" spans="1:8">
      <c r="A35" s="14" t="s">
        <v>3531</v>
      </c>
      <c r="B35" s="14" t="s">
        <v>4000</v>
      </c>
      <c r="C35" s="14" t="s">
        <v>4001</v>
      </c>
      <c r="D35" s="14" t="s">
        <v>2610</v>
      </c>
      <c r="E35" s="14" t="s">
        <v>3936</v>
      </c>
      <c r="F35">
        <f>SUMIF(GID_GCED_CO2_Plant_2019_v1.0!$V$1:$V$797,'loc sxcoal vs GID worksheet'!A35,GID_GCED_CO2_Plant_2019_v1.0!$AB$1:$AB$797)</f>
        <v>0</v>
      </c>
      <c r="G35" s="15">
        <f t="shared" si="0"/>
        <v>0</v>
      </c>
      <c r="H35" s="15">
        <f>VLOOKUP(E35,'Corr factor'!$A$1:$F$32,6,0)</f>
        <v>1.919574761764046</v>
      </c>
    </row>
    <row r="36" spans="1:8">
      <c r="A36" s="14" t="s">
        <v>3532</v>
      </c>
      <c r="B36" s="14" t="s">
        <v>4002</v>
      </c>
      <c r="C36" s="14" t="s">
        <v>4003</v>
      </c>
      <c r="D36" s="14" t="s">
        <v>2438</v>
      </c>
      <c r="E36" s="14" t="s">
        <v>3959</v>
      </c>
      <c r="F36">
        <f>SUMIF(GID_GCED_CO2_Plant_2019_v1.0!$V$1:$V$797,'loc sxcoal vs GID worksheet'!A36,GID_GCED_CO2_Plant_2019_v1.0!$AB$1:$AB$797)</f>
        <v>0</v>
      </c>
      <c r="G36" s="15">
        <f t="shared" si="0"/>
        <v>0</v>
      </c>
      <c r="H36" s="15">
        <f>VLOOKUP(E36,'Corr factor'!$A$1:$F$32,6,0)</f>
        <v>0.58290995553709835</v>
      </c>
    </row>
    <row r="37" spans="1:8">
      <c r="A37" s="14" t="s">
        <v>3533</v>
      </c>
      <c r="B37" s="14" t="s">
        <v>4004</v>
      </c>
      <c r="C37" s="14" t="s">
        <v>4005</v>
      </c>
      <c r="D37" s="14" t="s">
        <v>2386</v>
      </c>
      <c r="E37" s="14" t="s">
        <v>3955</v>
      </c>
      <c r="F37">
        <f>SUMIF(GID_GCED_CO2_Plant_2019_v1.0!$V$1:$V$797,'loc sxcoal vs GID worksheet'!A37,GID_GCED_CO2_Plant_2019_v1.0!$AB$1:$AB$797)</f>
        <v>0</v>
      </c>
      <c r="G37" s="15">
        <f t="shared" si="0"/>
        <v>0</v>
      </c>
      <c r="H37" s="15">
        <f>VLOOKUP(E37,'Corr factor'!$A$1:$F$32,6,0)</f>
        <v>0.42157511711935775</v>
      </c>
    </row>
    <row r="38" spans="1:8">
      <c r="A38" s="14" t="s">
        <v>3319</v>
      </c>
      <c r="B38" s="14" t="s">
        <v>4006</v>
      </c>
      <c r="C38" s="14" t="s">
        <v>2668</v>
      </c>
      <c r="D38" s="14" t="s">
        <v>2438</v>
      </c>
      <c r="E38" s="14" t="s">
        <v>3959</v>
      </c>
      <c r="F38">
        <f>SUMIF(GID_GCED_CO2_Plant_2019_v1.0!$V$1:$V$797,'loc sxcoal vs GID worksheet'!A38,GID_GCED_CO2_Plant_2019_v1.0!$AB$1:$AB$797)</f>
        <v>2614.7700000000004</v>
      </c>
      <c r="G38" s="15">
        <f t="shared" si="0"/>
        <v>5.7723074105528798E-3</v>
      </c>
      <c r="H38" s="15">
        <f>VLOOKUP(E38,'Corr factor'!$A$1:$F$32,6,0)</f>
        <v>0.58290995553709835</v>
      </c>
    </row>
    <row r="39" spans="1:8">
      <c r="A39" s="14" t="s">
        <v>3420</v>
      </c>
      <c r="B39" s="14" t="s">
        <v>4007</v>
      </c>
      <c r="C39" s="14" t="s">
        <v>3100</v>
      </c>
      <c r="D39" s="14" t="s">
        <v>2409</v>
      </c>
      <c r="E39" s="14" t="s">
        <v>3961</v>
      </c>
      <c r="F39">
        <f>SUMIF(GID_GCED_CO2_Plant_2019_v1.0!$V$1:$V$797,'loc sxcoal vs GID worksheet'!A39,GID_GCED_CO2_Plant_2019_v1.0!$AB$1:$AB$797)</f>
        <v>261.48</v>
      </c>
      <c r="G39" s="15">
        <f t="shared" si="0"/>
        <v>5.7723736378777755E-4</v>
      </c>
      <c r="H39" s="15">
        <f>VLOOKUP(E39,'Corr factor'!$A$1:$F$32,6,0)</f>
        <v>3.1287476638885536</v>
      </c>
    </row>
    <row r="40" spans="1:8">
      <c r="A40" s="14" t="s">
        <v>3534</v>
      </c>
      <c r="B40" s="14" t="s">
        <v>4008</v>
      </c>
      <c r="C40" s="14" t="s">
        <v>4009</v>
      </c>
      <c r="D40" s="14" t="s">
        <v>2412</v>
      </c>
      <c r="E40" s="14" t="s">
        <v>3949</v>
      </c>
      <c r="F40">
        <f>SUMIF(GID_GCED_CO2_Plant_2019_v1.0!$V$1:$V$797,'loc sxcoal vs GID worksheet'!A40,GID_GCED_CO2_Plant_2019_v1.0!$AB$1:$AB$797)</f>
        <v>0</v>
      </c>
      <c r="G40" s="15">
        <f t="shared" si="0"/>
        <v>0</v>
      </c>
      <c r="H40" s="15">
        <f>VLOOKUP(E40,'Corr factor'!$A$1:$F$32,6,0)</f>
        <v>0.81532738497835044</v>
      </c>
    </row>
    <row r="41" spans="1:8">
      <c r="A41" s="14" t="s">
        <v>3535</v>
      </c>
      <c r="B41" s="14" t="s">
        <v>4010</v>
      </c>
      <c r="C41" s="14" t="s">
        <v>4009</v>
      </c>
      <c r="D41" s="14" t="s">
        <v>2458</v>
      </c>
      <c r="E41" s="14" t="s">
        <v>3957</v>
      </c>
      <c r="F41">
        <f>SUMIF(GID_GCED_CO2_Plant_2019_v1.0!$V$1:$V$797,'loc sxcoal vs GID worksheet'!A41,GID_GCED_CO2_Plant_2019_v1.0!$AB$1:$AB$797)</f>
        <v>0</v>
      </c>
      <c r="G41" s="15">
        <f t="shared" si="0"/>
        <v>0</v>
      </c>
      <c r="H41" s="15">
        <f>VLOOKUP(E41,'Corr factor'!$A$1:$F$32,6,0)</f>
        <v>1.079779275331352</v>
      </c>
    </row>
    <row r="42" spans="1:8">
      <c r="A42" s="14" t="s">
        <v>3447</v>
      </c>
      <c r="B42" s="14" t="s">
        <v>4011</v>
      </c>
      <c r="C42" s="14" t="s">
        <v>3200</v>
      </c>
      <c r="D42" s="14" t="s">
        <v>2610</v>
      </c>
      <c r="E42" s="14" t="s">
        <v>3936</v>
      </c>
      <c r="F42">
        <f>SUMIF(GID_GCED_CO2_Plant_2019_v1.0!$V$1:$V$797,'loc sxcoal vs GID worksheet'!A42,GID_GCED_CO2_Plant_2019_v1.0!$AB$1:$AB$797)</f>
        <v>261.48</v>
      </c>
      <c r="G42" s="15">
        <f t="shared" si="0"/>
        <v>5.7723736378777755E-4</v>
      </c>
      <c r="H42" s="15">
        <f>VLOOKUP(E42,'Corr factor'!$A$1:$F$32,6,0)</f>
        <v>1.919574761764046</v>
      </c>
    </row>
    <row r="43" spans="1:8">
      <c r="A43" s="14" t="s">
        <v>3536</v>
      </c>
      <c r="B43" s="14" t="s">
        <v>4012</v>
      </c>
      <c r="C43" s="14" t="s">
        <v>4013</v>
      </c>
      <c r="D43" s="14" t="s">
        <v>1445</v>
      </c>
      <c r="E43" s="14" t="s">
        <v>3947</v>
      </c>
      <c r="F43">
        <f>SUMIF(GID_GCED_CO2_Plant_2019_v1.0!$V$1:$V$797,'loc sxcoal vs GID worksheet'!A43,GID_GCED_CO2_Plant_2019_v1.0!$AB$1:$AB$797)</f>
        <v>0</v>
      </c>
      <c r="G43" s="15">
        <f t="shared" si="0"/>
        <v>0</v>
      </c>
      <c r="H43" s="15">
        <f>VLOOKUP(E43,'Corr factor'!$A$1:$F$32,6,0)</f>
        <v>1.0199100380374329</v>
      </c>
    </row>
    <row r="44" spans="1:8">
      <c r="A44" s="14" t="s">
        <v>3537</v>
      </c>
      <c r="B44" s="14" t="s">
        <v>4014</v>
      </c>
      <c r="C44" s="14" t="s">
        <v>4015</v>
      </c>
      <c r="D44" s="14" t="s">
        <v>2386</v>
      </c>
      <c r="E44" s="14" t="s">
        <v>3955</v>
      </c>
      <c r="F44">
        <f>SUMIF(GID_GCED_CO2_Plant_2019_v1.0!$V$1:$V$797,'loc sxcoal vs GID worksheet'!A44,GID_GCED_CO2_Plant_2019_v1.0!$AB$1:$AB$797)</f>
        <v>0</v>
      </c>
      <c r="G44" s="15">
        <f t="shared" si="0"/>
        <v>0</v>
      </c>
      <c r="H44" s="15">
        <f>VLOOKUP(E44,'Corr factor'!$A$1:$F$32,6,0)</f>
        <v>0.42157511711935775</v>
      </c>
    </row>
    <row r="45" spans="1:8">
      <c r="A45" s="14" t="s">
        <v>3538</v>
      </c>
      <c r="B45" s="14" t="s">
        <v>4016</v>
      </c>
      <c r="C45" s="14" t="s">
        <v>4017</v>
      </c>
      <c r="D45" s="14" t="s">
        <v>1445</v>
      </c>
      <c r="E45" s="14" t="s">
        <v>3947</v>
      </c>
      <c r="F45">
        <f>SUMIF(GID_GCED_CO2_Plant_2019_v1.0!$V$1:$V$797,'loc sxcoal vs GID worksheet'!A45,GID_GCED_CO2_Plant_2019_v1.0!$AB$1:$AB$797)</f>
        <v>0</v>
      </c>
      <c r="G45" s="15">
        <f t="shared" si="0"/>
        <v>0</v>
      </c>
      <c r="H45" s="15">
        <f>VLOOKUP(E45,'Corr factor'!$A$1:$F$32,6,0)</f>
        <v>1.0199100380374329</v>
      </c>
    </row>
    <row r="46" spans="1:8">
      <c r="A46" s="14" t="s">
        <v>3539</v>
      </c>
      <c r="B46" s="14" t="s">
        <v>4018</v>
      </c>
      <c r="C46" s="14" t="s">
        <v>4019</v>
      </c>
      <c r="D46" s="14" t="s">
        <v>2496</v>
      </c>
      <c r="E46" s="14" t="s">
        <v>3976</v>
      </c>
      <c r="F46">
        <f>SUMIF(GID_GCED_CO2_Plant_2019_v1.0!$V$1:$V$797,'loc sxcoal vs GID worksheet'!A46,GID_GCED_CO2_Plant_2019_v1.0!$AB$1:$AB$797)</f>
        <v>0</v>
      </c>
      <c r="G46" s="15">
        <f t="shared" si="0"/>
        <v>0</v>
      </c>
      <c r="H46" s="15">
        <f>VLOOKUP(E46,'Corr factor'!$A$1:$F$32,6,0)</f>
        <v>0.68433331729618196</v>
      </c>
    </row>
    <row r="47" spans="1:8">
      <c r="A47" s="14" t="s">
        <v>3540</v>
      </c>
      <c r="B47" s="14" t="s">
        <v>4020</v>
      </c>
      <c r="C47" s="14" t="s">
        <v>4021</v>
      </c>
      <c r="D47" s="14" t="s">
        <v>2634</v>
      </c>
      <c r="E47" s="14" t="s">
        <v>3974</v>
      </c>
      <c r="F47">
        <f>SUMIF(GID_GCED_CO2_Plant_2019_v1.0!$V$1:$V$797,'loc sxcoal vs GID worksheet'!A47,GID_GCED_CO2_Plant_2019_v1.0!$AB$1:$AB$797)</f>
        <v>0</v>
      </c>
      <c r="G47" s="15">
        <f t="shared" si="0"/>
        <v>0</v>
      </c>
      <c r="H47" s="15">
        <f>VLOOKUP(E47,'Corr factor'!$A$1:$F$32,6,0)</f>
        <v>0.31049380620353817</v>
      </c>
    </row>
    <row r="48" spans="1:8">
      <c r="A48" s="14" t="s">
        <v>3341</v>
      </c>
      <c r="B48" s="14" t="s">
        <v>4022</v>
      </c>
      <c r="C48" s="14" t="s">
        <v>1407</v>
      </c>
      <c r="D48" s="14" t="s">
        <v>2400</v>
      </c>
      <c r="E48" s="14" t="s">
        <v>4023</v>
      </c>
      <c r="F48">
        <f>SUMIF(GID_GCED_CO2_Plant_2019_v1.0!$V$1:$V$797,'loc sxcoal vs GID worksheet'!A48,GID_GCED_CO2_Plant_2019_v1.0!$AB$1:$AB$797)</f>
        <v>2212.5100000000002</v>
      </c>
      <c r="G48" s="15">
        <f t="shared" si="0"/>
        <v>4.8842872868062404E-3</v>
      </c>
      <c r="H48" s="15">
        <f>VLOOKUP(E48,'Corr factor'!$A$1:$F$32,6,0)</f>
        <v>1.1685760367937139</v>
      </c>
    </row>
    <row r="49" spans="1:8">
      <c r="A49" s="14" t="s">
        <v>3541</v>
      </c>
      <c r="B49" s="14" t="s">
        <v>4024</v>
      </c>
      <c r="C49" s="14" t="s">
        <v>4025</v>
      </c>
      <c r="D49" s="14" t="s">
        <v>2362</v>
      </c>
      <c r="E49" s="14" t="s">
        <v>3963</v>
      </c>
      <c r="F49">
        <f>SUMIF(GID_GCED_CO2_Plant_2019_v1.0!$V$1:$V$797,'loc sxcoal vs GID worksheet'!A49,GID_GCED_CO2_Plant_2019_v1.0!$AB$1:$AB$797)</f>
        <v>0</v>
      </c>
      <c r="G49" s="15">
        <f t="shared" si="0"/>
        <v>0</v>
      </c>
      <c r="H49" s="15">
        <f>VLOOKUP(E49,'Corr factor'!$A$1:$F$32,6,0)</f>
        <v>0.75648970822376005</v>
      </c>
    </row>
    <row r="50" spans="1:8">
      <c r="A50" s="14" t="s">
        <v>3438</v>
      </c>
      <c r="B50" s="14" t="s">
        <v>4026</v>
      </c>
      <c r="C50" s="14" t="s">
        <v>3141</v>
      </c>
      <c r="D50" s="14" t="s">
        <v>2610</v>
      </c>
      <c r="E50" s="14" t="s">
        <v>3936</v>
      </c>
      <c r="F50">
        <f>SUMIF(GID_GCED_CO2_Plant_2019_v1.0!$V$1:$V$797,'loc sxcoal vs GID worksheet'!A50,GID_GCED_CO2_Plant_2019_v1.0!$AB$1:$AB$797)</f>
        <v>234.65</v>
      </c>
      <c r="G50" s="15">
        <f t="shared" si="0"/>
        <v>5.1800805955637907E-4</v>
      </c>
      <c r="H50" s="15">
        <f>VLOOKUP(E50,'Corr factor'!$A$1:$F$32,6,0)</f>
        <v>1.919574761764046</v>
      </c>
    </row>
    <row r="51" spans="1:8">
      <c r="A51" s="14" t="s">
        <v>3542</v>
      </c>
      <c r="B51" s="14" t="s">
        <v>4027</v>
      </c>
      <c r="C51" s="14" t="s">
        <v>2777</v>
      </c>
      <c r="D51" s="14" t="s">
        <v>2400</v>
      </c>
      <c r="E51" s="14" t="s">
        <v>4023</v>
      </c>
      <c r="F51">
        <f>SUMIF(GID_GCED_CO2_Plant_2019_v1.0!$V$1:$V$797,'loc sxcoal vs GID worksheet'!A51,GID_GCED_CO2_Plant_2019_v1.0!$AB$1:$AB$797)</f>
        <v>0</v>
      </c>
      <c r="G51" s="15">
        <f t="shared" si="0"/>
        <v>0</v>
      </c>
      <c r="H51" s="15">
        <f>VLOOKUP(E51,'Corr factor'!$A$1:$F$32,6,0)</f>
        <v>1.1685760367937139</v>
      </c>
    </row>
    <row r="52" spans="1:8">
      <c r="A52" s="14" t="s">
        <v>3276</v>
      </c>
      <c r="B52" s="14" t="s">
        <v>4028</v>
      </c>
      <c r="C52" s="14" t="s">
        <v>2479</v>
      </c>
      <c r="D52" s="14" t="s">
        <v>2400</v>
      </c>
      <c r="E52" s="14" t="s">
        <v>4023</v>
      </c>
      <c r="F52">
        <f>SUMIF(GID_GCED_CO2_Plant_2019_v1.0!$V$1:$V$797,'loc sxcoal vs GID worksheet'!A52,GID_GCED_CO2_Plant_2019_v1.0!$AB$1:$AB$797)</f>
        <v>3885.29</v>
      </c>
      <c r="G52" s="15">
        <f t="shared" si="0"/>
        <v>8.5770787714204294E-3</v>
      </c>
      <c r="H52" s="15">
        <f>VLOOKUP(E52,'Corr factor'!$A$1:$F$32,6,0)</f>
        <v>1.1685760367937139</v>
      </c>
    </row>
    <row r="53" spans="1:8">
      <c r="A53" s="14" t="s">
        <v>3543</v>
      </c>
      <c r="B53" s="14" t="s">
        <v>4029</v>
      </c>
      <c r="C53" s="14" t="s">
        <v>4030</v>
      </c>
      <c r="D53" s="14" t="s">
        <v>2453</v>
      </c>
      <c r="E53" s="14" t="s">
        <v>4031</v>
      </c>
      <c r="F53">
        <f>SUMIF(GID_GCED_CO2_Plant_2019_v1.0!$V$1:$V$797,'loc sxcoal vs GID worksheet'!A53,GID_GCED_CO2_Plant_2019_v1.0!$AB$1:$AB$797)</f>
        <v>0</v>
      </c>
      <c r="G53" s="15">
        <f t="shared" si="0"/>
        <v>0</v>
      </c>
      <c r="H53" s="15">
        <f>VLOOKUP(E53,'Corr factor'!$A$1:$F$32,6,0)</f>
        <v>1.28036108881481</v>
      </c>
    </row>
    <row r="54" spans="1:8">
      <c r="A54" s="14" t="s">
        <v>3544</v>
      </c>
      <c r="B54" s="14" t="s">
        <v>4032</v>
      </c>
      <c r="C54" s="14" t="s">
        <v>4033</v>
      </c>
      <c r="D54" s="14" t="s">
        <v>2458</v>
      </c>
      <c r="E54" s="14" t="s">
        <v>3957</v>
      </c>
      <c r="F54">
        <f>SUMIF(GID_GCED_CO2_Plant_2019_v1.0!$V$1:$V$797,'loc sxcoal vs GID worksheet'!A54,GID_GCED_CO2_Plant_2019_v1.0!$AB$1:$AB$797)</f>
        <v>0</v>
      </c>
      <c r="G54" s="15">
        <f t="shared" si="0"/>
        <v>0</v>
      </c>
      <c r="H54" s="15">
        <f>VLOOKUP(E54,'Corr factor'!$A$1:$F$32,6,0)</f>
        <v>1.079779275331352</v>
      </c>
    </row>
    <row r="55" spans="1:8">
      <c r="A55" s="14" t="s">
        <v>3545</v>
      </c>
      <c r="B55" s="14" t="s">
        <v>4034</v>
      </c>
      <c r="C55" s="14" t="s">
        <v>4035</v>
      </c>
      <c r="D55" s="14" t="s">
        <v>2362</v>
      </c>
      <c r="E55" s="14" t="s">
        <v>3963</v>
      </c>
      <c r="F55">
        <f>SUMIF(GID_GCED_CO2_Plant_2019_v1.0!$V$1:$V$797,'loc sxcoal vs GID worksheet'!A55,GID_GCED_CO2_Plant_2019_v1.0!$AB$1:$AB$797)</f>
        <v>0</v>
      </c>
      <c r="G55" s="15">
        <f t="shared" si="0"/>
        <v>0</v>
      </c>
      <c r="H55" s="15">
        <f>VLOOKUP(E55,'Corr factor'!$A$1:$F$32,6,0)</f>
        <v>0.75648970822376005</v>
      </c>
    </row>
    <row r="56" spans="1:8">
      <c r="A56" s="14" t="s">
        <v>3424</v>
      </c>
      <c r="B56" s="14" t="s">
        <v>4036</v>
      </c>
      <c r="C56" s="14" t="s">
        <v>3115</v>
      </c>
      <c r="D56" s="14" t="s">
        <v>2642</v>
      </c>
      <c r="E56" s="14" t="s">
        <v>4037</v>
      </c>
      <c r="F56">
        <f>SUMIF(GID_GCED_CO2_Plant_2019_v1.0!$V$1:$V$797,'loc sxcoal vs GID worksheet'!A56,GID_GCED_CO2_Plant_2019_v1.0!$AB$1:$AB$797)</f>
        <v>606.76</v>
      </c>
      <c r="G56" s="15">
        <f t="shared" si="0"/>
        <v>1.3394697217832027E-3</v>
      </c>
      <c r="H56" s="15">
        <f>VLOOKUP(E56,'Corr factor'!$A$1:$F$32,6,0)</f>
        <v>2.2121598209451325</v>
      </c>
    </row>
    <row r="57" spans="1:8">
      <c r="A57" s="14" t="s">
        <v>3324</v>
      </c>
      <c r="B57" s="14" t="s">
        <v>4038</v>
      </c>
      <c r="C57" s="14" t="s">
        <v>2701</v>
      </c>
      <c r="D57" s="14" t="s">
        <v>2453</v>
      </c>
      <c r="E57" s="14" t="s">
        <v>4031</v>
      </c>
      <c r="F57">
        <f>SUMIF(GID_GCED_CO2_Plant_2019_v1.0!$V$1:$V$797,'loc sxcoal vs GID worksheet'!A57,GID_GCED_CO2_Plant_2019_v1.0!$AB$1:$AB$797)</f>
        <v>13057.119999999999</v>
      </c>
      <c r="G57" s="15">
        <f t="shared" si="0"/>
        <v>2.8824604281247761E-2</v>
      </c>
      <c r="H57" s="15">
        <f>VLOOKUP(E57,'Corr factor'!$A$1:$F$32,6,0)</f>
        <v>1.28036108881481</v>
      </c>
    </row>
    <row r="58" spans="1:8">
      <c r="A58" s="14" t="s">
        <v>3364</v>
      </c>
      <c r="B58" s="14" t="s">
        <v>4039</v>
      </c>
      <c r="C58" s="14" t="s">
        <v>2900</v>
      </c>
      <c r="D58" s="14" t="s">
        <v>2386</v>
      </c>
      <c r="E58" s="14" t="s">
        <v>3955</v>
      </c>
      <c r="F58">
        <f>SUMIF(GID_GCED_CO2_Plant_2019_v1.0!$V$1:$V$797,'loc sxcoal vs GID worksheet'!A58,GID_GCED_CO2_Plant_2019_v1.0!$AB$1:$AB$797)</f>
        <v>5832.96</v>
      </c>
      <c r="G58" s="15">
        <f t="shared" si="0"/>
        <v>1.2876711234050613E-2</v>
      </c>
      <c r="H58" s="15">
        <f>VLOOKUP(E58,'Corr factor'!$A$1:$F$32,6,0)</f>
        <v>0.42157511711935775</v>
      </c>
    </row>
    <row r="59" spans="1:8">
      <c r="A59" s="14" t="s">
        <v>3267</v>
      </c>
      <c r="B59" s="14" t="s">
        <v>4040</v>
      </c>
      <c r="C59" s="14" t="s">
        <v>1461</v>
      </c>
      <c r="D59" s="14" t="s">
        <v>2438</v>
      </c>
      <c r="E59" s="14" t="s">
        <v>3959</v>
      </c>
      <c r="F59">
        <f>SUMIF(GID_GCED_CO2_Plant_2019_v1.0!$V$1:$V$797,'loc sxcoal vs GID worksheet'!A59,GID_GCED_CO2_Plant_2019_v1.0!$AB$1:$AB$797)</f>
        <v>576.59999999999991</v>
      </c>
      <c r="G59" s="15">
        <f t="shared" si="0"/>
        <v>1.2728891844884214E-3</v>
      </c>
      <c r="H59" s="15">
        <f>VLOOKUP(E59,'Corr factor'!$A$1:$F$32,6,0)</f>
        <v>0.58290995553709835</v>
      </c>
    </row>
    <row r="60" spans="1:8">
      <c r="A60" s="14" t="s">
        <v>3546</v>
      </c>
      <c r="B60" s="14" t="s">
        <v>4041</v>
      </c>
      <c r="C60" s="14" t="s">
        <v>4042</v>
      </c>
      <c r="D60" s="14" t="s">
        <v>1517</v>
      </c>
      <c r="E60" s="14" t="s">
        <v>4043</v>
      </c>
      <c r="F60">
        <f>SUMIF(GID_GCED_CO2_Plant_2019_v1.0!$V$1:$V$797,'loc sxcoal vs GID worksheet'!A60,GID_GCED_CO2_Plant_2019_v1.0!$AB$1:$AB$797)</f>
        <v>0</v>
      </c>
      <c r="G60" s="15">
        <f t="shared" si="0"/>
        <v>0</v>
      </c>
      <c r="H60" s="15">
        <f>VLOOKUP(E60,'Corr factor'!$A$1:$F$32,6,0)</f>
        <v>1.3074521956443366</v>
      </c>
    </row>
    <row r="61" spans="1:8">
      <c r="A61" s="14" t="s">
        <v>3365</v>
      </c>
      <c r="B61" s="14" t="s">
        <v>4044</v>
      </c>
      <c r="C61" s="14" t="s">
        <v>2902</v>
      </c>
      <c r="D61" s="14" t="s">
        <v>1445</v>
      </c>
      <c r="E61" s="14" t="s">
        <v>3947</v>
      </c>
      <c r="F61">
        <f>SUMIF(GID_GCED_CO2_Plant_2019_v1.0!$V$1:$V$797,'loc sxcoal vs GID worksheet'!A61,GID_GCED_CO2_Plant_2019_v1.0!$AB$1:$AB$797)</f>
        <v>134.09</v>
      </c>
      <c r="G61" s="15">
        <f t="shared" si="0"/>
        <v>2.9601406650720164E-4</v>
      </c>
      <c r="H61" s="15">
        <f>VLOOKUP(E61,'Corr factor'!$A$1:$F$32,6,0)</f>
        <v>1.0199100380374329</v>
      </c>
    </row>
    <row r="62" spans="1:8">
      <c r="A62" s="14" t="s">
        <v>3289</v>
      </c>
      <c r="B62" s="14" t="s">
        <v>4045</v>
      </c>
      <c r="C62" s="14" t="s">
        <v>2529</v>
      </c>
      <c r="D62" s="14" t="s">
        <v>2366</v>
      </c>
      <c r="E62" s="14" t="s">
        <v>3987</v>
      </c>
      <c r="F62">
        <f>SUMIF(GID_GCED_CO2_Plant_2019_v1.0!$V$1:$V$797,'loc sxcoal vs GID worksheet'!A62,GID_GCED_CO2_Plant_2019_v1.0!$AB$1:$AB$797)</f>
        <v>5568.1399999999994</v>
      </c>
      <c r="G62" s="15">
        <f t="shared" si="0"/>
        <v>1.2292100561424487E-2</v>
      </c>
      <c r="H62" s="15">
        <f>VLOOKUP(E62,'Corr factor'!$A$1:$F$32,6,0)</f>
        <v>0.89004479403326275</v>
      </c>
    </row>
    <row r="63" spans="1:8">
      <c r="A63" s="14" t="s">
        <v>3547</v>
      </c>
      <c r="B63" s="14" t="s">
        <v>4046</v>
      </c>
      <c r="C63" s="14" t="s">
        <v>2621</v>
      </c>
      <c r="D63" s="14" t="s">
        <v>2545</v>
      </c>
      <c r="E63" s="14" t="s">
        <v>3953</v>
      </c>
      <c r="F63">
        <f>SUMIF(GID_GCED_CO2_Plant_2019_v1.0!$V$1:$V$797,'loc sxcoal vs GID worksheet'!A63,GID_GCED_CO2_Plant_2019_v1.0!$AB$1:$AB$797)</f>
        <v>0</v>
      </c>
      <c r="G63" s="15">
        <f t="shared" si="0"/>
        <v>0</v>
      </c>
      <c r="H63" s="15">
        <f>VLOOKUP(E63,'Corr factor'!$A$1:$F$32,6,0)</f>
        <v>2.5586462333137372</v>
      </c>
    </row>
    <row r="64" spans="1:8">
      <c r="A64" s="14" t="s">
        <v>3279</v>
      </c>
      <c r="B64" s="14" t="s">
        <v>4047</v>
      </c>
      <c r="C64" s="14" t="s">
        <v>2490</v>
      </c>
      <c r="D64" s="14" t="s">
        <v>2400</v>
      </c>
      <c r="E64" s="14" t="s">
        <v>4023</v>
      </c>
      <c r="F64">
        <f>SUMIF(GID_GCED_CO2_Plant_2019_v1.0!$V$1:$V$797,'loc sxcoal vs GID worksheet'!A64,GID_GCED_CO2_Plant_2019_v1.0!$AB$1:$AB$797)</f>
        <v>1830.3600000000001</v>
      </c>
      <c r="G64" s="15">
        <f t="shared" si="0"/>
        <v>4.0406615465144423E-3</v>
      </c>
      <c r="H64" s="15">
        <f>VLOOKUP(E64,'Corr factor'!$A$1:$F$32,6,0)</f>
        <v>1.1685760367937139</v>
      </c>
    </row>
    <row r="65" spans="1:8">
      <c r="A65" s="14" t="s">
        <v>3548</v>
      </c>
      <c r="B65" s="14" t="s">
        <v>4048</v>
      </c>
      <c r="C65" s="14" t="s">
        <v>2908</v>
      </c>
      <c r="D65" s="14" t="s">
        <v>2446</v>
      </c>
      <c r="E65" s="14" t="s">
        <v>3951</v>
      </c>
      <c r="F65">
        <f>SUMIF(GID_GCED_CO2_Plant_2019_v1.0!$V$1:$V$797,'loc sxcoal vs GID worksheet'!A65,GID_GCED_CO2_Plant_2019_v1.0!$AB$1:$AB$797)</f>
        <v>0</v>
      </c>
      <c r="G65" s="15">
        <f t="shared" si="0"/>
        <v>0</v>
      </c>
      <c r="H65" s="15">
        <f>VLOOKUP(E65,'Corr factor'!$A$1:$F$32,6,0)</f>
        <v>1.4351795217863323</v>
      </c>
    </row>
    <row r="66" spans="1:8">
      <c r="A66" s="14" t="s">
        <v>3309</v>
      </c>
      <c r="B66" s="14" t="s">
        <v>4049</v>
      </c>
      <c r="C66" s="14" t="s">
        <v>2614</v>
      </c>
      <c r="D66" s="14" t="s">
        <v>3970</v>
      </c>
      <c r="E66" s="14" t="s">
        <v>3971</v>
      </c>
      <c r="F66">
        <f>SUMIF(GID_GCED_CO2_Plant_2019_v1.0!$V$1:$V$797,'loc sxcoal vs GID worksheet'!A66,GID_GCED_CO2_Plant_2019_v1.0!$AB$1:$AB$797)</f>
        <v>419.04</v>
      </c>
      <c r="G66" s="15">
        <f t="shared" si="0"/>
        <v>9.2506327413809954E-4</v>
      </c>
      <c r="H66" s="15">
        <f>VLOOKUP(E66,'Corr factor'!$A$1:$F$32,6,0)</f>
        <v>0.97565072710487244</v>
      </c>
    </row>
    <row r="67" spans="1:8">
      <c r="A67" s="14" t="s">
        <v>3549</v>
      </c>
      <c r="B67" s="14" t="s">
        <v>4050</v>
      </c>
      <c r="C67" s="14" t="s">
        <v>4051</v>
      </c>
      <c r="D67" s="14" t="s">
        <v>2409</v>
      </c>
      <c r="E67" s="14" t="s">
        <v>3961</v>
      </c>
      <c r="F67">
        <f>SUMIF(GID_GCED_CO2_Plant_2019_v1.0!$V$1:$V$797,'loc sxcoal vs GID worksheet'!A67,GID_GCED_CO2_Plant_2019_v1.0!$AB$1:$AB$797)</f>
        <v>0</v>
      </c>
      <c r="G67" s="15">
        <f t="shared" ref="G67:G130" si="1">F67/SUM($F$2:$F$686)</f>
        <v>0</v>
      </c>
      <c r="H67" s="15">
        <f>VLOOKUP(E67,'Corr factor'!$A$1:$F$32,6,0)</f>
        <v>3.1287476638885536</v>
      </c>
    </row>
    <row r="68" spans="1:8">
      <c r="A68" s="14" t="s">
        <v>3443</v>
      </c>
      <c r="B68" s="14" t="s">
        <v>4052</v>
      </c>
      <c r="C68" s="14" t="s">
        <v>3195</v>
      </c>
      <c r="D68" s="14" t="s">
        <v>2386</v>
      </c>
      <c r="E68" s="14" t="s">
        <v>3955</v>
      </c>
      <c r="F68">
        <f>SUMIF(GID_GCED_CO2_Plant_2019_v1.0!$V$1:$V$797,'loc sxcoal vs GID worksheet'!A68,GID_GCED_CO2_Plant_2019_v1.0!$AB$1:$AB$797)</f>
        <v>1780.06</v>
      </c>
      <c r="G68" s="15">
        <f t="shared" si="1"/>
        <v>3.9296203984399234E-3</v>
      </c>
      <c r="H68" s="15">
        <f>VLOOKUP(E68,'Corr factor'!$A$1:$F$32,6,0)</f>
        <v>0.42157511711935775</v>
      </c>
    </row>
    <row r="69" spans="1:8">
      <c r="A69" s="14" t="s">
        <v>3483</v>
      </c>
      <c r="B69" s="14" t="s">
        <v>4053</v>
      </c>
      <c r="C69" s="14" t="s">
        <v>2949</v>
      </c>
      <c r="D69" s="14" t="s">
        <v>2949</v>
      </c>
      <c r="E69" s="14" t="s">
        <v>4054</v>
      </c>
      <c r="F69">
        <f>SUMIF(GID_GCED_CO2_Plant_2019_v1.0!$V$1:$V$797,'loc sxcoal vs GID worksheet'!A69,GID_GCED_CO2_Plant_2019_v1.0!$AB$1:$AB$797)</f>
        <v>8300.2199999999993</v>
      </c>
      <c r="G69" s="15">
        <f t="shared" si="1"/>
        <v>1.8323378888093107E-2</v>
      </c>
      <c r="H69" s="15">
        <f>VLOOKUP(E69,'Corr factor'!$A$1:$F$32,6,0)</f>
        <v>1.581470265880724</v>
      </c>
    </row>
    <row r="70" spans="1:8">
      <c r="A70" s="14" t="s">
        <v>3550</v>
      </c>
      <c r="B70" s="14" t="s">
        <v>4055</v>
      </c>
      <c r="C70" s="14" t="s">
        <v>4056</v>
      </c>
      <c r="D70" s="14" t="s">
        <v>2366</v>
      </c>
      <c r="E70" s="14" t="s">
        <v>3987</v>
      </c>
      <c r="F70">
        <f>SUMIF(GID_GCED_CO2_Plant_2019_v1.0!$V$1:$V$797,'loc sxcoal vs GID worksheet'!A70,GID_GCED_CO2_Plant_2019_v1.0!$AB$1:$AB$797)</f>
        <v>0</v>
      </c>
      <c r="G70" s="15">
        <f t="shared" si="1"/>
        <v>0</v>
      </c>
      <c r="H70" s="15">
        <f>VLOOKUP(E70,'Corr factor'!$A$1:$F$32,6,0)</f>
        <v>0.89004479403326275</v>
      </c>
    </row>
    <row r="71" spans="1:8">
      <c r="A71" s="14" t="s">
        <v>3356</v>
      </c>
      <c r="B71" s="14" t="s">
        <v>4057</v>
      </c>
      <c r="C71" s="14" t="s">
        <v>2874</v>
      </c>
      <c r="D71" s="14" t="s">
        <v>2496</v>
      </c>
      <c r="E71" s="14" t="s">
        <v>3976</v>
      </c>
      <c r="F71">
        <f>SUMIF(GID_GCED_CO2_Plant_2019_v1.0!$V$1:$V$797,'loc sxcoal vs GID worksheet'!A71,GID_GCED_CO2_Plant_2019_v1.0!$AB$1:$AB$797)</f>
        <v>3855.11</v>
      </c>
      <c r="G71" s="15">
        <f t="shared" si="1"/>
        <v>8.5104540825757177E-3</v>
      </c>
      <c r="H71" s="15">
        <f>VLOOKUP(E71,'Corr factor'!$A$1:$F$32,6,0)</f>
        <v>0.68433331729618196</v>
      </c>
    </row>
    <row r="72" spans="1:8">
      <c r="A72" s="14" t="s">
        <v>3439</v>
      </c>
      <c r="B72" s="14" t="s">
        <v>4058</v>
      </c>
      <c r="C72" s="14" t="s">
        <v>3178</v>
      </c>
      <c r="D72" s="14" t="s">
        <v>2545</v>
      </c>
      <c r="E72" s="14" t="s">
        <v>3953</v>
      </c>
      <c r="F72">
        <f>SUMIF(GID_GCED_CO2_Plant_2019_v1.0!$V$1:$V$797,'loc sxcoal vs GID worksheet'!A72,GID_GCED_CO2_Plant_2019_v1.0!$AB$1:$AB$797)</f>
        <v>26.82</v>
      </c>
      <c r="G72" s="15">
        <f t="shared" si="1"/>
        <v>5.9207228456433347E-5</v>
      </c>
      <c r="H72" s="15">
        <f>VLOOKUP(E72,'Corr factor'!$A$1:$F$32,6,0)</f>
        <v>2.5586462333137372</v>
      </c>
    </row>
    <row r="73" spans="1:8">
      <c r="A73" s="14" t="s">
        <v>3251</v>
      </c>
      <c r="B73" s="14" t="s">
        <v>4059</v>
      </c>
      <c r="C73" s="14" t="s">
        <v>2385</v>
      </c>
      <c r="D73" s="14" t="s">
        <v>2386</v>
      </c>
      <c r="E73" s="14" t="s">
        <v>3955</v>
      </c>
      <c r="F73">
        <f>SUMIF(GID_GCED_CO2_Plant_2019_v1.0!$V$1:$V$797,'loc sxcoal vs GID worksheet'!A73,GID_GCED_CO2_Plant_2019_v1.0!$AB$1:$AB$797)</f>
        <v>1766.64</v>
      </c>
      <c r="G73" s="15">
        <f t="shared" si="1"/>
        <v>3.8999947084367419E-3</v>
      </c>
      <c r="H73" s="15">
        <f>VLOOKUP(E73,'Corr factor'!$A$1:$F$32,6,0)</f>
        <v>0.42157511711935775</v>
      </c>
    </row>
    <row r="74" spans="1:8">
      <c r="A74" s="14" t="s">
        <v>3551</v>
      </c>
      <c r="B74" s="14" t="s">
        <v>4060</v>
      </c>
      <c r="C74" s="14" t="s">
        <v>4061</v>
      </c>
      <c r="D74" s="14" t="s">
        <v>2357</v>
      </c>
      <c r="E74" s="14" t="s">
        <v>4062</v>
      </c>
      <c r="F74">
        <f>SUMIF(GID_GCED_CO2_Plant_2019_v1.0!$V$1:$V$797,'loc sxcoal vs GID worksheet'!A74,GID_GCED_CO2_Plant_2019_v1.0!$AB$1:$AB$797)</f>
        <v>0</v>
      </c>
      <c r="G74" s="15">
        <f t="shared" si="1"/>
        <v>0</v>
      </c>
      <c r="H74" s="15">
        <f>VLOOKUP(E74,'Corr factor'!$A$1:$F$32,6,0)</f>
        <v>0.79611556521694449</v>
      </c>
    </row>
    <row r="75" spans="1:8">
      <c r="A75" s="14" t="s">
        <v>3552</v>
      </c>
      <c r="B75" s="14" t="s">
        <v>4063</v>
      </c>
      <c r="C75" s="14" t="s">
        <v>4064</v>
      </c>
      <c r="D75" s="14" t="s">
        <v>2634</v>
      </c>
      <c r="E75" s="14" t="s">
        <v>3974</v>
      </c>
      <c r="F75">
        <f>SUMIF(GID_GCED_CO2_Plant_2019_v1.0!$V$1:$V$797,'loc sxcoal vs GID worksheet'!A75,GID_GCED_CO2_Plant_2019_v1.0!$AB$1:$AB$797)</f>
        <v>0</v>
      </c>
      <c r="G75" s="15">
        <f t="shared" si="1"/>
        <v>0</v>
      </c>
      <c r="H75" s="15">
        <f>VLOOKUP(E75,'Corr factor'!$A$1:$F$32,6,0)</f>
        <v>0.31049380620353817</v>
      </c>
    </row>
    <row r="76" spans="1:8">
      <c r="A76" s="14" t="s">
        <v>3407</v>
      </c>
      <c r="B76" s="14" t="s">
        <v>4065</v>
      </c>
      <c r="C76" s="14" t="s">
        <v>3059</v>
      </c>
      <c r="D76" s="14" t="s">
        <v>2545</v>
      </c>
      <c r="E76" s="14" t="s">
        <v>3953</v>
      </c>
      <c r="F76">
        <f>SUMIF(GID_GCED_CO2_Plant_2019_v1.0!$V$1:$V$797,'loc sxcoal vs GID worksheet'!A76,GID_GCED_CO2_Plant_2019_v1.0!$AB$1:$AB$797)</f>
        <v>1733.12</v>
      </c>
      <c r="G76" s="15">
        <f t="shared" si="1"/>
        <v>3.8259967107536819E-3</v>
      </c>
      <c r="H76" s="15">
        <f>VLOOKUP(E76,'Corr factor'!$A$1:$F$32,6,0)</f>
        <v>2.5586462333137372</v>
      </c>
    </row>
    <row r="77" spans="1:8">
      <c r="A77" s="14" t="s">
        <v>3287</v>
      </c>
      <c r="B77" s="14" t="s">
        <v>4066</v>
      </c>
      <c r="C77" s="14" t="s">
        <v>2521</v>
      </c>
      <c r="D77" s="14" t="s">
        <v>2438</v>
      </c>
      <c r="E77" s="14" t="s">
        <v>3959</v>
      </c>
      <c r="F77">
        <f>SUMIF(GID_GCED_CO2_Plant_2019_v1.0!$V$1:$V$797,'loc sxcoal vs GID worksheet'!A77,GID_GCED_CO2_Plant_2019_v1.0!$AB$1:$AB$797)</f>
        <v>5588.25</v>
      </c>
      <c r="G77" s="15">
        <f t="shared" si="1"/>
        <v>1.2336494944879331E-2</v>
      </c>
      <c r="H77" s="15">
        <f>VLOOKUP(E77,'Corr factor'!$A$1:$F$32,6,0)</f>
        <v>0.58290995553709835</v>
      </c>
    </row>
    <row r="78" spans="1:8">
      <c r="A78" s="14" t="s">
        <v>3288</v>
      </c>
      <c r="B78" s="14" t="s">
        <v>4067</v>
      </c>
      <c r="C78" s="14" t="s">
        <v>2526</v>
      </c>
      <c r="D78" s="14" t="s">
        <v>2438</v>
      </c>
      <c r="E78" s="14" t="s">
        <v>3959</v>
      </c>
      <c r="F78">
        <f>SUMIF(GID_GCED_CO2_Plant_2019_v1.0!$V$1:$V$797,'loc sxcoal vs GID worksheet'!A78,GID_GCED_CO2_Plant_2019_v1.0!$AB$1:$AB$797)</f>
        <v>261.48</v>
      </c>
      <c r="G78" s="15">
        <f t="shared" si="1"/>
        <v>5.7723736378777755E-4</v>
      </c>
      <c r="H78" s="15">
        <f>VLOOKUP(E78,'Corr factor'!$A$1:$F$32,6,0)</f>
        <v>0.58290995553709835</v>
      </c>
    </row>
    <row r="79" spans="1:8">
      <c r="A79" s="14" t="s">
        <v>3553</v>
      </c>
      <c r="B79" s="14" t="s">
        <v>4068</v>
      </c>
      <c r="C79" s="14" t="s">
        <v>2910</v>
      </c>
      <c r="D79" s="14" t="s">
        <v>2446</v>
      </c>
      <c r="E79" s="14" t="s">
        <v>3951</v>
      </c>
      <c r="F79">
        <f>SUMIF(GID_GCED_CO2_Plant_2019_v1.0!$V$1:$V$797,'loc sxcoal vs GID worksheet'!A79,GID_GCED_CO2_Plant_2019_v1.0!$AB$1:$AB$797)</f>
        <v>0</v>
      </c>
      <c r="G79" s="15">
        <f t="shared" si="1"/>
        <v>0</v>
      </c>
      <c r="H79" s="15">
        <f>VLOOKUP(E79,'Corr factor'!$A$1:$F$32,6,0)</f>
        <v>1.4351795217863323</v>
      </c>
    </row>
    <row r="80" spans="1:8">
      <c r="A80" s="14" t="s">
        <v>3554</v>
      </c>
      <c r="B80" s="14" t="s">
        <v>4069</v>
      </c>
      <c r="C80" s="14" t="s">
        <v>4070</v>
      </c>
      <c r="D80" s="14" t="s">
        <v>2446</v>
      </c>
      <c r="E80" s="14" t="s">
        <v>3951</v>
      </c>
      <c r="F80">
        <f>SUMIF(GID_GCED_CO2_Plant_2019_v1.0!$V$1:$V$797,'loc sxcoal vs GID worksheet'!A80,GID_GCED_CO2_Plant_2019_v1.0!$AB$1:$AB$797)</f>
        <v>0</v>
      </c>
      <c r="G80" s="15">
        <f t="shared" si="1"/>
        <v>0</v>
      </c>
      <c r="H80" s="15">
        <f>VLOOKUP(E80,'Corr factor'!$A$1:$F$32,6,0)</f>
        <v>1.4351795217863323</v>
      </c>
    </row>
    <row r="81" spans="1:8">
      <c r="A81" s="14" t="s">
        <v>3555</v>
      </c>
      <c r="B81" s="14" t="s">
        <v>4071</v>
      </c>
      <c r="C81" s="14" t="s">
        <v>4072</v>
      </c>
      <c r="D81" s="14" t="s">
        <v>2453</v>
      </c>
      <c r="E81" s="14" t="s">
        <v>4031</v>
      </c>
      <c r="F81">
        <f>SUMIF(GID_GCED_CO2_Plant_2019_v1.0!$V$1:$V$797,'loc sxcoal vs GID worksheet'!A81,GID_GCED_CO2_Plant_2019_v1.0!$AB$1:$AB$797)</f>
        <v>0</v>
      </c>
      <c r="G81" s="15">
        <f t="shared" si="1"/>
        <v>0</v>
      </c>
      <c r="H81" s="15">
        <f>VLOOKUP(E81,'Corr factor'!$A$1:$F$32,6,0)</f>
        <v>1.28036108881481</v>
      </c>
    </row>
    <row r="82" spans="1:8">
      <c r="A82" s="14" t="s">
        <v>3456</v>
      </c>
      <c r="B82" s="14" t="s">
        <v>4073</v>
      </c>
      <c r="C82" s="14" t="s">
        <v>3211</v>
      </c>
      <c r="D82" s="14" t="s">
        <v>2564</v>
      </c>
      <c r="E82" s="14" t="s">
        <v>4074</v>
      </c>
      <c r="F82">
        <f>SUMIF(GID_GCED_CO2_Plant_2019_v1.0!$V$1:$V$797,'loc sxcoal vs GID worksheet'!A82,GID_GCED_CO2_Plant_2019_v1.0!$AB$1:$AB$797)</f>
        <v>217.89999999999998</v>
      </c>
      <c r="G82" s="15">
        <f t="shared" si="1"/>
        <v>4.810311364898145E-4</v>
      </c>
      <c r="H82" s="15">
        <f>VLOOKUP(E82,'Corr factor'!$A$1:$F$32,6,0)</f>
        <v>0.94874925767174645</v>
      </c>
    </row>
    <row r="83" spans="1:8">
      <c r="A83" s="14" t="s">
        <v>3556</v>
      </c>
      <c r="B83" s="14" t="s">
        <v>4075</v>
      </c>
      <c r="C83" s="14" t="s">
        <v>4076</v>
      </c>
      <c r="D83" s="14" t="s">
        <v>3943</v>
      </c>
      <c r="E83" s="14" t="s">
        <v>3944</v>
      </c>
      <c r="F83">
        <f>SUMIF(GID_GCED_CO2_Plant_2019_v1.0!$V$1:$V$797,'loc sxcoal vs GID worksheet'!A83,GID_GCED_CO2_Plant_2019_v1.0!$AB$1:$AB$797)</f>
        <v>0</v>
      </c>
      <c r="G83" s="15">
        <f t="shared" si="1"/>
        <v>0</v>
      </c>
      <c r="H83" s="15">
        <f>VLOOKUP(E83,'Corr factor'!$A$1:$F$32,6,0)</f>
        <v>0.88297575591570643</v>
      </c>
    </row>
    <row r="84" spans="1:8">
      <c r="A84" s="14" t="s">
        <v>3557</v>
      </c>
      <c r="B84" s="14" t="s">
        <v>4077</v>
      </c>
      <c r="C84" s="14" t="s">
        <v>4078</v>
      </c>
      <c r="D84" s="14" t="s">
        <v>2438</v>
      </c>
      <c r="E84" s="14" t="s">
        <v>3959</v>
      </c>
      <c r="F84">
        <f>SUMIF(GID_GCED_CO2_Plant_2019_v1.0!$V$1:$V$797,'loc sxcoal vs GID worksheet'!A84,GID_GCED_CO2_Plant_2019_v1.0!$AB$1:$AB$797)</f>
        <v>0</v>
      </c>
      <c r="G84" s="15">
        <f t="shared" si="1"/>
        <v>0</v>
      </c>
      <c r="H84" s="15">
        <f>VLOOKUP(E84,'Corr factor'!$A$1:$F$32,6,0)</f>
        <v>0.58290995553709835</v>
      </c>
    </row>
    <row r="85" spans="1:8">
      <c r="A85" s="14" t="s">
        <v>3405</v>
      </c>
      <c r="B85" s="14" t="s">
        <v>4079</v>
      </c>
      <c r="C85" s="14" t="s">
        <v>2709</v>
      </c>
      <c r="D85" s="14" t="s">
        <v>2642</v>
      </c>
      <c r="E85" s="14" t="s">
        <v>4037</v>
      </c>
      <c r="F85">
        <f>SUMIF(GID_GCED_CO2_Plant_2019_v1.0!$V$1:$V$797,'loc sxcoal vs GID worksheet'!A85,GID_GCED_CO2_Plant_2019_v1.0!$AB$1:$AB$797)</f>
        <v>1045.9100000000001</v>
      </c>
      <c r="G85" s="15">
        <f t="shared" si="1"/>
        <v>2.3089273793761448E-3</v>
      </c>
      <c r="H85" s="15">
        <f>VLOOKUP(E85,'Corr factor'!$A$1:$F$32,6,0)</f>
        <v>2.2121598209451325</v>
      </c>
    </row>
    <row r="86" spans="1:8">
      <c r="A86" s="14" t="s">
        <v>3558</v>
      </c>
      <c r="B86" s="14" t="s">
        <v>4080</v>
      </c>
      <c r="C86" s="14" t="s">
        <v>3009</v>
      </c>
      <c r="D86" s="14" t="s">
        <v>2446</v>
      </c>
      <c r="E86" s="14" t="s">
        <v>3951</v>
      </c>
      <c r="F86">
        <f>SUMIF(GID_GCED_CO2_Plant_2019_v1.0!$V$1:$V$797,'loc sxcoal vs GID worksheet'!A86,GID_GCED_CO2_Plant_2019_v1.0!$AB$1:$AB$797)</f>
        <v>0</v>
      </c>
      <c r="G86" s="15">
        <f t="shared" si="1"/>
        <v>0</v>
      </c>
      <c r="H86" s="15">
        <f>VLOOKUP(E86,'Corr factor'!$A$1:$F$32,6,0)</f>
        <v>1.4351795217863323</v>
      </c>
    </row>
    <row r="87" spans="1:8">
      <c r="A87" s="14" t="s">
        <v>3290</v>
      </c>
      <c r="B87" s="14" t="s">
        <v>4081</v>
      </c>
      <c r="C87" s="14" t="s">
        <v>2532</v>
      </c>
      <c r="D87" s="14" t="s">
        <v>2366</v>
      </c>
      <c r="E87" s="14" t="s">
        <v>3987</v>
      </c>
      <c r="F87">
        <f>SUMIF(GID_GCED_CO2_Plant_2019_v1.0!$V$1:$V$797,'loc sxcoal vs GID worksheet'!A87,GID_GCED_CO2_Plant_2019_v1.0!$AB$1:$AB$797)</f>
        <v>1961.1000000000001</v>
      </c>
      <c r="G87" s="15">
        <f t="shared" si="1"/>
        <v>4.3292802284083309E-3</v>
      </c>
      <c r="H87" s="15">
        <f>VLOOKUP(E87,'Corr factor'!$A$1:$F$32,6,0)</f>
        <v>0.89004479403326275</v>
      </c>
    </row>
    <row r="88" spans="1:8">
      <c r="A88" s="14" t="s">
        <v>3559</v>
      </c>
      <c r="B88" s="14" t="s">
        <v>4082</v>
      </c>
      <c r="C88" s="14" t="s">
        <v>4083</v>
      </c>
      <c r="D88" s="14" t="s">
        <v>2634</v>
      </c>
      <c r="E88" s="14" t="s">
        <v>3974</v>
      </c>
      <c r="F88">
        <f>SUMIF(GID_GCED_CO2_Plant_2019_v1.0!$V$1:$V$797,'loc sxcoal vs GID worksheet'!A88,GID_GCED_CO2_Plant_2019_v1.0!$AB$1:$AB$797)</f>
        <v>0</v>
      </c>
      <c r="G88" s="15">
        <f t="shared" si="1"/>
        <v>0</v>
      </c>
      <c r="H88" s="15">
        <f>VLOOKUP(E88,'Corr factor'!$A$1:$F$32,6,0)</f>
        <v>0.31049380620353817</v>
      </c>
    </row>
    <row r="89" spans="1:8">
      <c r="A89" s="14" t="s">
        <v>3501</v>
      </c>
      <c r="B89" s="14" t="s">
        <v>4084</v>
      </c>
      <c r="C89" s="14" t="s">
        <v>4085</v>
      </c>
      <c r="D89" s="14" t="s">
        <v>2565</v>
      </c>
      <c r="E89" s="14" t="s">
        <v>4086</v>
      </c>
      <c r="F89">
        <f>SUMIF(GID_GCED_CO2_Plant_2019_v1.0!$V$1:$V$797,'loc sxcoal vs GID worksheet'!A89,GID_GCED_CO2_Plant_2019_v1.0!$AB$1:$AB$797)</f>
        <v>134.09</v>
      </c>
      <c r="G89" s="15">
        <f t="shared" si="1"/>
        <v>2.9601406650720164E-4</v>
      </c>
      <c r="H89" s="15">
        <f>VLOOKUP(E89,'Corr factor'!$A$1:$F$32,6,0)</f>
        <v>1.2331548907448633</v>
      </c>
    </row>
    <row r="90" spans="1:8">
      <c r="A90" s="14" t="s">
        <v>3433</v>
      </c>
      <c r="B90" s="14" t="s">
        <v>4087</v>
      </c>
      <c r="C90" s="14" t="s">
        <v>3142</v>
      </c>
      <c r="D90" s="14" t="s">
        <v>2362</v>
      </c>
      <c r="E90" s="14" t="s">
        <v>3963</v>
      </c>
      <c r="F90">
        <f>SUMIF(GID_GCED_CO2_Plant_2019_v1.0!$V$1:$V$797,'loc sxcoal vs GID worksheet'!A90,GID_GCED_CO2_Plant_2019_v1.0!$AB$1:$AB$797)</f>
        <v>1461.5900000000001</v>
      </c>
      <c r="G90" s="15">
        <f t="shared" si="1"/>
        <v>3.2265731931259665E-3</v>
      </c>
      <c r="H90" s="15">
        <f>VLOOKUP(E90,'Corr factor'!$A$1:$F$32,6,0)</f>
        <v>0.75648970822376005</v>
      </c>
    </row>
    <row r="91" spans="1:8">
      <c r="A91" s="14" t="s">
        <v>3560</v>
      </c>
      <c r="B91" s="14" t="s">
        <v>4088</v>
      </c>
      <c r="C91" s="14" t="s">
        <v>2627</v>
      </c>
      <c r="D91" s="14" t="s">
        <v>2438</v>
      </c>
      <c r="E91" s="14" t="s">
        <v>3959</v>
      </c>
      <c r="F91">
        <f>SUMIF(GID_GCED_CO2_Plant_2019_v1.0!$V$1:$V$797,'loc sxcoal vs GID worksheet'!A91,GID_GCED_CO2_Plant_2019_v1.0!$AB$1:$AB$797)</f>
        <v>0</v>
      </c>
      <c r="G91" s="15">
        <f t="shared" si="1"/>
        <v>0</v>
      </c>
      <c r="H91" s="15">
        <f>VLOOKUP(E91,'Corr factor'!$A$1:$F$32,6,0)</f>
        <v>0.58290995553709835</v>
      </c>
    </row>
    <row r="92" spans="1:8">
      <c r="A92" s="14" t="s">
        <v>3561</v>
      </c>
      <c r="B92" s="14" t="s">
        <v>4089</v>
      </c>
      <c r="C92" s="14" t="s">
        <v>4090</v>
      </c>
      <c r="D92" s="14" t="s">
        <v>2362</v>
      </c>
      <c r="E92" s="14" t="s">
        <v>3963</v>
      </c>
      <c r="F92">
        <f>SUMIF(GID_GCED_CO2_Plant_2019_v1.0!$V$1:$V$797,'loc sxcoal vs GID worksheet'!A92,GID_GCED_CO2_Plant_2019_v1.0!$AB$1:$AB$797)</f>
        <v>0</v>
      </c>
      <c r="G92" s="15">
        <f t="shared" si="1"/>
        <v>0</v>
      </c>
      <c r="H92" s="15">
        <f>VLOOKUP(E92,'Corr factor'!$A$1:$F$32,6,0)</f>
        <v>0.75648970822376005</v>
      </c>
    </row>
    <row r="93" spans="1:8">
      <c r="A93" s="14" t="s">
        <v>3562</v>
      </c>
      <c r="B93" s="14" t="s">
        <v>4091</v>
      </c>
      <c r="C93" s="14" t="s">
        <v>4092</v>
      </c>
      <c r="D93" s="14" t="s">
        <v>2396</v>
      </c>
      <c r="E93" s="14" t="s">
        <v>4093</v>
      </c>
      <c r="F93">
        <f>SUMIF(GID_GCED_CO2_Plant_2019_v1.0!$V$1:$V$797,'loc sxcoal vs GID worksheet'!A93,GID_GCED_CO2_Plant_2019_v1.0!$AB$1:$AB$797)</f>
        <v>0</v>
      </c>
      <c r="G93" s="15">
        <f t="shared" si="1"/>
        <v>0</v>
      </c>
      <c r="H93" s="15">
        <f>VLOOKUP(E93,'Corr factor'!$A$1:$F$32,6,0)</f>
        <v>1.0339316951788866</v>
      </c>
    </row>
    <row r="94" spans="1:8">
      <c r="A94" s="14" t="s">
        <v>3249</v>
      </c>
      <c r="B94" s="14" t="s">
        <v>4094</v>
      </c>
      <c r="C94" s="14" t="s">
        <v>2378</v>
      </c>
      <c r="D94" s="14" t="s">
        <v>2366</v>
      </c>
      <c r="E94" s="14" t="s">
        <v>3987</v>
      </c>
      <c r="F94">
        <f>SUMIF(GID_GCED_CO2_Plant_2019_v1.0!$V$1:$V$797,'loc sxcoal vs GID worksheet'!A94,GID_GCED_CO2_Plant_2019_v1.0!$AB$1:$AB$797)</f>
        <v>821.31</v>
      </c>
      <c r="G94" s="15">
        <f t="shared" si="1"/>
        <v>1.8131054736597043E-3</v>
      </c>
      <c r="H94" s="15">
        <f>VLOOKUP(E94,'Corr factor'!$A$1:$F$32,6,0)</f>
        <v>0.89004479403326275</v>
      </c>
    </row>
    <row r="95" spans="1:8">
      <c r="A95" s="14" t="s">
        <v>3370</v>
      </c>
      <c r="B95" s="14" t="s">
        <v>4095</v>
      </c>
      <c r="C95" s="14" t="s">
        <v>2919</v>
      </c>
      <c r="D95" s="14" t="s">
        <v>2458</v>
      </c>
      <c r="E95" s="14" t="s">
        <v>3957</v>
      </c>
      <c r="F95">
        <f>SUMIF(GID_GCED_CO2_Plant_2019_v1.0!$V$1:$V$797,'loc sxcoal vs GID worksheet'!A95,GID_GCED_CO2_Plant_2019_v1.0!$AB$1:$AB$797)</f>
        <v>522.95000000000005</v>
      </c>
      <c r="G95" s="15">
        <f t="shared" si="1"/>
        <v>1.1544526518005899E-3</v>
      </c>
      <c r="H95" s="15">
        <f>VLOOKUP(E95,'Corr factor'!$A$1:$F$32,6,0)</f>
        <v>1.079779275331352</v>
      </c>
    </row>
    <row r="96" spans="1:8">
      <c r="A96" s="14" t="s">
        <v>3563</v>
      </c>
      <c r="B96" s="14" t="s">
        <v>4096</v>
      </c>
      <c r="C96" s="14" t="s">
        <v>4097</v>
      </c>
      <c r="D96" s="14" t="s">
        <v>2438</v>
      </c>
      <c r="E96" s="14" t="s">
        <v>3959</v>
      </c>
      <c r="F96">
        <f>SUMIF(GID_GCED_CO2_Plant_2019_v1.0!$V$1:$V$797,'loc sxcoal vs GID worksheet'!A96,GID_GCED_CO2_Plant_2019_v1.0!$AB$1:$AB$797)</f>
        <v>0</v>
      </c>
      <c r="G96" s="15">
        <f t="shared" si="1"/>
        <v>0</v>
      </c>
      <c r="H96" s="15">
        <f>VLOOKUP(E96,'Corr factor'!$A$1:$F$32,6,0)</f>
        <v>0.58290995553709835</v>
      </c>
    </row>
    <row r="97" spans="1:8">
      <c r="A97" s="14" t="s">
        <v>3564</v>
      </c>
      <c r="B97" s="14" t="s">
        <v>4098</v>
      </c>
      <c r="C97" s="14" t="s">
        <v>4099</v>
      </c>
      <c r="D97" s="14" t="s">
        <v>2416</v>
      </c>
      <c r="E97" s="14" t="s">
        <v>3979</v>
      </c>
      <c r="F97">
        <f>SUMIF(GID_GCED_CO2_Plant_2019_v1.0!$V$1:$V$797,'loc sxcoal vs GID worksheet'!A97,GID_GCED_CO2_Plant_2019_v1.0!$AB$1:$AB$797)</f>
        <v>0</v>
      </c>
      <c r="G97" s="15">
        <f t="shared" si="1"/>
        <v>0</v>
      </c>
      <c r="H97" s="15">
        <f>VLOOKUP(E97,'Corr factor'!$A$1:$F$32,6,0)</f>
        <v>1.3709830768980753</v>
      </c>
    </row>
    <row r="98" spans="1:8">
      <c r="A98" s="14" t="s">
        <v>3565</v>
      </c>
      <c r="B98" s="14" t="s">
        <v>4100</v>
      </c>
      <c r="C98" s="14" t="s">
        <v>4101</v>
      </c>
      <c r="D98" s="14" t="s">
        <v>1445</v>
      </c>
      <c r="E98" s="14" t="s">
        <v>3947</v>
      </c>
      <c r="F98">
        <f>SUMIF(GID_GCED_CO2_Plant_2019_v1.0!$V$1:$V$797,'loc sxcoal vs GID worksheet'!A98,GID_GCED_CO2_Plant_2019_v1.0!$AB$1:$AB$797)</f>
        <v>0</v>
      </c>
      <c r="G98" s="15">
        <f t="shared" si="1"/>
        <v>0</v>
      </c>
      <c r="H98" s="15">
        <f>VLOOKUP(E98,'Corr factor'!$A$1:$F$32,6,0)</f>
        <v>1.0199100380374329</v>
      </c>
    </row>
    <row r="99" spans="1:8">
      <c r="A99" s="14" t="s">
        <v>3495</v>
      </c>
      <c r="B99" s="14" t="s">
        <v>4102</v>
      </c>
      <c r="C99" s="14" t="s">
        <v>4103</v>
      </c>
      <c r="D99" s="14" t="s">
        <v>2564</v>
      </c>
      <c r="E99" s="14" t="s">
        <v>4074</v>
      </c>
      <c r="F99">
        <f>SUMIF(GID_GCED_CO2_Plant_2019_v1.0!$V$1:$V$797,'loc sxcoal vs GID worksheet'!A99,GID_GCED_CO2_Plant_2019_v1.0!$AB$1:$AB$797)</f>
        <v>3717.67</v>
      </c>
      <c r="G99" s="15">
        <f t="shared" si="1"/>
        <v>8.2070446314552042E-3</v>
      </c>
      <c r="H99" s="15">
        <f>VLOOKUP(E99,'Corr factor'!$A$1:$F$32,6,0)</f>
        <v>0.94874925767174645</v>
      </c>
    </row>
    <row r="100" spans="1:8">
      <c r="A100" s="14" t="s">
        <v>3566</v>
      </c>
      <c r="B100" s="14" t="s">
        <v>4104</v>
      </c>
      <c r="C100" s="14" t="s">
        <v>4105</v>
      </c>
      <c r="D100" s="14" t="s">
        <v>2438</v>
      </c>
      <c r="E100" s="14" t="s">
        <v>3959</v>
      </c>
      <c r="F100">
        <f>SUMIF(GID_GCED_CO2_Plant_2019_v1.0!$V$1:$V$797,'loc sxcoal vs GID worksheet'!A100,GID_GCED_CO2_Plant_2019_v1.0!$AB$1:$AB$797)</f>
        <v>0</v>
      </c>
      <c r="G100" s="15">
        <f t="shared" si="1"/>
        <v>0</v>
      </c>
      <c r="H100" s="15">
        <f>VLOOKUP(E100,'Corr factor'!$A$1:$F$32,6,0)</f>
        <v>0.58290995553709835</v>
      </c>
    </row>
    <row r="101" spans="1:8">
      <c r="A101" s="14" t="s">
        <v>3567</v>
      </c>
      <c r="B101" s="14" t="s">
        <v>4106</v>
      </c>
      <c r="C101" s="14" t="s">
        <v>1219</v>
      </c>
      <c r="D101" s="14" t="s">
        <v>1517</v>
      </c>
      <c r="E101" s="14" t="s">
        <v>4043</v>
      </c>
      <c r="F101">
        <f>SUMIF(GID_GCED_CO2_Plant_2019_v1.0!$V$1:$V$797,'loc sxcoal vs GID worksheet'!A101,GID_GCED_CO2_Plant_2019_v1.0!$AB$1:$AB$797)</f>
        <v>0</v>
      </c>
      <c r="G101" s="15">
        <f t="shared" si="1"/>
        <v>0</v>
      </c>
      <c r="H101" s="15">
        <f>VLOOKUP(E101,'Corr factor'!$A$1:$F$32,6,0)</f>
        <v>1.3074521956443366</v>
      </c>
    </row>
    <row r="102" spans="1:8">
      <c r="A102" s="14" t="s">
        <v>3568</v>
      </c>
      <c r="B102" s="14" t="s">
        <v>4107</v>
      </c>
      <c r="C102" s="14" t="s">
        <v>4108</v>
      </c>
      <c r="D102" s="14" t="s">
        <v>3943</v>
      </c>
      <c r="E102" s="14" t="s">
        <v>3944</v>
      </c>
      <c r="F102">
        <f>SUMIF(GID_GCED_CO2_Plant_2019_v1.0!$V$1:$V$797,'loc sxcoal vs GID worksheet'!A102,GID_GCED_CO2_Plant_2019_v1.0!$AB$1:$AB$797)</f>
        <v>0</v>
      </c>
      <c r="G102" s="15">
        <f t="shared" si="1"/>
        <v>0</v>
      </c>
      <c r="H102" s="15">
        <f>VLOOKUP(E102,'Corr factor'!$A$1:$F$32,6,0)</f>
        <v>0.88297575591570643</v>
      </c>
    </row>
    <row r="103" spans="1:8">
      <c r="A103" s="14" t="s">
        <v>3461</v>
      </c>
      <c r="B103" s="14" t="s">
        <v>4109</v>
      </c>
      <c r="C103" s="14" t="s">
        <v>3219</v>
      </c>
      <c r="D103" s="14" t="s">
        <v>2453</v>
      </c>
      <c r="E103" s="14" t="s">
        <v>4031</v>
      </c>
      <c r="F103">
        <f>SUMIF(GID_GCED_CO2_Plant_2019_v1.0!$V$1:$V$797,'loc sxcoal vs GID worksheet'!A103,GID_GCED_CO2_Plant_2019_v1.0!$AB$1:$AB$797)</f>
        <v>335.22</v>
      </c>
      <c r="G103" s="15">
        <f t="shared" si="1"/>
        <v>7.4002412838052153E-4</v>
      </c>
      <c r="H103" s="15">
        <f>VLOOKUP(E103,'Corr factor'!$A$1:$F$32,6,0)</f>
        <v>1.28036108881481</v>
      </c>
    </row>
    <row r="104" spans="1:8">
      <c r="A104" s="14" t="s">
        <v>3569</v>
      </c>
      <c r="B104" s="14" t="s">
        <v>4110</v>
      </c>
      <c r="C104" s="14" t="s">
        <v>4111</v>
      </c>
      <c r="D104" s="14" t="s">
        <v>2496</v>
      </c>
      <c r="E104" s="14" t="s">
        <v>3976</v>
      </c>
      <c r="F104">
        <f>SUMIF(GID_GCED_CO2_Plant_2019_v1.0!$V$1:$V$797,'loc sxcoal vs GID worksheet'!A104,GID_GCED_CO2_Plant_2019_v1.0!$AB$1:$AB$797)</f>
        <v>0</v>
      </c>
      <c r="G104" s="15">
        <f t="shared" si="1"/>
        <v>0</v>
      </c>
      <c r="H104" s="15">
        <f>VLOOKUP(E104,'Corr factor'!$A$1:$F$32,6,0)</f>
        <v>0.68433331729618196</v>
      </c>
    </row>
    <row r="105" spans="1:8">
      <c r="A105" s="14" t="s">
        <v>3570</v>
      </c>
      <c r="B105" s="14" t="s">
        <v>4112</v>
      </c>
      <c r="C105" s="14" t="s">
        <v>4113</v>
      </c>
      <c r="D105" s="14" t="s">
        <v>2357</v>
      </c>
      <c r="E105" s="14" t="s">
        <v>4062</v>
      </c>
      <c r="F105">
        <f>SUMIF(GID_GCED_CO2_Plant_2019_v1.0!$V$1:$V$797,'loc sxcoal vs GID worksheet'!A105,GID_GCED_CO2_Plant_2019_v1.0!$AB$1:$AB$797)</f>
        <v>0</v>
      </c>
      <c r="G105" s="15">
        <f t="shared" si="1"/>
        <v>0</v>
      </c>
      <c r="H105" s="15">
        <f>VLOOKUP(E105,'Corr factor'!$A$1:$F$32,6,0)</f>
        <v>0.79611556521694449</v>
      </c>
    </row>
    <row r="106" spans="1:8">
      <c r="A106" s="14" t="s">
        <v>3571</v>
      </c>
      <c r="B106" s="14" t="s">
        <v>4114</v>
      </c>
      <c r="C106" s="14" t="s">
        <v>4115</v>
      </c>
      <c r="D106" s="14" t="s">
        <v>2458</v>
      </c>
      <c r="E106" s="14" t="s">
        <v>3957</v>
      </c>
      <c r="F106">
        <f>SUMIF(GID_GCED_CO2_Plant_2019_v1.0!$V$1:$V$797,'loc sxcoal vs GID worksheet'!A106,GID_GCED_CO2_Plant_2019_v1.0!$AB$1:$AB$797)</f>
        <v>0</v>
      </c>
      <c r="G106" s="15">
        <f t="shared" si="1"/>
        <v>0</v>
      </c>
      <c r="H106" s="15">
        <f>VLOOKUP(E106,'Corr factor'!$A$1:$F$32,6,0)</f>
        <v>1.079779275331352</v>
      </c>
    </row>
    <row r="107" spans="1:8">
      <c r="A107" s="14" t="s">
        <v>3572</v>
      </c>
      <c r="B107" s="14" t="s">
        <v>4116</v>
      </c>
      <c r="C107" s="14" t="s">
        <v>1478</v>
      </c>
      <c r="D107" s="14" t="s">
        <v>2366</v>
      </c>
      <c r="E107" s="14" t="s">
        <v>3987</v>
      </c>
      <c r="F107">
        <f>SUMIF(GID_GCED_CO2_Plant_2019_v1.0!$V$1:$V$797,'loc sxcoal vs GID worksheet'!A107,GID_GCED_CO2_Plant_2019_v1.0!$AB$1:$AB$797)</f>
        <v>0</v>
      </c>
      <c r="G107" s="15">
        <f t="shared" si="1"/>
        <v>0</v>
      </c>
      <c r="H107" s="15">
        <f>VLOOKUP(E107,'Corr factor'!$A$1:$F$32,6,0)</f>
        <v>0.89004479403326275</v>
      </c>
    </row>
    <row r="108" spans="1:8">
      <c r="A108" s="14" t="s">
        <v>3573</v>
      </c>
      <c r="B108" s="14" t="s">
        <v>4117</v>
      </c>
      <c r="C108" s="14" t="s">
        <v>4118</v>
      </c>
      <c r="D108" s="14" t="s">
        <v>2634</v>
      </c>
      <c r="E108" s="14" t="s">
        <v>3974</v>
      </c>
      <c r="F108">
        <f>SUMIF(GID_GCED_CO2_Plant_2019_v1.0!$V$1:$V$797,'loc sxcoal vs GID worksheet'!A108,GID_GCED_CO2_Plant_2019_v1.0!$AB$1:$AB$797)</f>
        <v>0</v>
      </c>
      <c r="G108" s="15">
        <f t="shared" si="1"/>
        <v>0</v>
      </c>
      <c r="H108" s="15">
        <f>VLOOKUP(E108,'Corr factor'!$A$1:$F$32,6,0)</f>
        <v>0.31049380620353817</v>
      </c>
    </row>
    <row r="109" spans="1:8">
      <c r="A109" s="14" t="s">
        <v>3574</v>
      </c>
      <c r="B109" s="14" t="s">
        <v>4119</v>
      </c>
      <c r="C109" s="14" t="s">
        <v>4120</v>
      </c>
      <c r="D109" s="14" t="s">
        <v>2416</v>
      </c>
      <c r="E109" s="14" t="s">
        <v>3979</v>
      </c>
      <c r="F109">
        <f>SUMIF(GID_GCED_CO2_Plant_2019_v1.0!$V$1:$V$797,'loc sxcoal vs GID worksheet'!A109,GID_GCED_CO2_Plant_2019_v1.0!$AB$1:$AB$797)</f>
        <v>0</v>
      </c>
      <c r="G109" s="15">
        <f t="shared" si="1"/>
        <v>0</v>
      </c>
      <c r="H109" s="15">
        <f>VLOOKUP(E109,'Corr factor'!$A$1:$F$32,6,0)</f>
        <v>1.3709830768980753</v>
      </c>
    </row>
    <row r="110" spans="1:8">
      <c r="A110" s="14" t="s">
        <v>3488</v>
      </c>
      <c r="B110" s="14" t="s">
        <v>4121</v>
      </c>
      <c r="C110" s="14" t="s">
        <v>4122</v>
      </c>
      <c r="D110" s="14" t="s">
        <v>2409</v>
      </c>
      <c r="E110" s="14" t="s">
        <v>3961</v>
      </c>
      <c r="F110">
        <f>SUMIF(GID_GCED_CO2_Plant_2019_v1.0!$V$1:$V$797,'loc sxcoal vs GID worksheet'!A110,GID_GCED_CO2_Plant_2019_v1.0!$AB$1:$AB$797)</f>
        <v>720.73</v>
      </c>
      <c r="G110" s="15">
        <f t="shared" si="1"/>
        <v>1.5910673290605967E-3</v>
      </c>
      <c r="H110" s="15">
        <f>VLOOKUP(E110,'Corr factor'!$A$1:$F$32,6,0)</f>
        <v>3.1287476638885536</v>
      </c>
    </row>
    <row r="111" spans="1:8">
      <c r="A111" s="14" t="s">
        <v>3471</v>
      </c>
      <c r="B111" s="14" t="s">
        <v>4123</v>
      </c>
      <c r="C111" s="14" t="s">
        <v>3233</v>
      </c>
      <c r="D111" s="14" t="s">
        <v>2366</v>
      </c>
      <c r="E111" s="14" t="s">
        <v>3987</v>
      </c>
      <c r="F111">
        <f>SUMIF(GID_GCED_CO2_Plant_2019_v1.0!$V$1:$V$797,'loc sxcoal vs GID worksheet'!A111,GID_GCED_CO2_Plant_2019_v1.0!$AB$1:$AB$797)</f>
        <v>9148.36</v>
      </c>
      <c r="G111" s="15">
        <f t="shared" si="1"/>
        <v>2.0195713665984213E-2</v>
      </c>
      <c r="H111" s="15">
        <f>VLOOKUP(E111,'Corr factor'!$A$1:$F$32,6,0)</f>
        <v>0.89004479403326275</v>
      </c>
    </row>
    <row r="112" spans="1:8">
      <c r="A112" s="14" t="s">
        <v>3575</v>
      </c>
      <c r="B112" s="14" t="s">
        <v>4124</v>
      </c>
      <c r="C112" s="14" t="s">
        <v>4125</v>
      </c>
      <c r="D112" s="14" t="s">
        <v>1517</v>
      </c>
      <c r="E112" s="14" t="s">
        <v>4043</v>
      </c>
      <c r="F112">
        <f>SUMIF(GID_GCED_CO2_Plant_2019_v1.0!$V$1:$V$797,'loc sxcoal vs GID worksheet'!A112,GID_GCED_CO2_Plant_2019_v1.0!$AB$1:$AB$797)</f>
        <v>0</v>
      </c>
      <c r="G112" s="15">
        <f t="shared" si="1"/>
        <v>0</v>
      </c>
      <c r="H112" s="15">
        <f>VLOOKUP(E112,'Corr factor'!$A$1:$F$32,6,0)</f>
        <v>1.3074521956443366</v>
      </c>
    </row>
    <row r="113" spans="1:8">
      <c r="A113" s="14" t="s">
        <v>3314</v>
      </c>
      <c r="B113" s="14" t="s">
        <v>4126</v>
      </c>
      <c r="C113" s="14" t="s">
        <v>2637</v>
      </c>
      <c r="D113" s="14" t="s">
        <v>2446</v>
      </c>
      <c r="E113" s="14" t="s">
        <v>3951</v>
      </c>
      <c r="F113">
        <f>SUMIF(GID_GCED_CO2_Plant_2019_v1.0!$V$1:$V$797,'loc sxcoal vs GID worksheet'!A113,GID_GCED_CO2_Plant_2019_v1.0!$AB$1:$AB$797)</f>
        <v>449.21</v>
      </c>
      <c r="G113" s="15">
        <f t="shared" si="1"/>
        <v>9.9166588720784568E-4</v>
      </c>
      <c r="H113" s="15">
        <f>VLOOKUP(E113,'Corr factor'!$A$1:$F$32,6,0)</f>
        <v>1.4351795217863323</v>
      </c>
    </row>
    <row r="114" spans="1:8">
      <c r="A114" s="14" t="s">
        <v>3576</v>
      </c>
      <c r="B114" s="14" t="s">
        <v>4127</v>
      </c>
      <c r="C114" s="14" t="s">
        <v>4128</v>
      </c>
      <c r="D114" s="14" t="s">
        <v>3970</v>
      </c>
      <c r="E114" s="14" t="s">
        <v>3971</v>
      </c>
      <c r="F114">
        <f>SUMIF(GID_GCED_CO2_Plant_2019_v1.0!$V$1:$V$797,'loc sxcoal vs GID worksheet'!A114,GID_GCED_CO2_Plant_2019_v1.0!$AB$1:$AB$797)</f>
        <v>0</v>
      </c>
      <c r="G114" s="15">
        <f t="shared" si="1"/>
        <v>0</v>
      </c>
      <c r="H114" s="15">
        <f>VLOOKUP(E114,'Corr factor'!$A$1:$F$32,6,0)</f>
        <v>0.97565072710487244</v>
      </c>
    </row>
    <row r="115" spans="1:8">
      <c r="A115" s="14" t="s">
        <v>3577</v>
      </c>
      <c r="B115" s="14" t="s">
        <v>4129</v>
      </c>
      <c r="C115" s="14" t="s">
        <v>4130</v>
      </c>
      <c r="D115" s="14" t="s">
        <v>3970</v>
      </c>
      <c r="E115" s="14" t="s">
        <v>3971</v>
      </c>
      <c r="F115">
        <f>SUMIF(GID_GCED_CO2_Plant_2019_v1.0!$V$1:$V$797,'loc sxcoal vs GID worksheet'!A115,GID_GCED_CO2_Plant_2019_v1.0!$AB$1:$AB$797)</f>
        <v>0</v>
      </c>
      <c r="G115" s="15">
        <f t="shared" si="1"/>
        <v>0</v>
      </c>
      <c r="H115" s="15">
        <f>VLOOKUP(E115,'Corr factor'!$A$1:$F$32,6,0)</f>
        <v>0.97565072710487244</v>
      </c>
    </row>
    <row r="116" spans="1:8">
      <c r="A116" s="14" t="s">
        <v>3401</v>
      </c>
      <c r="B116" s="14" t="s">
        <v>4131</v>
      </c>
      <c r="C116" s="14" t="s">
        <v>3022</v>
      </c>
      <c r="D116" s="14" t="s">
        <v>2446</v>
      </c>
      <c r="E116" s="14" t="s">
        <v>3951</v>
      </c>
      <c r="F116">
        <f>SUMIF(GID_GCED_CO2_Plant_2019_v1.0!$V$1:$V$797,'loc sxcoal vs GID worksheet'!A116,GID_GCED_CO2_Plant_2019_v1.0!$AB$1:$AB$797)</f>
        <v>1676.13</v>
      </c>
      <c r="G116" s="15">
        <f t="shared" si="1"/>
        <v>3.7001868692275032E-3</v>
      </c>
      <c r="H116" s="15">
        <f>VLOOKUP(E116,'Corr factor'!$A$1:$F$32,6,0)</f>
        <v>1.4351795217863323</v>
      </c>
    </row>
    <row r="117" spans="1:8">
      <c r="A117" s="14" t="s">
        <v>3375</v>
      </c>
      <c r="B117" s="14" t="s">
        <v>4132</v>
      </c>
      <c r="C117" s="14" t="s">
        <v>2942</v>
      </c>
      <c r="D117" s="14" t="s">
        <v>2496</v>
      </c>
      <c r="E117" s="14" t="s">
        <v>3976</v>
      </c>
      <c r="F117">
        <f>SUMIF(GID_GCED_CO2_Plant_2019_v1.0!$V$1:$V$797,'loc sxcoal vs GID worksheet'!A117,GID_GCED_CO2_Plant_2019_v1.0!$AB$1:$AB$797)</f>
        <v>1045.9100000000001</v>
      </c>
      <c r="G117" s="15">
        <f t="shared" si="1"/>
        <v>2.3089273793761448E-3</v>
      </c>
      <c r="H117" s="15">
        <f>VLOOKUP(E117,'Corr factor'!$A$1:$F$32,6,0)</f>
        <v>0.68433331729618196</v>
      </c>
    </row>
    <row r="118" spans="1:8">
      <c r="A118" s="14" t="s">
        <v>3578</v>
      </c>
      <c r="B118" s="14" t="s">
        <v>4133</v>
      </c>
      <c r="C118" s="14" t="s">
        <v>4134</v>
      </c>
      <c r="D118" s="14" t="s">
        <v>2458</v>
      </c>
      <c r="E118" s="14" t="s">
        <v>3957</v>
      </c>
      <c r="F118">
        <f>SUMIF(GID_GCED_CO2_Plant_2019_v1.0!$V$1:$V$797,'loc sxcoal vs GID worksheet'!A118,GID_GCED_CO2_Plant_2019_v1.0!$AB$1:$AB$797)</f>
        <v>0</v>
      </c>
      <c r="G118" s="15">
        <f t="shared" si="1"/>
        <v>0</v>
      </c>
      <c r="H118" s="15">
        <f>VLOOKUP(E118,'Corr factor'!$A$1:$F$32,6,0)</f>
        <v>1.079779275331352</v>
      </c>
    </row>
    <row r="119" spans="1:8">
      <c r="A119" s="14" t="s">
        <v>3457</v>
      </c>
      <c r="B119" s="14" t="s">
        <v>4135</v>
      </c>
      <c r="C119" s="14" t="s">
        <v>2525</v>
      </c>
      <c r="D119" s="14" t="s">
        <v>2396</v>
      </c>
      <c r="E119" s="14" t="s">
        <v>4093</v>
      </c>
      <c r="F119">
        <f>SUMIF(GID_GCED_CO2_Plant_2019_v1.0!$V$1:$V$797,'loc sxcoal vs GID worksheet'!A119,GID_GCED_CO2_Plant_2019_v1.0!$AB$1:$AB$797)</f>
        <v>261.48</v>
      </c>
      <c r="G119" s="15">
        <f t="shared" si="1"/>
        <v>5.7723736378777755E-4</v>
      </c>
      <c r="H119" s="15">
        <f>VLOOKUP(E119,'Corr factor'!$A$1:$F$32,6,0)</f>
        <v>1.0339316951788866</v>
      </c>
    </row>
    <row r="120" spans="1:8">
      <c r="A120" s="14" t="s">
        <v>3579</v>
      </c>
      <c r="B120" s="14" t="s">
        <v>4136</v>
      </c>
      <c r="C120" s="14" t="s">
        <v>2525</v>
      </c>
      <c r="D120" s="14" t="s">
        <v>2438</v>
      </c>
      <c r="E120" s="14" t="s">
        <v>3959</v>
      </c>
      <c r="F120">
        <f>SUMIF(GID_GCED_CO2_Plant_2019_v1.0!$V$1:$V$797,'loc sxcoal vs GID worksheet'!A120,GID_GCED_CO2_Plant_2019_v1.0!$AB$1:$AB$797)</f>
        <v>0</v>
      </c>
      <c r="G120" s="15">
        <f t="shared" si="1"/>
        <v>0</v>
      </c>
      <c r="H120" s="15">
        <f>VLOOKUP(E120,'Corr factor'!$A$1:$F$32,6,0)</f>
        <v>0.58290995553709835</v>
      </c>
    </row>
    <row r="121" spans="1:8">
      <c r="A121" s="14" t="s">
        <v>3580</v>
      </c>
      <c r="B121" s="14" t="s">
        <v>4137</v>
      </c>
      <c r="C121" s="14" t="s">
        <v>4138</v>
      </c>
      <c r="D121" s="14" t="s">
        <v>3970</v>
      </c>
      <c r="E121" s="14" t="s">
        <v>3971</v>
      </c>
      <c r="F121">
        <f>SUMIF(GID_GCED_CO2_Plant_2019_v1.0!$V$1:$V$797,'loc sxcoal vs GID worksheet'!A121,GID_GCED_CO2_Plant_2019_v1.0!$AB$1:$AB$797)</f>
        <v>0</v>
      </c>
      <c r="G121" s="15">
        <f t="shared" si="1"/>
        <v>0</v>
      </c>
      <c r="H121" s="15">
        <f>VLOOKUP(E121,'Corr factor'!$A$1:$F$32,6,0)</f>
        <v>0.97565072710487244</v>
      </c>
    </row>
    <row r="122" spans="1:8">
      <c r="A122" s="14" t="s">
        <v>3581</v>
      </c>
      <c r="B122" s="14" t="s">
        <v>4139</v>
      </c>
      <c r="C122" s="14" t="s">
        <v>4140</v>
      </c>
      <c r="D122" s="14" t="s">
        <v>2642</v>
      </c>
      <c r="E122" s="14" t="s">
        <v>4037</v>
      </c>
      <c r="F122">
        <f>SUMIF(GID_GCED_CO2_Plant_2019_v1.0!$V$1:$V$797,'loc sxcoal vs GID worksheet'!A122,GID_GCED_CO2_Plant_2019_v1.0!$AB$1:$AB$797)</f>
        <v>0</v>
      </c>
      <c r="G122" s="15">
        <f t="shared" si="1"/>
        <v>0</v>
      </c>
      <c r="H122" s="15">
        <f>VLOOKUP(E122,'Corr factor'!$A$1:$F$32,6,0)</f>
        <v>2.2121598209451325</v>
      </c>
    </row>
    <row r="123" spans="1:8">
      <c r="A123" s="14" t="s">
        <v>3487</v>
      </c>
      <c r="B123" s="14" t="s">
        <v>4141</v>
      </c>
      <c r="C123" s="14" t="s">
        <v>4142</v>
      </c>
      <c r="D123" s="14" t="s">
        <v>1517</v>
      </c>
      <c r="E123" s="14" t="s">
        <v>4043</v>
      </c>
      <c r="F123">
        <f>SUMIF(GID_GCED_CO2_Plant_2019_v1.0!$V$1:$V$797,'loc sxcoal vs GID worksheet'!A123,GID_GCED_CO2_Plant_2019_v1.0!$AB$1:$AB$797)</f>
        <v>261.48</v>
      </c>
      <c r="G123" s="15">
        <f t="shared" si="1"/>
        <v>5.7723736378777755E-4</v>
      </c>
      <c r="H123" s="15">
        <f>VLOOKUP(E123,'Corr factor'!$A$1:$F$32,6,0)</f>
        <v>1.3074521956443366</v>
      </c>
    </row>
    <row r="124" spans="1:8">
      <c r="A124" s="14" t="s">
        <v>3582</v>
      </c>
      <c r="B124" s="14" t="s">
        <v>4143</v>
      </c>
      <c r="C124" s="14" t="s">
        <v>4144</v>
      </c>
      <c r="D124" s="14" t="s">
        <v>2370</v>
      </c>
      <c r="E124" s="14" t="s">
        <v>4145</v>
      </c>
      <c r="F124">
        <f>SUMIF(GID_GCED_CO2_Plant_2019_v1.0!$V$1:$V$797,'loc sxcoal vs GID worksheet'!A124,GID_GCED_CO2_Plant_2019_v1.0!$AB$1:$AB$797)</f>
        <v>0</v>
      </c>
      <c r="G124" s="15">
        <f t="shared" si="1"/>
        <v>0</v>
      </c>
      <c r="H124" s="15">
        <f>VLOOKUP(E124,'Corr factor'!$A$1:$F$32,6,0)</f>
        <v>1.9984191813644829</v>
      </c>
    </row>
    <row r="125" spans="1:8">
      <c r="A125" s="14" t="s">
        <v>3583</v>
      </c>
      <c r="B125" s="14" t="s">
        <v>4146</v>
      </c>
      <c r="C125" s="14" t="s">
        <v>4147</v>
      </c>
      <c r="D125" s="14" t="s">
        <v>2370</v>
      </c>
      <c r="E125" s="14" t="s">
        <v>4145</v>
      </c>
      <c r="F125">
        <f>SUMIF(GID_GCED_CO2_Plant_2019_v1.0!$V$1:$V$797,'loc sxcoal vs GID worksheet'!A125,GID_GCED_CO2_Plant_2019_v1.0!$AB$1:$AB$797)</f>
        <v>0</v>
      </c>
      <c r="G125" s="15">
        <f t="shared" si="1"/>
        <v>0</v>
      </c>
      <c r="H125" s="15">
        <f>VLOOKUP(E125,'Corr factor'!$A$1:$F$32,6,0)</f>
        <v>1.9984191813644829</v>
      </c>
    </row>
    <row r="126" spans="1:8">
      <c r="A126" s="14" t="s">
        <v>3584</v>
      </c>
      <c r="B126" s="14" t="s">
        <v>4148</v>
      </c>
      <c r="C126" s="14" t="s">
        <v>4149</v>
      </c>
      <c r="D126" s="14" t="s">
        <v>3943</v>
      </c>
      <c r="E126" s="14" t="s">
        <v>3944</v>
      </c>
      <c r="F126">
        <f>SUMIF(GID_GCED_CO2_Plant_2019_v1.0!$V$1:$V$797,'loc sxcoal vs GID worksheet'!A126,GID_GCED_CO2_Plant_2019_v1.0!$AB$1:$AB$797)</f>
        <v>0</v>
      </c>
      <c r="G126" s="15">
        <f t="shared" si="1"/>
        <v>0</v>
      </c>
      <c r="H126" s="15">
        <f>VLOOKUP(E126,'Corr factor'!$A$1:$F$32,6,0)</f>
        <v>0.88297575591570643</v>
      </c>
    </row>
    <row r="127" spans="1:8">
      <c r="A127" s="14" t="s">
        <v>3585</v>
      </c>
      <c r="B127" s="14" t="s">
        <v>4150</v>
      </c>
      <c r="C127" s="14" t="s">
        <v>3174</v>
      </c>
      <c r="D127" s="14" t="s">
        <v>2610</v>
      </c>
      <c r="E127" s="14" t="s">
        <v>3936</v>
      </c>
      <c r="F127">
        <f>SUMIF(GID_GCED_CO2_Plant_2019_v1.0!$V$1:$V$797,'loc sxcoal vs GID worksheet'!A127,GID_GCED_CO2_Plant_2019_v1.0!$AB$1:$AB$797)</f>
        <v>0</v>
      </c>
      <c r="G127" s="15">
        <f t="shared" si="1"/>
        <v>0</v>
      </c>
      <c r="H127" s="15">
        <f>VLOOKUP(E127,'Corr factor'!$A$1:$F$32,6,0)</f>
        <v>1.919574761764046</v>
      </c>
    </row>
    <row r="128" spans="1:8">
      <c r="A128" s="14" t="s">
        <v>3586</v>
      </c>
      <c r="B128" s="14" t="s">
        <v>4151</v>
      </c>
      <c r="C128" s="14" t="s">
        <v>4152</v>
      </c>
      <c r="D128" s="14" t="s">
        <v>2370</v>
      </c>
      <c r="E128" s="14" t="s">
        <v>4145</v>
      </c>
      <c r="F128">
        <f>SUMIF(GID_GCED_CO2_Plant_2019_v1.0!$V$1:$V$797,'loc sxcoal vs GID worksheet'!A128,GID_GCED_CO2_Plant_2019_v1.0!$AB$1:$AB$797)</f>
        <v>0</v>
      </c>
      <c r="G128" s="15">
        <f t="shared" si="1"/>
        <v>0</v>
      </c>
      <c r="H128" s="15">
        <f>VLOOKUP(E128,'Corr factor'!$A$1:$F$32,6,0)</f>
        <v>1.9984191813644829</v>
      </c>
    </row>
    <row r="129" spans="1:8">
      <c r="A129" s="14" t="s">
        <v>3472</v>
      </c>
      <c r="B129" s="14" t="s">
        <v>4153</v>
      </c>
      <c r="C129" s="14" t="s">
        <v>3234</v>
      </c>
      <c r="D129" s="14" t="s">
        <v>2409</v>
      </c>
      <c r="E129" s="14" t="s">
        <v>3961</v>
      </c>
      <c r="F129">
        <f>SUMIF(GID_GCED_CO2_Plant_2019_v1.0!$V$1:$V$797,'loc sxcoal vs GID worksheet'!A129,GID_GCED_CO2_Plant_2019_v1.0!$AB$1:$AB$797)</f>
        <v>335.22</v>
      </c>
      <c r="G129" s="15">
        <f t="shared" si="1"/>
        <v>7.4002412838052153E-4</v>
      </c>
      <c r="H129" s="15">
        <f>VLOOKUP(E129,'Corr factor'!$A$1:$F$32,6,0)</f>
        <v>3.1287476638885536</v>
      </c>
    </row>
    <row r="130" spans="1:8">
      <c r="A130" s="14" t="s">
        <v>3318</v>
      </c>
      <c r="B130" s="14" t="s">
        <v>4154</v>
      </c>
      <c r="C130" s="14" t="s">
        <v>2665</v>
      </c>
      <c r="D130" s="14" t="s">
        <v>2438</v>
      </c>
      <c r="E130" s="14" t="s">
        <v>3959</v>
      </c>
      <c r="F130">
        <f>SUMIF(GID_GCED_CO2_Plant_2019_v1.0!$V$1:$V$797,'loc sxcoal vs GID worksheet'!A130,GID_GCED_CO2_Plant_2019_v1.0!$AB$1:$AB$797)</f>
        <v>573.23</v>
      </c>
      <c r="G130" s="15">
        <f t="shared" si="1"/>
        <v>1.2654496483251786E-3</v>
      </c>
      <c r="H130" s="15">
        <f>VLOOKUP(E130,'Corr factor'!$A$1:$F$32,6,0)</f>
        <v>0.58290995553709835</v>
      </c>
    </row>
    <row r="131" spans="1:8">
      <c r="A131" s="14" t="s">
        <v>3587</v>
      </c>
      <c r="B131" s="14" t="s">
        <v>4155</v>
      </c>
      <c r="C131" s="14" t="s">
        <v>4156</v>
      </c>
      <c r="D131" s="14" t="s">
        <v>2438</v>
      </c>
      <c r="E131" s="14" t="s">
        <v>3959</v>
      </c>
      <c r="F131">
        <f>SUMIF(GID_GCED_CO2_Plant_2019_v1.0!$V$1:$V$797,'loc sxcoal vs GID worksheet'!A131,GID_GCED_CO2_Plant_2019_v1.0!$AB$1:$AB$797)</f>
        <v>0</v>
      </c>
      <c r="G131" s="15">
        <f t="shared" ref="G131:G194" si="2">F131/SUM($F$2:$F$686)</f>
        <v>0</v>
      </c>
      <c r="H131" s="15">
        <f>VLOOKUP(E131,'Corr factor'!$A$1:$F$32,6,0)</f>
        <v>0.58290995553709835</v>
      </c>
    </row>
    <row r="132" spans="1:8">
      <c r="A132" s="14" t="s">
        <v>3588</v>
      </c>
      <c r="B132" s="14" t="s">
        <v>4157</v>
      </c>
      <c r="C132" s="14" t="s">
        <v>2463</v>
      </c>
      <c r="D132" s="14" t="s">
        <v>2386</v>
      </c>
      <c r="E132" s="14" t="s">
        <v>3955</v>
      </c>
      <c r="F132">
        <f>SUMIF(GID_GCED_CO2_Plant_2019_v1.0!$V$1:$V$797,'loc sxcoal vs GID worksheet'!A132,GID_GCED_CO2_Plant_2019_v1.0!$AB$1:$AB$797)</f>
        <v>0</v>
      </c>
      <c r="G132" s="15">
        <f t="shared" si="2"/>
        <v>0</v>
      </c>
      <c r="H132" s="15">
        <f>VLOOKUP(E132,'Corr factor'!$A$1:$F$32,6,0)</f>
        <v>0.42157511711935775</v>
      </c>
    </row>
    <row r="133" spans="1:8">
      <c r="A133" s="14" t="s">
        <v>3589</v>
      </c>
      <c r="B133" s="14" t="s">
        <v>4158</v>
      </c>
      <c r="C133" s="14" t="s">
        <v>4159</v>
      </c>
      <c r="D133" s="14" t="s">
        <v>2634</v>
      </c>
      <c r="E133" s="14" t="s">
        <v>3974</v>
      </c>
      <c r="F133">
        <f>SUMIF(GID_GCED_CO2_Plant_2019_v1.0!$V$1:$V$797,'loc sxcoal vs GID worksheet'!A133,GID_GCED_CO2_Plant_2019_v1.0!$AB$1:$AB$797)</f>
        <v>0</v>
      </c>
      <c r="G133" s="15">
        <f t="shared" si="2"/>
        <v>0</v>
      </c>
      <c r="H133" s="15">
        <f>VLOOKUP(E133,'Corr factor'!$A$1:$F$32,6,0)</f>
        <v>0.31049380620353817</v>
      </c>
    </row>
    <row r="134" spans="1:8">
      <c r="A134" s="14" t="s">
        <v>3590</v>
      </c>
      <c r="B134" s="14" t="s">
        <v>4160</v>
      </c>
      <c r="C134" s="14" t="s">
        <v>2547</v>
      </c>
      <c r="D134" s="14" t="s">
        <v>3943</v>
      </c>
      <c r="E134" s="14" t="s">
        <v>3944</v>
      </c>
      <c r="F134">
        <f>SUMIF(GID_GCED_CO2_Plant_2019_v1.0!$V$1:$V$797,'loc sxcoal vs GID worksheet'!A134,GID_GCED_CO2_Plant_2019_v1.0!$AB$1:$AB$797)</f>
        <v>0</v>
      </c>
      <c r="G134" s="15">
        <f t="shared" si="2"/>
        <v>0</v>
      </c>
      <c r="H134" s="15">
        <f>VLOOKUP(E134,'Corr factor'!$A$1:$F$32,6,0)</f>
        <v>0.88297575591570643</v>
      </c>
    </row>
    <row r="135" spans="1:8">
      <c r="A135" s="14" t="s">
        <v>3591</v>
      </c>
      <c r="B135" s="14" t="s">
        <v>4161</v>
      </c>
      <c r="C135" s="14" t="s">
        <v>4162</v>
      </c>
      <c r="D135" s="14" t="s">
        <v>2370</v>
      </c>
      <c r="E135" s="14" t="s">
        <v>4145</v>
      </c>
      <c r="F135">
        <f>SUMIF(GID_GCED_CO2_Plant_2019_v1.0!$V$1:$V$797,'loc sxcoal vs GID worksheet'!A135,GID_GCED_CO2_Plant_2019_v1.0!$AB$1:$AB$797)</f>
        <v>0</v>
      </c>
      <c r="G135" s="15">
        <f t="shared" si="2"/>
        <v>0</v>
      </c>
      <c r="H135" s="15">
        <f>VLOOKUP(E135,'Corr factor'!$A$1:$F$32,6,0)</f>
        <v>1.9984191813644829</v>
      </c>
    </row>
    <row r="136" spans="1:8">
      <c r="A136" s="14" t="s">
        <v>3592</v>
      </c>
      <c r="B136" s="14" t="s">
        <v>4163</v>
      </c>
      <c r="C136" s="14" t="s">
        <v>4162</v>
      </c>
      <c r="D136" s="14" t="s">
        <v>2396</v>
      </c>
      <c r="E136" s="14" t="s">
        <v>4093</v>
      </c>
      <c r="F136">
        <f>SUMIF(GID_GCED_CO2_Plant_2019_v1.0!$V$1:$V$797,'loc sxcoal vs GID worksheet'!A136,GID_GCED_CO2_Plant_2019_v1.0!$AB$1:$AB$797)</f>
        <v>0</v>
      </c>
      <c r="G136" s="15">
        <f t="shared" si="2"/>
        <v>0</v>
      </c>
      <c r="H136" s="15">
        <f>VLOOKUP(E136,'Corr factor'!$A$1:$F$32,6,0)</f>
        <v>1.0339316951788866</v>
      </c>
    </row>
    <row r="137" spans="1:8">
      <c r="A137" s="14" t="s">
        <v>3593</v>
      </c>
      <c r="B137" s="14" t="s">
        <v>4164</v>
      </c>
      <c r="C137" s="14" t="s">
        <v>4165</v>
      </c>
      <c r="D137" s="14" t="s">
        <v>2438</v>
      </c>
      <c r="E137" s="14" t="s">
        <v>3959</v>
      </c>
      <c r="F137">
        <f>SUMIF(GID_GCED_CO2_Plant_2019_v1.0!$V$1:$V$797,'loc sxcoal vs GID worksheet'!A137,GID_GCED_CO2_Plant_2019_v1.0!$AB$1:$AB$797)</f>
        <v>0</v>
      </c>
      <c r="G137" s="15">
        <f t="shared" si="2"/>
        <v>0</v>
      </c>
      <c r="H137" s="15">
        <f>VLOOKUP(E137,'Corr factor'!$A$1:$F$32,6,0)</f>
        <v>0.58290995553709835</v>
      </c>
    </row>
    <row r="138" spans="1:8">
      <c r="A138" s="14" t="s">
        <v>3275</v>
      </c>
      <c r="B138" s="14" t="s">
        <v>4166</v>
      </c>
      <c r="C138" s="14" t="s">
        <v>2475</v>
      </c>
      <c r="D138" s="14" t="s">
        <v>2396</v>
      </c>
      <c r="E138" s="14" t="s">
        <v>4093</v>
      </c>
      <c r="F138">
        <f>SUMIF(GID_GCED_CO2_Plant_2019_v1.0!$V$1:$V$797,'loc sxcoal vs GID worksheet'!A138,GID_GCED_CO2_Plant_2019_v1.0!$AB$1:$AB$797)</f>
        <v>3191.3900000000003</v>
      </c>
      <c r="G138" s="15">
        <f t="shared" si="2"/>
        <v>7.0452407465912319E-3</v>
      </c>
      <c r="H138" s="15">
        <f>VLOOKUP(E138,'Corr factor'!$A$1:$F$32,6,0)</f>
        <v>1.0339316951788866</v>
      </c>
    </row>
    <row r="139" spans="1:8">
      <c r="A139" s="14" t="s">
        <v>3497</v>
      </c>
      <c r="B139" s="14" t="s">
        <v>4167</v>
      </c>
      <c r="C139" s="14" t="s">
        <v>4168</v>
      </c>
      <c r="D139" s="14" t="s">
        <v>2396</v>
      </c>
      <c r="E139" s="14" t="s">
        <v>4093</v>
      </c>
      <c r="F139">
        <f>SUMIF(GID_GCED_CO2_Plant_2019_v1.0!$V$1:$V$797,'loc sxcoal vs GID worksheet'!A139,GID_GCED_CO2_Plant_2019_v1.0!$AB$1:$AB$797)</f>
        <v>1045.9100000000001</v>
      </c>
      <c r="G139" s="15">
        <f t="shared" si="2"/>
        <v>2.3089273793761448E-3</v>
      </c>
      <c r="H139" s="15">
        <f>VLOOKUP(E139,'Corr factor'!$A$1:$F$32,6,0)</f>
        <v>1.0339316951788866</v>
      </c>
    </row>
    <row r="140" spans="1:8">
      <c r="A140" s="14" t="s">
        <v>3594</v>
      </c>
      <c r="B140" s="14" t="s">
        <v>4169</v>
      </c>
      <c r="C140" s="14" t="s">
        <v>4170</v>
      </c>
      <c r="D140" s="14" t="s">
        <v>1445</v>
      </c>
      <c r="E140" s="14" t="s">
        <v>3947</v>
      </c>
      <c r="F140">
        <f>SUMIF(GID_GCED_CO2_Plant_2019_v1.0!$V$1:$V$797,'loc sxcoal vs GID worksheet'!A140,GID_GCED_CO2_Plant_2019_v1.0!$AB$1:$AB$797)</f>
        <v>0</v>
      </c>
      <c r="G140" s="15">
        <f t="shared" si="2"/>
        <v>0</v>
      </c>
      <c r="H140" s="15">
        <f>VLOOKUP(E140,'Corr factor'!$A$1:$F$32,6,0)</f>
        <v>1.0199100380374329</v>
      </c>
    </row>
    <row r="141" spans="1:8">
      <c r="A141" s="14" t="s">
        <v>3595</v>
      </c>
      <c r="B141" s="14" t="s">
        <v>4171</v>
      </c>
      <c r="C141" s="14" t="s">
        <v>4172</v>
      </c>
      <c r="D141" s="14" t="s">
        <v>2458</v>
      </c>
      <c r="E141" s="14" t="s">
        <v>3957</v>
      </c>
      <c r="F141">
        <f>SUMIF(GID_GCED_CO2_Plant_2019_v1.0!$V$1:$V$797,'loc sxcoal vs GID worksheet'!A141,GID_GCED_CO2_Plant_2019_v1.0!$AB$1:$AB$797)</f>
        <v>0</v>
      </c>
      <c r="G141" s="15">
        <f t="shared" si="2"/>
        <v>0</v>
      </c>
      <c r="H141" s="15">
        <f>VLOOKUP(E141,'Corr factor'!$A$1:$F$32,6,0)</f>
        <v>1.079779275331352</v>
      </c>
    </row>
    <row r="142" spans="1:8">
      <c r="A142" s="14" t="s">
        <v>3596</v>
      </c>
      <c r="B142" s="14" t="s">
        <v>4173</v>
      </c>
      <c r="C142" s="14" t="s">
        <v>2864</v>
      </c>
      <c r="D142" s="14" t="s">
        <v>2642</v>
      </c>
      <c r="E142" s="14" t="s">
        <v>4037</v>
      </c>
      <c r="F142">
        <f>SUMIF(GID_GCED_CO2_Plant_2019_v1.0!$V$1:$V$797,'loc sxcoal vs GID worksheet'!A142,GID_GCED_CO2_Plant_2019_v1.0!$AB$1:$AB$797)</f>
        <v>0</v>
      </c>
      <c r="G142" s="15">
        <f t="shared" si="2"/>
        <v>0</v>
      </c>
      <c r="H142" s="15">
        <f>VLOOKUP(E142,'Corr factor'!$A$1:$F$32,6,0)</f>
        <v>2.2121598209451325</v>
      </c>
    </row>
    <row r="143" spans="1:8">
      <c r="A143" s="14" t="s">
        <v>3597</v>
      </c>
      <c r="B143" s="14" t="s">
        <v>4174</v>
      </c>
      <c r="C143" s="14" t="s">
        <v>4175</v>
      </c>
      <c r="D143" s="14" t="s">
        <v>2453</v>
      </c>
      <c r="E143" s="14" t="s">
        <v>4031</v>
      </c>
      <c r="F143">
        <f>SUMIF(GID_GCED_CO2_Plant_2019_v1.0!$V$1:$V$797,'loc sxcoal vs GID worksheet'!A143,GID_GCED_CO2_Plant_2019_v1.0!$AB$1:$AB$797)</f>
        <v>0</v>
      </c>
      <c r="G143" s="15">
        <f t="shared" si="2"/>
        <v>0</v>
      </c>
      <c r="H143" s="15">
        <f>VLOOKUP(E143,'Corr factor'!$A$1:$F$32,6,0)</f>
        <v>1.28036108881481</v>
      </c>
    </row>
    <row r="144" spans="1:8">
      <c r="A144" s="14" t="s">
        <v>3598</v>
      </c>
      <c r="B144" s="14" t="s">
        <v>4176</v>
      </c>
      <c r="C144" s="14" t="s">
        <v>4177</v>
      </c>
      <c r="D144" s="14" t="s">
        <v>1517</v>
      </c>
      <c r="E144" s="14" t="s">
        <v>4043</v>
      </c>
      <c r="F144">
        <f>SUMIF(GID_GCED_CO2_Plant_2019_v1.0!$V$1:$V$797,'loc sxcoal vs GID worksheet'!A144,GID_GCED_CO2_Plant_2019_v1.0!$AB$1:$AB$797)</f>
        <v>0</v>
      </c>
      <c r="G144" s="15">
        <f t="shared" si="2"/>
        <v>0</v>
      </c>
      <c r="H144" s="15">
        <f>VLOOKUP(E144,'Corr factor'!$A$1:$F$32,6,0)</f>
        <v>1.3074521956443366</v>
      </c>
    </row>
    <row r="145" spans="1:8">
      <c r="A145" s="14" t="s">
        <v>3599</v>
      </c>
      <c r="B145" s="14" t="s">
        <v>4178</v>
      </c>
      <c r="C145" s="14" t="s">
        <v>4179</v>
      </c>
      <c r="D145" s="14" t="s">
        <v>2545</v>
      </c>
      <c r="E145" s="14" t="s">
        <v>3953</v>
      </c>
      <c r="F145">
        <f>SUMIF(GID_GCED_CO2_Plant_2019_v1.0!$V$1:$V$797,'loc sxcoal vs GID worksheet'!A145,GID_GCED_CO2_Plant_2019_v1.0!$AB$1:$AB$797)</f>
        <v>0</v>
      </c>
      <c r="G145" s="15">
        <f t="shared" si="2"/>
        <v>0</v>
      </c>
      <c r="H145" s="15">
        <f>VLOOKUP(E145,'Corr factor'!$A$1:$F$32,6,0)</f>
        <v>2.5586462333137372</v>
      </c>
    </row>
    <row r="146" spans="1:8">
      <c r="A146" s="14" t="s">
        <v>3600</v>
      </c>
      <c r="B146" s="14" t="s">
        <v>4180</v>
      </c>
      <c r="C146" s="14" t="s">
        <v>4181</v>
      </c>
      <c r="D146" s="14" t="s">
        <v>3970</v>
      </c>
      <c r="E146" s="14" t="s">
        <v>3971</v>
      </c>
      <c r="F146">
        <f>SUMIF(GID_GCED_CO2_Plant_2019_v1.0!$V$1:$V$797,'loc sxcoal vs GID worksheet'!A146,GID_GCED_CO2_Plant_2019_v1.0!$AB$1:$AB$797)</f>
        <v>0</v>
      </c>
      <c r="G146" s="15">
        <f t="shared" si="2"/>
        <v>0</v>
      </c>
      <c r="H146" s="15">
        <f>VLOOKUP(E146,'Corr factor'!$A$1:$F$32,6,0)</f>
        <v>0.97565072710487244</v>
      </c>
    </row>
    <row r="147" spans="1:8">
      <c r="A147" s="14" t="s">
        <v>3601</v>
      </c>
      <c r="B147" s="14" t="s">
        <v>4182</v>
      </c>
      <c r="C147" s="14" t="s">
        <v>4183</v>
      </c>
      <c r="D147" s="14" t="s">
        <v>2565</v>
      </c>
      <c r="E147" s="14" t="s">
        <v>4086</v>
      </c>
      <c r="F147">
        <f>SUMIF(GID_GCED_CO2_Plant_2019_v1.0!$V$1:$V$797,'loc sxcoal vs GID worksheet'!A147,GID_GCED_CO2_Plant_2019_v1.0!$AB$1:$AB$797)</f>
        <v>0</v>
      </c>
      <c r="G147" s="15">
        <f t="shared" si="2"/>
        <v>0</v>
      </c>
      <c r="H147" s="15">
        <f>VLOOKUP(E147,'Corr factor'!$A$1:$F$32,6,0)</f>
        <v>1.2331548907448633</v>
      </c>
    </row>
    <row r="148" spans="1:8">
      <c r="A148" s="14" t="s">
        <v>3602</v>
      </c>
      <c r="B148" s="14" t="s">
        <v>4184</v>
      </c>
      <c r="C148" s="14" t="s">
        <v>4185</v>
      </c>
      <c r="D148" s="14" t="s">
        <v>2396</v>
      </c>
      <c r="E148" s="14" t="s">
        <v>4093</v>
      </c>
      <c r="F148">
        <f>SUMIF(GID_GCED_CO2_Plant_2019_v1.0!$V$1:$V$797,'loc sxcoal vs GID worksheet'!A148,GID_GCED_CO2_Plant_2019_v1.0!$AB$1:$AB$797)</f>
        <v>0</v>
      </c>
      <c r="G148" s="15">
        <f t="shared" si="2"/>
        <v>0</v>
      </c>
      <c r="H148" s="15">
        <f>VLOOKUP(E148,'Corr factor'!$A$1:$F$32,6,0)</f>
        <v>1.0339316951788866</v>
      </c>
    </row>
    <row r="149" spans="1:8">
      <c r="A149" s="14" t="s">
        <v>3603</v>
      </c>
      <c r="B149" s="14" t="s">
        <v>4186</v>
      </c>
      <c r="C149" s="14" t="s">
        <v>4187</v>
      </c>
      <c r="D149" s="14" t="s">
        <v>2362</v>
      </c>
      <c r="E149" s="14" t="s">
        <v>3963</v>
      </c>
      <c r="F149">
        <f>SUMIF(GID_GCED_CO2_Plant_2019_v1.0!$V$1:$V$797,'loc sxcoal vs GID worksheet'!A149,GID_GCED_CO2_Plant_2019_v1.0!$AB$1:$AB$797)</f>
        <v>0</v>
      </c>
      <c r="G149" s="15">
        <f t="shared" si="2"/>
        <v>0</v>
      </c>
      <c r="H149" s="15">
        <f>VLOOKUP(E149,'Corr factor'!$A$1:$F$32,6,0)</f>
        <v>0.75648970822376005</v>
      </c>
    </row>
    <row r="150" spans="1:8">
      <c r="A150" s="14" t="s">
        <v>3604</v>
      </c>
      <c r="B150" s="14" t="s">
        <v>4188</v>
      </c>
      <c r="C150" s="14" t="s">
        <v>4189</v>
      </c>
      <c r="D150" s="14" t="s">
        <v>2634</v>
      </c>
      <c r="E150" s="14" t="s">
        <v>3974</v>
      </c>
      <c r="F150">
        <f>SUMIF(GID_GCED_CO2_Plant_2019_v1.0!$V$1:$V$797,'loc sxcoal vs GID worksheet'!A150,GID_GCED_CO2_Plant_2019_v1.0!$AB$1:$AB$797)</f>
        <v>0</v>
      </c>
      <c r="G150" s="15">
        <f t="shared" si="2"/>
        <v>0</v>
      </c>
      <c r="H150" s="15">
        <f>VLOOKUP(E150,'Corr factor'!$A$1:$F$32,6,0)</f>
        <v>0.31049380620353817</v>
      </c>
    </row>
    <row r="151" spans="1:8">
      <c r="A151" s="14" t="s">
        <v>3308</v>
      </c>
      <c r="B151" s="14" t="s">
        <v>4190</v>
      </c>
      <c r="C151" s="14" t="s">
        <v>2603</v>
      </c>
      <c r="D151" s="14" t="s">
        <v>2366</v>
      </c>
      <c r="E151" s="14" t="s">
        <v>3987</v>
      </c>
      <c r="F151">
        <f>SUMIF(GID_GCED_CO2_Plant_2019_v1.0!$V$1:$V$797,'loc sxcoal vs GID worksheet'!A151,GID_GCED_CO2_Plant_2019_v1.0!$AB$1:$AB$797)</f>
        <v>3506.5</v>
      </c>
      <c r="G151" s="15">
        <f t="shared" si="2"/>
        <v>7.74087049151691E-3</v>
      </c>
      <c r="H151" s="15">
        <f>VLOOKUP(E151,'Corr factor'!$A$1:$F$32,6,0)</f>
        <v>0.89004479403326275</v>
      </c>
    </row>
    <row r="152" spans="1:8">
      <c r="A152" s="14" t="s">
        <v>3605</v>
      </c>
      <c r="B152" s="14" t="s">
        <v>4191</v>
      </c>
      <c r="C152" s="14" t="s">
        <v>2418</v>
      </c>
      <c r="D152" s="14" t="s">
        <v>2386</v>
      </c>
      <c r="E152" s="14" t="s">
        <v>3955</v>
      </c>
      <c r="F152">
        <f>SUMIF(GID_GCED_CO2_Plant_2019_v1.0!$V$1:$V$797,'loc sxcoal vs GID worksheet'!A152,GID_GCED_CO2_Plant_2019_v1.0!$AB$1:$AB$797)</f>
        <v>0</v>
      </c>
      <c r="G152" s="15">
        <f t="shared" si="2"/>
        <v>0</v>
      </c>
      <c r="H152" s="15">
        <f>VLOOKUP(E152,'Corr factor'!$A$1:$F$32,6,0)</f>
        <v>0.42157511711935775</v>
      </c>
    </row>
    <row r="153" spans="1:8">
      <c r="A153" s="14" t="s">
        <v>3606</v>
      </c>
      <c r="B153" s="14" t="s">
        <v>4192</v>
      </c>
      <c r="C153" s="14" t="s">
        <v>4193</v>
      </c>
      <c r="D153" s="14" t="s">
        <v>2366</v>
      </c>
      <c r="E153" s="14" t="s">
        <v>3987</v>
      </c>
      <c r="F153">
        <f>SUMIF(GID_GCED_CO2_Plant_2019_v1.0!$V$1:$V$797,'loc sxcoal vs GID worksheet'!A153,GID_GCED_CO2_Plant_2019_v1.0!$AB$1:$AB$797)</f>
        <v>0</v>
      </c>
      <c r="G153" s="15">
        <f t="shared" si="2"/>
        <v>0</v>
      </c>
      <c r="H153" s="15">
        <f>VLOOKUP(E153,'Corr factor'!$A$1:$F$32,6,0)</f>
        <v>0.89004479403326275</v>
      </c>
    </row>
    <row r="154" spans="1:8">
      <c r="A154" s="14" t="s">
        <v>3607</v>
      </c>
      <c r="B154" s="14" t="s">
        <v>4194</v>
      </c>
      <c r="C154" s="14" t="s">
        <v>4195</v>
      </c>
      <c r="D154" s="14" t="s">
        <v>2446</v>
      </c>
      <c r="E154" s="14" t="s">
        <v>3951</v>
      </c>
      <c r="F154">
        <f>SUMIF(GID_GCED_CO2_Plant_2019_v1.0!$V$1:$V$797,'loc sxcoal vs GID worksheet'!A154,GID_GCED_CO2_Plant_2019_v1.0!$AB$1:$AB$797)</f>
        <v>0</v>
      </c>
      <c r="G154" s="15">
        <f t="shared" si="2"/>
        <v>0</v>
      </c>
      <c r="H154" s="15">
        <f>VLOOKUP(E154,'Corr factor'!$A$1:$F$32,6,0)</f>
        <v>1.4351795217863323</v>
      </c>
    </row>
    <row r="155" spans="1:8">
      <c r="A155" s="14" t="s">
        <v>3431</v>
      </c>
      <c r="B155" s="14" t="s">
        <v>4196</v>
      </c>
      <c r="C155" s="14" t="s">
        <v>3132</v>
      </c>
      <c r="D155" s="14" t="s">
        <v>2366</v>
      </c>
      <c r="E155" s="14" t="s">
        <v>3987</v>
      </c>
      <c r="F155">
        <f>SUMIF(GID_GCED_CO2_Plant_2019_v1.0!$V$1:$V$797,'loc sxcoal vs GID worksheet'!A155,GID_GCED_CO2_Plant_2019_v1.0!$AB$1:$AB$797)</f>
        <v>67.05</v>
      </c>
      <c r="G155" s="15">
        <f t="shared" si="2"/>
        <v>1.4801807114108337E-4</v>
      </c>
      <c r="H155" s="15">
        <f>VLOOKUP(E155,'Corr factor'!$A$1:$F$32,6,0)</f>
        <v>0.89004479403326275</v>
      </c>
    </row>
    <row r="156" spans="1:8">
      <c r="A156" s="14" t="s">
        <v>3282</v>
      </c>
      <c r="B156" s="14" t="s">
        <v>4197</v>
      </c>
      <c r="C156" s="14" t="s">
        <v>2499</v>
      </c>
      <c r="D156" s="14" t="s">
        <v>1517</v>
      </c>
      <c r="E156" s="14" t="s">
        <v>4043</v>
      </c>
      <c r="F156">
        <f>SUMIF(GID_GCED_CO2_Plant_2019_v1.0!$V$1:$V$797,'loc sxcoal vs GID worksheet'!A156,GID_GCED_CO2_Plant_2019_v1.0!$AB$1:$AB$797)</f>
        <v>1652.6799999999998</v>
      </c>
      <c r="G156" s="15">
        <f t="shared" si="2"/>
        <v>3.6484191769343122E-3</v>
      </c>
      <c r="H156" s="15">
        <f>VLOOKUP(E156,'Corr factor'!$A$1:$F$32,6,0)</f>
        <v>1.3074521956443366</v>
      </c>
    </row>
    <row r="157" spans="1:8">
      <c r="A157" s="14" t="s">
        <v>3286</v>
      </c>
      <c r="B157" s="14" t="s">
        <v>4198</v>
      </c>
      <c r="C157" s="14" t="s">
        <v>2515</v>
      </c>
      <c r="D157" s="14" t="s">
        <v>2496</v>
      </c>
      <c r="E157" s="14" t="s">
        <v>3976</v>
      </c>
      <c r="F157">
        <f>SUMIF(GID_GCED_CO2_Plant_2019_v1.0!$V$1:$V$797,'loc sxcoal vs GID worksheet'!A157,GID_GCED_CO2_Plant_2019_v1.0!$AB$1:$AB$797)</f>
        <v>16513.319999999996</v>
      </c>
      <c r="G157" s="15">
        <f t="shared" si="2"/>
        <v>3.6454433624690141E-2</v>
      </c>
      <c r="H157" s="15">
        <f>VLOOKUP(E157,'Corr factor'!$A$1:$F$32,6,0)</f>
        <v>0.68433331729618196</v>
      </c>
    </row>
    <row r="158" spans="1:8">
      <c r="A158" s="14" t="s">
        <v>3281</v>
      </c>
      <c r="B158" s="14" t="s">
        <v>4199</v>
      </c>
      <c r="C158" s="14" t="s">
        <v>2495</v>
      </c>
      <c r="D158" s="14" t="s">
        <v>2496</v>
      </c>
      <c r="E158" s="14" t="s">
        <v>3976</v>
      </c>
      <c r="F158">
        <f>SUMIF(GID_GCED_CO2_Plant_2019_v1.0!$V$1:$V$797,'loc sxcoal vs GID worksheet'!A158,GID_GCED_CO2_Plant_2019_v1.0!$AB$1:$AB$797)</f>
        <v>4257.4000000000005</v>
      </c>
      <c r="G158" s="15">
        <f t="shared" si="2"/>
        <v>9.3985404336472539E-3</v>
      </c>
      <c r="H158" s="15">
        <f>VLOOKUP(E158,'Corr factor'!$A$1:$F$32,6,0)</f>
        <v>0.68433331729618196</v>
      </c>
    </row>
    <row r="159" spans="1:8">
      <c r="A159" s="14" t="s">
        <v>3608</v>
      </c>
      <c r="B159" s="14" t="s">
        <v>4200</v>
      </c>
      <c r="C159" s="14" t="s">
        <v>2943</v>
      </c>
      <c r="D159" s="14" t="s">
        <v>2496</v>
      </c>
      <c r="E159" s="14" t="s">
        <v>3976</v>
      </c>
      <c r="F159">
        <f>SUMIF(GID_GCED_CO2_Plant_2019_v1.0!$V$1:$V$797,'loc sxcoal vs GID worksheet'!A159,GID_GCED_CO2_Plant_2019_v1.0!$AB$1:$AB$797)</f>
        <v>0</v>
      </c>
      <c r="G159" s="15">
        <f t="shared" si="2"/>
        <v>0</v>
      </c>
      <c r="H159" s="15">
        <f>VLOOKUP(E159,'Corr factor'!$A$1:$F$32,6,0)</f>
        <v>0.68433331729618196</v>
      </c>
    </row>
    <row r="160" spans="1:8">
      <c r="A160" s="14" t="s">
        <v>3609</v>
      </c>
      <c r="B160" s="14" t="s">
        <v>4201</v>
      </c>
      <c r="C160" s="14" t="s">
        <v>2950</v>
      </c>
      <c r="D160" s="14" t="s">
        <v>2396</v>
      </c>
      <c r="E160" s="14" t="s">
        <v>4093</v>
      </c>
      <c r="F160">
        <f>SUMIF(GID_GCED_CO2_Plant_2019_v1.0!$V$1:$V$797,'loc sxcoal vs GID worksheet'!A160,GID_GCED_CO2_Plant_2019_v1.0!$AB$1:$AB$797)</f>
        <v>0</v>
      </c>
      <c r="G160" s="15">
        <f t="shared" si="2"/>
        <v>0</v>
      </c>
      <c r="H160" s="15">
        <f>VLOOKUP(E160,'Corr factor'!$A$1:$F$32,6,0)</f>
        <v>1.0339316951788866</v>
      </c>
    </row>
    <row r="161" spans="1:8">
      <c r="A161" s="14" t="s">
        <v>3258</v>
      </c>
      <c r="B161" s="14" t="s">
        <v>4202</v>
      </c>
      <c r="C161" s="14" t="s">
        <v>2408</v>
      </c>
      <c r="D161" s="14" t="s">
        <v>2409</v>
      </c>
      <c r="E161" s="14" t="s">
        <v>3961</v>
      </c>
      <c r="F161">
        <f>SUMIF(GID_GCED_CO2_Plant_2019_v1.0!$V$1:$V$797,'loc sxcoal vs GID worksheet'!A161,GID_GCED_CO2_Plant_2019_v1.0!$AB$1:$AB$797)</f>
        <v>1843.7600000000002</v>
      </c>
      <c r="G161" s="15">
        <f t="shared" si="2"/>
        <v>4.0702430849676946E-3</v>
      </c>
      <c r="H161" s="15">
        <f>VLOOKUP(E161,'Corr factor'!$A$1:$F$32,6,0)</f>
        <v>3.1287476638885536</v>
      </c>
    </row>
    <row r="162" spans="1:8">
      <c r="A162" s="14" t="s">
        <v>3610</v>
      </c>
      <c r="B162" s="14" t="s">
        <v>4203</v>
      </c>
      <c r="C162" s="14" t="s">
        <v>2851</v>
      </c>
      <c r="D162" s="14" t="s">
        <v>2642</v>
      </c>
      <c r="E162" s="14" t="s">
        <v>4037</v>
      </c>
      <c r="F162">
        <f>SUMIF(GID_GCED_CO2_Plant_2019_v1.0!$V$1:$V$797,'loc sxcoal vs GID worksheet'!A162,GID_GCED_CO2_Plant_2019_v1.0!$AB$1:$AB$797)</f>
        <v>0</v>
      </c>
      <c r="G162" s="15">
        <f t="shared" si="2"/>
        <v>0</v>
      </c>
      <c r="H162" s="15">
        <f>VLOOKUP(E162,'Corr factor'!$A$1:$F$32,6,0)</f>
        <v>2.2121598209451325</v>
      </c>
    </row>
    <row r="163" spans="1:8">
      <c r="A163" s="14" t="s">
        <v>3411</v>
      </c>
      <c r="B163" s="14" t="s">
        <v>4204</v>
      </c>
      <c r="C163" s="14" t="s">
        <v>3070</v>
      </c>
      <c r="D163" s="14" t="s">
        <v>2696</v>
      </c>
      <c r="E163" s="14" t="s">
        <v>4205</v>
      </c>
      <c r="F163">
        <f>SUMIF(GID_GCED_CO2_Plant_2019_v1.0!$V$1:$V$797,'loc sxcoal vs GID worksheet'!A163,GID_GCED_CO2_Plant_2019_v1.0!$AB$1:$AB$797)</f>
        <v>137.44</v>
      </c>
      <c r="G163" s="15">
        <f t="shared" si="2"/>
        <v>3.0340945112051451E-4</v>
      </c>
      <c r="H163" s="15">
        <f>VLOOKUP(E163,'Corr factor'!$A$1:$F$32,6,0)</f>
        <v>0.6419083583231352</v>
      </c>
    </row>
    <row r="164" spans="1:8">
      <c r="A164" s="14" t="s">
        <v>3611</v>
      </c>
      <c r="B164" s="14" t="s">
        <v>4206</v>
      </c>
      <c r="C164" s="14" t="s">
        <v>4207</v>
      </c>
      <c r="D164" s="14" t="s">
        <v>2453</v>
      </c>
      <c r="E164" s="14" t="s">
        <v>4031</v>
      </c>
      <c r="F164">
        <f>SUMIF(GID_GCED_CO2_Plant_2019_v1.0!$V$1:$V$797,'loc sxcoal vs GID worksheet'!A164,GID_GCED_CO2_Plant_2019_v1.0!$AB$1:$AB$797)</f>
        <v>0</v>
      </c>
      <c r="G164" s="15">
        <f t="shared" si="2"/>
        <v>0</v>
      </c>
      <c r="H164" s="15">
        <f>VLOOKUP(E164,'Corr factor'!$A$1:$F$32,6,0)</f>
        <v>1.28036108881481</v>
      </c>
    </row>
    <row r="165" spans="1:8">
      <c r="A165" s="14" t="s">
        <v>3612</v>
      </c>
      <c r="B165" s="14" t="s">
        <v>4208</v>
      </c>
      <c r="C165" s="14" t="s">
        <v>4209</v>
      </c>
      <c r="D165" s="14" t="s">
        <v>2438</v>
      </c>
      <c r="E165" s="14" t="s">
        <v>3959</v>
      </c>
      <c r="F165">
        <f>SUMIF(GID_GCED_CO2_Plant_2019_v1.0!$V$1:$V$797,'loc sxcoal vs GID worksheet'!A165,GID_GCED_CO2_Plant_2019_v1.0!$AB$1:$AB$797)</f>
        <v>0</v>
      </c>
      <c r="G165" s="15">
        <f t="shared" si="2"/>
        <v>0</v>
      </c>
      <c r="H165" s="15">
        <f>VLOOKUP(E165,'Corr factor'!$A$1:$F$32,6,0)</f>
        <v>0.58290995553709835</v>
      </c>
    </row>
    <row r="166" spans="1:8">
      <c r="A166" s="14" t="s">
        <v>3328</v>
      </c>
      <c r="B166" s="14" t="s">
        <v>4210</v>
      </c>
      <c r="C166" s="14" t="s">
        <v>2713</v>
      </c>
      <c r="D166" s="14" t="s">
        <v>2565</v>
      </c>
      <c r="E166" s="14" t="s">
        <v>4086</v>
      </c>
      <c r="F166">
        <f>SUMIF(GID_GCED_CO2_Plant_2019_v1.0!$V$1:$V$797,'loc sxcoal vs GID worksheet'!A166,GID_GCED_CO2_Plant_2019_v1.0!$AB$1:$AB$797)</f>
        <v>479.38</v>
      </c>
      <c r="G166" s="15">
        <f t="shared" si="2"/>
        <v>1.0582685002775919E-3</v>
      </c>
      <c r="H166" s="15">
        <f>VLOOKUP(E166,'Corr factor'!$A$1:$F$32,6,0)</f>
        <v>1.2331548907448633</v>
      </c>
    </row>
    <row r="167" spans="1:8">
      <c r="A167" s="14" t="s">
        <v>3613</v>
      </c>
      <c r="B167" s="14" t="s">
        <v>4211</v>
      </c>
      <c r="C167" s="14" t="s">
        <v>1480</v>
      </c>
      <c r="D167" s="14" t="s">
        <v>2564</v>
      </c>
      <c r="E167" s="14" t="s">
        <v>4074</v>
      </c>
      <c r="F167">
        <f>SUMIF(GID_GCED_CO2_Plant_2019_v1.0!$V$1:$V$797,'loc sxcoal vs GID worksheet'!A167,GID_GCED_CO2_Plant_2019_v1.0!$AB$1:$AB$797)</f>
        <v>0</v>
      </c>
      <c r="G167" s="15">
        <f t="shared" si="2"/>
        <v>0</v>
      </c>
      <c r="H167" s="15">
        <f>VLOOKUP(E167,'Corr factor'!$A$1:$F$32,6,0)</f>
        <v>0.94874925767174645</v>
      </c>
    </row>
    <row r="168" spans="1:8">
      <c r="A168" s="14" t="s">
        <v>3614</v>
      </c>
      <c r="B168" s="14" t="s">
        <v>4212</v>
      </c>
      <c r="C168" s="14" t="s">
        <v>4213</v>
      </c>
      <c r="D168" s="14" t="s">
        <v>3943</v>
      </c>
      <c r="E168" s="14" t="s">
        <v>3944</v>
      </c>
      <c r="F168">
        <f>SUMIF(GID_GCED_CO2_Plant_2019_v1.0!$V$1:$V$797,'loc sxcoal vs GID worksheet'!A168,GID_GCED_CO2_Plant_2019_v1.0!$AB$1:$AB$797)</f>
        <v>0</v>
      </c>
      <c r="G168" s="15">
        <f t="shared" si="2"/>
        <v>0</v>
      </c>
      <c r="H168" s="15">
        <f>VLOOKUP(E168,'Corr factor'!$A$1:$F$32,6,0)</f>
        <v>0.88297575591570643</v>
      </c>
    </row>
    <row r="169" spans="1:8">
      <c r="A169" s="14" t="s">
        <v>3615</v>
      </c>
      <c r="B169" s="14" t="s">
        <v>4214</v>
      </c>
      <c r="C169" s="14" t="s">
        <v>4215</v>
      </c>
      <c r="D169" s="14" t="s">
        <v>3943</v>
      </c>
      <c r="E169" s="14" t="s">
        <v>3944</v>
      </c>
      <c r="F169">
        <f>SUMIF(GID_GCED_CO2_Plant_2019_v1.0!$V$1:$V$797,'loc sxcoal vs GID worksheet'!A169,GID_GCED_CO2_Plant_2019_v1.0!$AB$1:$AB$797)</f>
        <v>0</v>
      </c>
      <c r="G169" s="15">
        <f t="shared" si="2"/>
        <v>0</v>
      </c>
      <c r="H169" s="15">
        <f>VLOOKUP(E169,'Corr factor'!$A$1:$F$32,6,0)</f>
        <v>0.88297575591570643</v>
      </c>
    </row>
    <row r="170" spans="1:8">
      <c r="A170" s="14" t="s">
        <v>3616</v>
      </c>
      <c r="B170" s="14" t="s">
        <v>4216</v>
      </c>
      <c r="C170" s="14" t="s">
        <v>4217</v>
      </c>
      <c r="D170" s="14" t="s">
        <v>2357</v>
      </c>
      <c r="E170" s="14" t="s">
        <v>4062</v>
      </c>
      <c r="F170">
        <f>SUMIF(GID_GCED_CO2_Plant_2019_v1.0!$V$1:$V$797,'loc sxcoal vs GID worksheet'!A170,GID_GCED_CO2_Plant_2019_v1.0!$AB$1:$AB$797)</f>
        <v>0</v>
      </c>
      <c r="G170" s="15">
        <f t="shared" si="2"/>
        <v>0</v>
      </c>
      <c r="H170" s="15">
        <f>VLOOKUP(E170,'Corr factor'!$A$1:$F$32,6,0)</f>
        <v>0.79611556521694449</v>
      </c>
    </row>
    <row r="171" spans="1:8">
      <c r="A171" s="14" t="s">
        <v>3617</v>
      </c>
      <c r="B171" s="14" t="s">
        <v>4218</v>
      </c>
      <c r="C171" s="14" t="s">
        <v>4219</v>
      </c>
      <c r="D171" s="14" t="s">
        <v>2458</v>
      </c>
      <c r="E171" s="14" t="s">
        <v>3957</v>
      </c>
      <c r="F171">
        <f>SUMIF(GID_GCED_CO2_Plant_2019_v1.0!$V$1:$V$797,'loc sxcoal vs GID worksheet'!A171,GID_GCED_CO2_Plant_2019_v1.0!$AB$1:$AB$797)</f>
        <v>0</v>
      </c>
      <c r="G171" s="15">
        <f t="shared" si="2"/>
        <v>0</v>
      </c>
      <c r="H171" s="15">
        <f>VLOOKUP(E171,'Corr factor'!$A$1:$F$32,6,0)</f>
        <v>1.079779275331352</v>
      </c>
    </row>
    <row r="172" spans="1:8">
      <c r="A172" s="14" t="s">
        <v>3474</v>
      </c>
      <c r="B172" s="14" t="s">
        <v>4220</v>
      </c>
      <c r="C172" s="14" t="s">
        <v>3236</v>
      </c>
      <c r="D172" s="14" t="s">
        <v>2610</v>
      </c>
      <c r="E172" s="14" t="s">
        <v>3936</v>
      </c>
      <c r="F172">
        <f>SUMIF(GID_GCED_CO2_Plant_2019_v1.0!$V$1:$V$797,'loc sxcoal vs GID worksheet'!A172,GID_GCED_CO2_Plant_2019_v1.0!$AB$1:$AB$797)</f>
        <v>365.4</v>
      </c>
      <c r="G172" s="15">
        <f t="shared" si="2"/>
        <v>8.0664881722523278E-4</v>
      </c>
      <c r="H172" s="15">
        <f>VLOOKUP(E172,'Corr factor'!$A$1:$F$32,6,0)</f>
        <v>1.919574761764046</v>
      </c>
    </row>
    <row r="173" spans="1:8">
      <c r="A173" s="14" t="s">
        <v>3388</v>
      </c>
      <c r="B173" s="14" t="s">
        <v>4221</v>
      </c>
      <c r="C173" s="14" t="s">
        <v>2988</v>
      </c>
      <c r="D173" s="14" t="s">
        <v>2412</v>
      </c>
      <c r="E173" s="14" t="s">
        <v>3949</v>
      </c>
      <c r="F173">
        <f>SUMIF(GID_GCED_CO2_Plant_2019_v1.0!$V$1:$V$797,'loc sxcoal vs GID worksheet'!A173,GID_GCED_CO2_Plant_2019_v1.0!$AB$1:$AB$797)</f>
        <v>33.520000000000003</v>
      </c>
      <c r="G173" s="15">
        <f t="shared" si="2"/>
        <v>7.3997997683059136E-5</v>
      </c>
      <c r="H173" s="15">
        <f>VLOOKUP(E173,'Corr factor'!$A$1:$F$32,6,0)</f>
        <v>0.81532738497835044</v>
      </c>
    </row>
    <row r="174" spans="1:8">
      <c r="A174" s="14" t="s">
        <v>3618</v>
      </c>
      <c r="B174" s="14" t="s">
        <v>4222</v>
      </c>
      <c r="C174" s="14" t="s">
        <v>4223</v>
      </c>
      <c r="D174" s="14" t="s">
        <v>2446</v>
      </c>
      <c r="E174" s="14" t="s">
        <v>3951</v>
      </c>
      <c r="F174">
        <f>SUMIF(GID_GCED_CO2_Plant_2019_v1.0!$V$1:$V$797,'loc sxcoal vs GID worksheet'!A174,GID_GCED_CO2_Plant_2019_v1.0!$AB$1:$AB$797)</f>
        <v>0</v>
      </c>
      <c r="G174" s="15">
        <f t="shared" si="2"/>
        <v>0</v>
      </c>
      <c r="H174" s="15">
        <f>VLOOKUP(E174,'Corr factor'!$A$1:$F$32,6,0)</f>
        <v>1.4351795217863323</v>
      </c>
    </row>
    <row r="175" spans="1:8">
      <c r="A175" s="14" t="s">
        <v>3361</v>
      </c>
      <c r="B175" s="14" t="s">
        <v>4224</v>
      </c>
      <c r="C175" s="14" t="s">
        <v>2884</v>
      </c>
      <c r="D175" s="14" t="s">
        <v>1445</v>
      </c>
      <c r="E175" s="14" t="s">
        <v>3947</v>
      </c>
      <c r="F175">
        <f>SUMIF(GID_GCED_CO2_Plant_2019_v1.0!$V$1:$V$797,'loc sxcoal vs GID worksheet'!A175,GID_GCED_CO2_Plant_2019_v1.0!$AB$1:$AB$797)</f>
        <v>938.6400000000001</v>
      </c>
      <c r="G175" s="15">
        <f t="shared" si="2"/>
        <v>2.0721205413253767E-3</v>
      </c>
      <c r="H175" s="15">
        <f>VLOOKUP(E175,'Corr factor'!$A$1:$F$32,6,0)</f>
        <v>1.0199100380374329</v>
      </c>
    </row>
    <row r="176" spans="1:8">
      <c r="A176" s="14" t="s">
        <v>3274</v>
      </c>
      <c r="B176" s="14" t="s">
        <v>4225</v>
      </c>
      <c r="C176" s="14" t="s">
        <v>2464</v>
      </c>
      <c r="D176" s="14" t="s">
        <v>2357</v>
      </c>
      <c r="E176" s="14" t="s">
        <v>4062</v>
      </c>
      <c r="F176">
        <f>SUMIF(GID_GCED_CO2_Plant_2019_v1.0!$V$1:$V$797,'loc sxcoal vs GID worksheet'!A176,GID_GCED_CO2_Plant_2019_v1.0!$AB$1:$AB$797)</f>
        <v>5796.05</v>
      </c>
      <c r="G176" s="15">
        <f t="shared" si="2"/>
        <v>1.2795229548654381E-2</v>
      </c>
      <c r="H176" s="15">
        <f>VLOOKUP(E176,'Corr factor'!$A$1:$F$32,6,0)</f>
        <v>0.79611556521694449</v>
      </c>
    </row>
    <row r="177" spans="1:8">
      <c r="A177" s="14" t="s">
        <v>3268</v>
      </c>
      <c r="B177" s="14" t="s">
        <v>4226</v>
      </c>
      <c r="C177" s="14" t="s">
        <v>2442</v>
      </c>
      <c r="D177" s="14" t="s">
        <v>2412</v>
      </c>
      <c r="E177" s="14" t="s">
        <v>3949</v>
      </c>
      <c r="F177">
        <f>SUMIF(GID_GCED_CO2_Plant_2019_v1.0!$V$1:$V$797,'loc sxcoal vs GID worksheet'!A177,GID_GCED_CO2_Plant_2019_v1.0!$AB$1:$AB$797)</f>
        <v>1729.7800000000002</v>
      </c>
      <c r="G177" s="15">
        <f t="shared" si="2"/>
        <v>3.8186234019153349E-3</v>
      </c>
      <c r="H177" s="15">
        <f>VLOOKUP(E177,'Corr factor'!$A$1:$F$32,6,0)</f>
        <v>0.81532738497835044</v>
      </c>
    </row>
    <row r="178" spans="1:8">
      <c r="A178" s="14" t="s">
        <v>3264</v>
      </c>
      <c r="B178" s="14" t="s">
        <v>4227</v>
      </c>
      <c r="C178" s="14" t="s">
        <v>2431</v>
      </c>
      <c r="D178" s="14" t="s">
        <v>3943</v>
      </c>
      <c r="E178" s="14" t="s">
        <v>3944</v>
      </c>
      <c r="F178">
        <f>SUMIF(GID_GCED_CO2_Plant_2019_v1.0!$V$1:$V$797,'loc sxcoal vs GID worksheet'!A178,GID_GCED_CO2_Plant_2019_v1.0!$AB$1:$AB$797)</f>
        <v>1407.96</v>
      </c>
      <c r="G178" s="15">
        <f t="shared" si="2"/>
        <v>3.1081808119880648E-3</v>
      </c>
      <c r="H178" s="15">
        <f>VLOOKUP(E178,'Corr factor'!$A$1:$F$32,6,0)</f>
        <v>0.88297575591570643</v>
      </c>
    </row>
    <row r="179" spans="1:8">
      <c r="A179" s="14" t="s">
        <v>3459</v>
      </c>
      <c r="B179" s="14" t="s">
        <v>4228</v>
      </c>
      <c r="C179" s="14" t="s">
        <v>3214</v>
      </c>
      <c r="D179" s="14" t="s">
        <v>2362</v>
      </c>
      <c r="E179" s="14" t="s">
        <v>3963</v>
      </c>
      <c r="F179">
        <f>SUMIF(GID_GCED_CO2_Plant_2019_v1.0!$V$1:$V$797,'loc sxcoal vs GID worksheet'!A179,GID_GCED_CO2_Plant_2019_v1.0!$AB$1:$AB$797)</f>
        <v>1045.9100000000001</v>
      </c>
      <c r="G179" s="15">
        <f t="shared" si="2"/>
        <v>2.3089273793761448E-3</v>
      </c>
      <c r="H179" s="15">
        <f>VLOOKUP(E179,'Corr factor'!$A$1:$F$32,6,0)</f>
        <v>0.75648970822376005</v>
      </c>
    </row>
    <row r="180" spans="1:8">
      <c r="A180" s="14" t="s">
        <v>3297</v>
      </c>
      <c r="B180" s="14" t="s">
        <v>4229</v>
      </c>
      <c r="C180" s="14" t="s">
        <v>2557</v>
      </c>
      <c r="D180" s="14" t="s">
        <v>2496</v>
      </c>
      <c r="E180" s="14" t="s">
        <v>3976</v>
      </c>
      <c r="F180">
        <f>SUMIF(GID_GCED_CO2_Plant_2019_v1.0!$V$1:$V$797,'loc sxcoal vs GID worksheet'!A180,GID_GCED_CO2_Plant_2019_v1.0!$AB$1:$AB$797)</f>
        <v>338.58000000000004</v>
      </c>
      <c r="G180" s="15">
        <f t="shared" si="2"/>
        <v>7.4744158876879961E-4</v>
      </c>
      <c r="H180" s="15">
        <f>VLOOKUP(E180,'Corr factor'!$A$1:$F$32,6,0)</f>
        <v>0.68433331729618196</v>
      </c>
    </row>
    <row r="181" spans="1:8">
      <c r="A181" s="14" t="s">
        <v>3619</v>
      </c>
      <c r="B181" s="14" t="s">
        <v>4230</v>
      </c>
      <c r="C181" s="14" t="s">
        <v>4231</v>
      </c>
      <c r="D181" s="14" t="s">
        <v>2386</v>
      </c>
      <c r="E181" s="14" t="s">
        <v>3955</v>
      </c>
      <c r="F181">
        <f>SUMIF(GID_GCED_CO2_Plant_2019_v1.0!$V$1:$V$797,'loc sxcoal vs GID worksheet'!A181,GID_GCED_CO2_Plant_2019_v1.0!$AB$1:$AB$797)</f>
        <v>0</v>
      </c>
      <c r="G181" s="15">
        <f t="shared" si="2"/>
        <v>0</v>
      </c>
      <c r="H181" s="15">
        <f>VLOOKUP(E181,'Corr factor'!$A$1:$F$32,6,0)</f>
        <v>0.42157511711935775</v>
      </c>
    </row>
    <row r="182" spans="1:8">
      <c r="A182" s="14" t="s">
        <v>3620</v>
      </c>
      <c r="B182" s="14" t="s">
        <v>4232</v>
      </c>
      <c r="C182" s="14" t="s">
        <v>4233</v>
      </c>
      <c r="D182" s="14" t="s">
        <v>3943</v>
      </c>
      <c r="E182" s="14" t="s">
        <v>3944</v>
      </c>
      <c r="F182">
        <f>SUMIF(GID_GCED_CO2_Plant_2019_v1.0!$V$1:$V$797,'loc sxcoal vs GID worksheet'!A182,GID_GCED_CO2_Plant_2019_v1.0!$AB$1:$AB$797)</f>
        <v>0</v>
      </c>
      <c r="G182" s="15">
        <f t="shared" si="2"/>
        <v>0</v>
      </c>
      <c r="H182" s="15">
        <f>VLOOKUP(E182,'Corr factor'!$A$1:$F$32,6,0)</f>
        <v>0.88297575591570643</v>
      </c>
    </row>
    <row r="183" spans="1:8">
      <c r="A183" s="14" t="s">
        <v>3621</v>
      </c>
      <c r="B183" s="14" t="s">
        <v>4234</v>
      </c>
      <c r="C183" s="14" t="s">
        <v>4235</v>
      </c>
      <c r="D183" s="14" t="s">
        <v>3943</v>
      </c>
      <c r="E183" s="14" t="s">
        <v>3944</v>
      </c>
      <c r="F183">
        <f>SUMIF(GID_GCED_CO2_Plant_2019_v1.0!$V$1:$V$797,'loc sxcoal vs GID worksheet'!A183,GID_GCED_CO2_Plant_2019_v1.0!$AB$1:$AB$797)</f>
        <v>0</v>
      </c>
      <c r="G183" s="15">
        <f t="shared" si="2"/>
        <v>0</v>
      </c>
      <c r="H183" s="15">
        <f>VLOOKUP(E183,'Corr factor'!$A$1:$F$32,6,0)</f>
        <v>0.88297575591570643</v>
      </c>
    </row>
    <row r="184" spans="1:8">
      <c r="A184" s="14" t="s">
        <v>3622</v>
      </c>
      <c r="B184" s="14" t="s">
        <v>4236</v>
      </c>
      <c r="C184" s="14" t="s">
        <v>4237</v>
      </c>
      <c r="D184" s="14" t="s">
        <v>1445</v>
      </c>
      <c r="E184" s="14" t="s">
        <v>3947</v>
      </c>
      <c r="F184">
        <f>SUMIF(GID_GCED_CO2_Plant_2019_v1.0!$V$1:$V$797,'loc sxcoal vs GID worksheet'!A184,GID_GCED_CO2_Plant_2019_v1.0!$AB$1:$AB$797)</f>
        <v>0</v>
      </c>
      <c r="G184" s="15">
        <f t="shared" si="2"/>
        <v>0</v>
      </c>
      <c r="H184" s="15">
        <f>VLOOKUP(E184,'Corr factor'!$A$1:$F$32,6,0)</f>
        <v>1.0199100380374329</v>
      </c>
    </row>
    <row r="185" spans="1:8">
      <c r="A185" s="14" t="s">
        <v>3623</v>
      </c>
      <c r="B185" s="14" t="s">
        <v>4238</v>
      </c>
      <c r="C185" s="14" t="s">
        <v>3113</v>
      </c>
      <c r="D185" s="14" t="s">
        <v>2642</v>
      </c>
      <c r="E185" s="14" t="s">
        <v>4037</v>
      </c>
      <c r="F185">
        <f>SUMIF(GID_GCED_CO2_Plant_2019_v1.0!$V$1:$V$797,'loc sxcoal vs GID worksheet'!A185,GID_GCED_CO2_Plant_2019_v1.0!$AB$1:$AB$797)</f>
        <v>0</v>
      </c>
      <c r="G185" s="15">
        <f t="shared" si="2"/>
        <v>0</v>
      </c>
      <c r="H185" s="15">
        <f>VLOOKUP(E185,'Corr factor'!$A$1:$F$32,6,0)</f>
        <v>2.2121598209451325</v>
      </c>
    </row>
    <row r="186" spans="1:8">
      <c r="A186" s="14" t="s">
        <v>3624</v>
      </c>
      <c r="B186" s="14" t="s">
        <v>4239</v>
      </c>
      <c r="C186" s="14" t="s">
        <v>3043</v>
      </c>
      <c r="D186" s="14" t="s">
        <v>2634</v>
      </c>
      <c r="E186" s="14" t="s">
        <v>3974</v>
      </c>
      <c r="F186">
        <f>SUMIF(GID_GCED_CO2_Plant_2019_v1.0!$V$1:$V$797,'loc sxcoal vs GID worksheet'!A186,GID_GCED_CO2_Plant_2019_v1.0!$AB$1:$AB$797)</f>
        <v>0</v>
      </c>
      <c r="G186" s="15">
        <f t="shared" si="2"/>
        <v>0</v>
      </c>
      <c r="H186" s="15">
        <f>VLOOKUP(E186,'Corr factor'!$A$1:$F$32,6,0)</f>
        <v>0.31049380620353817</v>
      </c>
    </row>
    <row r="187" spans="1:8">
      <c r="A187" s="14" t="s">
        <v>3625</v>
      </c>
      <c r="B187" s="14" t="s">
        <v>4240</v>
      </c>
      <c r="C187" s="14" t="s">
        <v>4241</v>
      </c>
      <c r="D187" s="14" t="s">
        <v>1445</v>
      </c>
      <c r="E187" s="14" t="s">
        <v>3947</v>
      </c>
      <c r="F187">
        <f>SUMIF(GID_GCED_CO2_Plant_2019_v1.0!$V$1:$V$797,'loc sxcoal vs GID worksheet'!A187,GID_GCED_CO2_Plant_2019_v1.0!$AB$1:$AB$797)</f>
        <v>0</v>
      </c>
      <c r="G187" s="15">
        <f t="shared" si="2"/>
        <v>0</v>
      </c>
      <c r="H187" s="15">
        <f>VLOOKUP(E187,'Corr factor'!$A$1:$F$32,6,0)</f>
        <v>1.0199100380374329</v>
      </c>
    </row>
    <row r="188" spans="1:8">
      <c r="A188" s="14" t="s">
        <v>3277</v>
      </c>
      <c r="B188" s="14" t="s">
        <v>4242</v>
      </c>
      <c r="C188" s="14" t="s">
        <v>2482</v>
      </c>
      <c r="D188" s="14" t="s">
        <v>2400</v>
      </c>
      <c r="E188" s="14" t="s">
        <v>4023</v>
      </c>
      <c r="F188">
        <f>SUMIF(GID_GCED_CO2_Plant_2019_v1.0!$V$1:$V$797,'loc sxcoal vs GID worksheet'!A188,GID_GCED_CO2_Plant_2019_v1.0!$AB$1:$AB$797)</f>
        <v>1518.5900000000001</v>
      </c>
      <c r="G188" s="15">
        <f t="shared" si="2"/>
        <v>3.3524051104271112E-3</v>
      </c>
      <c r="H188" s="15">
        <f>VLOOKUP(E188,'Corr factor'!$A$1:$F$32,6,0)</f>
        <v>1.1685760367937139</v>
      </c>
    </row>
    <row r="189" spans="1:8">
      <c r="A189" s="14" t="s">
        <v>3626</v>
      </c>
      <c r="B189" s="14" t="s">
        <v>4243</v>
      </c>
      <c r="C189" s="14" t="s">
        <v>1234</v>
      </c>
      <c r="D189" s="14" t="s">
        <v>2496</v>
      </c>
      <c r="E189" s="14" t="s">
        <v>3976</v>
      </c>
      <c r="F189">
        <f>SUMIF(GID_GCED_CO2_Plant_2019_v1.0!$V$1:$V$797,'loc sxcoal vs GID worksheet'!A189,GID_GCED_CO2_Plant_2019_v1.0!$AB$1:$AB$797)</f>
        <v>0</v>
      </c>
      <c r="G189" s="15">
        <f t="shared" si="2"/>
        <v>0</v>
      </c>
      <c r="H189" s="15">
        <f>VLOOKUP(E189,'Corr factor'!$A$1:$F$32,6,0)</f>
        <v>0.68433331729618196</v>
      </c>
    </row>
    <row r="190" spans="1:8">
      <c r="A190" s="14" t="s">
        <v>3627</v>
      </c>
      <c r="B190" s="14" t="s">
        <v>4244</v>
      </c>
      <c r="C190" s="14" t="s">
        <v>1234</v>
      </c>
      <c r="D190" s="14" t="s">
        <v>1517</v>
      </c>
      <c r="E190" s="14" t="s">
        <v>4043</v>
      </c>
      <c r="F190">
        <f>SUMIF(GID_GCED_CO2_Plant_2019_v1.0!$V$1:$V$797,'loc sxcoal vs GID worksheet'!A190,GID_GCED_CO2_Plant_2019_v1.0!$AB$1:$AB$797)</f>
        <v>0</v>
      </c>
      <c r="G190" s="15">
        <f t="shared" si="2"/>
        <v>0</v>
      </c>
      <c r="H190" s="15">
        <f>VLOOKUP(E190,'Corr factor'!$A$1:$F$32,6,0)</f>
        <v>1.3074521956443366</v>
      </c>
    </row>
    <row r="191" spans="1:8">
      <c r="A191" s="14" t="s">
        <v>3628</v>
      </c>
      <c r="B191" s="14" t="s">
        <v>4245</v>
      </c>
      <c r="C191" s="14" t="s">
        <v>4246</v>
      </c>
      <c r="D191" s="14" t="s">
        <v>1517</v>
      </c>
      <c r="E191" s="14" t="s">
        <v>4043</v>
      </c>
      <c r="F191">
        <f>SUMIF(GID_GCED_CO2_Plant_2019_v1.0!$V$1:$V$797,'loc sxcoal vs GID worksheet'!A191,GID_GCED_CO2_Plant_2019_v1.0!$AB$1:$AB$797)</f>
        <v>0</v>
      </c>
      <c r="G191" s="15">
        <f t="shared" si="2"/>
        <v>0</v>
      </c>
      <c r="H191" s="15">
        <f>VLOOKUP(E191,'Corr factor'!$A$1:$F$32,6,0)</f>
        <v>1.3074521956443366</v>
      </c>
    </row>
    <row r="192" spans="1:8">
      <c r="A192" s="14" t="s">
        <v>3629</v>
      </c>
      <c r="B192" s="14" t="s">
        <v>4247</v>
      </c>
      <c r="C192" s="14" t="s">
        <v>4248</v>
      </c>
      <c r="D192" s="14" t="s">
        <v>2458</v>
      </c>
      <c r="E192" s="14" t="s">
        <v>3957</v>
      </c>
      <c r="F192">
        <f>SUMIF(GID_GCED_CO2_Plant_2019_v1.0!$V$1:$V$797,'loc sxcoal vs GID worksheet'!A192,GID_GCED_CO2_Plant_2019_v1.0!$AB$1:$AB$797)</f>
        <v>0</v>
      </c>
      <c r="G192" s="15">
        <f t="shared" si="2"/>
        <v>0</v>
      </c>
      <c r="H192" s="15">
        <f>VLOOKUP(E192,'Corr factor'!$A$1:$F$32,6,0)</f>
        <v>1.079779275331352</v>
      </c>
    </row>
    <row r="193" spans="1:8">
      <c r="A193" s="14" t="s">
        <v>3376</v>
      </c>
      <c r="B193" s="14" t="s">
        <v>4249</v>
      </c>
      <c r="C193" s="14" t="s">
        <v>2945</v>
      </c>
      <c r="D193" s="14" t="s">
        <v>2496</v>
      </c>
      <c r="E193" s="14" t="s">
        <v>3976</v>
      </c>
      <c r="F193">
        <f>SUMIF(GID_GCED_CO2_Plant_2019_v1.0!$V$1:$V$797,'loc sxcoal vs GID worksheet'!A193,GID_GCED_CO2_Plant_2019_v1.0!$AB$1:$AB$797)</f>
        <v>469.32000000000005</v>
      </c>
      <c r="G193" s="15">
        <f t="shared" si="2"/>
        <v>1.0360602706626883E-3</v>
      </c>
      <c r="H193" s="15">
        <f>VLOOKUP(E193,'Corr factor'!$A$1:$F$32,6,0)</f>
        <v>0.68433331729618196</v>
      </c>
    </row>
    <row r="194" spans="1:8">
      <c r="A194" s="14" t="s">
        <v>3630</v>
      </c>
      <c r="B194" s="14" t="s">
        <v>4250</v>
      </c>
      <c r="C194" s="14" t="s">
        <v>4251</v>
      </c>
      <c r="D194" s="14" t="s">
        <v>2416</v>
      </c>
      <c r="E194" s="14" t="s">
        <v>3979</v>
      </c>
      <c r="F194">
        <f>SUMIF(GID_GCED_CO2_Plant_2019_v1.0!$V$1:$V$797,'loc sxcoal vs GID worksheet'!A194,GID_GCED_CO2_Plant_2019_v1.0!$AB$1:$AB$797)</f>
        <v>0</v>
      </c>
      <c r="G194" s="15">
        <f t="shared" si="2"/>
        <v>0</v>
      </c>
      <c r="H194" s="15">
        <f>VLOOKUP(E194,'Corr factor'!$A$1:$F$32,6,0)</f>
        <v>1.3709830768980753</v>
      </c>
    </row>
    <row r="195" spans="1:8">
      <c r="A195" s="14" t="s">
        <v>3414</v>
      </c>
      <c r="B195" s="14" t="s">
        <v>4252</v>
      </c>
      <c r="C195" s="14" t="s">
        <v>3080</v>
      </c>
      <c r="D195" s="14" t="s">
        <v>3970</v>
      </c>
      <c r="E195" s="14" t="s">
        <v>3971</v>
      </c>
      <c r="F195">
        <f>SUMIF(GID_GCED_CO2_Plant_2019_v1.0!$V$1:$V$797,'loc sxcoal vs GID worksheet'!A195,GID_GCED_CO2_Plant_2019_v1.0!$AB$1:$AB$797)</f>
        <v>1441.48</v>
      </c>
      <c r="G195" s="15">
        <f t="shared" ref="G195:G258" si="3">F195/SUM($F$2:$F$686)</f>
        <v>3.1821788096711239E-3</v>
      </c>
      <c r="H195" s="15">
        <f>VLOOKUP(E195,'Corr factor'!$A$1:$F$32,6,0)</f>
        <v>0.97565072710487244</v>
      </c>
    </row>
    <row r="196" spans="1:8">
      <c r="A196" s="14" t="s">
        <v>3631</v>
      </c>
      <c r="B196" s="14" t="s">
        <v>4253</v>
      </c>
      <c r="C196" s="14" t="s">
        <v>4254</v>
      </c>
      <c r="D196" s="14" t="s">
        <v>3970</v>
      </c>
      <c r="E196" s="14" t="s">
        <v>3971</v>
      </c>
      <c r="F196">
        <f>SUMIF(GID_GCED_CO2_Plant_2019_v1.0!$V$1:$V$797,'loc sxcoal vs GID worksheet'!A196,GID_GCED_CO2_Plant_2019_v1.0!$AB$1:$AB$797)</f>
        <v>0</v>
      </c>
      <c r="G196" s="15">
        <f t="shared" si="3"/>
        <v>0</v>
      </c>
      <c r="H196" s="15">
        <f>VLOOKUP(E196,'Corr factor'!$A$1:$F$32,6,0)</f>
        <v>0.97565072710487244</v>
      </c>
    </row>
    <row r="197" spans="1:8">
      <c r="A197" s="14" t="s">
        <v>3490</v>
      </c>
      <c r="B197" s="14" t="s">
        <v>4255</v>
      </c>
      <c r="C197" s="14" t="s">
        <v>4256</v>
      </c>
      <c r="D197" s="14" t="s">
        <v>4256</v>
      </c>
      <c r="E197" s="14" t="s">
        <v>4043</v>
      </c>
      <c r="F197">
        <f>SUMIF(GID_GCED_CO2_Plant_2019_v1.0!$V$1:$V$797,'loc sxcoal vs GID worksheet'!A197,GID_GCED_CO2_Plant_2019_v1.0!$AB$1:$AB$797)</f>
        <v>1162.3</v>
      </c>
      <c r="G197" s="15">
        <f t="shared" si="3"/>
        <v>2.565867324195096E-3</v>
      </c>
      <c r="H197" s="15">
        <f>VLOOKUP(E197,'Corr factor'!$A$1:$F$32,6,0)</f>
        <v>1.3074521956443366</v>
      </c>
    </row>
    <row r="198" spans="1:8">
      <c r="A198" s="14" t="s">
        <v>3632</v>
      </c>
      <c r="B198" s="14" t="s">
        <v>4257</v>
      </c>
      <c r="C198" s="14" t="s">
        <v>4258</v>
      </c>
      <c r="D198" s="14" t="s">
        <v>2446</v>
      </c>
      <c r="E198" s="14" t="s">
        <v>3951</v>
      </c>
      <c r="F198">
        <f>SUMIF(GID_GCED_CO2_Plant_2019_v1.0!$V$1:$V$797,'loc sxcoal vs GID worksheet'!A198,GID_GCED_CO2_Plant_2019_v1.0!$AB$1:$AB$797)</f>
        <v>0</v>
      </c>
      <c r="G198" s="15">
        <f t="shared" si="3"/>
        <v>0</v>
      </c>
      <c r="H198" s="15">
        <f>VLOOKUP(E198,'Corr factor'!$A$1:$F$32,6,0)</f>
        <v>1.4351795217863323</v>
      </c>
    </row>
    <row r="199" spans="1:8">
      <c r="A199" s="14" t="s">
        <v>3633</v>
      </c>
      <c r="B199" s="14" t="s">
        <v>4259</v>
      </c>
      <c r="C199" s="14" t="s">
        <v>4260</v>
      </c>
      <c r="D199" s="14" t="s">
        <v>2400</v>
      </c>
      <c r="E199" s="14" t="s">
        <v>4023</v>
      </c>
      <c r="F199">
        <f>SUMIF(GID_GCED_CO2_Plant_2019_v1.0!$V$1:$V$797,'loc sxcoal vs GID worksheet'!A199,GID_GCED_CO2_Plant_2019_v1.0!$AB$1:$AB$797)</f>
        <v>0</v>
      </c>
      <c r="G199" s="15">
        <f t="shared" si="3"/>
        <v>0</v>
      </c>
      <c r="H199" s="15">
        <f>VLOOKUP(E199,'Corr factor'!$A$1:$F$32,6,0)</f>
        <v>1.1685760367937139</v>
      </c>
    </row>
    <row r="200" spans="1:8">
      <c r="A200" s="14" t="s">
        <v>3513</v>
      </c>
      <c r="B200" s="14" t="s">
        <v>4261</v>
      </c>
      <c r="C200" s="14" t="s">
        <v>4262</v>
      </c>
      <c r="D200" s="14" t="s">
        <v>2610</v>
      </c>
      <c r="E200" s="14" t="s">
        <v>3936</v>
      </c>
      <c r="F200">
        <f>SUMIF(GID_GCED_CO2_Plant_2019_v1.0!$V$1:$V$797,'loc sxcoal vs GID worksheet'!A200,GID_GCED_CO2_Plant_2019_v1.0!$AB$1:$AB$797)</f>
        <v>50.28</v>
      </c>
      <c r="G200" s="15">
        <f t="shared" si="3"/>
        <v>1.109969965245887E-4</v>
      </c>
      <c r="H200" s="15">
        <f>VLOOKUP(E200,'Corr factor'!$A$1:$F$32,6,0)</f>
        <v>1.919574761764046</v>
      </c>
    </row>
    <row r="201" spans="1:8">
      <c r="A201" s="14" t="s">
        <v>3634</v>
      </c>
      <c r="B201" s="14" t="s">
        <v>4263</v>
      </c>
      <c r="C201" s="14" t="s">
        <v>4264</v>
      </c>
      <c r="D201" s="14" t="s">
        <v>2642</v>
      </c>
      <c r="E201" s="14" t="s">
        <v>4037</v>
      </c>
      <c r="F201">
        <f>SUMIF(GID_GCED_CO2_Plant_2019_v1.0!$V$1:$V$797,'loc sxcoal vs GID worksheet'!A201,GID_GCED_CO2_Plant_2019_v1.0!$AB$1:$AB$797)</f>
        <v>0</v>
      </c>
      <c r="G201" s="15">
        <f t="shared" si="3"/>
        <v>0</v>
      </c>
      <c r="H201" s="15">
        <f>VLOOKUP(E201,'Corr factor'!$A$1:$F$32,6,0)</f>
        <v>2.2121598209451325</v>
      </c>
    </row>
    <row r="202" spans="1:8">
      <c r="A202" s="14" t="s">
        <v>3635</v>
      </c>
      <c r="B202" s="14" t="s">
        <v>4265</v>
      </c>
      <c r="C202" s="14" t="s">
        <v>4266</v>
      </c>
      <c r="D202" s="14" t="s">
        <v>2634</v>
      </c>
      <c r="E202" s="14" t="s">
        <v>3974</v>
      </c>
      <c r="F202">
        <f>SUMIF(GID_GCED_CO2_Plant_2019_v1.0!$V$1:$V$797,'loc sxcoal vs GID worksheet'!A202,GID_GCED_CO2_Plant_2019_v1.0!$AB$1:$AB$797)</f>
        <v>0</v>
      </c>
      <c r="G202" s="15">
        <f t="shared" si="3"/>
        <v>0</v>
      </c>
      <c r="H202" s="15">
        <f>VLOOKUP(E202,'Corr factor'!$A$1:$F$32,6,0)</f>
        <v>0.31049380620353817</v>
      </c>
    </row>
    <row r="203" spans="1:8">
      <c r="A203" s="14" t="s">
        <v>3636</v>
      </c>
      <c r="B203" s="14" t="s">
        <v>4267</v>
      </c>
      <c r="C203" s="14" t="s">
        <v>4268</v>
      </c>
      <c r="D203" s="14" t="s">
        <v>2453</v>
      </c>
      <c r="E203" s="14" t="s">
        <v>4031</v>
      </c>
      <c r="F203">
        <f>SUMIF(GID_GCED_CO2_Plant_2019_v1.0!$V$1:$V$797,'loc sxcoal vs GID worksheet'!A203,GID_GCED_CO2_Plant_2019_v1.0!$AB$1:$AB$797)</f>
        <v>0</v>
      </c>
      <c r="G203" s="15">
        <f t="shared" si="3"/>
        <v>0</v>
      </c>
      <c r="H203" s="15">
        <f>VLOOKUP(E203,'Corr factor'!$A$1:$F$32,6,0)</f>
        <v>1.28036108881481</v>
      </c>
    </row>
    <row r="204" spans="1:8">
      <c r="A204" s="14" t="s">
        <v>3393</v>
      </c>
      <c r="B204" s="14" t="s">
        <v>4269</v>
      </c>
      <c r="C204" s="14" t="s">
        <v>3004</v>
      </c>
      <c r="D204" s="14" t="s">
        <v>2386</v>
      </c>
      <c r="E204" s="14" t="s">
        <v>3955</v>
      </c>
      <c r="F204">
        <f>SUMIF(GID_GCED_CO2_Plant_2019_v1.0!$V$1:$V$797,'loc sxcoal vs GID worksheet'!A204,GID_GCED_CO2_Plant_2019_v1.0!$AB$1:$AB$797)</f>
        <v>522.96</v>
      </c>
      <c r="G204" s="15">
        <f t="shared" si="3"/>
        <v>1.1544747275755551E-3</v>
      </c>
      <c r="H204" s="15">
        <f>VLOOKUP(E204,'Corr factor'!$A$1:$F$32,6,0)</f>
        <v>0.42157511711935775</v>
      </c>
    </row>
    <row r="205" spans="1:8">
      <c r="A205" s="14" t="s">
        <v>3394</v>
      </c>
      <c r="B205" s="14" t="s">
        <v>4270</v>
      </c>
      <c r="C205" s="14" t="s">
        <v>3006</v>
      </c>
      <c r="D205" s="14" t="s">
        <v>2400</v>
      </c>
      <c r="E205" s="14" t="s">
        <v>4023</v>
      </c>
      <c r="F205">
        <f>SUMIF(GID_GCED_CO2_Plant_2019_v1.0!$V$1:$V$797,'loc sxcoal vs GID worksheet'!A205,GID_GCED_CO2_Plant_2019_v1.0!$AB$1:$AB$797)</f>
        <v>1327.51</v>
      </c>
      <c r="G205" s="15">
        <f t="shared" si="3"/>
        <v>2.9305812023937296E-3</v>
      </c>
      <c r="H205" s="15">
        <f>VLOOKUP(E205,'Corr factor'!$A$1:$F$32,6,0)</f>
        <v>1.1685760367937139</v>
      </c>
    </row>
    <row r="206" spans="1:8">
      <c r="A206" s="14" t="s">
        <v>3395</v>
      </c>
      <c r="B206" s="14" t="s">
        <v>4271</v>
      </c>
      <c r="C206" s="14" t="s">
        <v>3008</v>
      </c>
      <c r="D206" s="14" t="s">
        <v>2386</v>
      </c>
      <c r="E206" s="14" t="s">
        <v>3955</v>
      </c>
      <c r="F206">
        <f>SUMIF(GID_GCED_CO2_Plant_2019_v1.0!$V$1:$V$797,'loc sxcoal vs GID worksheet'!A206,GID_GCED_CO2_Plant_2019_v1.0!$AB$1:$AB$797)</f>
        <v>522.95000000000005</v>
      </c>
      <c r="G206" s="15">
        <f t="shared" si="3"/>
        <v>1.1544526518005899E-3</v>
      </c>
      <c r="H206" s="15">
        <f>VLOOKUP(E206,'Corr factor'!$A$1:$F$32,6,0)</f>
        <v>0.42157511711935775</v>
      </c>
    </row>
    <row r="207" spans="1:8">
      <c r="A207" s="14" t="s">
        <v>3637</v>
      </c>
      <c r="B207" s="14" t="s">
        <v>4272</v>
      </c>
      <c r="C207" s="14" t="s">
        <v>4273</v>
      </c>
      <c r="D207" s="14" t="s">
        <v>2642</v>
      </c>
      <c r="E207" s="14" t="s">
        <v>4037</v>
      </c>
      <c r="F207">
        <f>SUMIF(GID_GCED_CO2_Plant_2019_v1.0!$V$1:$V$797,'loc sxcoal vs GID worksheet'!A207,GID_GCED_CO2_Plant_2019_v1.0!$AB$1:$AB$797)</f>
        <v>0</v>
      </c>
      <c r="G207" s="15">
        <f t="shared" si="3"/>
        <v>0</v>
      </c>
      <c r="H207" s="15">
        <f>VLOOKUP(E207,'Corr factor'!$A$1:$F$32,6,0)</f>
        <v>2.2121598209451325</v>
      </c>
    </row>
    <row r="208" spans="1:8">
      <c r="A208" s="14" t="s">
        <v>3358</v>
      </c>
      <c r="B208" s="14" t="s">
        <v>4274</v>
      </c>
      <c r="C208" s="14" t="s">
        <v>1430</v>
      </c>
      <c r="D208" s="14" t="s">
        <v>2446</v>
      </c>
      <c r="E208" s="14" t="s">
        <v>3951</v>
      </c>
      <c r="F208">
        <f>SUMIF(GID_GCED_CO2_Plant_2019_v1.0!$V$1:$V$797,'loc sxcoal vs GID worksheet'!A208,GID_GCED_CO2_Plant_2019_v1.0!$AB$1:$AB$797)</f>
        <v>878.29</v>
      </c>
      <c r="G208" s="15">
        <f t="shared" si="3"/>
        <v>1.9388932394109187E-3</v>
      </c>
      <c r="H208" s="15">
        <f>VLOOKUP(E208,'Corr factor'!$A$1:$F$32,6,0)</f>
        <v>1.4351795217863323</v>
      </c>
    </row>
    <row r="209" spans="1:8">
      <c r="A209" s="14" t="s">
        <v>3638</v>
      </c>
      <c r="B209" s="14" t="s">
        <v>4275</v>
      </c>
      <c r="C209" s="14" t="s">
        <v>4276</v>
      </c>
      <c r="D209" s="14" t="s">
        <v>1445</v>
      </c>
      <c r="E209" s="14" t="s">
        <v>3947</v>
      </c>
      <c r="F209">
        <f>SUMIF(GID_GCED_CO2_Plant_2019_v1.0!$V$1:$V$797,'loc sxcoal vs GID worksheet'!A209,GID_GCED_CO2_Plant_2019_v1.0!$AB$1:$AB$797)</f>
        <v>0</v>
      </c>
      <c r="G209" s="15">
        <f t="shared" si="3"/>
        <v>0</v>
      </c>
      <c r="H209" s="15">
        <f>VLOOKUP(E209,'Corr factor'!$A$1:$F$32,6,0)</f>
        <v>1.0199100380374329</v>
      </c>
    </row>
    <row r="210" spans="1:8">
      <c r="A210" s="14" t="s">
        <v>3639</v>
      </c>
      <c r="B210" s="14" t="s">
        <v>4277</v>
      </c>
      <c r="C210" s="14" t="s">
        <v>4278</v>
      </c>
      <c r="D210" s="14" t="s">
        <v>2386</v>
      </c>
      <c r="E210" s="14" t="s">
        <v>3955</v>
      </c>
      <c r="F210">
        <f>SUMIF(GID_GCED_CO2_Plant_2019_v1.0!$V$1:$V$797,'loc sxcoal vs GID worksheet'!A210,GID_GCED_CO2_Plant_2019_v1.0!$AB$1:$AB$797)</f>
        <v>0</v>
      </c>
      <c r="G210" s="15">
        <f t="shared" si="3"/>
        <v>0</v>
      </c>
      <c r="H210" s="15">
        <f>VLOOKUP(E210,'Corr factor'!$A$1:$F$32,6,0)</f>
        <v>0.42157511711935775</v>
      </c>
    </row>
    <row r="211" spans="1:8">
      <c r="A211" s="14" t="s">
        <v>3396</v>
      </c>
      <c r="B211" s="14" t="s">
        <v>4279</v>
      </c>
      <c r="C211" s="14" t="s">
        <v>3010</v>
      </c>
      <c r="D211" s="14" t="s">
        <v>2446</v>
      </c>
      <c r="E211" s="14" t="s">
        <v>3951</v>
      </c>
      <c r="F211">
        <f>SUMIF(GID_GCED_CO2_Plant_2019_v1.0!$V$1:$V$797,'loc sxcoal vs GID worksheet'!A211,GID_GCED_CO2_Plant_2019_v1.0!$AB$1:$AB$797)</f>
        <v>2386.8199999999997</v>
      </c>
      <c r="G211" s="15">
        <f t="shared" si="3"/>
        <v>5.2690901202231254E-3</v>
      </c>
      <c r="H211" s="15">
        <f>VLOOKUP(E211,'Corr factor'!$A$1:$F$32,6,0)</f>
        <v>1.4351795217863323</v>
      </c>
    </row>
    <row r="212" spans="1:8">
      <c r="A212" s="14" t="s">
        <v>3640</v>
      </c>
      <c r="B212" s="14" t="s">
        <v>4280</v>
      </c>
      <c r="C212" s="14" t="s">
        <v>3013</v>
      </c>
      <c r="D212" s="14" t="s">
        <v>2416</v>
      </c>
      <c r="E212" s="14" t="s">
        <v>3979</v>
      </c>
      <c r="F212">
        <f>SUMIF(GID_GCED_CO2_Plant_2019_v1.0!$V$1:$V$797,'loc sxcoal vs GID worksheet'!A212,GID_GCED_CO2_Plant_2019_v1.0!$AB$1:$AB$797)</f>
        <v>0</v>
      </c>
      <c r="G212" s="15">
        <f t="shared" si="3"/>
        <v>0</v>
      </c>
      <c r="H212" s="15">
        <f>VLOOKUP(E212,'Corr factor'!$A$1:$F$32,6,0)</f>
        <v>1.3709830768980753</v>
      </c>
    </row>
    <row r="213" spans="1:8">
      <c r="A213" s="14" t="s">
        <v>3641</v>
      </c>
      <c r="B213" s="14" t="s">
        <v>4281</v>
      </c>
      <c r="C213" s="14" t="s">
        <v>4282</v>
      </c>
      <c r="D213" s="14" t="s">
        <v>2412</v>
      </c>
      <c r="E213" s="14" t="s">
        <v>3949</v>
      </c>
      <c r="F213">
        <f>SUMIF(GID_GCED_CO2_Plant_2019_v1.0!$V$1:$V$797,'loc sxcoal vs GID worksheet'!A213,GID_GCED_CO2_Plant_2019_v1.0!$AB$1:$AB$797)</f>
        <v>0</v>
      </c>
      <c r="G213" s="15">
        <f t="shared" si="3"/>
        <v>0</v>
      </c>
      <c r="H213" s="15">
        <f>VLOOKUP(E213,'Corr factor'!$A$1:$F$32,6,0)</f>
        <v>0.81532738497835044</v>
      </c>
    </row>
    <row r="214" spans="1:8">
      <c r="A214" s="14" t="s">
        <v>3642</v>
      </c>
      <c r="B214" s="14" t="s">
        <v>4283</v>
      </c>
      <c r="C214" s="14" t="s">
        <v>1637</v>
      </c>
      <c r="D214" s="14" t="s">
        <v>2366</v>
      </c>
      <c r="E214" s="14" t="s">
        <v>3987</v>
      </c>
      <c r="F214">
        <f>SUMIF(GID_GCED_CO2_Plant_2019_v1.0!$V$1:$V$797,'loc sxcoal vs GID worksheet'!A214,GID_GCED_CO2_Plant_2019_v1.0!$AB$1:$AB$797)</f>
        <v>0</v>
      </c>
      <c r="G214" s="15">
        <f t="shared" si="3"/>
        <v>0</v>
      </c>
      <c r="H214" s="15">
        <f>VLOOKUP(E214,'Corr factor'!$A$1:$F$32,6,0)</f>
        <v>0.89004479403326275</v>
      </c>
    </row>
    <row r="215" spans="1:8">
      <c r="A215" s="14" t="s">
        <v>3643</v>
      </c>
      <c r="B215" s="14" t="s">
        <v>4284</v>
      </c>
      <c r="C215" s="14" t="s">
        <v>4285</v>
      </c>
      <c r="D215" s="14" t="s">
        <v>1517</v>
      </c>
      <c r="E215" s="14" t="s">
        <v>4043</v>
      </c>
      <c r="F215">
        <f>SUMIF(GID_GCED_CO2_Plant_2019_v1.0!$V$1:$V$797,'loc sxcoal vs GID worksheet'!A215,GID_GCED_CO2_Plant_2019_v1.0!$AB$1:$AB$797)</f>
        <v>0</v>
      </c>
      <c r="G215" s="15">
        <f t="shared" si="3"/>
        <v>0</v>
      </c>
      <c r="H215" s="15">
        <f>VLOOKUP(E215,'Corr factor'!$A$1:$F$32,6,0)</f>
        <v>1.3074521956443366</v>
      </c>
    </row>
    <row r="216" spans="1:8">
      <c r="A216" s="14" t="s">
        <v>3644</v>
      </c>
      <c r="B216" s="14" t="s">
        <v>4286</v>
      </c>
      <c r="C216" s="14" t="s">
        <v>2821</v>
      </c>
      <c r="D216" s="14" t="s">
        <v>2362</v>
      </c>
      <c r="E216" s="14" t="s">
        <v>3963</v>
      </c>
      <c r="F216">
        <f>SUMIF(GID_GCED_CO2_Plant_2019_v1.0!$V$1:$V$797,'loc sxcoal vs GID worksheet'!A216,GID_GCED_CO2_Plant_2019_v1.0!$AB$1:$AB$797)</f>
        <v>0</v>
      </c>
      <c r="G216" s="15">
        <f t="shared" si="3"/>
        <v>0</v>
      </c>
      <c r="H216" s="15">
        <f>VLOOKUP(E216,'Corr factor'!$A$1:$F$32,6,0)</f>
        <v>0.75648970822376005</v>
      </c>
    </row>
    <row r="217" spans="1:8">
      <c r="A217" s="14" t="s">
        <v>3385</v>
      </c>
      <c r="B217" s="14" t="s">
        <v>4287</v>
      </c>
      <c r="C217" s="14" t="s">
        <v>2975</v>
      </c>
      <c r="D217" s="14" t="s">
        <v>1517</v>
      </c>
      <c r="E217" s="14" t="s">
        <v>4043</v>
      </c>
      <c r="F217">
        <f>SUMIF(GID_GCED_CO2_Plant_2019_v1.0!$V$1:$V$797,'loc sxcoal vs GID worksheet'!A217,GID_GCED_CO2_Plant_2019_v1.0!$AB$1:$AB$797)</f>
        <v>1045.9100000000001</v>
      </c>
      <c r="G217" s="15">
        <f t="shared" si="3"/>
        <v>2.3089273793761448E-3</v>
      </c>
      <c r="H217" s="15">
        <f>VLOOKUP(E217,'Corr factor'!$A$1:$F$32,6,0)</f>
        <v>1.3074521956443366</v>
      </c>
    </row>
    <row r="218" spans="1:8">
      <c r="A218" s="14" t="s">
        <v>3645</v>
      </c>
      <c r="B218" s="14" t="s">
        <v>4288</v>
      </c>
      <c r="C218" s="14" t="s">
        <v>4289</v>
      </c>
      <c r="D218" s="14" t="s">
        <v>3943</v>
      </c>
      <c r="E218" s="14" t="s">
        <v>3944</v>
      </c>
      <c r="F218">
        <f>SUMIF(GID_GCED_CO2_Plant_2019_v1.0!$V$1:$V$797,'loc sxcoal vs GID worksheet'!A218,GID_GCED_CO2_Plant_2019_v1.0!$AB$1:$AB$797)</f>
        <v>0</v>
      </c>
      <c r="G218" s="15">
        <f t="shared" si="3"/>
        <v>0</v>
      </c>
      <c r="H218" s="15">
        <f>VLOOKUP(E218,'Corr factor'!$A$1:$F$32,6,0)</f>
        <v>0.88297575591570643</v>
      </c>
    </row>
    <row r="219" spans="1:8">
      <c r="A219" s="14" t="s">
        <v>3409</v>
      </c>
      <c r="B219" s="14" t="s">
        <v>4290</v>
      </c>
      <c r="C219" s="14" t="s">
        <v>3066</v>
      </c>
      <c r="D219" s="14" t="s">
        <v>2438</v>
      </c>
      <c r="E219" s="14" t="s">
        <v>3959</v>
      </c>
      <c r="F219">
        <f>SUMIF(GID_GCED_CO2_Plant_2019_v1.0!$V$1:$V$797,'loc sxcoal vs GID worksheet'!A219,GID_GCED_CO2_Plant_2019_v1.0!$AB$1:$AB$797)</f>
        <v>419.03999999999996</v>
      </c>
      <c r="G219" s="15">
        <f t="shared" si="3"/>
        <v>9.2506327413809943E-4</v>
      </c>
      <c r="H219" s="15">
        <f>VLOOKUP(E219,'Corr factor'!$A$1:$F$32,6,0)</f>
        <v>0.58290995553709835</v>
      </c>
    </row>
    <row r="220" spans="1:8">
      <c r="A220" s="14" t="s">
        <v>3310</v>
      </c>
      <c r="B220" s="14" t="s">
        <v>4291</v>
      </c>
      <c r="C220" s="14" t="s">
        <v>4292</v>
      </c>
      <c r="D220" s="14" t="s">
        <v>3970</v>
      </c>
      <c r="E220" s="14" t="s">
        <v>3971</v>
      </c>
      <c r="F220">
        <f>SUMIF(GID_GCED_CO2_Plant_2019_v1.0!$V$1:$V$797,'loc sxcoal vs GID worksheet'!A220,GID_GCED_CO2_Plant_2019_v1.0!$AB$1:$AB$797)</f>
        <v>1340.9099999999999</v>
      </c>
      <c r="G220" s="15">
        <f t="shared" si="3"/>
        <v>2.9601627408469811E-3</v>
      </c>
      <c r="H220" s="15">
        <f>VLOOKUP(E220,'Corr factor'!$A$1:$F$32,6,0)</f>
        <v>0.97565072710487244</v>
      </c>
    </row>
    <row r="221" spans="1:8">
      <c r="A221" s="14" t="s">
        <v>3646</v>
      </c>
      <c r="B221" s="14" t="s">
        <v>4293</v>
      </c>
      <c r="C221" s="14" t="s">
        <v>4294</v>
      </c>
      <c r="D221" s="14" t="s">
        <v>2634</v>
      </c>
      <c r="E221" s="14" t="s">
        <v>3974</v>
      </c>
      <c r="F221">
        <f>SUMIF(GID_GCED_CO2_Plant_2019_v1.0!$V$1:$V$797,'loc sxcoal vs GID worksheet'!A221,GID_GCED_CO2_Plant_2019_v1.0!$AB$1:$AB$797)</f>
        <v>0</v>
      </c>
      <c r="G221" s="15">
        <f t="shared" si="3"/>
        <v>0</v>
      </c>
      <c r="H221" s="15">
        <f>VLOOKUP(E221,'Corr factor'!$A$1:$F$32,6,0)</f>
        <v>0.31049380620353817</v>
      </c>
    </row>
    <row r="222" spans="1:8">
      <c r="A222" s="14" t="s">
        <v>3647</v>
      </c>
      <c r="B222" s="14" t="s">
        <v>4295</v>
      </c>
      <c r="C222" s="14" t="s">
        <v>4296</v>
      </c>
      <c r="D222" s="14" t="s">
        <v>2642</v>
      </c>
      <c r="E222" s="14" t="s">
        <v>4037</v>
      </c>
      <c r="F222">
        <f>SUMIF(GID_GCED_CO2_Plant_2019_v1.0!$V$1:$V$797,'loc sxcoal vs GID worksheet'!A222,GID_GCED_CO2_Plant_2019_v1.0!$AB$1:$AB$797)</f>
        <v>0</v>
      </c>
      <c r="G222" s="15">
        <f t="shared" si="3"/>
        <v>0</v>
      </c>
      <c r="H222" s="15">
        <f>VLOOKUP(E222,'Corr factor'!$A$1:$F$32,6,0)</f>
        <v>2.2121598209451325</v>
      </c>
    </row>
    <row r="223" spans="1:8">
      <c r="A223" s="14" t="s">
        <v>3266</v>
      </c>
      <c r="B223" s="14" t="s">
        <v>4297</v>
      </c>
      <c r="C223" s="14" t="s">
        <v>2437</v>
      </c>
      <c r="D223" s="14" t="s">
        <v>2357</v>
      </c>
      <c r="E223" s="14" t="s">
        <v>4062</v>
      </c>
      <c r="F223">
        <f>SUMIF(GID_GCED_CO2_Plant_2019_v1.0!$V$1:$V$797,'loc sxcoal vs GID worksheet'!A223,GID_GCED_CO2_Plant_2019_v1.0!$AB$1:$AB$797)</f>
        <v>6050.85</v>
      </c>
      <c r="G223" s="15">
        <f t="shared" si="3"/>
        <v>1.3357720294765464E-2</v>
      </c>
      <c r="H223" s="15">
        <f>VLOOKUP(E223,'Corr factor'!$A$1:$F$32,6,0)</f>
        <v>0.79611556521694449</v>
      </c>
    </row>
    <row r="224" spans="1:8">
      <c r="A224" s="14" t="s">
        <v>3493</v>
      </c>
      <c r="B224" s="14" t="s">
        <v>4298</v>
      </c>
      <c r="C224" s="14" t="s">
        <v>4299</v>
      </c>
      <c r="D224" s="14" t="s">
        <v>3943</v>
      </c>
      <c r="E224" s="14" t="s">
        <v>3944</v>
      </c>
      <c r="F224">
        <f>SUMIF(GID_GCED_CO2_Plant_2019_v1.0!$V$1:$V$797,'loc sxcoal vs GID worksheet'!A224,GID_GCED_CO2_Plant_2019_v1.0!$AB$1:$AB$797)</f>
        <v>1535.33</v>
      </c>
      <c r="G224" s="15">
        <f t="shared" si="3"/>
        <v>3.3893599577187101E-3</v>
      </c>
      <c r="H224" s="15">
        <f>VLOOKUP(E224,'Corr factor'!$A$1:$F$32,6,0)</f>
        <v>0.88297575591570643</v>
      </c>
    </row>
    <row r="225" spans="1:8">
      <c r="A225" s="14" t="s">
        <v>3311</v>
      </c>
      <c r="B225" s="14" t="s">
        <v>4300</v>
      </c>
      <c r="C225" s="14" t="s">
        <v>2622</v>
      </c>
      <c r="D225" s="14" t="s">
        <v>2396</v>
      </c>
      <c r="E225" s="14" t="s">
        <v>4093</v>
      </c>
      <c r="F225">
        <f>SUMIF(GID_GCED_CO2_Plant_2019_v1.0!$V$1:$V$797,'loc sxcoal vs GID worksheet'!A225,GID_GCED_CO2_Plant_2019_v1.0!$AB$1:$AB$797)</f>
        <v>576.59999999999991</v>
      </c>
      <c r="G225" s="15">
        <f t="shared" si="3"/>
        <v>1.2728891844884214E-3</v>
      </c>
      <c r="H225" s="15">
        <f>VLOOKUP(E225,'Corr factor'!$A$1:$F$32,6,0)</f>
        <v>1.0339316951788866</v>
      </c>
    </row>
    <row r="226" spans="1:8">
      <c r="A226" s="14" t="s">
        <v>3648</v>
      </c>
      <c r="B226" s="14" t="s">
        <v>4301</v>
      </c>
      <c r="C226" s="14" t="s">
        <v>2622</v>
      </c>
      <c r="D226" s="14" t="s">
        <v>2634</v>
      </c>
      <c r="E226" s="14" t="s">
        <v>3974</v>
      </c>
      <c r="F226">
        <f>SUMIF(GID_GCED_CO2_Plant_2019_v1.0!$V$1:$V$797,'loc sxcoal vs GID worksheet'!A226,GID_GCED_CO2_Plant_2019_v1.0!$AB$1:$AB$797)</f>
        <v>0</v>
      </c>
      <c r="G226" s="15">
        <f t="shared" si="3"/>
        <v>0</v>
      </c>
      <c r="H226" s="15">
        <f>VLOOKUP(E226,'Corr factor'!$A$1:$F$32,6,0)</f>
        <v>0.31049380620353817</v>
      </c>
    </row>
    <row r="227" spans="1:8">
      <c r="A227" s="14" t="s">
        <v>3649</v>
      </c>
      <c r="B227" s="14" t="s">
        <v>4302</v>
      </c>
      <c r="C227" s="14" t="s">
        <v>2569</v>
      </c>
      <c r="D227" s="14" t="s">
        <v>2357</v>
      </c>
      <c r="E227" s="14" t="s">
        <v>4062</v>
      </c>
      <c r="F227">
        <f>SUMIF(GID_GCED_CO2_Plant_2019_v1.0!$V$1:$V$797,'loc sxcoal vs GID worksheet'!A227,GID_GCED_CO2_Plant_2019_v1.0!$AB$1:$AB$797)</f>
        <v>0</v>
      </c>
      <c r="G227" s="15">
        <f t="shared" si="3"/>
        <v>0</v>
      </c>
      <c r="H227" s="15">
        <f>VLOOKUP(E227,'Corr factor'!$A$1:$F$32,6,0)</f>
        <v>0.79611556521694449</v>
      </c>
    </row>
    <row r="228" spans="1:8">
      <c r="A228" s="14" t="s">
        <v>3650</v>
      </c>
      <c r="B228" s="14" t="s">
        <v>4303</v>
      </c>
      <c r="C228" s="14" t="s">
        <v>4304</v>
      </c>
      <c r="D228" s="14" t="s">
        <v>1517</v>
      </c>
      <c r="E228" s="14" t="s">
        <v>4043</v>
      </c>
      <c r="F228">
        <f>SUMIF(GID_GCED_CO2_Plant_2019_v1.0!$V$1:$V$797,'loc sxcoal vs GID worksheet'!A228,GID_GCED_CO2_Plant_2019_v1.0!$AB$1:$AB$797)</f>
        <v>0</v>
      </c>
      <c r="G228" s="15">
        <f t="shared" si="3"/>
        <v>0</v>
      </c>
      <c r="H228" s="15">
        <f>VLOOKUP(E228,'Corr factor'!$A$1:$F$32,6,0)</f>
        <v>1.3074521956443366</v>
      </c>
    </row>
    <row r="229" spans="1:8">
      <c r="A229" s="14" t="s">
        <v>3651</v>
      </c>
      <c r="B229" s="14" t="s">
        <v>4305</v>
      </c>
      <c r="C229" s="14" t="s">
        <v>2928</v>
      </c>
      <c r="D229" s="14" t="s">
        <v>2357</v>
      </c>
      <c r="E229" s="14" t="s">
        <v>4062</v>
      </c>
      <c r="F229">
        <f>SUMIF(GID_GCED_CO2_Plant_2019_v1.0!$V$1:$V$797,'loc sxcoal vs GID worksheet'!A229,GID_GCED_CO2_Plant_2019_v1.0!$AB$1:$AB$797)</f>
        <v>0</v>
      </c>
      <c r="G229" s="15">
        <f t="shared" si="3"/>
        <v>0</v>
      </c>
      <c r="H229" s="15">
        <f>VLOOKUP(E229,'Corr factor'!$A$1:$F$32,6,0)</f>
        <v>0.79611556521694449</v>
      </c>
    </row>
    <row r="230" spans="1:8">
      <c r="A230" s="14" t="s">
        <v>3652</v>
      </c>
      <c r="B230" s="14" t="s">
        <v>4306</v>
      </c>
      <c r="C230" s="14" t="s">
        <v>4307</v>
      </c>
      <c r="D230" s="14" t="s">
        <v>2453</v>
      </c>
      <c r="E230" s="14" t="s">
        <v>4031</v>
      </c>
      <c r="F230">
        <f>SUMIF(GID_GCED_CO2_Plant_2019_v1.0!$V$1:$V$797,'loc sxcoal vs GID worksheet'!A230,GID_GCED_CO2_Plant_2019_v1.0!$AB$1:$AB$797)</f>
        <v>0</v>
      </c>
      <c r="G230" s="15">
        <f t="shared" si="3"/>
        <v>0</v>
      </c>
      <c r="H230" s="15">
        <f>VLOOKUP(E230,'Corr factor'!$A$1:$F$32,6,0)</f>
        <v>1.28036108881481</v>
      </c>
    </row>
    <row r="231" spans="1:8">
      <c r="A231" s="14" t="s">
        <v>3426</v>
      </c>
      <c r="B231" s="14" t="s">
        <v>4308</v>
      </c>
      <c r="C231" s="14" t="s">
        <v>2364</v>
      </c>
      <c r="D231" s="14" t="s">
        <v>2366</v>
      </c>
      <c r="E231" s="14" t="s">
        <v>3987</v>
      </c>
      <c r="F231">
        <f>SUMIF(GID_GCED_CO2_Plant_2019_v1.0!$V$1:$V$797,'loc sxcoal vs GID worksheet'!A231,GID_GCED_CO2_Plant_2019_v1.0!$AB$1:$AB$797)</f>
        <v>1464.9499999999998</v>
      </c>
      <c r="G231" s="15">
        <f t="shared" si="3"/>
        <v>3.233990653514244E-3</v>
      </c>
      <c r="H231" s="15">
        <f>VLOOKUP(E231,'Corr factor'!$A$1:$F$32,6,0)</f>
        <v>0.89004479403326275</v>
      </c>
    </row>
    <row r="232" spans="1:8">
      <c r="A232" s="14" t="s">
        <v>3653</v>
      </c>
      <c r="B232" s="14" t="s">
        <v>4309</v>
      </c>
      <c r="C232" s="14" t="s">
        <v>4310</v>
      </c>
      <c r="D232" s="14" t="s">
        <v>2446</v>
      </c>
      <c r="E232" s="14" t="s">
        <v>3951</v>
      </c>
      <c r="F232">
        <f>SUMIF(GID_GCED_CO2_Plant_2019_v1.0!$V$1:$V$797,'loc sxcoal vs GID worksheet'!A232,GID_GCED_CO2_Plant_2019_v1.0!$AB$1:$AB$797)</f>
        <v>0</v>
      </c>
      <c r="G232" s="15">
        <f t="shared" si="3"/>
        <v>0</v>
      </c>
      <c r="H232" s="15">
        <f>VLOOKUP(E232,'Corr factor'!$A$1:$F$32,6,0)</f>
        <v>1.4351795217863323</v>
      </c>
    </row>
    <row r="233" spans="1:8">
      <c r="A233" s="14" t="s">
        <v>3654</v>
      </c>
      <c r="B233" s="14" t="s">
        <v>4311</v>
      </c>
      <c r="C233" s="14" t="s">
        <v>4312</v>
      </c>
      <c r="D233" s="14" t="s">
        <v>2370</v>
      </c>
      <c r="E233" s="14" t="s">
        <v>4145</v>
      </c>
      <c r="F233">
        <f>SUMIF(GID_GCED_CO2_Plant_2019_v1.0!$V$1:$V$797,'loc sxcoal vs GID worksheet'!A233,GID_GCED_CO2_Plant_2019_v1.0!$AB$1:$AB$797)</f>
        <v>0</v>
      </c>
      <c r="G233" s="15">
        <f t="shared" si="3"/>
        <v>0</v>
      </c>
      <c r="H233" s="15">
        <f>VLOOKUP(E233,'Corr factor'!$A$1:$F$32,6,0)</f>
        <v>1.9984191813644829</v>
      </c>
    </row>
    <row r="234" spans="1:8">
      <c r="A234" s="14" t="s">
        <v>3655</v>
      </c>
      <c r="B234" s="14" t="s">
        <v>4313</v>
      </c>
      <c r="C234" s="14" t="s">
        <v>4314</v>
      </c>
      <c r="D234" s="14" t="s">
        <v>2366</v>
      </c>
      <c r="E234" s="14" t="s">
        <v>3987</v>
      </c>
      <c r="F234">
        <f>SUMIF(GID_GCED_CO2_Plant_2019_v1.0!$V$1:$V$797,'loc sxcoal vs GID worksheet'!A234,GID_GCED_CO2_Plant_2019_v1.0!$AB$1:$AB$797)</f>
        <v>0</v>
      </c>
      <c r="G234" s="15">
        <f t="shared" si="3"/>
        <v>0</v>
      </c>
      <c r="H234" s="15">
        <f>VLOOKUP(E234,'Corr factor'!$A$1:$F$32,6,0)</f>
        <v>0.89004479403326275</v>
      </c>
    </row>
    <row r="235" spans="1:8">
      <c r="A235" s="14" t="s">
        <v>3656</v>
      </c>
      <c r="B235" s="14" t="s">
        <v>4315</v>
      </c>
      <c r="C235" s="14" t="s">
        <v>4316</v>
      </c>
      <c r="D235" s="14" t="s">
        <v>2634</v>
      </c>
      <c r="E235" s="14" t="s">
        <v>3974</v>
      </c>
      <c r="F235">
        <f>SUMIF(GID_GCED_CO2_Plant_2019_v1.0!$V$1:$V$797,'loc sxcoal vs GID worksheet'!A235,GID_GCED_CO2_Plant_2019_v1.0!$AB$1:$AB$797)</f>
        <v>0</v>
      </c>
      <c r="G235" s="15">
        <f t="shared" si="3"/>
        <v>0</v>
      </c>
      <c r="H235" s="15">
        <f>VLOOKUP(E235,'Corr factor'!$A$1:$F$32,6,0)</f>
        <v>0.31049380620353817</v>
      </c>
    </row>
    <row r="236" spans="1:8">
      <c r="A236" s="14" t="s">
        <v>3657</v>
      </c>
      <c r="B236" s="14" t="s">
        <v>4317</v>
      </c>
      <c r="C236" s="14" t="s">
        <v>4318</v>
      </c>
      <c r="D236" s="14" t="s">
        <v>2458</v>
      </c>
      <c r="E236" s="14" t="s">
        <v>3957</v>
      </c>
      <c r="F236">
        <f>SUMIF(GID_GCED_CO2_Plant_2019_v1.0!$V$1:$V$797,'loc sxcoal vs GID worksheet'!A236,GID_GCED_CO2_Plant_2019_v1.0!$AB$1:$AB$797)</f>
        <v>0</v>
      </c>
      <c r="G236" s="15">
        <f t="shared" si="3"/>
        <v>0</v>
      </c>
      <c r="H236" s="15">
        <f>VLOOKUP(E236,'Corr factor'!$A$1:$F$32,6,0)</f>
        <v>1.079779275331352</v>
      </c>
    </row>
    <row r="237" spans="1:8">
      <c r="A237" s="14" t="s">
        <v>3392</v>
      </c>
      <c r="B237" s="14" t="s">
        <v>4319</v>
      </c>
      <c r="C237" s="14" t="s">
        <v>2999</v>
      </c>
      <c r="D237" s="14" t="s">
        <v>2362</v>
      </c>
      <c r="E237" s="14" t="s">
        <v>3963</v>
      </c>
      <c r="F237">
        <f>SUMIF(GID_GCED_CO2_Plant_2019_v1.0!$V$1:$V$797,'loc sxcoal vs GID worksheet'!A237,GID_GCED_CO2_Plant_2019_v1.0!$AB$1:$AB$797)</f>
        <v>2081.77</v>
      </c>
      <c r="G237" s="15">
        <f t="shared" si="3"/>
        <v>4.5956686049123509E-3</v>
      </c>
      <c r="H237" s="15">
        <f>VLOOKUP(E237,'Corr factor'!$A$1:$F$32,6,0)</f>
        <v>0.75648970822376005</v>
      </c>
    </row>
    <row r="238" spans="1:8">
      <c r="A238" s="14" t="s">
        <v>3265</v>
      </c>
      <c r="B238" s="14" t="s">
        <v>4320</v>
      </c>
      <c r="C238" s="14" t="s">
        <v>2435</v>
      </c>
      <c r="D238" s="14" t="s">
        <v>2357</v>
      </c>
      <c r="E238" s="14" t="s">
        <v>4062</v>
      </c>
      <c r="F238">
        <f>SUMIF(GID_GCED_CO2_Plant_2019_v1.0!$V$1:$V$797,'loc sxcoal vs GID worksheet'!A238,GID_GCED_CO2_Plant_2019_v1.0!$AB$1:$AB$797)</f>
        <v>2718.67</v>
      </c>
      <c r="G238" s="15">
        <f t="shared" si="3"/>
        <v>6.0016747124404047E-3</v>
      </c>
      <c r="H238" s="15">
        <f>VLOOKUP(E238,'Corr factor'!$A$1:$F$32,6,0)</f>
        <v>0.79611556521694449</v>
      </c>
    </row>
    <row r="239" spans="1:8">
      <c r="A239" s="14" t="s">
        <v>3658</v>
      </c>
      <c r="B239" s="14" t="s">
        <v>4321</v>
      </c>
      <c r="C239" s="14" t="s">
        <v>4322</v>
      </c>
      <c r="D239" s="14" t="s">
        <v>2416</v>
      </c>
      <c r="E239" s="14" t="s">
        <v>3979</v>
      </c>
      <c r="F239">
        <f>SUMIF(GID_GCED_CO2_Plant_2019_v1.0!$V$1:$V$797,'loc sxcoal vs GID worksheet'!A239,GID_GCED_CO2_Plant_2019_v1.0!$AB$1:$AB$797)</f>
        <v>0</v>
      </c>
      <c r="G239" s="15">
        <f t="shared" si="3"/>
        <v>0</v>
      </c>
      <c r="H239" s="15">
        <f>VLOOKUP(E239,'Corr factor'!$A$1:$F$32,6,0)</f>
        <v>1.3709830768980753</v>
      </c>
    </row>
    <row r="240" spans="1:8">
      <c r="A240" s="14" t="s">
        <v>3659</v>
      </c>
      <c r="B240" s="14" t="s">
        <v>4323</v>
      </c>
      <c r="C240" s="14" t="s">
        <v>4324</v>
      </c>
      <c r="D240" s="14" t="s">
        <v>2386</v>
      </c>
      <c r="E240" s="14" t="s">
        <v>3955</v>
      </c>
      <c r="F240">
        <f>SUMIF(GID_GCED_CO2_Plant_2019_v1.0!$V$1:$V$797,'loc sxcoal vs GID worksheet'!A240,GID_GCED_CO2_Plant_2019_v1.0!$AB$1:$AB$797)</f>
        <v>0</v>
      </c>
      <c r="G240" s="15">
        <f t="shared" si="3"/>
        <v>0</v>
      </c>
      <c r="H240" s="15">
        <f>VLOOKUP(E240,'Corr factor'!$A$1:$F$32,6,0)</f>
        <v>0.42157511711935775</v>
      </c>
    </row>
    <row r="241" spans="1:8">
      <c r="A241" s="14" t="s">
        <v>3660</v>
      </c>
      <c r="B241" s="14" t="s">
        <v>4325</v>
      </c>
      <c r="C241" s="14" t="s">
        <v>4326</v>
      </c>
      <c r="D241" s="14" t="s">
        <v>2642</v>
      </c>
      <c r="E241" s="14" t="s">
        <v>4037</v>
      </c>
      <c r="F241">
        <f>SUMIF(GID_GCED_CO2_Plant_2019_v1.0!$V$1:$V$797,'loc sxcoal vs GID worksheet'!A241,GID_GCED_CO2_Plant_2019_v1.0!$AB$1:$AB$797)</f>
        <v>0</v>
      </c>
      <c r="G241" s="15">
        <f t="shared" si="3"/>
        <v>0</v>
      </c>
      <c r="H241" s="15">
        <f>VLOOKUP(E241,'Corr factor'!$A$1:$F$32,6,0)</f>
        <v>2.2121598209451325</v>
      </c>
    </row>
    <row r="242" spans="1:8">
      <c r="A242" s="14" t="s">
        <v>3661</v>
      </c>
      <c r="B242" s="14" t="s">
        <v>4327</v>
      </c>
      <c r="C242" s="14" t="s">
        <v>4328</v>
      </c>
      <c r="D242" s="14" t="s">
        <v>1517</v>
      </c>
      <c r="E242" s="14" t="s">
        <v>4043</v>
      </c>
      <c r="F242">
        <f>SUMIF(GID_GCED_CO2_Plant_2019_v1.0!$V$1:$V$797,'loc sxcoal vs GID worksheet'!A242,GID_GCED_CO2_Plant_2019_v1.0!$AB$1:$AB$797)</f>
        <v>0</v>
      </c>
      <c r="G242" s="15">
        <f t="shared" si="3"/>
        <v>0</v>
      </c>
      <c r="H242" s="15">
        <f>VLOOKUP(E242,'Corr factor'!$A$1:$F$32,6,0)</f>
        <v>1.3074521956443366</v>
      </c>
    </row>
    <row r="243" spans="1:8">
      <c r="A243" s="14" t="s">
        <v>3485</v>
      </c>
      <c r="B243" s="14" t="s">
        <v>4329</v>
      </c>
      <c r="C243" s="14" t="s">
        <v>2634</v>
      </c>
      <c r="D243" s="14" t="s">
        <v>2634</v>
      </c>
      <c r="E243" s="14" t="s">
        <v>3974</v>
      </c>
      <c r="F243">
        <f>SUMIF(GID_GCED_CO2_Plant_2019_v1.0!$V$1:$V$797,'loc sxcoal vs GID worksheet'!A243,GID_GCED_CO2_Plant_2019_v1.0!$AB$1:$AB$797)</f>
        <v>4817.22</v>
      </c>
      <c r="G243" s="15">
        <f t="shared" si="3"/>
        <v>1.0634386467744216E-2</v>
      </c>
      <c r="H243" s="15">
        <f>VLOOKUP(E243,'Corr factor'!$A$1:$F$32,6,0)</f>
        <v>0.31049380620353817</v>
      </c>
    </row>
    <row r="244" spans="1:8">
      <c r="A244" s="14" t="s">
        <v>3343</v>
      </c>
      <c r="B244" s="14" t="s">
        <v>4330</v>
      </c>
      <c r="C244" s="14" t="s">
        <v>2797</v>
      </c>
      <c r="D244" s="14" t="s">
        <v>2458</v>
      </c>
      <c r="E244" s="14" t="s">
        <v>3957</v>
      </c>
      <c r="F244">
        <f>SUMIF(GID_GCED_CO2_Plant_2019_v1.0!$V$1:$V$797,'loc sxcoal vs GID worksheet'!A244,GID_GCED_CO2_Plant_2019_v1.0!$AB$1:$AB$797)</f>
        <v>2008.0100000000002</v>
      </c>
      <c r="G244" s="15">
        <f t="shared" si="3"/>
        <v>4.4328376887696769E-3</v>
      </c>
      <c r="H244" s="15">
        <f>VLOOKUP(E244,'Corr factor'!$A$1:$F$32,6,0)</f>
        <v>1.079779275331352</v>
      </c>
    </row>
    <row r="245" spans="1:8">
      <c r="A245" s="14" t="s">
        <v>3406</v>
      </c>
      <c r="B245" s="14" t="s">
        <v>4331</v>
      </c>
      <c r="C245" s="14" t="s">
        <v>3050</v>
      </c>
      <c r="D245" s="14" t="s">
        <v>2416</v>
      </c>
      <c r="E245" s="14" t="s">
        <v>3979</v>
      </c>
      <c r="F245">
        <f>SUMIF(GID_GCED_CO2_Plant_2019_v1.0!$V$1:$V$797,'loc sxcoal vs GID worksheet'!A245,GID_GCED_CO2_Plant_2019_v1.0!$AB$1:$AB$797)</f>
        <v>207.84</v>
      </c>
      <c r="G245" s="15">
        <f t="shared" si="3"/>
        <v>4.5882290687491078E-4</v>
      </c>
      <c r="H245" s="15">
        <f>VLOOKUP(E245,'Corr factor'!$A$1:$F$32,6,0)</f>
        <v>1.3709830768980753</v>
      </c>
    </row>
    <row r="246" spans="1:8">
      <c r="A246" s="14" t="s">
        <v>3662</v>
      </c>
      <c r="B246" s="14" t="s">
        <v>4332</v>
      </c>
      <c r="C246" s="14" t="s">
        <v>1770</v>
      </c>
      <c r="D246" s="14" t="s">
        <v>2642</v>
      </c>
      <c r="E246" s="14" t="s">
        <v>4037</v>
      </c>
      <c r="F246">
        <f>SUMIF(GID_GCED_CO2_Plant_2019_v1.0!$V$1:$V$797,'loc sxcoal vs GID worksheet'!A246,GID_GCED_CO2_Plant_2019_v1.0!$AB$1:$AB$797)</f>
        <v>0</v>
      </c>
      <c r="G246" s="15">
        <f t="shared" si="3"/>
        <v>0</v>
      </c>
      <c r="H246" s="15">
        <f>VLOOKUP(E246,'Corr factor'!$A$1:$F$32,6,0)</f>
        <v>2.2121598209451325</v>
      </c>
    </row>
    <row r="247" spans="1:8">
      <c r="A247" s="14" t="s">
        <v>3496</v>
      </c>
      <c r="B247" s="14" t="s">
        <v>4333</v>
      </c>
      <c r="C247" s="14" t="s">
        <v>4334</v>
      </c>
      <c r="D247" s="14" t="s">
        <v>2396</v>
      </c>
      <c r="E247" s="14" t="s">
        <v>4093</v>
      </c>
      <c r="F247">
        <f>SUMIF(GID_GCED_CO2_Plant_2019_v1.0!$V$1:$V$797,'loc sxcoal vs GID worksheet'!A247,GID_GCED_CO2_Plant_2019_v1.0!$AB$1:$AB$797)</f>
        <v>522.95000000000005</v>
      </c>
      <c r="G247" s="15">
        <f t="shared" si="3"/>
        <v>1.1544526518005899E-3</v>
      </c>
      <c r="H247" s="15">
        <f>VLOOKUP(E247,'Corr factor'!$A$1:$F$32,6,0)</f>
        <v>1.0339316951788866</v>
      </c>
    </row>
    <row r="248" spans="1:8">
      <c r="A248" s="14" t="s">
        <v>3663</v>
      </c>
      <c r="B248" s="14" t="s">
        <v>4335</v>
      </c>
      <c r="C248" s="14" t="s">
        <v>4336</v>
      </c>
      <c r="D248" s="14" t="s">
        <v>2396</v>
      </c>
      <c r="E248" s="14" t="s">
        <v>4093</v>
      </c>
      <c r="F248">
        <f>SUMIF(GID_GCED_CO2_Plant_2019_v1.0!$V$1:$V$797,'loc sxcoal vs GID worksheet'!A248,GID_GCED_CO2_Plant_2019_v1.0!$AB$1:$AB$797)</f>
        <v>0</v>
      </c>
      <c r="G248" s="15">
        <f t="shared" si="3"/>
        <v>0</v>
      </c>
      <c r="H248" s="15">
        <f>VLOOKUP(E248,'Corr factor'!$A$1:$F$32,6,0)</f>
        <v>1.0339316951788866</v>
      </c>
    </row>
    <row r="249" spans="1:8">
      <c r="A249" s="14" t="s">
        <v>3664</v>
      </c>
      <c r="B249" s="14" t="s">
        <v>4337</v>
      </c>
      <c r="C249" s="14" t="s">
        <v>4338</v>
      </c>
      <c r="D249" s="14" t="s">
        <v>2545</v>
      </c>
      <c r="E249" s="14" t="s">
        <v>3953</v>
      </c>
      <c r="F249">
        <f>SUMIF(GID_GCED_CO2_Plant_2019_v1.0!$V$1:$V$797,'loc sxcoal vs GID worksheet'!A249,GID_GCED_CO2_Plant_2019_v1.0!$AB$1:$AB$797)</f>
        <v>0</v>
      </c>
      <c r="G249" s="15">
        <f t="shared" si="3"/>
        <v>0</v>
      </c>
      <c r="H249" s="15">
        <f>VLOOKUP(E249,'Corr factor'!$A$1:$F$32,6,0)</f>
        <v>2.5586462333137372</v>
      </c>
    </row>
    <row r="250" spans="1:8">
      <c r="A250" s="14" t="s">
        <v>3665</v>
      </c>
      <c r="B250" s="14" t="s">
        <v>4339</v>
      </c>
      <c r="C250" s="14" t="s">
        <v>4340</v>
      </c>
      <c r="D250" s="14" t="s">
        <v>2453</v>
      </c>
      <c r="E250" s="14" t="s">
        <v>4031</v>
      </c>
      <c r="F250">
        <f>SUMIF(GID_GCED_CO2_Plant_2019_v1.0!$V$1:$V$797,'loc sxcoal vs GID worksheet'!A250,GID_GCED_CO2_Plant_2019_v1.0!$AB$1:$AB$797)</f>
        <v>0</v>
      </c>
      <c r="G250" s="15">
        <f t="shared" si="3"/>
        <v>0</v>
      </c>
      <c r="H250" s="15">
        <f>VLOOKUP(E250,'Corr factor'!$A$1:$F$32,6,0)</f>
        <v>1.28036108881481</v>
      </c>
    </row>
    <row r="251" spans="1:8">
      <c r="A251" s="14" t="s">
        <v>3270</v>
      </c>
      <c r="B251" s="14" t="s">
        <v>4341</v>
      </c>
      <c r="C251" s="14" t="s">
        <v>2449</v>
      </c>
      <c r="D251" s="14" t="s">
        <v>2446</v>
      </c>
      <c r="E251" s="14" t="s">
        <v>3951</v>
      </c>
      <c r="F251">
        <f>SUMIF(GID_GCED_CO2_Plant_2019_v1.0!$V$1:$V$797,'loc sxcoal vs GID worksheet'!A251,GID_GCED_CO2_Plant_2019_v1.0!$AB$1:$AB$797)</f>
        <v>2024.78</v>
      </c>
      <c r="G251" s="15">
        <f t="shared" si="3"/>
        <v>4.4698587633861713E-3</v>
      </c>
      <c r="H251" s="15">
        <f>VLOOKUP(E251,'Corr factor'!$A$1:$F$32,6,0)</f>
        <v>1.4351795217863323</v>
      </c>
    </row>
    <row r="252" spans="1:8">
      <c r="A252" s="14" t="s">
        <v>3666</v>
      </c>
      <c r="B252" s="14" t="s">
        <v>4342</v>
      </c>
      <c r="C252" s="14" t="s">
        <v>2607</v>
      </c>
      <c r="D252" s="14" t="s">
        <v>2446</v>
      </c>
      <c r="E252" s="14" t="s">
        <v>3951</v>
      </c>
      <c r="F252">
        <f>SUMIF(GID_GCED_CO2_Plant_2019_v1.0!$V$1:$V$797,'loc sxcoal vs GID worksheet'!A252,GID_GCED_CO2_Plant_2019_v1.0!$AB$1:$AB$797)</f>
        <v>0</v>
      </c>
      <c r="G252" s="15">
        <f t="shared" si="3"/>
        <v>0</v>
      </c>
      <c r="H252" s="15">
        <f>VLOOKUP(E252,'Corr factor'!$A$1:$F$32,6,0)</f>
        <v>1.4351795217863323</v>
      </c>
    </row>
    <row r="253" spans="1:8">
      <c r="A253" s="14" t="s">
        <v>3667</v>
      </c>
      <c r="B253" s="14" t="s">
        <v>4343</v>
      </c>
      <c r="C253" s="14" t="s">
        <v>4344</v>
      </c>
      <c r="D253" s="14" t="s">
        <v>2496</v>
      </c>
      <c r="E253" s="14" t="s">
        <v>3976</v>
      </c>
      <c r="F253">
        <f>SUMIF(GID_GCED_CO2_Plant_2019_v1.0!$V$1:$V$797,'loc sxcoal vs GID worksheet'!A253,GID_GCED_CO2_Plant_2019_v1.0!$AB$1:$AB$797)</f>
        <v>0</v>
      </c>
      <c r="G253" s="15">
        <f t="shared" si="3"/>
        <v>0</v>
      </c>
      <c r="H253" s="15">
        <f>VLOOKUP(E253,'Corr factor'!$A$1:$F$32,6,0)</f>
        <v>0.68433331729618196</v>
      </c>
    </row>
    <row r="254" spans="1:8">
      <c r="A254" s="14" t="s">
        <v>3668</v>
      </c>
      <c r="B254" s="14" t="s">
        <v>4345</v>
      </c>
      <c r="C254" s="14" t="s">
        <v>2795</v>
      </c>
      <c r="D254" s="14" t="s">
        <v>2446</v>
      </c>
      <c r="E254" s="14" t="s">
        <v>3951</v>
      </c>
      <c r="F254">
        <f>SUMIF(GID_GCED_CO2_Plant_2019_v1.0!$V$1:$V$797,'loc sxcoal vs GID worksheet'!A254,GID_GCED_CO2_Plant_2019_v1.0!$AB$1:$AB$797)</f>
        <v>0</v>
      </c>
      <c r="G254" s="15">
        <f t="shared" si="3"/>
        <v>0</v>
      </c>
      <c r="H254" s="15">
        <f>VLOOKUP(E254,'Corr factor'!$A$1:$F$32,6,0)</f>
        <v>1.4351795217863323</v>
      </c>
    </row>
    <row r="255" spans="1:8">
      <c r="A255" s="14" t="s">
        <v>3316</v>
      </c>
      <c r="B255" s="14" t="s">
        <v>4346</v>
      </c>
      <c r="C255" s="14" t="s">
        <v>2648</v>
      </c>
      <c r="D255" s="14" t="s">
        <v>2357</v>
      </c>
      <c r="E255" s="14" t="s">
        <v>4062</v>
      </c>
      <c r="F255">
        <f>SUMIF(GID_GCED_CO2_Plant_2019_v1.0!$V$1:$V$797,'loc sxcoal vs GID worksheet'!A255,GID_GCED_CO2_Plant_2019_v1.0!$AB$1:$AB$797)</f>
        <v>1146.47</v>
      </c>
      <c r="G255" s="15">
        <f t="shared" si="3"/>
        <v>2.5309213724253221E-3</v>
      </c>
      <c r="H255" s="15">
        <f>VLOOKUP(E255,'Corr factor'!$A$1:$F$32,6,0)</f>
        <v>0.79611556521694449</v>
      </c>
    </row>
    <row r="256" spans="1:8">
      <c r="A256" s="14" t="s">
        <v>3353</v>
      </c>
      <c r="B256" s="14" t="s">
        <v>4347</v>
      </c>
      <c r="C256" s="14" t="s">
        <v>2867</v>
      </c>
      <c r="D256" s="14" t="s">
        <v>2458</v>
      </c>
      <c r="E256" s="14" t="s">
        <v>3957</v>
      </c>
      <c r="F256">
        <f>SUMIF(GID_GCED_CO2_Plant_2019_v1.0!$V$1:$V$797,'loc sxcoal vs GID worksheet'!A256,GID_GCED_CO2_Plant_2019_v1.0!$AB$1:$AB$797)</f>
        <v>3117.6</v>
      </c>
      <c r="G256" s="15">
        <f t="shared" si="3"/>
        <v>6.8823436031236612E-3</v>
      </c>
      <c r="H256" s="15">
        <f>VLOOKUP(E256,'Corr factor'!$A$1:$F$32,6,0)</f>
        <v>1.079779275331352</v>
      </c>
    </row>
    <row r="257" spans="1:8">
      <c r="A257" s="14" t="s">
        <v>3669</v>
      </c>
      <c r="B257" s="14" t="s">
        <v>4348</v>
      </c>
      <c r="C257" s="14" t="s">
        <v>4349</v>
      </c>
      <c r="D257" s="14" t="s">
        <v>2370</v>
      </c>
      <c r="E257" s="14" t="s">
        <v>4145</v>
      </c>
      <c r="F257">
        <f>SUMIF(GID_GCED_CO2_Plant_2019_v1.0!$V$1:$V$797,'loc sxcoal vs GID worksheet'!A257,GID_GCED_CO2_Plant_2019_v1.0!$AB$1:$AB$797)</f>
        <v>0</v>
      </c>
      <c r="G257" s="15">
        <f t="shared" si="3"/>
        <v>0</v>
      </c>
      <c r="H257" s="15">
        <f>VLOOKUP(E257,'Corr factor'!$A$1:$F$32,6,0)</f>
        <v>1.9984191813644829</v>
      </c>
    </row>
    <row r="258" spans="1:8">
      <c r="A258" s="14" t="s">
        <v>3670</v>
      </c>
      <c r="B258" s="14" t="s">
        <v>4350</v>
      </c>
      <c r="C258" s="14" t="s">
        <v>4351</v>
      </c>
      <c r="D258" s="14" t="s">
        <v>2400</v>
      </c>
      <c r="E258" s="14" t="s">
        <v>4023</v>
      </c>
      <c r="F258">
        <f>SUMIF(GID_GCED_CO2_Plant_2019_v1.0!$V$1:$V$797,'loc sxcoal vs GID worksheet'!A258,GID_GCED_CO2_Plant_2019_v1.0!$AB$1:$AB$797)</f>
        <v>0</v>
      </c>
      <c r="G258" s="15">
        <f t="shared" si="3"/>
        <v>0</v>
      </c>
      <c r="H258" s="15">
        <f>VLOOKUP(E258,'Corr factor'!$A$1:$F$32,6,0)</f>
        <v>1.1685760367937139</v>
      </c>
    </row>
    <row r="259" spans="1:8">
      <c r="A259" s="14" t="s">
        <v>3434</v>
      </c>
      <c r="B259" s="14" t="s">
        <v>4352</v>
      </c>
      <c r="C259" s="14" t="s">
        <v>3150</v>
      </c>
      <c r="D259" s="14" t="s">
        <v>2642</v>
      </c>
      <c r="E259" s="14" t="s">
        <v>4037</v>
      </c>
      <c r="F259">
        <f>SUMIF(GID_GCED_CO2_Plant_2019_v1.0!$V$1:$V$797,'loc sxcoal vs GID worksheet'!A259,GID_GCED_CO2_Plant_2019_v1.0!$AB$1:$AB$797)</f>
        <v>522.95000000000005</v>
      </c>
      <c r="G259" s="15">
        <f t="shared" ref="G259:G322" si="4">F259/SUM($F$2:$F$686)</f>
        <v>1.1544526518005899E-3</v>
      </c>
      <c r="H259" s="15">
        <f>VLOOKUP(E259,'Corr factor'!$A$1:$F$32,6,0)</f>
        <v>2.2121598209451325</v>
      </c>
    </row>
    <row r="260" spans="1:8">
      <c r="A260" s="14" t="s">
        <v>3498</v>
      </c>
      <c r="B260" s="14" t="s">
        <v>4353</v>
      </c>
      <c r="C260" s="14" t="s">
        <v>2520</v>
      </c>
      <c r="D260" s="14" t="s">
        <v>2438</v>
      </c>
      <c r="E260" s="14" t="s">
        <v>3959</v>
      </c>
      <c r="F260">
        <f>SUMIF(GID_GCED_CO2_Plant_2019_v1.0!$V$1:$V$797,'loc sxcoal vs GID worksheet'!A260,GID_GCED_CO2_Plant_2019_v1.0!$AB$1:$AB$797)</f>
        <v>157.56</v>
      </c>
      <c r="G260" s="15">
        <f t="shared" si="4"/>
        <v>3.478259103503221E-4</v>
      </c>
      <c r="H260" s="15">
        <f>VLOOKUP(E260,'Corr factor'!$A$1:$F$32,6,0)</f>
        <v>0.58290995553709835</v>
      </c>
    </row>
    <row r="261" spans="1:8">
      <c r="A261" s="14" t="s">
        <v>3499</v>
      </c>
      <c r="B261" s="14" t="s">
        <v>4354</v>
      </c>
      <c r="C261" s="14" t="s">
        <v>2520</v>
      </c>
      <c r="D261" s="14" t="s">
        <v>1445</v>
      </c>
      <c r="E261" s="14" t="s">
        <v>3947</v>
      </c>
      <c r="F261">
        <f>SUMIF(GID_GCED_CO2_Plant_2019_v1.0!$V$1:$V$797,'loc sxcoal vs GID worksheet'!A261,GID_GCED_CO2_Plant_2019_v1.0!$AB$1:$AB$797)</f>
        <v>261.48</v>
      </c>
      <c r="G261" s="15">
        <f t="shared" si="4"/>
        <v>5.7723736378777755E-4</v>
      </c>
      <c r="H261" s="15">
        <f>VLOOKUP(E261,'Corr factor'!$A$1:$F$32,6,0)</f>
        <v>1.0199100380374329</v>
      </c>
    </row>
    <row r="262" spans="1:8">
      <c r="A262" s="14" t="s">
        <v>3671</v>
      </c>
      <c r="B262" s="14" t="s">
        <v>4355</v>
      </c>
      <c r="C262" s="14" t="s">
        <v>4356</v>
      </c>
      <c r="D262" s="14" t="s">
        <v>2400</v>
      </c>
      <c r="E262" s="14" t="s">
        <v>4023</v>
      </c>
      <c r="F262">
        <f>SUMIF(GID_GCED_CO2_Plant_2019_v1.0!$V$1:$V$797,'loc sxcoal vs GID worksheet'!A262,GID_GCED_CO2_Plant_2019_v1.0!$AB$1:$AB$797)</f>
        <v>0</v>
      </c>
      <c r="G262" s="15">
        <f t="shared" si="4"/>
        <v>0</v>
      </c>
      <c r="H262" s="15">
        <f>VLOOKUP(E262,'Corr factor'!$A$1:$F$32,6,0)</f>
        <v>1.1685760367937139</v>
      </c>
    </row>
    <row r="263" spans="1:8">
      <c r="A263" s="14" t="s">
        <v>3404</v>
      </c>
      <c r="B263" s="14" t="s">
        <v>4357</v>
      </c>
      <c r="C263" s="14" t="s">
        <v>3033</v>
      </c>
      <c r="D263" s="14" t="s">
        <v>2396</v>
      </c>
      <c r="E263" s="14" t="s">
        <v>4093</v>
      </c>
      <c r="F263">
        <f>SUMIF(GID_GCED_CO2_Plant_2019_v1.0!$V$1:$V$797,'loc sxcoal vs GID worksheet'!A263,GID_GCED_CO2_Plant_2019_v1.0!$AB$1:$AB$797)</f>
        <v>1790.1100000000001</v>
      </c>
      <c r="G263" s="15">
        <f t="shared" si="4"/>
        <v>3.951806552279862E-3</v>
      </c>
      <c r="H263" s="15">
        <f>VLOOKUP(E263,'Corr factor'!$A$1:$F$32,6,0)</f>
        <v>1.0339316951788866</v>
      </c>
    </row>
    <row r="264" spans="1:8">
      <c r="A264" s="14" t="s">
        <v>3383</v>
      </c>
      <c r="B264" s="14" t="s">
        <v>4358</v>
      </c>
      <c r="C264" s="14" t="s">
        <v>2970</v>
      </c>
      <c r="D264" s="14" t="s">
        <v>2416</v>
      </c>
      <c r="E264" s="14" t="s">
        <v>3979</v>
      </c>
      <c r="F264">
        <f>SUMIF(GID_GCED_CO2_Plant_2019_v1.0!$V$1:$V$797,'loc sxcoal vs GID worksheet'!A264,GID_GCED_CO2_Plant_2019_v1.0!$AB$1:$AB$797)</f>
        <v>134.07999999999998</v>
      </c>
      <c r="G264" s="15">
        <f t="shared" si="4"/>
        <v>2.9599199073223649E-4</v>
      </c>
      <c r="H264" s="15">
        <f>VLOOKUP(E264,'Corr factor'!$A$1:$F$32,6,0)</f>
        <v>1.3709830768980753</v>
      </c>
    </row>
    <row r="265" spans="1:8">
      <c r="A265" s="14" t="s">
        <v>3464</v>
      </c>
      <c r="B265" s="14" t="s">
        <v>4359</v>
      </c>
      <c r="C265" s="14" t="s">
        <v>3222</v>
      </c>
      <c r="D265" s="14" t="s">
        <v>3943</v>
      </c>
      <c r="E265" s="14" t="s">
        <v>3944</v>
      </c>
      <c r="F265">
        <f>SUMIF(GID_GCED_CO2_Plant_2019_v1.0!$V$1:$V$797,'loc sxcoal vs GID worksheet'!A265,GID_GCED_CO2_Plant_2019_v1.0!$AB$1:$AB$797)</f>
        <v>207.84</v>
      </c>
      <c r="G265" s="15">
        <f t="shared" si="4"/>
        <v>4.5882290687491078E-4</v>
      </c>
      <c r="H265" s="15">
        <f>VLOOKUP(E265,'Corr factor'!$A$1:$F$32,6,0)</f>
        <v>0.88297575591570643</v>
      </c>
    </row>
    <row r="266" spans="1:8">
      <c r="A266" s="14" t="s">
        <v>3478</v>
      </c>
      <c r="B266" s="14" t="s">
        <v>4360</v>
      </c>
      <c r="C266" s="14" t="s">
        <v>1463</v>
      </c>
      <c r="D266" s="14" t="s">
        <v>2362</v>
      </c>
      <c r="E266" s="14" t="s">
        <v>3963</v>
      </c>
      <c r="F266">
        <f>SUMIF(GID_GCED_CO2_Plant_2019_v1.0!$V$1:$V$797,'loc sxcoal vs GID worksheet'!A266,GID_GCED_CO2_Plant_2019_v1.0!$AB$1:$AB$797)</f>
        <v>335.22</v>
      </c>
      <c r="G266" s="15">
        <f t="shared" si="4"/>
        <v>7.4002412838052153E-4</v>
      </c>
      <c r="H266" s="15">
        <f>VLOOKUP(E266,'Corr factor'!$A$1:$F$32,6,0)</f>
        <v>0.75648970822376005</v>
      </c>
    </row>
    <row r="267" spans="1:8">
      <c r="A267" s="14" t="s">
        <v>3672</v>
      </c>
      <c r="B267" s="14" t="s">
        <v>4361</v>
      </c>
      <c r="C267" s="14" t="s">
        <v>2907</v>
      </c>
      <c r="D267" s="14" t="s">
        <v>2453</v>
      </c>
      <c r="E267" s="14" t="s">
        <v>4031</v>
      </c>
      <c r="F267">
        <f>SUMIF(GID_GCED_CO2_Plant_2019_v1.0!$V$1:$V$797,'loc sxcoal vs GID worksheet'!A267,GID_GCED_CO2_Plant_2019_v1.0!$AB$1:$AB$797)</f>
        <v>0</v>
      </c>
      <c r="G267" s="15">
        <f t="shared" si="4"/>
        <v>0</v>
      </c>
      <c r="H267" s="15">
        <f>VLOOKUP(E267,'Corr factor'!$A$1:$F$32,6,0)</f>
        <v>1.28036108881481</v>
      </c>
    </row>
    <row r="268" spans="1:8">
      <c r="A268" s="14" t="s">
        <v>3673</v>
      </c>
      <c r="B268" s="14" t="s">
        <v>4362</v>
      </c>
      <c r="C268" s="14" t="s">
        <v>4363</v>
      </c>
      <c r="D268" s="14" t="s">
        <v>2362</v>
      </c>
      <c r="E268" s="14" t="s">
        <v>3963</v>
      </c>
      <c r="F268">
        <f>SUMIF(GID_GCED_CO2_Plant_2019_v1.0!$V$1:$V$797,'loc sxcoal vs GID worksheet'!A268,GID_GCED_CO2_Plant_2019_v1.0!$AB$1:$AB$797)</f>
        <v>0</v>
      </c>
      <c r="G268" s="15">
        <f t="shared" si="4"/>
        <v>0</v>
      </c>
      <c r="H268" s="15">
        <f>VLOOKUP(E268,'Corr factor'!$A$1:$F$32,6,0)</f>
        <v>0.75648970822376005</v>
      </c>
    </row>
    <row r="269" spans="1:8">
      <c r="A269" s="14" t="s">
        <v>3465</v>
      </c>
      <c r="B269" s="14" t="s">
        <v>4364</v>
      </c>
      <c r="C269" s="14" t="s">
        <v>3223</v>
      </c>
      <c r="D269" s="14" t="s">
        <v>2409</v>
      </c>
      <c r="E269" s="14" t="s">
        <v>3961</v>
      </c>
      <c r="F269">
        <f>SUMIF(GID_GCED_CO2_Plant_2019_v1.0!$V$1:$V$797,'loc sxcoal vs GID worksheet'!A269,GID_GCED_CO2_Plant_2019_v1.0!$AB$1:$AB$797)</f>
        <v>261.48</v>
      </c>
      <c r="G269" s="15">
        <f t="shared" si="4"/>
        <v>5.7723736378777755E-4</v>
      </c>
      <c r="H269" s="15">
        <f>VLOOKUP(E269,'Corr factor'!$A$1:$F$32,6,0)</f>
        <v>3.1287476638885536</v>
      </c>
    </row>
    <row r="270" spans="1:8">
      <c r="A270" s="14" t="s">
        <v>3674</v>
      </c>
      <c r="B270" s="14" t="s">
        <v>4365</v>
      </c>
      <c r="C270" s="14" t="s">
        <v>4366</v>
      </c>
      <c r="D270" s="14" t="s">
        <v>1517</v>
      </c>
      <c r="E270" s="14" t="s">
        <v>4043</v>
      </c>
      <c r="F270">
        <f>SUMIF(GID_GCED_CO2_Plant_2019_v1.0!$V$1:$V$797,'loc sxcoal vs GID worksheet'!A270,GID_GCED_CO2_Plant_2019_v1.0!$AB$1:$AB$797)</f>
        <v>0</v>
      </c>
      <c r="G270" s="15">
        <f t="shared" si="4"/>
        <v>0</v>
      </c>
      <c r="H270" s="15">
        <f>VLOOKUP(E270,'Corr factor'!$A$1:$F$32,6,0)</f>
        <v>1.3074521956443366</v>
      </c>
    </row>
    <row r="271" spans="1:8">
      <c r="A271" s="14" t="s">
        <v>3467</v>
      </c>
      <c r="B271" s="14" t="s">
        <v>4367</v>
      </c>
      <c r="C271" s="14" t="s">
        <v>3225</v>
      </c>
      <c r="D271" s="14" t="s">
        <v>2438</v>
      </c>
      <c r="E271" s="14" t="s">
        <v>3959</v>
      </c>
      <c r="F271">
        <f>SUMIF(GID_GCED_CO2_Plant_2019_v1.0!$V$1:$V$797,'loc sxcoal vs GID worksheet'!A271,GID_GCED_CO2_Plant_2019_v1.0!$AB$1:$AB$797)</f>
        <v>419.03999999999996</v>
      </c>
      <c r="G271" s="15">
        <f t="shared" si="4"/>
        <v>9.2506327413809943E-4</v>
      </c>
      <c r="H271" s="15">
        <f>VLOOKUP(E271,'Corr factor'!$A$1:$F$32,6,0)</f>
        <v>0.58290995553709835</v>
      </c>
    </row>
    <row r="272" spans="1:8">
      <c r="A272" s="14" t="s">
        <v>3675</v>
      </c>
      <c r="B272" s="14" t="s">
        <v>4368</v>
      </c>
      <c r="C272" s="14" t="s">
        <v>3225</v>
      </c>
      <c r="D272" s="14" t="s">
        <v>2545</v>
      </c>
      <c r="E272" s="14" t="s">
        <v>3953</v>
      </c>
      <c r="F272">
        <f>SUMIF(GID_GCED_CO2_Plant_2019_v1.0!$V$1:$V$797,'loc sxcoal vs GID worksheet'!A272,GID_GCED_CO2_Plant_2019_v1.0!$AB$1:$AB$797)</f>
        <v>0</v>
      </c>
      <c r="G272" s="15">
        <f t="shared" si="4"/>
        <v>0</v>
      </c>
      <c r="H272" s="15">
        <f>VLOOKUP(E272,'Corr factor'!$A$1:$F$32,6,0)</f>
        <v>2.5586462333137372</v>
      </c>
    </row>
    <row r="273" spans="1:8">
      <c r="A273" s="14" t="s">
        <v>3479</v>
      </c>
      <c r="B273" s="14" t="s">
        <v>4369</v>
      </c>
      <c r="C273" s="14" t="s">
        <v>4370</v>
      </c>
      <c r="D273" s="14" t="s">
        <v>2366</v>
      </c>
      <c r="E273" s="14" t="s">
        <v>3987</v>
      </c>
      <c r="F273">
        <f>SUMIF(GID_GCED_CO2_Plant_2019_v1.0!$V$1:$V$797,'loc sxcoal vs GID worksheet'!A273,GID_GCED_CO2_Plant_2019_v1.0!$AB$1:$AB$797)</f>
        <v>335.23</v>
      </c>
      <c r="G273" s="15">
        <f t="shared" si="4"/>
        <v>7.4004620415548663E-4</v>
      </c>
      <c r="H273" s="15">
        <f>VLOOKUP(E273,'Corr factor'!$A$1:$F$32,6,0)</f>
        <v>0.89004479403326275</v>
      </c>
    </row>
    <row r="274" spans="1:8">
      <c r="A274" s="14" t="s">
        <v>3676</v>
      </c>
      <c r="B274" s="14" t="s">
        <v>4371</v>
      </c>
      <c r="C274" s="14" t="s">
        <v>4372</v>
      </c>
      <c r="D274" s="14" t="s">
        <v>2610</v>
      </c>
      <c r="E274" s="14" t="s">
        <v>3936</v>
      </c>
      <c r="F274">
        <f>SUMIF(GID_GCED_CO2_Plant_2019_v1.0!$V$1:$V$797,'loc sxcoal vs GID worksheet'!A274,GID_GCED_CO2_Plant_2019_v1.0!$AB$1:$AB$797)</f>
        <v>0</v>
      </c>
      <c r="G274" s="15">
        <f t="shared" si="4"/>
        <v>0</v>
      </c>
      <c r="H274" s="15">
        <f>VLOOKUP(E274,'Corr factor'!$A$1:$F$32,6,0)</f>
        <v>1.919574761764046</v>
      </c>
    </row>
    <row r="275" spans="1:8">
      <c r="A275" s="14" t="s">
        <v>3511</v>
      </c>
      <c r="B275" s="14" t="s">
        <v>4373</v>
      </c>
      <c r="C275" s="14" t="s">
        <v>4374</v>
      </c>
      <c r="D275" s="14" t="s">
        <v>2610</v>
      </c>
      <c r="E275" s="14" t="s">
        <v>3936</v>
      </c>
      <c r="F275">
        <f>SUMIF(GID_GCED_CO2_Plant_2019_v1.0!$V$1:$V$797,'loc sxcoal vs GID worksheet'!A275,GID_GCED_CO2_Plant_2019_v1.0!$AB$1:$AB$797)</f>
        <v>77.099999999999994</v>
      </c>
      <c r="G275" s="15">
        <f t="shared" si="4"/>
        <v>1.7020422498102204E-4</v>
      </c>
      <c r="H275" s="15">
        <f>VLOOKUP(E275,'Corr factor'!$A$1:$F$32,6,0)</f>
        <v>1.919574761764046</v>
      </c>
    </row>
    <row r="276" spans="1:8">
      <c r="A276" s="14" t="s">
        <v>3677</v>
      </c>
      <c r="B276" s="14" t="s">
        <v>4375</v>
      </c>
      <c r="C276" s="14" t="s">
        <v>4376</v>
      </c>
      <c r="D276" s="14" t="s">
        <v>2610</v>
      </c>
      <c r="E276" s="14" t="s">
        <v>3936</v>
      </c>
      <c r="F276">
        <f>SUMIF(GID_GCED_CO2_Plant_2019_v1.0!$V$1:$V$797,'loc sxcoal vs GID worksheet'!A276,GID_GCED_CO2_Plant_2019_v1.0!$AB$1:$AB$797)</f>
        <v>0</v>
      </c>
      <c r="G276" s="15">
        <f t="shared" si="4"/>
        <v>0</v>
      </c>
      <c r="H276" s="15">
        <f>VLOOKUP(E276,'Corr factor'!$A$1:$F$32,6,0)</f>
        <v>1.919574761764046</v>
      </c>
    </row>
    <row r="277" spans="1:8">
      <c r="A277" s="14" t="s">
        <v>3678</v>
      </c>
      <c r="B277" s="14" t="s">
        <v>4377</v>
      </c>
      <c r="C277" s="14" t="s">
        <v>4378</v>
      </c>
      <c r="D277" s="14" t="s">
        <v>2610</v>
      </c>
      <c r="E277" s="14" t="s">
        <v>3936</v>
      </c>
      <c r="F277">
        <f>SUMIF(GID_GCED_CO2_Plant_2019_v1.0!$V$1:$V$797,'loc sxcoal vs GID worksheet'!A277,GID_GCED_CO2_Plant_2019_v1.0!$AB$1:$AB$797)</f>
        <v>0</v>
      </c>
      <c r="G277" s="15">
        <f t="shared" si="4"/>
        <v>0</v>
      </c>
      <c r="H277" s="15">
        <f>VLOOKUP(E277,'Corr factor'!$A$1:$F$32,6,0)</f>
        <v>1.919574761764046</v>
      </c>
    </row>
    <row r="278" spans="1:8">
      <c r="A278" s="14" t="s">
        <v>3679</v>
      </c>
      <c r="B278" s="14" t="s">
        <v>4379</v>
      </c>
      <c r="C278" s="14" t="s">
        <v>4380</v>
      </c>
      <c r="D278" s="14" t="s">
        <v>2610</v>
      </c>
      <c r="E278" s="14" t="s">
        <v>3936</v>
      </c>
      <c r="F278">
        <f>SUMIF(GID_GCED_CO2_Plant_2019_v1.0!$V$1:$V$797,'loc sxcoal vs GID worksheet'!A278,GID_GCED_CO2_Plant_2019_v1.0!$AB$1:$AB$797)</f>
        <v>0</v>
      </c>
      <c r="G278" s="15">
        <f t="shared" si="4"/>
        <v>0</v>
      </c>
      <c r="H278" s="15">
        <f>VLOOKUP(E278,'Corr factor'!$A$1:$F$32,6,0)</f>
        <v>1.919574761764046</v>
      </c>
    </row>
    <row r="279" spans="1:8">
      <c r="A279" s="14" t="s">
        <v>3293</v>
      </c>
      <c r="B279" s="14" t="s">
        <v>4381</v>
      </c>
      <c r="C279" s="14" t="s">
        <v>2544</v>
      </c>
      <c r="D279" s="14" t="s">
        <v>2545</v>
      </c>
      <c r="E279" s="14" t="s">
        <v>3953</v>
      </c>
      <c r="F279">
        <f>SUMIF(GID_GCED_CO2_Plant_2019_v1.0!$V$1:$V$797,'loc sxcoal vs GID worksheet'!A279,GID_GCED_CO2_Plant_2019_v1.0!$AB$1:$AB$797)</f>
        <v>2715.35</v>
      </c>
      <c r="G279" s="15">
        <f t="shared" si="4"/>
        <v>5.9943455551519868E-3</v>
      </c>
      <c r="H279" s="15">
        <f>VLOOKUP(E279,'Corr factor'!$A$1:$F$32,6,0)</f>
        <v>2.5586462333137372</v>
      </c>
    </row>
    <row r="280" spans="1:8">
      <c r="A280" s="14" t="s">
        <v>3680</v>
      </c>
      <c r="B280" s="14" t="s">
        <v>4382</v>
      </c>
      <c r="C280" s="14" t="s">
        <v>4383</v>
      </c>
      <c r="D280" s="14" t="s">
        <v>2453</v>
      </c>
      <c r="E280" s="14" t="s">
        <v>4031</v>
      </c>
      <c r="F280">
        <f>SUMIF(GID_GCED_CO2_Plant_2019_v1.0!$V$1:$V$797,'loc sxcoal vs GID worksheet'!A280,GID_GCED_CO2_Plant_2019_v1.0!$AB$1:$AB$797)</f>
        <v>0</v>
      </c>
      <c r="G280" s="15">
        <f t="shared" si="4"/>
        <v>0</v>
      </c>
      <c r="H280" s="15">
        <f>VLOOKUP(E280,'Corr factor'!$A$1:$F$32,6,0)</f>
        <v>1.28036108881481</v>
      </c>
    </row>
    <row r="281" spans="1:8">
      <c r="A281" s="14" t="s">
        <v>3681</v>
      </c>
      <c r="B281" s="14" t="s">
        <v>4384</v>
      </c>
      <c r="C281" s="14" t="s">
        <v>4385</v>
      </c>
      <c r="D281" s="14" t="s">
        <v>2610</v>
      </c>
      <c r="E281" s="14" t="s">
        <v>3936</v>
      </c>
      <c r="F281">
        <f>SUMIF(GID_GCED_CO2_Plant_2019_v1.0!$V$1:$V$797,'loc sxcoal vs GID worksheet'!A281,GID_GCED_CO2_Plant_2019_v1.0!$AB$1:$AB$797)</f>
        <v>0</v>
      </c>
      <c r="G281" s="15">
        <f t="shared" si="4"/>
        <v>0</v>
      </c>
      <c r="H281" s="15">
        <f>VLOOKUP(E281,'Corr factor'!$A$1:$F$32,6,0)</f>
        <v>1.919574761764046</v>
      </c>
    </row>
    <row r="282" spans="1:8">
      <c r="A282" s="14" t="s">
        <v>3682</v>
      </c>
      <c r="B282" s="14" t="s">
        <v>4386</v>
      </c>
      <c r="C282" s="14" t="s">
        <v>4387</v>
      </c>
      <c r="D282" s="14" t="s">
        <v>2610</v>
      </c>
      <c r="E282" s="14" t="s">
        <v>3936</v>
      </c>
      <c r="F282">
        <f>SUMIF(GID_GCED_CO2_Plant_2019_v1.0!$V$1:$V$797,'loc sxcoal vs GID worksheet'!A282,GID_GCED_CO2_Plant_2019_v1.0!$AB$1:$AB$797)</f>
        <v>0</v>
      </c>
      <c r="G282" s="15">
        <f t="shared" si="4"/>
        <v>0</v>
      </c>
      <c r="H282" s="15">
        <f>VLOOKUP(E282,'Corr factor'!$A$1:$F$32,6,0)</f>
        <v>1.919574761764046</v>
      </c>
    </row>
    <row r="283" spans="1:8">
      <c r="A283" s="14" t="s">
        <v>3683</v>
      </c>
      <c r="B283" s="14" t="s">
        <v>4388</v>
      </c>
      <c r="C283" s="14" t="s">
        <v>4389</v>
      </c>
      <c r="D283" s="14" t="s">
        <v>2610</v>
      </c>
      <c r="E283" s="14" t="s">
        <v>3936</v>
      </c>
      <c r="F283">
        <f>SUMIF(GID_GCED_CO2_Plant_2019_v1.0!$V$1:$V$797,'loc sxcoal vs GID worksheet'!A283,GID_GCED_CO2_Plant_2019_v1.0!$AB$1:$AB$797)</f>
        <v>0</v>
      </c>
      <c r="G283" s="15">
        <f t="shared" si="4"/>
        <v>0</v>
      </c>
      <c r="H283" s="15">
        <f>VLOOKUP(E283,'Corr factor'!$A$1:$F$32,6,0)</f>
        <v>1.919574761764046</v>
      </c>
    </row>
    <row r="284" spans="1:8">
      <c r="A284" s="14" t="s">
        <v>3377</v>
      </c>
      <c r="B284" s="14" t="s">
        <v>4390</v>
      </c>
      <c r="C284" s="14" t="s">
        <v>2947</v>
      </c>
      <c r="D284" s="14" t="s">
        <v>2496</v>
      </c>
      <c r="E284" s="14" t="s">
        <v>3976</v>
      </c>
      <c r="F284">
        <f>SUMIF(GID_GCED_CO2_Plant_2019_v1.0!$V$1:$V$797,'loc sxcoal vs GID worksheet'!A284,GID_GCED_CO2_Plant_2019_v1.0!$AB$1:$AB$797)</f>
        <v>469.32000000000005</v>
      </c>
      <c r="G284" s="15">
        <f t="shared" si="4"/>
        <v>1.0360602706626883E-3</v>
      </c>
      <c r="H284" s="15">
        <f>VLOOKUP(E284,'Corr factor'!$A$1:$F$32,6,0)</f>
        <v>0.68433331729618196</v>
      </c>
    </row>
    <row r="285" spans="1:8">
      <c r="A285" s="14" t="s">
        <v>3684</v>
      </c>
      <c r="B285" s="14" t="s">
        <v>4391</v>
      </c>
      <c r="C285" s="14" t="s">
        <v>4392</v>
      </c>
      <c r="D285" s="14" t="s">
        <v>2458</v>
      </c>
      <c r="E285" s="14" t="s">
        <v>3957</v>
      </c>
      <c r="F285">
        <f>SUMIF(GID_GCED_CO2_Plant_2019_v1.0!$V$1:$V$797,'loc sxcoal vs GID worksheet'!A285,GID_GCED_CO2_Plant_2019_v1.0!$AB$1:$AB$797)</f>
        <v>0</v>
      </c>
      <c r="G285" s="15">
        <f t="shared" si="4"/>
        <v>0</v>
      </c>
      <c r="H285" s="15">
        <f>VLOOKUP(E285,'Corr factor'!$A$1:$F$32,6,0)</f>
        <v>1.079779275331352</v>
      </c>
    </row>
    <row r="286" spans="1:8">
      <c r="A286" s="14" t="s">
        <v>3685</v>
      </c>
      <c r="B286" s="14" t="s">
        <v>4393</v>
      </c>
      <c r="C286" s="14" t="s">
        <v>4394</v>
      </c>
      <c r="D286" s="14" t="s">
        <v>2458</v>
      </c>
      <c r="E286" s="14" t="s">
        <v>3957</v>
      </c>
      <c r="F286">
        <f>SUMIF(GID_GCED_CO2_Plant_2019_v1.0!$V$1:$V$797,'loc sxcoal vs GID worksheet'!A286,GID_GCED_CO2_Plant_2019_v1.0!$AB$1:$AB$797)</f>
        <v>0</v>
      </c>
      <c r="G286" s="15">
        <f t="shared" si="4"/>
        <v>0</v>
      </c>
      <c r="H286" s="15">
        <f>VLOOKUP(E286,'Corr factor'!$A$1:$F$32,6,0)</f>
        <v>1.079779275331352</v>
      </c>
    </row>
    <row r="287" spans="1:8">
      <c r="A287" s="14" t="s">
        <v>3686</v>
      </c>
      <c r="B287" s="14" t="s">
        <v>4395</v>
      </c>
      <c r="C287" s="14" t="s">
        <v>4396</v>
      </c>
      <c r="D287" s="14" t="s">
        <v>2458</v>
      </c>
      <c r="E287" s="14" t="s">
        <v>3957</v>
      </c>
      <c r="F287">
        <f>SUMIF(GID_GCED_CO2_Plant_2019_v1.0!$V$1:$V$797,'loc sxcoal vs GID worksheet'!A287,GID_GCED_CO2_Plant_2019_v1.0!$AB$1:$AB$797)</f>
        <v>0</v>
      </c>
      <c r="G287" s="15">
        <f t="shared" si="4"/>
        <v>0</v>
      </c>
      <c r="H287" s="15">
        <f>VLOOKUP(E287,'Corr factor'!$A$1:$F$32,6,0)</f>
        <v>1.079779275331352</v>
      </c>
    </row>
    <row r="288" spans="1:8">
      <c r="A288" s="14" t="s">
        <v>3687</v>
      </c>
      <c r="B288" s="14" t="s">
        <v>4397</v>
      </c>
      <c r="C288" s="14" t="s">
        <v>4398</v>
      </c>
      <c r="D288" s="14" t="s">
        <v>1445</v>
      </c>
      <c r="E288" s="14" t="s">
        <v>3947</v>
      </c>
      <c r="F288">
        <f>SUMIF(GID_GCED_CO2_Plant_2019_v1.0!$V$1:$V$797,'loc sxcoal vs GID worksheet'!A288,GID_GCED_CO2_Plant_2019_v1.0!$AB$1:$AB$797)</f>
        <v>0</v>
      </c>
      <c r="G288" s="15">
        <f t="shared" si="4"/>
        <v>0</v>
      </c>
      <c r="H288" s="15">
        <f>VLOOKUP(E288,'Corr factor'!$A$1:$F$32,6,0)</f>
        <v>1.0199100380374329</v>
      </c>
    </row>
    <row r="289" spans="1:8">
      <c r="A289" s="14" t="s">
        <v>3427</v>
      </c>
      <c r="B289" s="14" t="s">
        <v>4399</v>
      </c>
      <c r="C289" s="14" t="s">
        <v>3125</v>
      </c>
      <c r="D289" s="14" t="s">
        <v>2366</v>
      </c>
      <c r="E289" s="14" t="s">
        <v>3987</v>
      </c>
      <c r="F289">
        <f>SUMIF(GID_GCED_CO2_Plant_2019_v1.0!$V$1:$V$797,'loc sxcoal vs GID worksheet'!A289,GID_GCED_CO2_Plant_2019_v1.0!$AB$1:$AB$797)</f>
        <v>67.05</v>
      </c>
      <c r="G289" s="15">
        <f t="shared" si="4"/>
        <v>1.4801807114108337E-4</v>
      </c>
      <c r="H289" s="15">
        <f>VLOOKUP(E289,'Corr factor'!$A$1:$F$32,6,0)</f>
        <v>0.89004479403326275</v>
      </c>
    </row>
    <row r="290" spans="1:8">
      <c r="A290" s="14" t="s">
        <v>3454</v>
      </c>
      <c r="B290" s="14" t="s">
        <v>4400</v>
      </c>
      <c r="C290" s="14" t="s">
        <v>2647</v>
      </c>
      <c r="D290" s="14" t="s">
        <v>2357</v>
      </c>
      <c r="E290" s="14" t="s">
        <v>4062</v>
      </c>
      <c r="F290">
        <f>SUMIF(GID_GCED_CO2_Plant_2019_v1.0!$V$1:$V$797,'loc sxcoal vs GID worksheet'!A290,GID_GCED_CO2_Plant_2019_v1.0!$AB$1:$AB$797)</f>
        <v>522.95000000000005</v>
      </c>
      <c r="G290" s="15">
        <f t="shared" si="4"/>
        <v>1.1544526518005899E-3</v>
      </c>
      <c r="H290" s="15">
        <f>VLOOKUP(E290,'Corr factor'!$A$1:$F$32,6,0)</f>
        <v>0.79611556521694449</v>
      </c>
    </row>
    <row r="291" spans="1:8">
      <c r="A291" s="14" t="s">
        <v>3295</v>
      </c>
      <c r="B291" s="14" t="s">
        <v>4401</v>
      </c>
      <c r="C291" s="14" t="s">
        <v>2551</v>
      </c>
      <c r="D291" s="14" t="s">
        <v>2416</v>
      </c>
      <c r="E291" s="14" t="s">
        <v>3979</v>
      </c>
      <c r="F291">
        <f>SUMIF(GID_GCED_CO2_Plant_2019_v1.0!$V$1:$V$797,'loc sxcoal vs GID worksheet'!A291,GID_GCED_CO2_Plant_2019_v1.0!$AB$1:$AB$797)</f>
        <v>2309.71</v>
      </c>
      <c r="G291" s="15">
        <f t="shared" si="4"/>
        <v>5.0988638194671386E-3</v>
      </c>
      <c r="H291" s="15">
        <f>VLOOKUP(E291,'Corr factor'!$A$1:$F$32,6,0)</f>
        <v>1.3709830768980753</v>
      </c>
    </row>
    <row r="292" spans="1:8">
      <c r="A292" s="14" t="s">
        <v>3449</v>
      </c>
      <c r="B292" s="14" t="s">
        <v>4402</v>
      </c>
      <c r="C292" s="14" t="s">
        <v>3201</v>
      </c>
      <c r="D292" s="14" t="s">
        <v>2446</v>
      </c>
      <c r="E292" s="14" t="s">
        <v>3951</v>
      </c>
      <c r="F292">
        <f>SUMIF(GID_GCED_CO2_Plant_2019_v1.0!$V$1:$V$797,'loc sxcoal vs GID worksheet'!A292,GID_GCED_CO2_Plant_2019_v1.0!$AB$1:$AB$797)</f>
        <v>502.84000000000003</v>
      </c>
      <c r="G292" s="15">
        <f t="shared" si="4"/>
        <v>1.1100582683457475E-3</v>
      </c>
      <c r="H292" s="15">
        <f>VLOOKUP(E292,'Corr factor'!$A$1:$F$32,6,0)</f>
        <v>1.4351795217863323</v>
      </c>
    </row>
    <row r="293" spans="1:8">
      <c r="A293" s="14" t="s">
        <v>3688</v>
      </c>
      <c r="B293" s="14" t="s">
        <v>4403</v>
      </c>
      <c r="C293" s="14" t="s">
        <v>4404</v>
      </c>
      <c r="D293" s="14" t="s">
        <v>1517</v>
      </c>
      <c r="E293" s="14" t="s">
        <v>4043</v>
      </c>
      <c r="F293">
        <f>SUMIF(GID_GCED_CO2_Plant_2019_v1.0!$V$1:$V$797,'loc sxcoal vs GID worksheet'!A293,GID_GCED_CO2_Plant_2019_v1.0!$AB$1:$AB$797)</f>
        <v>0</v>
      </c>
      <c r="G293" s="15">
        <f t="shared" si="4"/>
        <v>0</v>
      </c>
      <c r="H293" s="15">
        <f>VLOOKUP(E293,'Corr factor'!$A$1:$F$32,6,0)</f>
        <v>1.3074521956443366</v>
      </c>
    </row>
    <row r="294" spans="1:8">
      <c r="A294" s="14" t="s">
        <v>3689</v>
      </c>
      <c r="B294" s="14" t="s">
        <v>4405</v>
      </c>
      <c r="C294" s="14" t="s">
        <v>2484</v>
      </c>
      <c r="D294" s="14" t="s">
        <v>2400</v>
      </c>
      <c r="E294" s="14" t="s">
        <v>4023</v>
      </c>
      <c r="F294">
        <f>SUMIF(GID_GCED_CO2_Plant_2019_v1.0!$V$1:$V$797,'loc sxcoal vs GID worksheet'!A294,GID_GCED_CO2_Plant_2019_v1.0!$AB$1:$AB$797)</f>
        <v>0</v>
      </c>
      <c r="G294" s="15">
        <f t="shared" si="4"/>
        <v>0</v>
      </c>
      <c r="H294" s="15">
        <f>VLOOKUP(E294,'Corr factor'!$A$1:$F$32,6,0)</f>
        <v>1.1685760367937139</v>
      </c>
    </row>
    <row r="295" spans="1:8">
      <c r="A295" s="14" t="s">
        <v>3690</v>
      </c>
      <c r="B295" s="14" t="s">
        <v>4406</v>
      </c>
      <c r="C295" s="14" t="s">
        <v>4407</v>
      </c>
      <c r="D295" s="14" t="s">
        <v>1517</v>
      </c>
      <c r="E295" s="14" t="s">
        <v>4043</v>
      </c>
      <c r="F295">
        <f>SUMIF(GID_GCED_CO2_Plant_2019_v1.0!$V$1:$V$797,'loc sxcoal vs GID worksheet'!A295,GID_GCED_CO2_Plant_2019_v1.0!$AB$1:$AB$797)</f>
        <v>0</v>
      </c>
      <c r="G295" s="15">
        <f t="shared" si="4"/>
        <v>0</v>
      </c>
      <c r="H295" s="15">
        <f>VLOOKUP(E295,'Corr factor'!$A$1:$F$32,6,0)</f>
        <v>1.3074521956443366</v>
      </c>
    </row>
    <row r="296" spans="1:8">
      <c r="A296" s="14" t="s">
        <v>3691</v>
      </c>
      <c r="B296" s="14" t="s">
        <v>4408</v>
      </c>
      <c r="C296" s="14" t="s">
        <v>4409</v>
      </c>
      <c r="D296" s="14" t="s">
        <v>2458</v>
      </c>
      <c r="E296" s="14" t="s">
        <v>3957</v>
      </c>
      <c r="F296">
        <f>SUMIF(GID_GCED_CO2_Plant_2019_v1.0!$V$1:$V$797,'loc sxcoal vs GID worksheet'!A296,GID_GCED_CO2_Plant_2019_v1.0!$AB$1:$AB$797)</f>
        <v>0</v>
      </c>
      <c r="G296" s="15">
        <f t="shared" si="4"/>
        <v>0</v>
      </c>
      <c r="H296" s="15">
        <f>VLOOKUP(E296,'Corr factor'!$A$1:$F$32,6,0)</f>
        <v>1.079779275331352</v>
      </c>
    </row>
    <row r="297" spans="1:8">
      <c r="A297" s="14" t="s">
        <v>3692</v>
      </c>
      <c r="B297" s="14" t="s">
        <v>4410</v>
      </c>
      <c r="C297" s="14" t="s">
        <v>4411</v>
      </c>
      <c r="D297" s="14" t="s">
        <v>2400</v>
      </c>
      <c r="E297" s="14" t="s">
        <v>4023</v>
      </c>
      <c r="F297">
        <f>SUMIF(GID_GCED_CO2_Plant_2019_v1.0!$V$1:$V$797,'loc sxcoal vs GID worksheet'!A297,GID_GCED_CO2_Plant_2019_v1.0!$AB$1:$AB$797)</f>
        <v>0</v>
      </c>
      <c r="G297" s="15">
        <f t="shared" si="4"/>
        <v>0</v>
      </c>
      <c r="H297" s="15">
        <f>VLOOKUP(E297,'Corr factor'!$A$1:$F$32,6,0)</f>
        <v>1.1685760367937139</v>
      </c>
    </row>
    <row r="298" spans="1:8">
      <c r="A298" s="14" t="s">
        <v>3693</v>
      </c>
      <c r="B298" s="14" t="s">
        <v>4412</v>
      </c>
      <c r="C298" s="14" t="s">
        <v>2471</v>
      </c>
      <c r="D298" s="14" t="s">
        <v>2396</v>
      </c>
      <c r="E298" s="14" t="s">
        <v>4093</v>
      </c>
      <c r="F298">
        <f>SUMIF(GID_GCED_CO2_Plant_2019_v1.0!$V$1:$V$797,'loc sxcoal vs GID worksheet'!A298,GID_GCED_CO2_Plant_2019_v1.0!$AB$1:$AB$797)</f>
        <v>0</v>
      </c>
      <c r="G298" s="15">
        <f t="shared" si="4"/>
        <v>0</v>
      </c>
      <c r="H298" s="15">
        <f>VLOOKUP(E298,'Corr factor'!$A$1:$F$32,6,0)</f>
        <v>1.0339316951788866</v>
      </c>
    </row>
    <row r="299" spans="1:8">
      <c r="A299" s="14" t="s">
        <v>3336</v>
      </c>
      <c r="B299" s="14" t="s">
        <v>4413</v>
      </c>
      <c r="C299" s="14" t="s">
        <v>2768</v>
      </c>
      <c r="D299" s="14" t="s">
        <v>2366</v>
      </c>
      <c r="E299" s="14" t="s">
        <v>3987</v>
      </c>
      <c r="F299">
        <f>SUMIF(GID_GCED_CO2_Plant_2019_v1.0!$V$1:$V$797,'loc sxcoal vs GID worksheet'!A299,GID_GCED_CO2_Plant_2019_v1.0!$AB$1:$AB$797)</f>
        <v>341.92000000000007</v>
      </c>
      <c r="G299" s="15">
        <f t="shared" si="4"/>
        <v>7.5481489760714738E-4</v>
      </c>
      <c r="H299" s="15">
        <f>VLOOKUP(E299,'Corr factor'!$A$1:$F$32,6,0)</f>
        <v>0.89004479403326275</v>
      </c>
    </row>
    <row r="300" spans="1:8">
      <c r="A300" s="14" t="s">
        <v>3419</v>
      </c>
      <c r="B300" s="14" t="s">
        <v>4414</v>
      </c>
      <c r="C300" s="14" t="s">
        <v>3096</v>
      </c>
      <c r="D300" s="14" t="s">
        <v>2744</v>
      </c>
      <c r="E300" s="14" t="s">
        <v>4415</v>
      </c>
      <c r="F300">
        <f>SUMIF(GID_GCED_CO2_Plant_2019_v1.0!$V$1:$V$797,'loc sxcoal vs GID worksheet'!A300,GID_GCED_CO2_Plant_2019_v1.0!$AB$1:$AB$797)</f>
        <v>395.57000000000005</v>
      </c>
      <c r="G300" s="15">
        <f t="shared" si="4"/>
        <v>8.7325143029497925E-4</v>
      </c>
      <c r="H300" s="15">
        <f>VLOOKUP(E300,'Corr factor'!$A$1:$F$32,6,0)</f>
        <v>2.6336096331999452</v>
      </c>
    </row>
    <row r="301" spans="1:8">
      <c r="A301" s="14" t="s">
        <v>3694</v>
      </c>
      <c r="B301" s="14" t="s">
        <v>4416</v>
      </c>
      <c r="C301" s="14" t="s">
        <v>2972</v>
      </c>
      <c r="D301" s="14" t="s">
        <v>1517</v>
      </c>
      <c r="E301" s="14" t="s">
        <v>4043</v>
      </c>
      <c r="F301">
        <f>SUMIF(GID_GCED_CO2_Plant_2019_v1.0!$V$1:$V$797,'loc sxcoal vs GID worksheet'!A301,GID_GCED_CO2_Plant_2019_v1.0!$AB$1:$AB$797)</f>
        <v>0</v>
      </c>
      <c r="G301" s="15">
        <f t="shared" si="4"/>
        <v>0</v>
      </c>
      <c r="H301" s="15">
        <f>VLOOKUP(E301,'Corr factor'!$A$1:$F$32,6,0)</f>
        <v>1.3074521956443366</v>
      </c>
    </row>
    <row r="302" spans="1:8">
      <c r="A302" s="14" t="s">
        <v>3695</v>
      </c>
      <c r="B302" s="14" t="s">
        <v>4417</v>
      </c>
      <c r="C302" s="14" t="s">
        <v>4418</v>
      </c>
      <c r="D302" s="14" t="s">
        <v>2400</v>
      </c>
      <c r="E302" s="14" t="s">
        <v>4023</v>
      </c>
      <c r="F302">
        <f>SUMIF(GID_GCED_CO2_Plant_2019_v1.0!$V$1:$V$797,'loc sxcoal vs GID worksheet'!A302,GID_GCED_CO2_Plant_2019_v1.0!$AB$1:$AB$797)</f>
        <v>0</v>
      </c>
      <c r="G302" s="15">
        <f t="shared" si="4"/>
        <v>0</v>
      </c>
      <c r="H302" s="15">
        <f>VLOOKUP(E302,'Corr factor'!$A$1:$F$32,6,0)</f>
        <v>1.1685760367937139</v>
      </c>
    </row>
    <row r="303" spans="1:8">
      <c r="A303" s="14" t="s">
        <v>3696</v>
      </c>
      <c r="B303" s="14" t="s">
        <v>4419</v>
      </c>
      <c r="C303" s="14" t="s">
        <v>4420</v>
      </c>
      <c r="D303" s="14" t="s">
        <v>2453</v>
      </c>
      <c r="E303" s="14" t="s">
        <v>4031</v>
      </c>
      <c r="F303">
        <f>SUMIF(GID_GCED_CO2_Plant_2019_v1.0!$V$1:$V$797,'loc sxcoal vs GID worksheet'!A303,GID_GCED_CO2_Plant_2019_v1.0!$AB$1:$AB$797)</f>
        <v>0</v>
      </c>
      <c r="G303" s="15">
        <f t="shared" si="4"/>
        <v>0</v>
      </c>
      <c r="H303" s="15">
        <f>VLOOKUP(E303,'Corr factor'!$A$1:$F$32,6,0)</f>
        <v>1.28036108881481</v>
      </c>
    </row>
    <row r="304" spans="1:8">
      <c r="A304" s="14" t="s">
        <v>3697</v>
      </c>
      <c r="B304" s="14" t="s">
        <v>4421</v>
      </c>
      <c r="C304" s="14" t="s">
        <v>4422</v>
      </c>
      <c r="D304" s="14" t="s">
        <v>1517</v>
      </c>
      <c r="E304" s="14" t="s">
        <v>4043</v>
      </c>
      <c r="F304">
        <f>SUMIF(GID_GCED_CO2_Plant_2019_v1.0!$V$1:$V$797,'loc sxcoal vs GID worksheet'!A304,GID_GCED_CO2_Plant_2019_v1.0!$AB$1:$AB$797)</f>
        <v>0</v>
      </c>
      <c r="G304" s="15">
        <f t="shared" si="4"/>
        <v>0</v>
      </c>
      <c r="H304" s="15">
        <f>VLOOKUP(E304,'Corr factor'!$A$1:$F$32,6,0)</f>
        <v>1.3074521956443366</v>
      </c>
    </row>
    <row r="305" spans="1:8">
      <c r="A305" s="14" t="s">
        <v>3698</v>
      </c>
      <c r="B305" s="14" t="s">
        <v>4423</v>
      </c>
      <c r="C305" s="14" t="s">
        <v>4424</v>
      </c>
      <c r="D305" s="14" t="s">
        <v>2458</v>
      </c>
      <c r="E305" s="14" t="s">
        <v>3957</v>
      </c>
      <c r="F305">
        <f>SUMIF(GID_GCED_CO2_Plant_2019_v1.0!$V$1:$V$797,'loc sxcoal vs GID worksheet'!A305,GID_GCED_CO2_Plant_2019_v1.0!$AB$1:$AB$797)</f>
        <v>0</v>
      </c>
      <c r="G305" s="15">
        <f t="shared" si="4"/>
        <v>0</v>
      </c>
      <c r="H305" s="15">
        <f>VLOOKUP(E305,'Corr factor'!$A$1:$F$32,6,0)</f>
        <v>1.079779275331352</v>
      </c>
    </row>
    <row r="306" spans="1:8">
      <c r="A306" s="14" t="s">
        <v>3313</v>
      </c>
      <c r="B306" s="14" t="s">
        <v>4425</v>
      </c>
      <c r="C306" s="14" t="s">
        <v>2628</v>
      </c>
      <c r="D306" s="14" t="s">
        <v>2438</v>
      </c>
      <c r="E306" s="14" t="s">
        <v>3959</v>
      </c>
      <c r="F306">
        <f>SUMIF(GID_GCED_CO2_Plant_2019_v1.0!$V$1:$V$797,'loc sxcoal vs GID worksheet'!A306,GID_GCED_CO2_Plant_2019_v1.0!$AB$1:$AB$797)</f>
        <v>2876.26</v>
      </c>
      <c r="G306" s="15">
        <f t="shared" si="4"/>
        <v>6.3495668501156221E-3</v>
      </c>
      <c r="H306" s="15">
        <f>VLOOKUP(E306,'Corr factor'!$A$1:$F$32,6,0)</f>
        <v>0.58290995553709835</v>
      </c>
    </row>
    <row r="307" spans="1:8">
      <c r="A307" s="14" t="s">
        <v>3450</v>
      </c>
      <c r="B307" s="14" t="s">
        <v>4426</v>
      </c>
      <c r="C307" s="14" t="s">
        <v>3202</v>
      </c>
      <c r="D307" s="14" t="s">
        <v>2634</v>
      </c>
      <c r="E307" s="14" t="s">
        <v>3974</v>
      </c>
      <c r="F307">
        <f>SUMIF(GID_GCED_CO2_Plant_2019_v1.0!$V$1:$V$797,'loc sxcoal vs GID worksheet'!A307,GID_GCED_CO2_Plant_2019_v1.0!$AB$1:$AB$797)</f>
        <v>1045.9100000000001</v>
      </c>
      <c r="G307" s="15">
        <f t="shared" si="4"/>
        <v>2.3089273793761448E-3</v>
      </c>
      <c r="H307" s="15">
        <f>VLOOKUP(E307,'Corr factor'!$A$1:$F$32,6,0)</f>
        <v>0.31049380620353817</v>
      </c>
    </row>
    <row r="308" spans="1:8">
      <c r="A308" s="14" t="s">
        <v>3699</v>
      </c>
      <c r="B308" s="14" t="s">
        <v>4427</v>
      </c>
      <c r="C308" s="14" t="s">
        <v>4428</v>
      </c>
      <c r="D308" s="14" t="s">
        <v>2446</v>
      </c>
      <c r="E308" s="14" t="s">
        <v>3951</v>
      </c>
      <c r="F308">
        <f>SUMIF(GID_GCED_CO2_Plant_2019_v1.0!$V$1:$V$797,'loc sxcoal vs GID worksheet'!A308,GID_GCED_CO2_Plant_2019_v1.0!$AB$1:$AB$797)</f>
        <v>0</v>
      </c>
      <c r="G308" s="15">
        <f t="shared" si="4"/>
        <v>0</v>
      </c>
      <c r="H308" s="15">
        <f>VLOOKUP(E308,'Corr factor'!$A$1:$F$32,6,0)</f>
        <v>1.4351795217863323</v>
      </c>
    </row>
    <row r="309" spans="1:8">
      <c r="A309" s="14" t="s">
        <v>3397</v>
      </c>
      <c r="B309" s="14" t="s">
        <v>4429</v>
      </c>
      <c r="C309" s="14" t="s">
        <v>3012</v>
      </c>
      <c r="D309" s="14" t="s">
        <v>2545</v>
      </c>
      <c r="E309" s="14" t="s">
        <v>3953</v>
      </c>
      <c r="F309">
        <f>SUMIF(GID_GCED_CO2_Plant_2019_v1.0!$V$1:$V$797,'loc sxcoal vs GID worksheet'!A309,GID_GCED_CO2_Plant_2019_v1.0!$AB$1:$AB$797)</f>
        <v>1106.25</v>
      </c>
      <c r="G309" s="15">
        <f t="shared" si="4"/>
        <v>2.4421326055156373E-3</v>
      </c>
      <c r="H309" s="15">
        <f>VLOOKUP(E309,'Corr factor'!$A$1:$F$32,6,0)</f>
        <v>2.5586462333137372</v>
      </c>
    </row>
    <row r="310" spans="1:8">
      <c r="A310" s="14" t="s">
        <v>3700</v>
      </c>
      <c r="B310" s="14" t="s">
        <v>4430</v>
      </c>
      <c r="C310" s="14" t="s">
        <v>4431</v>
      </c>
      <c r="D310" s="14" t="s">
        <v>2400</v>
      </c>
      <c r="E310" s="14" t="s">
        <v>4023</v>
      </c>
      <c r="F310">
        <f>SUMIF(GID_GCED_CO2_Plant_2019_v1.0!$V$1:$V$797,'loc sxcoal vs GID worksheet'!A310,GID_GCED_CO2_Plant_2019_v1.0!$AB$1:$AB$797)</f>
        <v>0</v>
      </c>
      <c r="G310" s="15">
        <f t="shared" si="4"/>
        <v>0</v>
      </c>
      <c r="H310" s="15">
        <f>VLOOKUP(E310,'Corr factor'!$A$1:$F$32,6,0)</f>
        <v>1.1685760367937139</v>
      </c>
    </row>
    <row r="311" spans="1:8">
      <c r="A311" s="14" t="s">
        <v>3317</v>
      </c>
      <c r="B311" s="14" t="s">
        <v>4432</v>
      </c>
      <c r="C311" s="14" t="s">
        <v>2660</v>
      </c>
      <c r="D311" s="14" t="s">
        <v>2545</v>
      </c>
      <c r="E311" s="14" t="s">
        <v>3953</v>
      </c>
      <c r="F311">
        <f>SUMIF(GID_GCED_CO2_Plant_2019_v1.0!$V$1:$V$797,'loc sxcoal vs GID worksheet'!A311,GID_GCED_CO2_Plant_2019_v1.0!$AB$1:$AB$797)</f>
        <v>207.84</v>
      </c>
      <c r="G311" s="15">
        <f t="shared" si="4"/>
        <v>4.5882290687491078E-4</v>
      </c>
      <c r="H311" s="15">
        <f>VLOOKUP(E311,'Corr factor'!$A$1:$F$32,6,0)</f>
        <v>2.5586462333137372</v>
      </c>
    </row>
    <row r="312" spans="1:8">
      <c r="A312" s="14" t="s">
        <v>3701</v>
      </c>
      <c r="B312" s="14" t="s">
        <v>4433</v>
      </c>
      <c r="C312" s="14" t="s">
        <v>4434</v>
      </c>
      <c r="D312" s="14" t="s">
        <v>2642</v>
      </c>
      <c r="E312" s="14" t="s">
        <v>4037</v>
      </c>
      <c r="F312">
        <f>SUMIF(GID_GCED_CO2_Plant_2019_v1.0!$V$1:$V$797,'loc sxcoal vs GID worksheet'!A312,GID_GCED_CO2_Plant_2019_v1.0!$AB$1:$AB$797)</f>
        <v>0</v>
      </c>
      <c r="G312" s="15">
        <f t="shared" si="4"/>
        <v>0</v>
      </c>
      <c r="H312" s="15">
        <f>VLOOKUP(E312,'Corr factor'!$A$1:$F$32,6,0)</f>
        <v>2.2121598209451325</v>
      </c>
    </row>
    <row r="313" spans="1:8">
      <c r="A313" s="14" t="s">
        <v>3702</v>
      </c>
      <c r="B313" s="14" t="s">
        <v>4435</v>
      </c>
      <c r="C313" s="14" t="s">
        <v>4436</v>
      </c>
      <c r="D313" s="14" t="s">
        <v>2362</v>
      </c>
      <c r="E313" s="14" t="s">
        <v>3963</v>
      </c>
      <c r="F313">
        <f>SUMIF(GID_GCED_CO2_Plant_2019_v1.0!$V$1:$V$797,'loc sxcoal vs GID worksheet'!A313,GID_GCED_CO2_Plant_2019_v1.0!$AB$1:$AB$797)</f>
        <v>0</v>
      </c>
      <c r="G313" s="15">
        <f t="shared" si="4"/>
        <v>0</v>
      </c>
      <c r="H313" s="15">
        <f>VLOOKUP(E313,'Corr factor'!$A$1:$F$32,6,0)</f>
        <v>0.75648970822376005</v>
      </c>
    </row>
    <row r="314" spans="1:8">
      <c r="A314" s="14" t="s">
        <v>3703</v>
      </c>
      <c r="B314" s="14" t="s">
        <v>4437</v>
      </c>
      <c r="C314" s="14" t="s">
        <v>4438</v>
      </c>
      <c r="D314" s="14" t="s">
        <v>2438</v>
      </c>
      <c r="E314" s="14" t="s">
        <v>3959</v>
      </c>
      <c r="F314">
        <f>SUMIF(GID_GCED_CO2_Plant_2019_v1.0!$V$1:$V$797,'loc sxcoal vs GID worksheet'!A314,GID_GCED_CO2_Plant_2019_v1.0!$AB$1:$AB$797)</f>
        <v>0</v>
      </c>
      <c r="G314" s="15">
        <f t="shared" si="4"/>
        <v>0</v>
      </c>
      <c r="H314" s="15">
        <f>VLOOKUP(E314,'Corr factor'!$A$1:$F$32,6,0)</f>
        <v>0.58290995553709835</v>
      </c>
    </row>
    <row r="315" spans="1:8">
      <c r="A315" s="14" t="s">
        <v>3704</v>
      </c>
      <c r="B315" s="14" t="s">
        <v>4439</v>
      </c>
      <c r="C315" s="14" t="s">
        <v>3088</v>
      </c>
      <c r="D315" s="14" t="s">
        <v>2696</v>
      </c>
      <c r="E315" s="14" t="s">
        <v>4205</v>
      </c>
      <c r="F315">
        <f>SUMIF(GID_GCED_CO2_Plant_2019_v1.0!$V$1:$V$797,'loc sxcoal vs GID worksheet'!A315,GID_GCED_CO2_Plant_2019_v1.0!$AB$1:$AB$797)</f>
        <v>0</v>
      </c>
      <c r="G315" s="15">
        <f t="shared" si="4"/>
        <v>0</v>
      </c>
      <c r="H315" s="15">
        <f>VLOOKUP(E315,'Corr factor'!$A$1:$F$32,6,0)</f>
        <v>0.6419083583231352</v>
      </c>
    </row>
    <row r="316" spans="1:8">
      <c r="A316" s="14" t="s">
        <v>3705</v>
      </c>
      <c r="B316" s="14" t="s">
        <v>4440</v>
      </c>
      <c r="C316" s="14" t="s">
        <v>4441</v>
      </c>
      <c r="D316" s="14" t="s">
        <v>2438</v>
      </c>
      <c r="E316" s="14" t="s">
        <v>3959</v>
      </c>
      <c r="F316">
        <f>SUMIF(GID_GCED_CO2_Plant_2019_v1.0!$V$1:$V$797,'loc sxcoal vs GID worksheet'!A316,GID_GCED_CO2_Plant_2019_v1.0!$AB$1:$AB$797)</f>
        <v>0</v>
      </c>
      <c r="G316" s="15">
        <f t="shared" si="4"/>
        <v>0</v>
      </c>
      <c r="H316" s="15">
        <f>VLOOKUP(E316,'Corr factor'!$A$1:$F$32,6,0)</f>
        <v>0.58290995553709835</v>
      </c>
    </row>
    <row r="317" spans="1:8">
      <c r="A317" s="14" t="s">
        <v>3706</v>
      </c>
      <c r="B317" s="14" t="s">
        <v>4442</v>
      </c>
      <c r="C317" s="14" t="s">
        <v>4443</v>
      </c>
      <c r="D317" s="14" t="s">
        <v>2357</v>
      </c>
      <c r="E317" s="14" t="s">
        <v>4062</v>
      </c>
      <c r="F317">
        <f>SUMIF(GID_GCED_CO2_Plant_2019_v1.0!$V$1:$V$797,'loc sxcoal vs GID worksheet'!A317,GID_GCED_CO2_Plant_2019_v1.0!$AB$1:$AB$797)</f>
        <v>0</v>
      </c>
      <c r="G317" s="15">
        <f t="shared" si="4"/>
        <v>0</v>
      </c>
      <c r="H317" s="15">
        <f>VLOOKUP(E317,'Corr factor'!$A$1:$F$32,6,0)</f>
        <v>0.79611556521694449</v>
      </c>
    </row>
    <row r="318" spans="1:8">
      <c r="A318" s="14" t="s">
        <v>3707</v>
      </c>
      <c r="B318" s="14" t="s">
        <v>4444</v>
      </c>
      <c r="C318" s="14" t="s">
        <v>2670</v>
      </c>
      <c r="D318" s="14" t="s">
        <v>2634</v>
      </c>
      <c r="E318" s="14" t="s">
        <v>3974</v>
      </c>
      <c r="F318">
        <f>SUMIF(GID_GCED_CO2_Plant_2019_v1.0!$V$1:$V$797,'loc sxcoal vs GID worksheet'!A318,GID_GCED_CO2_Plant_2019_v1.0!$AB$1:$AB$797)</f>
        <v>0</v>
      </c>
      <c r="G318" s="15">
        <f t="shared" si="4"/>
        <v>0</v>
      </c>
      <c r="H318" s="15">
        <f>VLOOKUP(E318,'Corr factor'!$A$1:$F$32,6,0)</f>
        <v>0.31049380620353817</v>
      </c>
    </row>
    <row r="319" spans="1:8">
      <c r="A319" s="14" t="s">
        <v>3708</v>
      </c>
      <c r="B319" s="14" t="s">
        <v>4445</v>
      </c>
      <c r="C319" s="14" t="s">
        <v>4446</v>
      </c>
      <c r="D319" s="14" t="s">
        <v>2458</v>
      </c>
      <c r="E319" s="14" t="s">
        <v>3957</v>
      </c>
      <c r="F319">
        <f>SUMIF(GID_GCED_CO2_Plant_2019_v1.0!$V$1:$V$797,'loc sxcoal vs GID worksheet'!A319,GID_GCED_CO2_Plant_2019_v1.0!$AB$1:$AB$797)</f>
        <v>0</v>
      </c>
      <c r="G319" s="15">
        <f t="shared" si="4"/>
        <v>0</v>
      </c>
      <c r="H319" s="15">
        <f>VLOOKUP(E319,'Corr factor'!$A$1:$F$32,6,0)</f>
        <v>1.079779275331352</v>
      </c>
    </row>
    <row r="320" spans="1:8">
      <c r="A320" s="14" t="s">
        <v>3709</v>
      </c>
      <c r="B320" s="14" t="s">
        <v>4447</v>
      </c>
      <c r="C320" s="14" t="s">
        <v>4448</v>
      </c>
      <c r="D320" s="14" t="s">
        <v>2416</v>
      </c>
      <c r="E320" s="14" t="s">
        <v>3979</v>
      </c>
      <c r="F320">
        <f>SUMIF(GID_GCED_CO2_Plant_2019_v1.0!$V$1:$V$797,'loc sxcoal vs GID worksheet'!A320,GID_GCED_CO2_Plant_2019_v1.0!$AB$1:$AB$797)</f>
        <v>0</v>
      </c>
      <c r="G320" s="15">
        <f t="shared" si="4"/>
        <v>0</v>
      </c>
      <c r="H320" s="15">
        <f>VLOOKUP(E320,'Corr factor'!$A$1:$F$32,6,0)</f>
        <v>1.3709830768980753</v>
      </c>
    </row>
    <row r="321" spans="1:8">
      <c r="A321" s="14" t="s">
        <v>3710</v>
      </c>
      <c r="B321" s="14" t="s">
        <v>4449</v>
      </c>
      <c r="C321" s="14" t="s">
        <v>2398</v>
      </c>
      <c r="D321" s="14" t="s">
        <v>2400</v>
      </c>
      <c r="E321" s="14" t="s">
        <v>4023</v>
      </c>
      <c r="F321">
        <f>SUMIF(GID_GCED_CO2_Plant_2019_v1.0!$V$1:$V$797,'loc sxcoal vs GID worksheet'!A321,GID_GCED_CO2_Plant_2019_v1.0!$AB$1:$AB$797)</f>
        <v>0</v>
      </c>
      <c r="G321" s="15">
        <f t="shared" si="4"/>
        <v>0</v>
      </c>
      <c r="H321" s="15">
        <f>VLOOKUP(E321,'Corr factor'!$A$1:$F$32,6,0)</f>
        <v>1.1685760367937139</v>
      </c>
    </row>
    <row r="322" spans="1:8">
      <c r="A322" s="14" t="s">
        <v>3272</v>
      </c>
      <c r="B322" s="14" t="s">
        <v>4450</v>
      </c>
      <c r="C322" s="14" t="s">
        <v>2457</v>
      </c>
      <c r="D322" s="14" t="s">
        <v>2458</v>
      </c>
      <c r="E322" s="14" t="s">
        <v>3957</v>
      </c>
      <c r="F322">
        <f>SUMIF(GID_GCED_CO2_Plant_2019_v1.0!$V$1:$V$797,'loc sxcoal vs GID worksheet'!A322,GID_GCED_CO2_Plant_2019_v1.0!$AB$1:$AB$797)</f>
        <v>1528.63</v>
      </c>
      <c r="G322" s="15">
        <f t="shared" si="4"/>
        <v>3.3745691884920848E-3</v>
      </c>
      <c r="H322" s="15">
        <f>VLOOKUP(E322,'Corr factor'!$A$1:$F$32,6,0)</f>
        <v>1.079779275331352</v>
      </c>
    </row>
    <row r="323" spans="1:8">
      <c r="A323" s="14" t="s">
        <v>3711</v>
      </c>
      <c r="B323" s="14" t="s">
        <v>4451</v>
      </c>
      <c r="C323" s="14" t="s">
        <v>4452</v>
      </c>
      <c r="D323" s="14" t="s">
        <v>2362</v>
      </c>
      <c r="E323" s="14" t="s">
        <v>3963</v>
      </c>
      <c r="F323">
        <f>SUMIF(GID_GCED_CO2_Plant_2019_v1.0!$V$1:$V$797,'loc sxcoal vs GID worksheet'!A323,GID_GCED_CO2_Plant_2019_v1.0!$AB$1:$AB$797)</f>
        <v>0</v>
      </c>
      <c r="G323" s="15">
        <f t="shared" ref="G323:G386" si="5">F323/SUM($F$2:$F$686)</f>
        <v>0</v>
      </c>
      <c r="H323" s="15">
        <f>VLOOKUP(E323,'Corr factor'!$A$1:$F$32,6,0)</f>
        <v>0.75648970822376005</v>
      </c>
    </row>
    <row r="324" spans="1:8">
      <c r="A324" s="14" t="s">
        <v>3712</v>
      </c>
      <c r="B324" s="14" t="s">
        <v>4453</v>
      </c>
      <c r="C324" s="14" t="s">
        <v>4454</v>
      </c>
      <c r="D324" s="14" t="s">
        <v>2496</v>
      </c>
      <c r="E324" s="14" t="s">
        <v>3976</v>
      </c>
      <c r="F324">
        <f>SUMIF(GID_GCED_CO2_Plant_2019_v1.0!$V$1:$V$797,'loc sxcoal vs GID worksheet'!A324,GID_GCED_CO2_Plant_2019_v1.0!$AB$1:$AB$797)</f>
        <v>0</v>
      </c>
      <c r="G324" s="15">
        <f t="shared" si="5"/>
        <v>0</v>
      </c>
      <c r="H324" s="15">
        <f>VLOOKUP(E324,'Corr factor'!$A$1:$F$32,6,0)</f>
        <v>0.68433331729618196</v>
      </c>
    </row>
    <row r="325" spans="1:8">
      <c r="A325" s="14" t="s">
        <v>3713</v>
      </c>
      <c r="B325" s="14" t="s">
        <v>4455</v>
      </c>
      <c r="C325" s="14" t="s">
        <v>3031</v>
      </c>
      <c r="D325" s="14" t="s">
        <v>2357</v>
      </c>
      <c r="E325" s="14" t="s">
        <v>4062</v>
      </c>
      <c r="F325">
        <f>SUMIF(GID_GCED_CO2_Plant_2019_v1.0!$V$1:$V$797,'loc sxcoal vs GID worksheet'!A325,GID_GCED_CO2_Plant_2019_v1.0!$AB$1:$AB$797)</f>
        <v>0</v>
      </c>
      <c r="G325" s="15">
        <f t="shared" si="5"/>
        <v>0</v>
      </c>
      <c r="H325" s="15">
        <f>VLOOKUP(E325,'Corr factor'!$A$1:$F$32,6,0)</f>
        <v>0.79611556521694449</v>
      </c>
    </row>
    <row r="326" spans="1:8">
      <c r="A326" s="14" t="s">
        <v>3387</v>
      </c>
      <c r="B326" s="14" t="s">
        <v>4456</v>
      </c>
      <c r="C326" s="14" t="s">
        <v>2985</v>
      </c>
      <c r="D326" s="14" t="s">
        <v>2409</v>
      </c>
      <c r="E326" s="14" t="s">
        <v>3961</v>
      </c>
      <c r="F326">
        <f>SUMIF(GID_GCED_CO2_Plant_2019_v1.0!$V$1:$V$797,'loc sxcoal vs GID worksheet'!A326,GID_GCED_CO2_Plant_2019_v1.0!$AB$1:$AB$797)</f>
        <v>730.80000000000007</v>
      </c>
      <c r="G326" s="15">
        <f t="shared" si="5"/>
        <v>1.6132976344504658E-3</v>
      </c>
      <c r="H326" s="15">
        <f>VLOOKUP(E326,'Corr factor'!$A$1:$F$32,6,0)</f>
        <v>3.1287476638885536</v>
      </c>
    </row>
    <row r="327" spans="1:8">
      <c r="A327" s="14" t="s">
        <v>3373</v>
      </c>
      <c r="B327" s="14" t="s">
        <v>4457</v>
      </c>
      <c r="C327" s="14" t="s">
        <v>2933</v>
      </c>
      <c r="D327" s="14" t="s">
        <v>2400</v>
      </c>
      <c r="E327" s="14" t="s">
        <v>4023</v>
      </c>
      <c r="F327">
        <f>SUMIF(GID_GCED_CO2_Plant_2019_v1.0!$V$1:$V$797,'loc sxcoal vs GID worksheet'!A327,GID_GCED_CO2_Plant_2019_v1.0!$AB$1:$AB$797)</f>
        <v>1726.43</v>
      </c>
      <c r="G327" s="15">
        <f t="shared" si="5"/>
        <v>3.8112280173020221E-3</v>
      </c>
      <c r="H327" s="15">
        <f>VLOOKUP(E327,'Corr factor'!$A$1:$F$32,6,0)</f>
        <v>1.1685760367937139</v>
      </c>
    </row>
    <row r="328" spans="1:8">
      <c r="A328" s="14" t="s">
        <v>3329</v>
      </c>
      <c r="B328" s="14" t="s">
        <v>4458</v>
      </c>
      <c r="C328" s="14" t="s">
        <v>2717</v>
      </c>
      <c r="D328" s="14" t="s">
        <v>2496</v>
      </c>
      <c r="E328" s="14" t="s">
        <v>3976</v>
      </c>
      <c r="F328">
        <f>SUMIF(GID_GCED_CO2_Plant_2019_v1.0!$V$1:$V$797,'loc sxcoal vs GID worksheet'!A328,GID_GCED_CO2_Plant_2019_v1.0!$AB$1:$AB$797)</f>
        <v>1612.45</v>
      </c>
      <c r="G328" s="15">
        <f t="shared" si="5"/>
        <v>3.5596083342496628E-3</v>
      </c>
      <c r="H328" s="15">
        <f>VLOOKUP(E328,'Corr factor'!$A$1:$F$32,6,0)</f>
        <v>0.68433331729618196</v>
      </c>
    </row>
    <row r="329" spans="1:8">
      <c r="A329" s="14" t="s">
        <v>3714</v>
      </c>
      <c r="B329" s="14" t="s">
        <v>4459</v>
      </c>
      <c r="C329" s="14" t="s">
        <v>2898</v>
      </c>
      <c r="D329" s="14" t="s">
        <v>2453</v>
      </c>
      <c r="E329" s="14" t="s">
        <v>4031</v>
      </c>
      <c r="F329">
        <f>SUMIF(GID_GCED_CO2_Plant_2019_v1.0!$V$1:$V$797,'loc sxcoal vs GID worksheet'!A329,GID_GCED_CO2_Plant_2019_v1.0!$AB$1:$AB$797)</f>
        <v>0</v>
      </c>
      <c r="G329" s="15">
        <f t="shared" si="5"/>
        <v>0</v>
      </c>
      <c r="H329" s="15">
        <f>VLOOKUP(E329,'Corr factor'!$A$1:$F$32,6,0)</f>
        <v>1.28036108881481</v>
      </c>
    </row>
    <row r="330" spans="1:8">
      <c r="A330" s="14" t="s">
        <v>3715</v>
      </c>
      <c r="B330" s="14" t="s">
        <v>4460</v>
      </c>
      <c r="C330" s="14" t="s">
        <v>2823</v>
      </c>
      <c r="D330" s="14" t="s">
        <v>2366</v>
      </c>
      <c r="E330" s="14" t="s">
        <v>3987</v>
      </c>
      <c r="F330">
        <f>SUMIF(GID_GCED_CO2_Plant_2019_v1.0!$V$1:$V$797,'loc sxcoal vs GID worksheet'!A330,GID_GCED_CO2_Plant_2019_v1.0!$AB$1:$AB$797)</f>
        <v>0</v>
      </c>
      <c r="G330" s="15">
        <f t="shared" si="5"/>
        <v>0</v>
      </c>
      <c r="H330" s="15">
        <f>VLOOKUP(E330,'Corr factor'!$A$1:$F$32,6,0)</f>
        <v>0.89004479403326275</v>
      </c>
    </row>
    <row r="331" spans="1:8">
      <c r="A331" s="14" t="s">
        <v>3716</v>
      </c>
      <c r="B331" s="14" t="s">
        <v>4461</v>
      </c>
      <c r="C331" s="14" t="s">
        <v>4462</v>
      </c>
      <c r="D331" s="14" t="s">
        <v>2357</v>
      </c>
      <c r="E331" s="14" t="s">
        <v>4062</v>
      </c>
      <c r="F331">
        <f>SUMIF(GID_GCED_CO2_Plant_2019_v1.0!$V$1:$V$797,'loc sxcoal vs GID worksheet'!A331,GID_GCED_CO2_Plant_2019_v1.0!$AB$1:$AB$797)</f>
        <v>0</v>
      </c>
      <c r="G331" s="15">
        <f t="shared" si="5"/>
        <v>0</v>
      </c>
      <c r="H331" s="15">
        <f>VLOOKUP(E331,'Corr factor'!$A$1:$F$32,6,0)</f>
        <v>0.79611556521694449</v>
      </c>
    </row>
    <row r="332" spans="1:8">
      <c r="A332" s="14" t="s">
        <v>3717</v>
      </c>
      <c r="B332" s="14" t="s">
        <v>4463</v>
      </c>
      <c r="C332" s="14" t="s">
        <v>4464</v>
      </c>
      <c r="D332" s="14" t="s">
        <v>2370</v>
      </c>
      <c r="E332" s="14" t="s">
        <v>4145</v>
      </c>
      <c r="F332">
        <f>SUMIF(GID_GCED_CO2_Plant_2019_v1.0!$V$1:$V$797,'loc sxcoal vs GID worksheet'!A332,GID_GCED_CO2_Plant_2019_v1.0!$AB$1:$AB$797)</f>
        <v>0</v>
      </c>
      <c r="G332" s="15">
        <f t="shared" si="5"/>
        <v>0</v>
      </c>
      <c r="H332" s="15">
        <f>VLOOKUP(E332,'Corr factor'!$A$1:$F$32,6,0)</f>
        <v>1.9984191813644829</v>
      </c>
    </row>
    <row r="333" spans="1:8">
      <c r="A333" s="14" t="s">
        <v>3491</v>
      </c>
      <c r="B333" s="14" t="s">
        <v>4465</v>
      </c>
      <c r="C333" s="14" t="s">
        <v>1306</v>
      </c>
      <c r="D333" s="14" t="s">
        <v>2634</v>
      </c>
      <c r="E333" s="14" t="s">
        <v>3974</v>
      </c>
      <c r="F333">
        <f>SUMIF(GID_GCED_CO2_Plant_2019_v1.0!$V$1:$V$797,'loc sxcoal vs GID worksheet'!A333,GID_GCED_CO2_Plant_2019_v1.0!$AB$1:$AB$797)</f>
        <v>2929.8900000000003</v>
      </c>
      <c r="G333" s="15">
        <f t="shared" si="5"/>
        <v>6.4679592312535238E-3</v>
      </c>
      <c r="H333" s="15">
        <f>VLOOKUP(E333,'Corr factor'!$A$1:$F$32,6,0)</f>
        <v>0.31049380620353817</v>
      </c>
    </row>
    <row r="334" spans="1:8">
      <c r="A334" s="14" t="s">
        <v>3718</v>
      </c>
      <c r="B334" s="14" t="s">
        <v>4466</v>
      </c>
      <c r="C334" s="14" t="s">
        <v>2955</v>
      </c>
      <c r="D334" s="14" t="s">
        <v>2458</v>
      </c>
      <c r="E334" s="14" t="s">
        <v>3957</v>
      </c>
      <c r="F334">
        <f>SUMIF(GID_GCED_CO2_Plant_2019_v1.0!$V$1:$V$797,'loc sxcoal vs GID worksheet'!A334,GID_GCED_CO2_Plant_2019_v1.0!$AB$1:$AB$797)</f>
        <v>0</v>
      </c>
      <c r="G334" s="15">
        <f t="shared" si="5"/>
        <v>0</v>
      </c>
      <c r="H334" s="15">
        <f>VLOOKUP(E334,'Corr factor'!$A$1:$F$32,6,0)</f>
        <v>1.079779275331352</v>
      </c>
    </row>
    <row r="335" spans="1:8">
      <c r="A335" s="14" t="s">
        <v>3468</v>
      </c>
      <c r="B335" s="14" t="s">
        <v>4467</v>
      </c>
      <c r="C335" s="14" t="s">
        <v>3226</v>
      </c>
      <c r="D335" s="14" t="s">
        <v>2396</v>
      </c>
      <c r="E335" s="14" t="s">
        <v>4093</v>
      </c>
      <c r="F335">
        <f>SUMIF(GID_GCED_CO2_Plant_2019_v1.0!$V$1:$V$797,'loc sxcoal vs GID worksheet'!A335,GID_GCED_CO2_Plant_2019_v1.0!$AB$1:$AB$797)</f>
        <v>261.48</v>
      </c>
      <c r="G335" s="15">
        <f t="shared" si="5"/>
        <v>5.7723736378777755E-4</v>
      </c>
      <c r="H335" s="15">
        <f>VLOOKUP(E335,'Corr factor'!$A$1:$F$32,6,0)</f>
        <v>1.0339316951788866</v>
      </c>
    </row>
    <row r="336" spans="1:8">
      <c r="A336" s="14" t="s">
        <v>3719</v>
      </c>
      <c r="B336" s="14" t="s">
        <v>4468</v>
      </c>
      <c r="C336" s="14" t="s">
        <v>3226</v>
      </c>
      <c r="D336" s="14" t="s">
        <v>2416</v>
      </c>
      <c r="E336" s="14" t="s">
        <v>3979</v>
      </c>
      <c r="F336">
        <f>SUMIF(GID_GCED_CO2_Plant_2019_v1.0!$V$1:$V$797,'loc sxcoal vs GID worksheet'!A336,GID_GCED_CO2_Plant_2019_v1.0!$AB$1:$AB$797)</f>
        <v>0</v>
      </c>
      <c r="G336" s="15">
        <f t="shared" si="5"/>
        <v>0</v>
      </c>
      <c r="H336" s="15">
        <f>VLOOKUP(E336,'Corr factor'!$A$1:$F$32,6,0)</f>
        <v>1.3709830768980753</v>
      </c>
    </row>
    <row r="337" spans="1:8">
      <c r="A337" s="14" t="s">
        <v>3720</v>
      </c>
      <c r="B337" s="14" t="s">
        <v>4469</v>
      </c>
      <c r="C337" s="14" t="s">
        <v>2533</v>
      </c>
      <c r="D337" s="14" t="s">
        <v>2357</v>
      </c>
      <c r="E337" s="14" t="s">
        <v>4062</v>
      </c>
      <c r="F337">
        <f>SUMIF(GID_GCED_CO2_Plant_2019_v1.0!$V$1:$V$797,'loc sxcoal vs GID worksheet'!A337,GID_GCED_CO2_Plant_2019_v1.0!$AB$1:$AB$797)</f>
        <v>0</v>
      </c>
      <c r="G337" s="15">
        <f t="shared" si="5"/>
        <v>0</v>
      </c>
      <c r="H337" s="15">
        <f>VLOOKUP(E337,'Corr factor'!$A$1:$F$32,6,0)</f>
        <v>0.79611556521694449</v>
      </c>
    </row>
    <row r="338" spans="1:8">
      <c r="A338" s="14" t="s">
        <v>3248</v>
      </c>
      <c r="B338" s="14" t="s">
        <v>4470</v>
      </c>
      <c r="C338" s="14" t="s">
        <v>2374</v>
      </c>
      <c r="D338" s="14" t="s">
        <v>2370</v>
      </c>
      <c r="E338" s="14" t="s">
        <v>4145</v>
      </c>
      <c r="F338">
        <f>SUMIF(GID_GCED_CO2_Plant_2019_v1.0!$V$1:$V$797,'loc sxcoal vs GID worksheet'!A338,GID_GCED_CO2_Plant_2019_v1.0!$AB$1:$AB$797)</f>
        <v>4545.7000000000007</v>
      </c>
      <c r="G338" s="15">
        <f t="shared" si="5"/>
        <v>1.0034985025891466E-2</v>
      </c>
      <c r="H338" s="15">
        <f>VLOOKUP(E338,'Corr factor'!$A$1:$F$32,6,0)</f>
        <v>1.9984191813644829</v>
      </c>
    </row>
    <row r="339" spans="1:8">
      <c r="A339" s="14" t="s">
        <v>3355</v>
      </c>
      <c r="B339" s="14" t="s">
        <v>4471</v>
      </c>
      <c r="C339" s="14" t="s">
        <v>2871</v>
      </c>
      <c r="D339" s="14" t="s">
        <v>2400</v>
      </c>
      <c r="E339" s="14" t="s">
        <v>4023</v>
      </c>
      <c r="F339">
        <f>SUMIF(GID_GCED_CO2_Plant_2019_v1.0!$V$1:$V$797,'loc sxcoal vs GID worksheet'!A339,GID_GCED_CO2_Plant_2019_v1.0!$AB$1:$AB$797)</f>
        <v>1464.94</v>
      </c>
      <c r="G339" s="15">
        <f t="shared" si="5"/>
        <v>3.2339685777392794E-3</v>
      </c>
      <c r="H339" s="15">
        <f>VLOOKUP(E339,'Corr factor'!$A$1:$F$32,6,0)</f>
        <v>1.1685760367937139</v>
      </c>
    </row>
    <row r="340" spans="1:8">
      <c r="A340" s="14" t="s">
        <v>3721</v>
      </c>
      <c r="B340" s="14" t="s">
        <v>4472</v>
      </c>
      <c r="C340" s="14" t="s">
        <v>4473</v>
      </c>
      <c r="D340" s="14" t="s">
        <v>2386</v>
      </c>
      <c r="E340" s="14" t="s">
        <v>3955</v>
      </c>
      <c r="F340">
        <f>SUMIF(GID_GCED_CO2_Plant_2019_v1.0!$V$1:$V$797,'loc sxcoal vs GID worksheet'!A340,GID_GCED_CO2_Plant_2019_v1.0!$AB$1:$AB$797)</f>
        <v>0</v>
      </c>
      <c r="G340" s="15">
        <f t="shared" si="5"/>
        <v>0</v>
      </c>
      <c r="H340" s="15">
        <f>VLOOKUP(E340,'Corr factor'!$A$1:$F$32,6,0)</f>
        <v>0.42157511711935775</v>
      </c>
    </row>
    <row r="341" spans="1:8">
      <c r="A341" s="14" t="s">
        <v>3722</v>
      </c>
      <c r="B341" s="14" t="s">
        <v>4474</v>
      </c>
      <c r="C341" s="14" t="s">
        <v>4475</v>
      </c>
      <c r="D341" s="14" t="s">
        <v>1445</v>
      </c>
      <c r="E341" s="14" t="s">
        <v>3947</v>
      </c>
      <c r="F341">
        <f>SUMIF(GID_GCED_CO2_Plant_2019_v1.0!$V$1:$V$797,'loc sxcoal vs GID worksheet'!A341,GID_GCED_CO2_Plant_2019_v1.0!$AB$1:$AB$797)</f>
        <v>0</v>
      </c>
      <c r="G341" s="15">
        <f t="shared" si="5"/>
        <v>0</v>
      </c>
      <c r="H341" s="15">
        <f>VLOOKUP(E341,'Corr factor'!$A$1:$F$32,6,0)</f>
        <v>1.0199100380374329</v>
      </c>
    </row>
    <row r="342" spans="1:8">
      <c r="A342" s="14" t="s">
        <v>3723</v>
      </c>
      <c r="B342" s="14" t="s">
        <v>4476</v>
      </c>
      <c r="C342" s="14" t="s">
        <v>4477</v>
      </c>
      <c r="D342" s="14" t="s">
        <v>1517</v>
      </c>
      <c r="E342" s="14" t="s">
        <v>4043</v>
      </c>
      <c r="F342">
        <f>SUMIF(GID_GCED_CO2_Plant_2019_v1.0!$V$1:$V$797,'loc sxcoal vs GID worksheet'!A342,GID_GCED_CO2_Plant_2019_v1.0!$AB$1:$AB$797)</f>
        <v>0</v>
      </c>
      <c r="G342" s="15">
        <f t="shared" si="5"/>
        <v>0</v>
      </c>
      <c r="H342" s="15">
        <f>VLOOKUP(E342,'Corr factor'!$A$1:$F$32,6,0)</f>
        <v>1.3074521956443366</v>
      </c>
    </row>
    <row r="343" spans="1:8">
      <c r="A343" s="14" t="s">
        <v>3504</v>
      </c>
      <c r="B343" s="14" t="s">
        <v>4478</v>
      </c>
      <c r="C343" s="14" t="s">
        <v>4479</v>
      </c>
      <c r="D343" s="14" t="s">
        <v>2642</v>
      </c>
      <c r="E343" s="14" t="s">
        <v>4037</v>
      </c>
      <c r="F343">
        <f>SUMIF(GID_GCED_CO2_Plant_2019_v1.0!$V$1:$V$797,'loc sxcoal vs GID worksheet'!A343,GID_GCED_CO2_Plant_2019_v1.0!$AB$1:$AB$797)</f>
        <v>365.4</v>
      </c>
      <c r="G343" s="15">
        <f t="shared" si="5"/>
        <v>8.0664881722523278E-4</v>
      </c>
      <c r="H343" s="15">
        <f>VLOOKUP(E343,'Corr factor'!$A$1:$F$32,6,0)</f>
        <v>2.2121598209451325</v>
      </c>
    </row>
    <row r="344" spans="1:8">
      <c r="A344" s="14" t="s">
        <v>3724</v>
      </c>
      <c r="B344" s="14" t="s">
        <v>4480</v>
      </c>
      <c r="C344" s="14" t="s">
        <v>4481</v>
      </c>
      <c r="D344" s="14" t="s">
        <v>1517</v>
      </c>
      <c r="E344" s="14" t="s">
        <v>4043</v>
      </c>
      <c r="F344">
        <f>SUMIF(GID_GCED_CO2_Plant_2019_v1.0!$V$1:$V$797,'loc sxcoal vs GID worksheet'!A344,GID_GCED_CO2_Plant_2019_v1.0!$AB$1:$AB$797)</f>
        <v>0</v>
      </c>
      <c r="G344" s="15">
        <f t="shared" si="5"/>
        <v>0</v>
      </c>
      <c r="H344" s="15">
        <f>VLOOKUP(E344,'Corr factor'!$A$1:$F$32,6,0)</f>
        <v>1.3074521956443366</v>
      </c>
    </row>
    <row r="345" spans="1:8">
      <c r="A345" s="14" t="s">
        <v>3412</v>
      </c>
      <c r="B345" s="14" t="s">
        <v>4482</v>
      </c>
      <c r="C345" s="14" t="s">
        <v>1554</v>
      </c>
      <c r="D345" s="14" t="s">
        <v>2362</v>
      </c>
      <c r="E345" s="14" t="s">
        <v>3963</v>
      </c>
      <c r="F345">
        <f>SUMIF(GID_GCED_CO2_Plant_2019_v1.0!$V$1:$V$797,'loc sxcoal vs GID worksheet'!A345,GID_GCED_CO2_Plant_2019_v1.0!$AB$1:$AB$797)</f>
        <v>60.34</v>
      </c>
      <c r="G345" s="15">
        <f t="shared" si="5"/>
        <v>1.3320522613949248E-4</v>
      </c>
      <c r="H345" s="15">
        <f>VLOOKUP(E345,'Corr factor'!$A$1:$F$32,6,0)</f>
        <v>0.75648970822376005</v>
      </c>
    </row>
    <row r="346" spans="1:8">
      <c r="A346" s="14" t="s">
        <v>3245</v>
      </c>
      <c r="B346" s="14" t="s">
        <v>4483</v>
      </c>
      <c r="C346" s="14" t="s">
        <v>2361</v>
      </c>
      <c r="D346" s="14" t="s">
        <v>2362</v>
      </c>
      <c r="E346" s="14" t="s">
        <v>3963</v>
      </c>
      <c r="F346">
        <f>SUMIF(GID_GCED_CO2_Plant_2019_v1.0!$V$1:$V$797,'loc sxcoal vs GID worksheet'!A346,GID_GCED_CO2_Plant_2019_v1.0!$AB$1:$AB$797)</f>
        <v>1951.0300000000002</v>
      </c>
      <c r="G346" s="15">
        <f t="shared" si="5"/>
        <v>4.3070499230184623E-3</v>
      </c>
      <c r="H346" s="15">
        <f>VLOOKUP(E346,'Corr factor'!$A$1:$F$32,6,0)</f>
        <v>0.75648970822376005</v>
      </c>
    </row>
    <row r="347" spans="1:8">
      <c r="A347" s="14" t="s">
        <v>3725</v>
      </c>
      <c r="B347" s="14" t="s">
        <v>4484</v>
      </c>
      <c r="C347" s="14" t="s">
        <v>4485</v>
      </c>
      <c r="D347" s="14" t="s">
        <v>2396</v>
      </c>
      <c r="E347" s="14" t="s">
        <v>4093</v>
      </c>
      <c r="F347">
        <f>SUMIF(GID_GCED_CO2_Plant_2019_v1.0!$V$1:$V$797,'loc sxcoal vs GID worksheet'!A347,GID_GCED_CO2_Plant_2019_v1.0!$AB$1:$AB$797)</f>
        <v>0</v>
      </c>
      <c r="G347" s="15">
        <f t="shared" si="5"/>
        <v>0</v>
      </c>
      <c r="H347" s="15">
        <f>VLOOKUP(E347,'Corr factor'!$A$1:$F$32,6,0)</f>
        <v>1.0339316951788866</v>
      </c>
    </row>
    <row r="348" spans="1:8">
      <c r="A348" s="14" t="s">
        <v>3726</v>
      </c>
      <c r="B348" s="14" t="s">
        <v>4486</v>
      </c>
      <c r="C348" s="14" t="s">
        <v>4487</v>
      </c>
      <c r="D348" s="14" t="s">
        <v>2545</v>
      </c>
      <c r="E348" s="14" t="s">
        <v>3953</v>
      </c>
      <c r="F348">
        <f>SUMIF(GID_GCED_CO2_Plant_2019_v1.0!$V$1:$V$797,'loc sxcoal vs GID worksheet'!A348,GID_GCED_CO2_Plant_2019_v1.0!$AB$1:$AB$797)</f>
        <v>0</v>
      </c>
      <c r="G348" s="15">
        <f t="shared" si="5"/>
        <v>0</v>
      </c>
      <c r="H348" s="15">
        <f>VLOOKUP(E348,'Corr factor'!$A$1:$F$32,6,0)</f>
        <v>2.5586462333137372</v>
      </c>
    </row>
    <row r="349" spans="1:8">
      <c r="A349" s="14" t="s">
        <v>3337</v>
      </c>
      <c r="B349" s="14" t="s">
        <v>4488</v>
      </c>
      <c r="C349" s="14" t="s">
        <v>2772</v>
      </c>
      <c r="D349" s="14" t="s">
        <v>2366</v>
      </c>
      <c r="E349" s="14" t="s">
        <v>3987</v>
      </c>
      <c r="F349">
        <f>SUMIF(GID_GCED_CO2_Plant_2019_v1.0!$V$1:$V$797,'loc sxcoal vs GID worksheet'!A349,GID_GCED_CO2_Plant_2019_v1.0!$AB$1:$AB$797)</f>
        <v>683.87</v>
      </c>
      <c r="G349" s="15">
        <f t="shared" si="5"/>
        <v>1.50969602253919E-3</v>
      </c>
      <c r="H349" s="15">
        <f>VLOOKUP(E349,'Corr factor'!$A$1:$F$32,6,0)</f>
        <v>0.89004479403326275</v>
      </c>
    </row>
    <row r="350" spans="1:8">
      <c r="A350" s="14" t="s">
        <v>3727</v>
      </c>
      <c r="B350" s="14" t="s">
        <v>4489</v>
      </c>
      <c r="C350" s="14" t="s">
        <v>4490</v>
      </c>
      <c r="D350" s="14" t="s">
        <v>2386</v>
      </c>
      <c r="E350" s="14" t="s">
        <v>3955</v>
      </c>
      <c r="F350">
        <f>SUMIF(GID_GCED_CO2_Plant_2019_v1.0!$V$1:$V$797,'loc sxcoal vs GID worksheet'!A350,GID_GCED_CO2_Plant_2019_v1.0!$AB$1:$AB$797)</f>
        <v>0</v>
      </c>
      <c r="G350" s="15">
        <f t="shared" si="5"/>
        <v>0</v>
      </c>
      <c r="H350" s="15">
        <f>VLOOKUP(E350,'Corr factor'!$A$1:$F$32,6,0)</f>
        <v>0.42157511711935775</v>
      </c>
    </row>
    <row r="351" spans="1:8">
      <c r="A351" s="14" t="s">
        <v>3728</v>
      </c>
      <c r="B351" s="14" t="s">
        <v>4491</v>
      </c>
      <c r="C351" s="14" t="s">
        <v>4492</v>
      </c>
      <c r="D351" s="14" t="s">
        <v>4492</v>
      </c>
      <c r="E351" s="14" t="s">
        <v>4043</v>
      </c>
      <c r="F351">
        <f>SUMIF(GID_GCED_CO2_Plant_2019_v1.0!$V$1:$V$797,'loc sxcoal vs GID worksheet'!A351,GID_GCED_CO2_Plant_2019_v1.0!$AB$1:$AB$797)</f>
        <v>0</v>
      </c>
      <c r="G351" s="15">
        <f t="shared" si="5"/>
        <v>0</v>
      </c>
      <c r="H351" s="15">
        <f>VLOOKUP(E351,'Corr factor'!$A$1:$F$32,6,0)</f>
        <v>1.3074521956443366</v>
      </c>
    </row>
    <row r="352" spans="1:8">
      <c r="A352" s="14" t="s">
        <v>3729</v>
      </c>
      <c r="B352" s="14" t="s">
        <v>4493</v>
      </c>
      <c r="C352" s="14" t="s">
        <v>4494</v>
      </c>
      <c r="D352" s="14" t="s">
        <v>2446</v>
      </c>
      <c r="E352" s="14" t="s">
        <v>3951</v>
      </c>
      <c r="F352">
        <f>SUMIF(GID_GCED_CO2_Plant_2019_v1.0!$V$1:$V$797,'loc sxcoal vs GID worksheet'!A352,GID_GCED_CO2_Plant_2019_v1.0!$AB$1:$AB$797)</f>
        <v>0</v>
      </c>
      <c r="G352" s="15">
        <f t="shared" si="5"/>
        <v>0</v>
      </c>
      <c r="H352" s="15">
        <f>VLOOKUP(E352,'Corr factor'!$A$1:$F$32,6,0)</f>
        <v>1.4351795217863323</v>
      </c>
    </row>
    <row r="353" spans="1:8">
      <c r="A353" s="14" t="s">
        <v>3730</v>
      </c>
      <c r="B353" s="14" t="s">
        <v>4495</v>
      </c>
      <c r="C353" s="14" t="s">
        <v>4496</v>
      </c>
      <c r="D353" s="14" t="s">
        <v>2565</v>
      </c>
      <c r="E353" s="14" t="s">
        <v>4086</v>
      </c>
      <c r="F353">
        <f>SUMIF(GID_GCED_CO2_Plant_2019_v1.0!$V$1:$V$797,'loc sxcoal vs GID worksheet'!A353,GID_GCED_CO2_Plant_2019_v1.0!$AB$1:$AB$797)</f>
        <v>0</v>
      </c>
      <c r="G353" s="15">
        <f t="shared" si="5"/>
        <v>0</v>
      </c>
      <c r="H353" s="15">
        <f>VLOOKUP(E353,'Corr factor'!$A$1:$F$32,6,0)</f>
        <v>1.2331548907448633</v>
      </c>
    </row>
    <row r="354" spans="1:8">
      <c r="A354" s="14" t="s">
        <v>3731</v>
      </c>
      <c r="B354" s="14" t="s">
        <v>4497</v>
      </c>
      <c r="C354" s="14" t="s">
        <v>4498</v>
      </c>
      <c r="D354" s="14" t="s">
        <v>2545</v>
      </c>
      <c r="E354" s="14" t="s">
        <v>3953</v>
      </c>
      <c r="F354">
        <f>SUMIF(GID_GCED_CO2_Plant_2019_v1.0!$V$1:$V$797,'loc sxcoal vs GID worksheet'!A354,GID_GCED_CO2_Plant_2019_v1.0!$AB$1:$AB$797)</f>
        <v>0</v>
      </c>
      <c r="G354" s="15">
        <f t="shared" si="5"/>
        <v>0</v>
      </c>
      <c r="H354" s="15">
        <f>VLOOKUP(E354,'Corr factor'!$A$1:$F$32,6,0)</f>
        <v>2.5586462333137372</v>
      </c>
    </row>
    <row r="355" spans="1:8">
      <c r="A355" s="14" t="s">
        <v>3732</v>
      </c>
      <c r="B355" s="14" t="s">
        <v>4499</v>
      </c>
      <c r="C355" s="14" t="s">
        <v>4500</v>
      </c>
      <c r="D355" s="14" t="s">
        <v>3970</v>
      </c>
      <c r="E355" s="14" t="s">
        <v>3971</v>
      </c>
      <c r="F355">
        <f>SUMIF(GID_GCED_CO2_Plant_2019_v1.0!$V$1:$V$797,'loc sxcoal vs GID worksheet'!A355,GID_GCED_CO2_Plant_2019_v1.0!$AB$1:$AB$797)</f>
        <v>0</v>
      </c>
      <c r="G355" s="15">
        <f t="shared" si="5"/>
        <v>0</v>
      </c>
      <c r="H355" s="15">
        <f>VLOOKUP(E355,'Corr factor'!$A$1:$F$32,6,0)</f>
        <v>0.97565072710487244</v>
      </c>
    </row>
    <row r="356" spans="1:8">
      <c r="A356" s="14" t="s">
        <v>3413</v>
      </c>
      <c r="B356" s="14" t="s">
        <v>4501</v>
      </c>
      <c r="C356" s="14" t="s">
        <v>3075</v>
      </c>
      <c r="D356" s="14" t="s">
        <v>1517</v>
      </c>
      <c r="E356" s="14" t="s">
        <v>4043</v>
      </c>
      <c r="F356">
        <f>SUMIF(GID_GCED_CO2_Plant_2019_v1.0!$V$1:$V$797,'loc sxcoal vs GID worksheet'!A356,GID_GCED_CO2_Plant_2019_v1.0!$AB$1:$AB$797)</f>
        <v>187.73000000000002</v>
      </c>
      <c r="G356" s="15">
        <f t="shared" si="5"/>
        <v>4.1442852342006835E-4</v>
      </c>
      <c r="H356" s="15">
        <f>VLOOKUP(E356,'Corr factor'!$A$1:$F$32,6,0)</f>
        <v>1.3074521956443366</v>
      </c>
    </row>
    <row r="357" spans="1:8">
      <c r="A357" s="14" t="s">
        <v>3733</v>
      </c>
      <c r="B357" s="14" t="s">
        <v>4502</v>
      </c>
      <c r="C357" s="14" t="s">
        <v>4503</v>
      </c>
      <c r="D357" s="14" t="s">
        <v>2634</v>
      </c>
      <c r="E357" s="14" t="s">
        <v>3974</v>
      </c>
      <c r="F357">
        <f>SUMIF(GID_GCED_CO2_Plant_2019_v1.0!$V$1:$V$797,'loc sxcoal vs GID worksheet'!A357,GID_GCED_CO2_Plant_2019_v1.0!$AB$1:$AB$797)</f>
        <v>0</v>
      </c>
      <c r="G357" s="15">
        <f t="shared" si="5"/>
        <v>0</v>
      </c>
      <c r="H357" s="15">
        <f>VLOOKUP(E357,'Corr factor'!$A$1:$F$32,6,0)</f>
        <v>0.31049380620353817</v>
      </c>
    </row>
    <row r="358" spans="1:8">
      <c r="A358" s="14" t="s">
        <v>3428</v>
      </c>
      <c r="B358" s="14" t="s">
        <v>4504</v>
      </c>
      <c r="C358" s="14" t="s">
        <v>2465</v>
      </c>
      <c r="D358" s="14" t="s">
        <v>2366</v>
      </c>
      <c r="E358" s="14" t="s">
        <v>3987</v>
      </c>
      <c r="F358">
        <f>SUMIF(GID_GCED_CO2_Plant_2019_v1.0!$V$1:$V$797,'loc sxcoal vs GID worksheet'!A358,GID_GCED_CO2_Plant_2019_v1.0!$AB$1:$AB$797)</f>
        <v>301.70000000000005</v>
      </c>
      <c r="G358" s="15">
        <f t="shared" si="5"/>
        <v>6.6602613069746252E-4</v>
      </c>
      <c r="H358" s="15">
        <f>VLOOKUP(E358,'Corr factor'!$A$1:$F$32,6,0)</f>
        <v>0.89004479403326275</v>
      </c>
    </row>
    <row r="359" spans="1:8">
      <c r="A359" s="14" t="s">
        <v>3312</v>
      </c>
      <c r="B359" s="14" t="s">
        <v>4505</v>
      </c>
      <c r="C359" s="14" t="s">
        <v>2625</v>
      </c>
      <c r="D359" s="14" t="s">
        <v>1517</v>
      </c>
      <c r="E359" s="14" t="s">
        <v>4043</v>
      </c>
      <c r="F359">
        <f>SUMIF(GID_GCED_CO2_Plant_2019_v1.0!$V$1:$V$797,'loc sxcoal vs GID worksheet'!A359,GID_GCED_CO2_Plant_2019_v1.0!$AB$1:$AB$797)</f>
        <v>2091.81</v>
      </c>
      <c r="G359" s="15">
        <f t="shared" si="5"/>
        <v>4.6178326829773245E-3</v>
      </c>
      <c r="H359" s="15">
        <f>VLOOKUP(E359,'Corr factor'!$A$1:$F$32,6,0)</f>
        <v>1.3074521956443366</v>
      </c>
    </row>
    <row r="360" spans="1:8">
      <c r="A360" s="14" t="s">
        <v>3734</v>
      </c>
      <c r="B360" s="14" t="s">
        <v>4506</v>
      </c>
      <c r="C360" s="14" t="s">
        <v>4507</v>
      </c>
      <c r="D360" s="14" t="s">
        <v>2362</v>
      </c>
      <c r="E360" s="14" t="s">
        <v>3963</v>
      </c>
      <c r="F360">
        <f>SUMIF(GID_GCED_CO2_Plant_2019_v1.0!$V$1:$V$797,'loc sxcoal vs GID worksheet'!A360,GID_GCED_CO2_Plant_2019_v1.0!$AB$1:$AB$797)</f>
        <v>0</v>
      </c>
      <c r="G360" s="15">
        <f t="shared" si="5"/>
        <v>0</v>
      </c>
      <c r="H360" s="15">
        <f>VLOOKUP(E360,'Corr factor'!$A$1:$F$32,6,0)</f>
        <v>0.75648970822376005</v>
      </c>
    </row>
    <row r="361" spans="1:8">
      <c r="A361" s="14" t="s">
        <v>3735</v>
      </c>
      <c r="B361" s="14" t="s">
        <v>4508</v>
      </c>
      <c r="C361" s="14" t="s">
        <v>2685</v>
      </c>
      <c r="D361" s="14" t="s">
        <v>2545</v>
      </c>
      <c r="E361" s="14" t="s">
        <v>3953</v>
      </c>
      <c r="F361">
        <f>SUMIF(GID_GCED_CO2_Plant_2019_v1.0!$V$1:$V$797,'loc sxcoal vs GID worksheet'!A361,GID_GCED_CO2_Plant_2019_v1.0!$AB$1:$AB$797)</f>
        <v>0</v>
      </c>
      <c r="G361" s="15">
        <f t="shared" si="5"/>
        <v>0</v>
      </c>
      <c r="H361" s="15">
        <f>VLOOKUP(E361,'Corr factor'!$A$1:$F$32,6,0)</f>
        <v>2.5586462333137372</v>
      </c>
    </row>
    <row r="362" spans="1:8">
      <c r="A362" s="14" t="s">
        <v>3246</v>
      </c>
      <c r="B362" s="14" t="s">
        <v>4509</v>
      </c>
      <c r="C362" s="14" t="s">
        <v>2365</v>
      </c>
      <c r="D362" s="14" t="s">
        <v>2366</v>
      </c>
      <c r="E362" s="14" t="s">
        <v>3987</v>
      </c>
      <c r="F362">
        <f>SUMIF(GID_GCED_CO2_Plant_2019_v1.0!$V$1:$V$797,'loc sxcoal vs GID worksheet'!A362,GID_GCED_CO2_Plant_2019_v1.0!$AB$1:$AB$797)</f>
        <v>1049.2600000000002</v>
      </c>
      <c r="G362" s="15">
        <f t="shared" si="5"/>
        <v>2.3163227639894581E-3</v>
      </c>
      <c r="H362" s="15">
        <f>VLOOKUP(E362,'Corr factor'!$A$1:$F$32,6,0)</f>
        <v>0.89004479403326275</v>
      </c>
    </row>
    <row r="363" spans="1:8">
      <c r="A363" s="14" t="s">
        <v>3736</v>
      </c>
      <c r="B363" s="14" t="s">
        <v>4510</v>
      </c>
      <c r="C363" s="14" t="s">
        <v>2377</v>
      </c>
      <c r="D363" s="14" t="s">
        <v>2366</v>
      </c>
      <c r="E363" s="14" t="s">
        <v>3987</v>
      </c>
      <c r="F363">
        <f>SUMIF(GID_GCED_CO2_Plant_2019_v1.0!$V$1:$V$797,'loc sxcoal vs GID worksheet'!A363,GID_GCED_CO2_Plant_2019_v1.0!$AB$1:$AB$797)</f>
        <v>0</v>
      </c>
      <c r="G363" s="15">
        <f t="shared" si="5"/>
        <v>0</v>
      </c>
      <c r="H363" s="15">
        <f>VLOOKUP(E363,'Corr factor'!$A$1:$F$32,6,0)</f>
        <v>0.89004479403326275</v>
      </c>
    </row>
    <row r="364" spans="1:8">
      <c r="A364" s="14" t="s">
        <v>3737</v>
      </c>
      <c r="B364" s="14" t="s">
        <v>4511</v>
      </c>
      <c r="C364" s="14" t="s">
        <v>4512</v>
      </c>
      <c r="D364" s="14" t="s">
        <v>2545</v>
      </c>
      <c r="E364" s="14" t="s">
        <v>3953</v>
      </c>
      <c r="F364">
        <f>SUMIF(GID_GCED_CO2_Plant_2019_v1.0!$V$1:$V$797,'loc sxcoal vs GID worksheet'!A364,GID_GCED_CO2_Plant_2019_v1.0!$AB$1:$AB$797)</f>
        <v>0</v>
      </c>
      <c r="G364" s="15">
        <f t="shared" si="5"/>
        <v>0</v>
      </c>
      <c r="H364" s="15">
        <f>VLOOKUP(E364,'Corr factor'!$A$1:$F$32,6,0)</f>
        <v>2.5586462333137372</v>
      </c>
    </row>
    <row r="365" spans="1:8">
      <c r="A365" s="14" t="s">
        <v>3738</v>
      </c>
      <c r="B365" s="14" t="s">
        <v>4513</v>
      </c>
      <c r="C365" s="14" t="s">
        <v>4514</v>
      </c>
      <c r="D365" s="14" t="s">
        <v>2400</v>
      </c>
      <c r="E365" s="14" t="s">
        <v>4023</v>
      </c>
      <c r="F365">
        <f>SUMIF(GID_GCED_CO2_Plant_2019_v1.0!$V$1:$V$797,'loc sxcoal vs GID worksheet'!A365,GID_GCED_CO2_Plant_2019_v1.0!$AB$1:$AB$797)</f>
        <v>0</v>
      </c>
      <c r="G365" s="15">
        <f t="shared" si="5"/>
        <v>0</v>
      </c>
      <c r="H365" s="15">
        <f>VLOOKUP(E365,'Corr factor'!$A$1:$F$32,6,0)</f>
        <v>1.1685760367937139</v>
      </c>
    </row>
    <row r="366" spans="1:8">
      <c r="A366" s="14" t="s">
        <v>3739</v>
      </c>
      <c r="B366" s="14" t="s">
        <v>4515</v>
      </c>
      <c r="C366" s="14" t="s">
        <v>4516</v>
      </c>
      <c r="D366" s="14" t="s">
        <v>2386</v>
      </c>
      <c r="E366" s="14" t="s">
        <v>3955</v>
      </c>
      <c r="F366">
        <f>SUMIF(GID_GCED_CO2_Plant_2019_v1.0!$V$1:$V$797,'loc sxcoal vs GID worksheet'!A366,GID_GCED_CO2_Plant_2019_v1.0!$AB$1:$AB$797)</f>
        <v>0</v>
      </c>
      <c r="G366" s="15">
        <f t="shared" si="5"/>
        <v>0</v>
      </c>
      <c r="H366" s="15">
        <f>VLOOKUP(E366,'Corr factor'!$A$1:$F$32,6,0)</f>
        <v>0.42157511711935775</v>
      </c>
    </row>
    <row r="367" spans="1:8">
      <c r="A367" s="14" t="s">
        <v>3740</v>
      </c>
      <c r="B367" s="14" t="s">
        <v>4517</v>
      </c>
      <c r="C367" s="14" t="s">
        <v>4518</v>
      </c>
      <c r="D367" s="14" t="s">
        <v>3943</v>
      </c>
      <c r="E367" s="14" t="s">
        <v>3944</v>
      </c>
      <c r="F367">
        <f>SUMIF(GID_GCED_CO2_Plant_2019_v1.0!$V$1:$V$797,'loc sxcoal vs GID worksheet'!A367,GID_GCED_CO2_Plant_2019_v1.0!$AB$1:$AB$797)</f>
        <v>0</v>
      </c>
      <c r="G367" s="15">
        <f t="shared" si="5"/>
        <v>0</v>
      </c>
      <c r="H367" s="15">
        <f>VLOOKUP(E367,'Corr factor'!$A$1:$F$32,6,0)</f>
        <v>0.88297575591570643</v>
      </c>
    </row>
    <row r="368" spans="1:8">
      <c r="A368" s="14" t="s">
        <v>3741</v>
      </c>
      <c r="B368" s="14" t="s">
        <v>4519</v>
      </c>
      <c r="C368" s="14" t="s">
        <v>4520</v>
      </c>
      <c r="D368" s="14" t="s">
        <v>3943</v>
      </c>
      <c r="E368" s="14" t="s">
        <v>3944</v>
      </c>
      <c r="F368">
        <f>SUMIF(GID_GCED_CO2_Plant_2019_v1.0!$V$1:$V$797,'loc sxcoal vs GID worksheet'!A368,GID_GCED_CO2_Plant_2019_v1.0!$AB$1:$AB$797)</f>
        <v>0</v>
      </c>
      <c r="G368" s="15">
        <f t="shared" si="5"/>
        <v>0</v>
      </c>
      <c r="H368" s="15">
        <f>VLOOKUP(E368,'Corr factor'!$A$1:$F$32,6,0)</f>
        <v>0.88297575591570643</v>
      </c>
    </row>
    <row r="369" spans="1:8">
      <c r="A369" s="14" t="s">
        <v>3494</v>
      </c>
      <c r="B369" s="14" t="s">
        <v>4521</v>
      </c>
      <c r="C369" s="14" t="s">
        <v>4522</v>
      </c>
      <c r="D369" s="14" t="s">
        <v>3943</v>
      </c>
      <c r="E369" s="14" t="s">
        <v>3944</v>
      </c>
      <c r="F369">
        <f>SUMIF(GID_GCED_CO2_Plant_2019_v1.0!$V$1:$V$797,'loc sxcoal vs GID worksheet'!A369,GID_GCED_CO2_Plant_2019_v1.0!$AB$1:$AB$797)</f>
        <v>419.03999999999996</v>
      </c>
      <c r="G369" s="15">
        <f t="shared" si="5"/>
        <v>9.2506327413809943E-4</v>
      </c>
      <c r="H369" s="15">
        <f>VLOOKUP(E369,'Corr factor'!$A$1:$F$32,6,0)</f>
        <v>0.88297575591570643</v>
      </c>
    </row>
    <row r="370" spans="1:8">
      <c r="A370" s="14" t="s">
        <v>3742</v>
      </c>
      <c r="B370" s="14" t="s">
        <v>4523</v>
      </c>
      <c r="C370" s="14" t="s">
        <v>4524</v>
      </c>
      <c r="D370" s="14" t="s">
        <v>3943</v>
      </c>
      <c r="E370" s="14" t="s">
        <v>3944</v>
      </c>
      <c r="F370">
        <f>SUMIF(GID_GCED_CO2_Plant_2019_v1.0!$V$1:$V$797,'loc sxcoal vs GID worksheet'!A370,GID_GCED_CO2_Plant_2019_v1.0!$AB$1:$AB$797)</f>
        <v>0</v>
      </c>
      <c r="G370" s="15">
        <f t="shared" si="5"/>
        <v>0</v>
      </c>
      <c r="H370" s="15">
        <f>VLOOKUP(E370,'Corr factor'!$A$1:$F$32,6,0)</f>
        <v>0.88297575591570643</v>
      </c>
    </row>
    <row r="371" spans="1:8">
      <c r="A371" s="14" t="s">
        <v>3743</v>
      </c>
      <c r="B371" s="14" t="s">
        <v>4525</v>
      </c>
      <c r="C371" s="14" t="s">
        <v>4526</v>
      </c>
      <c r="D371" s="14" t="s">
        <v>2744</v>
      </c>
      <c r="E371" s="14" t="s">
        <v>4415</v>
      </c>
      <c r="F371">
        <f>SUMIF(GID_GCED_CO2_Plant_2019_v1.0!$V$1:$V$797,'loc sxcoal vs GID worksheet'!A371,GID_GCED_CO2_Plant_2019_v1.0!$AB$1:$AB$797)</f>
        <v>0</v>
      </c>
      <c r="G371" s="15">
        <f t="shared" si="5"/>
        <v>0</v>
      </c>
      <c r="H371" s="15">
        <f>VLOOKUP(E371,'Corr factor'!$A$1:$F$32,6,0)</f>
        <v>2.6336096331999452</v>
      </c>
    </row>
    <row r="372" spans="1:8">
      <c r="A372" s="14" t="s">
        <v>3408</v>
      </c>
      <c r="B372" s="14" t="s">
        <v>4527</v>
      </c>
      <c r="C372" s="14" t="s">
        <v>3061</v>
      </c>
      <c r="D372" s="14" t="s">
        <v>2370</v>
      </c>
      <c r="E372" s="14" t="s">
        <v>4145</v>
      </c>
      <c r="F372">
        <f>SUMIF(GID_GCED_CO2_Plant_2019_v1.0!$V$1:$V$797,'loc sxcoal vs GID worksheet'!A372,GID_GCED_CO2_Plant_2019_v1.0!$AB$1:$AB$797)</f>
        <v>469.32000000000005</v>
      </c>
      <c r="G372" s="15">
        <f t="shared" si="5"/>
        <v>1.0360602706626883E-3</v>
      </c>
      <c r="H372" s="15">
        <f>VLOOKUP(E372,'Corr factor'!$A$1:$F$32,6,0)</f>
        <v>1.9984191813644829</v>
      </c>
    </row>
    <row r="373" spans="1:8">
      <c r="A373" s="14" t="s">
        <v>3744</v>
      </c>
      <c r="B373" s="14" t="s">
        <v>4528</v>
      </c>
      <c r="C373" s="14" t="s">
        <v>4529</v>
      </c>
      <c r="D373" s="14" t="s">
        <v>2396</v>
      </c>
      <c r="E373" s="14" t="s">
        <v>4093</v>
      </c>
      <c r="F373">
        <f>SUMIF(GID_GCED_CO2_Plant_2019_v1.0!$V$1:$V$797,'loc sxcoal vs GID worksheet'!A373,GID_GCED_CO2_Plant_2019_v1.0!$AB$1:$AB$797)</f>
        <v>0</v>
      </c>
      <c r="G373" s="15">
        <f t="shared" si="5"/>
        <v>0</v>
      </c>
      <c r="H373" s="15">
        <f>VLOOKUP(E373,'Corr factor'!$A$1:$F$32,6,0)</f>
        <v>1.0339316951788866</v>
      </c>
    </row>
    <row r="374" spans="1:8">
      <c r="A374" s="14" t="s">
        <v>3321</v>
      </c>
      <c r="B374" s="14" t="s">
        <v>4530</v>
      </c>
      <c r="C374" s="14" t="s">
        <v>2688</v>
      </c>
      <c r="D374" s="14" t="s">
        <v>2366</v>
      </c>
      <c r="E374" s="14" t="s">
        <v>3987</v>
      </c>
      <c r="F374">
        <f>SUMIF(GID_GCED_CO2_Plant_2019_v1.0!$V$1:$V$797,'loc sxcoal vs GID worksheet'!A374,GID_GCED_CO2_Plant_2019_v1.0!$AB$1:$AB$797)</f>
        <v>67.05</v>
      </c>
      <c r="G374" s="15">
        <f t="shared" si="5"/>
        <v>1.4801807114108337E-4</v>
      </c>
      <c r="H374" s="15">
        <f>VLOOKUP(E374,'Corr factor'!$A$1:$F$32,6,0)</f>
        <v>0.89004479403326275</v>
      </c>
    </row>
    <row r="375" spans="1:8">
      <c r="A375" s="14" t="s">
        <v>3745</v>
      </c>
      <c r="B375" s="14" t="s">
        <v>4531</v>
      </c>
      <c r="C375" s="14" t="s">
        <v>4532</v>
      </c>
      <c r="D375" s="14" t="s">
        <v>1445</v>
      </c>
      <c r="E375" s="14" t="s">
        <v>3947</v>
      </c>
      <c r="F375">
        <f>SUMIF(GID_GCED_CO2_Plant_2019_v1.0!$V$1:$V$797,'loc sxcoal vs GID worksheet'!A375,GID_GCED_CO2_Plant_2019_v1.0!$AB$1:$AB$797)</f>
        <v>0</v>
      </c>
      <c r="G375" s="15">
        <f t="shared" si="5"/>
        <v>0</v>
      </c>
      <c r="H375" s="15">
        <f>VLOOKUP(E375,'Corr factor'!$A$1:$F$32,6,0)</f>
        <v>1.0199100380374329</v>
      </c>
    </row>
    <row r="376" spans="1:8">
      <c r="A376" s="14" t="s">
        <v>3403</v>
      </c>
      <c r="B376" s="14" t="s">
        <v>4533</v>
      </c>
      <c r="C376" s="14" t="s">
        <v>1421</v>
      </c>
      <c r="D376" s="14" t="s">
        <v>2453</v>
      </c>
      <c r="E376" s="14" t="s">
        <v>4031</v>
      </c>
      <c r="F376">
        <f>SUMIF(GID_GCED_CO2_Plant_2019_v1.0!$V$1:$V$797,'loc sxcoal vs GID worksheet'!A376,GID_GCED_CO2_Plant_2019_v1.0!$AB$1:$AB$797)</f>
        <v>1086.1400000000001</v>
      </c>
      <c r="G376" s="15">
        <f t="shared" si="5"/>
        <v>2.3977382220607951E-3</v>
      </c>
      <c r="H376" s="15">
        <f>VLOOKUP(E376,'Corr factor'!$A$1:$F$32,6,0)</f>
        <v>1.28036108881481</v>
      </c>
    </row>
    <row r="377" spans="1:8">
      <c r="A377" s="14" t="s">
        <v>3283</v>
      </c>
      <c r="B377" s="14" t="s">
        <v>4534</v>
      </c>
      <c r="C377" s="14" t="s">
        <v>2504</v>
      </c>
      <c r="D377" s="14" t="s">
        <v>2496</v>
      </c>
      <c r="E377" s="14" t="s">
        <v>3976</v>
      </c>
      <c r="F377">
        <f>SUMIF(GID_GCED_CO2_Plant_2019_v1.0!$V$1:$V$797,'loc sxcoal vs GID worksheet'!A377,GID_GCED_CO2_Plant_2019_v1.0!$AB$1:$AB$797)</f>
        <v>2004.66</v>
      </c>
      <c r="G377" s="15">
        <f t="shared" si="5"/>
        <v>4.4254423041563641E-3</v>
      </c>
      <c r="H377" s="15">
        <f>VLOOKUP(E377,'Corr factor'!$A$1:$F$32,6,0)</f>
        <v>0.68433331729618196</v>
      </c>
    </row>
    <row r="378" spans="1:8">
      <c r="A378" s="14" t="s">
        <v>3380</v>
      </c>
      <c r="B378" s="14" t="s">
        <v>4535</v>
      </c>
      <c r="C378" s="14" t="s">
        <v>2965</v>
      </c>
      <c r="D378" s="14" t="s">
        <v>2370</v>
      </c>
      <c r="E378" s="14" t="s">
        <v>4145</v>
      </c>
      <c r="F378">
        <f>SUMIF(GID_GCED_CO2_Plant_2019_v1.0!$V$1:$V$797,'loc sxcoal vs GID worksheet'!A378,GID_GCED_CO2_Plant_2019_v1.0!$AB$1:$AB$797)</f>
        <v>670.46</v>
      </c>
      <c r="G378" s="15">
        <f t="shared" si="5"/>
        <v>1.4800924083109733E-3</v>
      </c>
      <c r="H378" s="15">
        <f>VLOOKUP(E378,'Corr factor'!$A$1:$F$32,6,0)</f>
        <v>1.9984191813644829</v>
      </c>
    </row>
    <row r="379" spans="1:8">
      <c r="A379" s="14" t="s">
        <v>3746</v>
      </c>
      <c r="B379" s="14" t="s">
        <v>4536</v>
      </c>
      <c r="C379" s="14" t="s">
        <v>4537</v>
      </c>
      <c r="D379" s="14" t="s">
        <v>2453</v>
      </c>
      <c r="E379" s="14" t="s">
        <v>4031</v>
      </c>
      <c r="F379">
        <f>SUMIF(GID_GCED_CO2_Plant_2019_v1.0!$V$1:$V$797,'loc sxcoal vs GID worksheet'!A379,GID_GCED_CO2_Plant_2019_v1.0!$AB$1:$AB$797)</f>
        <v>0</v>
      </c>
      <c r="G379" s="15">
        <f t="shared" si="5"/>
        <v>0</v>
      </c>
      <c r="H379" s="15">
        <f>VLOOKUP(E379,'Corr factor'!$A$1:$F$32,6,0)</f>
        <v>1.28036108881481</v>
      </c>
    </row>
    <row r="380" spans="1:8">
      <c r="A380" s="14" t="s">
        <v>3747</v>
      </c>
      <c r="B380" s="14" t="s">
        <v>4538</v>
      </c>
      <c r="C380" s="14" t="s">
        <v>4539</v>
      </c>
      <c r="D380" s="14" t="s">
        <v>1517</v>
      </c>
      <c r="E380" s="14" t="s">
        <v>4043</v>
      </c>
      <c r="F380">
        <f>SUMIF(GID_GCED_CO2_Plant_2019_v1.0!$V$1:$V$797,'loc sxcoal vs GID worksheet'!A380,GID_GCED_CO2_Plant_2019_v1.0!$AB$1:$AB$797)</f>
        <v>0</v>
      </c>
      <c r="G380" s="15">
        <f t="shared" si="5"/>
        <v>0</v>
      </c>
      <c r="H380" s="15">
        <f>VLOOKUP(E380,'Corr factor'!$A$1:$F$32,6,0)</f>
        <v>1.3074521956443366</v>
      </c>
    </row>
    <row r="381" spans="1:8">
      <c r="A381" s="14" t="s">
        <v>3280</v>
      </c>
      <c r="B381" s="14" t="s">
        <v>4540</v>
      </c>
      <c r="C381" s="14" t="s">
        <v>2492</v>
      </c>
      <c r="D381" s="14" t="s">
        <v>2362</v>
      </c>
      <c r="E381" s="14" t="s">
        <v>3963</v>
      </c>
      <c r="F381">
        <f>SUMIF(GID_GCED_CO2_Plant_2019_v1.0!$V$1:$V$797,'loc sxcoal vs GID worksheet'!A381,GID_GCED_CO2_Plant_2019_v1.0!$AB$1:$AB$797)</f>
        <v>2343.25</v>
      </c>
      <c r="G381" s="15">
        <f t="shared" si="5"/>
        <v>5.1729059687001281E-3</v>
      </c>
      <c r="H381" s="15">
        <f>VLOOKUP(E381,'Corr factor'!$A$1:$F$32,6,0)</f>
        <v>0.75648970822376005</v>
      </c>
    </row>
    <row r="382" spans="1:8">
      <c r="A382" s="14" t="s">
        <v>3748</v>
      </c>
      <c r="B382" s="14" t="s">
        <v>4541</v>
      </c>
      <c r="C382" s="14" t="s">
        <v>4542</v>
      </c>
      <c r="D382" s="14" t="s">
        <v>3943</v>
      </c>
      <c r="E382" s="14" t="s">
        <v>3944</v>
      </c>
      <c r="F382">
        <f>SUMIF(GID_GCED_CO2_Plant_2019_v1.0!$V$1:$V$797,'loc sxcoal vs GID worksheet'!A382,GID_GCED_CO2_Plant_2019_v1.0!$AB$1:$AB$797)</f>
        <v>0</v>
      </c>
      <c r="G382" s="15">
        <f t="shared" si="5"/>
        <v>0</v>
      </c>
      <c r="H382" s="15">
        <f>VLOOKUP(E382,'Corr factor'!$A$1:$F$32,6,0)</f>
        <v>0.88297575591570643</v>
      </c>
    </row>
    <row r="383" spans="1:8">
      <c r="A383" s="14" t="s">
        <v>3430</v>
      </c>
      <c r="B383" s="14" t="s">
        <v>4543</v>
      </c>
      <c r="C383" s="14" t="s">
        <v>3130</v>
      </c>
      <c r="D383" s="14" t="s">
        <v>2366</v>
      </c>
      <c r="E383" s="14" t="s">
        <v>3987</v>
      </c>
      <c r="F383">
        <f>SUMIF(GID_GCED_CO2_Plant_2019_v1.0!$V$1:$V$797,'loc sxcoal vs GID worksheet'!A383,GID_GCED_CO2_Plant_2019_v1.0!$AB$1:$AB$797)</f>
        <v>988.93</v>
      </c>
      <c r="G383" s="15">
        <f t="shared" si="5"/>
        <v>2.1831396136249301E-3</v>
      </c>
      <c r="H383" s="15">
        <f>VLOOKUP(E383,'Corr factor'!$A$1:$F$32,6,0)</f>
        <v>0.89004479403326275</v>
      </c>
    </row>
    <row r="384" spans="1:8">
      <c r="A384" s="14" t="s">
        <v>3749</v>
      </c>
      <c r="B384" s="14" t="s">
        <v>4544</v>
      </c>
      <c r="C384" s="14" t="s">
        <v>4545</v>
      </c>
      <c r="D384" s="14" t="s">
        <v>3943</v>
      </c>
      <c r="E384" s="14" t="s">
        <v>3944</v>
      </c>
      <c r="F384">
        <f>SUMIF(GID_GCED_CO2_Plant_2019_v1.0!$V$1:$V$797,'loc sxcoal vs GID worksheet'!A384,GID_GCED_CO2_Plant_2019_v1.0!$AB$1:$AB$797)</f>
        <v>0</v>
      </c>
      <c r="G384" s="15">
        <f t="shared" si="5"/>
        <v>0</v>
      </c>
      <c r="H384" s="15">
        <f>VLOOKUP(E384,'Corr factor'!$A$1:$F$32,6,0)</f>
        <v>0.88297575591570643</v>
      </c>
    </row>
    <row r="385" spans="1:8">
      <c r="A385" s="14" t="s">
        <v>3750</v>
      </c>
      <c r="B385" s="14" t="s">
        <v>4546</v>
      </c>
      <c r="C385" s="14" t="s">
        <v>4547</v>
      </c>
      <c r="D385" s="14" t="s">
        <v>3943</v>
      </c>
      <c r="E385" s="14" t="s">
        <v>3944</v>
      </c>
      <c r="F385">
        <f>SUMIF(GID_GCED_CO2_Plant_2019_v1.0!$V$1:$V$797,'loc sxcoal vs GID worksheet'!A385,GID_GCED_CO2_Plant_2019_v1.0!$AB$1:$AB$797)</f>
        <v>0</v>
      </c>
      <c r="G385" s="15">
        <f t="shared" si="5"/>
        <v>0</v>
      </c>
      <c r="H385" s="15">
        <f>VLOOKUP(E385,'Corr factor'!$A$1:$F$32,6,0)</f>
        <v>0.88297575591570643</v>
      </c>
    </row>
    <row r="386" spans="1:8">
      <c r="A386" s="14" t="s">
        <v>3415</v>
      </c>
      <c r="B386" s="14" t="s">
        <v>4548</v>
      </c>
      <c r="C386" s="14" t="s">
        <v>3082</v>
      </c>
      <c r="D386" s="14" t="s">
        <v>2357</v>
      </c>
      <c r="E386" s="14" t="s">
        <v>4062</v>
      </c>
      <c r="F386">
        <f>SUMIF(GID_GCED_CO2_Plant_2019_v1.0!$V$1:$V$797,'loc sxcoal vs GID worksheet'!A386,GID_GCED_CO2_Plant_2019_v1.0!$AB$1:$AB$797)</f>
        <v>670.46</v>
      </c>
      <c r="G386" s="15">
        <f t="shared" si="5"/>
        <v>1.4800924083109733E-3</v>
      </c>
      <c r="H386" s="15">
        <f>VLOOKUP(E386,'Corr factor'!$A$1:$F$32,6,0)</f>
        <v>0.79611556521694449</v>
      </c>
    </row>
    <row r="387" spans="1:8">
      <c r="A387" s="14" t="s">
        <v>3751</v>
      </c>
      <c r="B387" s="14" t="s">
        <v>4549</v>
      </c>
      <c r="C387" s="14" t="s">
        <v>4550</v>
      </c>
      <c r="D387" s="14" t="s">
        <v>2370</v>
      </c>
      <c r="E387" s="14" t="s">
        <v>4145</v>
      </c>
      <c r="F387">
        <f>SUMIF(GID_GCED_CO2_Plant_2019_v1.0!$V$1:$V$797,'loc sxcoal vs GID worksheet'!A387,GID_GCED_CO2_Plant_2019_v1.0!$AB$1:$AB$797)</f>
        <v>0</v>
      </c>
      <c r="G387" s="15">
        <f t="shared" ref="G387:G450" si="6">F387/SUM($F$2:$F$686)</f>
        <v>0</v>
      </c>
      <c r="H387" s="15">
        <f>VLOOKUP(E387,'Corr factor'!$A$1:$F$32,6,0)</f>
        <v>1.9984191813644829</v>
      </c>
    </row>
    <row r="388" spans="1:8">
      <c r="A388" s="14" t="s">
        <v>3441</v>
      </c>
      <c r="B388" s="14" t="s">
        <v>4551</v>
      </c>
      <c r="C388" s="14" t="s">
        <v>3194</v>
      </c>
      <c r="D388" s="14" t="s">
        <v>2386</v>
      </c>
      <c r="E388" s="14" t="s">
        <v>3955</v>
      </c>
      <c r="F388">
        <f>SUMIF(GID_GCED_CO2_Plant_2019_v1.0!$V$1:$V$797,'loc sxcoal vs GID worksheet'!A388,GID_GCED_CO2_Plant_2019_v1.0!$AB$1:$AB$797)</f>
        <v>3653.98</v>
      </c>
      <c r="G388" s="15">
        <f t="shared" si="6"/>
        <v>8.0664440207023989E-3</v>
      </c>
      <c r="H388" s="15">
        <f>VLOOKUP(E388,'Corr factor'!$A$1:$F$32,6,0)</f>
        <v>0.42157511711935775</v>
      </c>
    </row>
    <row r="389" spans="1:8">
      <c r="A389" s="14" t="s">
        <v>3752</v>
      </c>
      <c r="B389" s="14" t="s">
        <v>4552</v>
      </c>
      <c r="C389" s="14" t="s">
        <v>4553</v>
      </c>
      <c r="D389" s="14" t="s">
        <v>2400</v>
      </c>
      <c r="E389" s="14" t="s">
        <v>4023</v>
      </c>
      <c r="F389">
        <f>SUMIF(GID_GCED_CO2_Plant_2019_v1.0!$V$1:$V$797,'loc sxcoal vs GID worksheet'!A389,GID_GCED_CO2_Plant_2019_v1.0!$AB$1:$AB$797)</f>
        <v>0</v>
      </c>
      <c r="G389" s="15">
        <f t="shared" si="6"/>
        <v>0</v>
      </c>
      <c r="H389" s="15">
        <f>VLOOKUP(E389,'Corr factor'!$A$1:$F$32,6,0)</f>
        <v>1.1685760367937139</v>
      </c>
    </row>
    <row r="390" spans="1:8">
      <c r="A390" s="14" t="s">
        <v>3753</v>
      </c>
      <c r="B390" s="14" t="s">
        <v>4554</v>
      </c>
      <c r="C390" s="14" t="s">
        <v>4555</v>
      </c>
      <c r="D390" s="14" t="s">
        <v>2744</v>
      </c>
      <c r="E390" s="14" t="s">
        <v>4415</v>
      </c>
      <c r="F390">
        <f>SUMIF(GID_GCED_CO2_Plant_2019_v1.0!$V$1:$V$797,'loc sxcoal vs GID worksheet'!A390,GID_GCED_CO2_Plant_2019_v1.0!$AB$1:$AB$797)</f>
        <v>0</v>
      </c>
      <c r="G390" s="15">
        <f t="shared" si="6"/>
        <v>0</v>
      </c>
      <c r="H390" s="15">
        <f>VLOOKUP(E390,'Corr factor'!$A$1:$F$32,6,0)</f>
        <v>2.6336096331999452</v>
      </c>
    </row>
    <row r="391" spans="1:8">
      <c r="A391" s="14" t="s">
        <v>3484</v>
      </c>
      <c r="B391" s="14" t="s">
        <v>4556</v>
      </c>
      <c r="C391" s="14" t="s">
        <v>4557</v>
      </c>
      <c r="D391" s="14" t="s">
        <v>3970</v>
      </c>
      <c r="E391" s="14" t="s">
        <v>3971</v>
      </c>
      <c r="F391">
        <f>SUMIF(GID_GCED_CO2_Plant_2019_v1.0!$V$1:$V$797,'loc sxcoal vs GID worksheet'!A391,GID_GCED_CO2_Plant_2019_v1.0!$AB$1:$AB$797)</f>
        <v>888.36</v>
      </c>
      <c r="G391" s="15">
        <f t="shared" si="6"/>
        <v>1.9611235448007878E-3</v>
      </c>
      <c r="H391" s="15">
        <f>VLOOKUP(E391,'Corr factor'!$A$1:$F$32,6,0)</f>
        <v>0.97565072710487244</v>
      </c>
    </row>
    <row r="392" spans="1:8">
      <c r="A392" s="14" t="s">
        <v>3754</v>
      </c>
      <c r="B392" s="14" t="s">
        <v>4558</v>
      </c>
      <c r="C392" s="14" t="s">
        <v>4559</v>
      </c>
      <c r="D392" s="14" t="s">
        <v>2438</v>
      </c>
      <c r="E392" s="14" t="s">
        <v>3959</v>
      </c>
      <c r="F392">
        <f>SUMIF(GID_GCED_CO2_Plant_2019_v1.0!$V$1:$V$797,'loc sxcoal vs GID worksheet'!A392,GID_GCED_CO2_Plant_2019_v1.0!$AB$1:$AB$797)</f>
        <v>0</v>
      </c>
      <c r="G392" s="15">
        <f t="shared" si="6"/>
        <v>0</v>
      </c>
      <c r="H392" s="15">
        <f>VLOOKUP(E392,'Corr factor'!$A$1:$F$32,6,0)</f>
        <v>0.58290995553709835</v>
      </c>
    </row>
    <row r="393" spans="1:8">
      <c r="A393" s="14" t="s">
        <v>3755</v>
      </c>
      <c r="B393" s="14" t="s">
        <v>4560</v>
      </c>
      <c r="C393" s="14" t="s">
        <v>4561</v>
      </c>
      <c r="D393" s="14" t="s">
        <v>2634</v>
      </c>
      <c r="E393" s="14" t="s">
        <v>3974</v>
      </c>
      <c r="F393">
        <f>SUMIF(GID_GCED_CO2_Plant_2019_v1.0!$V$1:$V$797,'loc sxcoal vs GID worksheet'!A393,GID_GCED_CO2_Plant_2019_v1.0!$AB$1:$AB$797)</f>
        <v>0</v>
      </c>
      <c r="G393" s="15">
        <f t="shared" si="6"/>
        <v>0</v>
      </c>
      <c r="H393" s="15">
        <f>VLOOKUP(E393,'Corr factor'!$A$1:$F$32,6,0)</f>
        <v>0.31049380620353817</v>
      </c>
    </row>
    <row r="394" spans="1:8">
      <c r="A394" s="14" t="s">
        <v>3325</v>
      </c>
      <c r="B394" s="14" t="s">
        <v>4562</v>
      </c>
      <c r="C394" s="14" t="s">
        <v>2703</v>
      </c>
      <c r="D394" s="14" t="s">
        <v>2366</v>
      </c>
      <c r="E394" s="14" t="s">
        <v>3987</v>
      </c>
      <c r="F394">
        <f>SUMIF(GID_GCED_CO2_Plant_2019_v1.0!$V$1:$V$797,'loc sxcoal vs GID worksheet'!A394,GID_GCED_CO2_Plant_2019_v1.0!$AB$1:$AB$797)</f>
        <v>67.05</v>
      </c>
      <c r="G394" s="15">
        <f t="shared" si="6"/>
        <v>1.4801807114108337E-4</v>
      </c>
      <c r="H394" s="15">
        <f>VLOOKUP(E394,'Corr factor'!$A$1:$F$32,6,0)</f>
        <v>0.89004479403326275</v>
      </c>
    </row>
    <row r="395" spans="1:8">
      <c r="A395" s="14" t="s">
        <v>3756</v>
      </c>
      <c r="B395" s="14" t="s">
        <v>4563</v>
      </c>
      <c r="C395" s="14" t="s">
        <v>4564</v>
      </c>
      <c r="D395" s="14" t="s">
        <v>2409</v>
      </c>
      <c r="E395" s="14" t="s">
        <v>3961</v>
      </c>
      <c r="F395">
        <f>SUMIF(GID_GCED_CO2_Plant_2019_v1.0!$V$1:$V$797,'loc sxcoal vs GID worksheet'!A395,GID_GCED_CO2_Plant_2019_v1.0!$AB$1:$AB$797)</f>
        <v>0</v>
      </c>
      <c r="G395" s="15">
        <f t="shared" si="6"/>
        <v>0</v>
      </c>
      <c r="H395" s="15">
        <f>VLOOKUP(E395,'Corr factor'!$A$1:$F$32,6,0)</f>
        <v>3.1287476638885536</v>
      </c>
    </row>
    <row r="396" spans="1:8">
      <c r="A396" s="14" t="s">
        <v>3374</v>
      </c>
      <c r="B396" s="14" t="s">
        <v>4565</v>
      </c>
      <c r="C396" s="14" t="s">
        <v>2938</v>
      </c>
      <c r="D396" s="14" t="s">
        <v>2366</v>
      </c>
      <c r="E396" s="14" t="s">
        <v>3987</v>
      </c>
      <c r="F396">
        <f>SUMIF(GID_GCED_CO2_Plant_2019_v1.0!$V$1:$V$797,'loc sxcoal vs GID worksheet'!A396,GID_GCED_CO2_Plant_2019_v1.0!$AB$1:$AB$797)</f>
        <v>1786.7600000000002</v>
      </c>
      <c r="G396" s="15">
        <f t="shared" si="6"/>
        <v>3.9444111676665491E-3</v>
      </c>
      <c r="H396" s="15">
        <f>VLOOKUP(E396,'Corr factor'!$A$1:$F$32,6,0)</f>
        <v>0.89004479403326275</v>
      </c>
    </row>
    <row r="397" spans="1:8">
      <c r="A397" s="14" t="s">
        <v>3469</v>
      </c>
      <c r="B397" s="14" t="s">
        <v>4566</v>
      </c>
      <c r="C397" s="14" t="s">
        <v>3228</v>
      </c>
      <c r="D397" s="14" t="s">
        <v>2362</v>
      </c>
      <c r="E397" s="14" t="s">
        <v>3963</v>
      </c>
      <c r="F397">
        <f>SUMIF(GID_GCED_CO2_Plant_2019_v1.0!$V$1:$V$797,'loc sxcoal vs GID worksheet'!A397,GID_GCED_CO2_Plant_2019_v1.0!$AB$1:$AB$797)</f>
        <v>1883.98</v>
      </c>
      <c r="G397" s="15">
        <f t="shared" si="6"/>
        <v>4.1590318518773791E-3</v>
      </c>
      <c r="H397" s="15">
        <f>VLOOKUP(E397,'Corr factor'!$A$1:$F$32,6,0)</f>
        <v>0.75648970822376005</v>
      </c>
    </row>
    <row r="398" spans="1:8">
      <c r="A398" s="14" t="s">
        <v>3757</v>
      </c>
      <c r="B398" s="14" t="s">
        <v>4567</v>
      </c>
      <c r="C398" s="14" t="s">
        <v>4568</v>
      </c>
      <c r="D398" s="14" t="s">
        <v>2458</v>
      </c>
      <c r="E398" s="14" t="s">
        <v>3957</v>
      </c>
      <c r="F398">
        <f>SUMIF(GID_GCED_CO2_Plant_2019_v1.0!$V$1:$V$797,'loc sxcoal vs GID worksheet'!A398,GID_GCED_CO2_Plant_2019_v1.0!$AB$1:$AB$797)</f>
        <v>0</v>
      </c>
      <c r="G398" s="15">
        <f t="shared" si="6"/>
        <v>0</v>
      </c>
      <c r="H398" s="15">
        <f>VLOOKUP(E398,'Corr factor'!$A$1:$F$32,6,0)</f>
        <v>1.079779275331352</v>
      </c>
    </row>
    <row r="399" spans="1:8">
      <c r="A399" s="14" t="s">
        <v>3758</v>
      </c>
      <c r="B399" s="14" t="s">
        <v>4569</v>
      </c>
      <c r="C399" s="14" t="s">
        <v>4570</v>
      </c>
      <c r="D399" s="14" t="s">
        <v>2496</v>
      </c>
      <c r="E399" s="14" t="s">
        <v>3976</v>
      </c>
      <c r="F399">
        <f>SUMIF(GID_GCED_CO2_Plant_2019_v1.0!$V$1:$V$797,'loc sxcoal vs GID worksheet'!A399,GID_GCED_CO2_Plant_2019_v1.0!$AB$1:$AB$797)</f>
        <v>0</v>
      </c>
      <c r="G399" s="15">
        <f t="shared" si="6"/>
        <v>0</v>
      </c>
      <c r="H399" s="15">
        <f>VLOOKUP(E399,'Corr factor'!$A$1:$F$32,6,0)</f>
        <v>0.68433331729618196</v>
      </c>
    </row>
    <row r="400" spans="1:8">
      <c r="A400" s="14" t="s">
        <v>3759</v>
      </c>
      <c r="B400" s="14" t="s">
        <v>4571</v>
      </c>
      <c r="C400" s="14" t="s">
        <v>4572</v>
      </c>
      <c r="D400" s="14" t="s">
        <v>2357</v>
      </c>
      <c r="E400" s="14" t="s">
        <v>4062</v>
      </c>
      <c r="F400">
        <f>SUMIF(GID_GCED_CO2_Plant_2019_v1.0!$V$1:$V$797,'loc sxcoal vs GID worksheet'!A400,GID_GCED_CO2_Plant_2019_v1.0!$AB$1:$AB$797)</f>
        <v>0</v>
      </c>
      <c r="G400" s="15">
        <f t="shared" si="6"/>
        <v>0</v>
      </c>
      <c r="H400" s="15">
        <f>VLOOKUP(E400,'Corr factor'!$A$1:$F$32,6,0)</f>
        <v>0.79611556521694449</v>
      </c>
    </row>
    <row r="401" spans="1:8">
      <c r="A401" s="14" t="s">
        <v>3260</v>
      </c>
      <c r="B401" s="14" t="s">
        <v>4573</v>
      </c>
      <c r="C401" s="14" t="s">
        <v>2415</v>
      </c>
      <c r="D401" s="14" t="s">
        <v>2416</v>
      </c>
      <c r="E401" s="14" t="s">
        <v>3979</v>
      </c>
      <c r="F401">
        <f>SUMIF(GID_GCED_CO2_Plant_2019_v1.0!$V$1:$V$797,'loc sxcoal vs GID worksheet'!A401,GID_GCED_CO2_Plant_2019_v1.0!$AB$1:$AB$797)</f>
        <v>1307.3900000000001</v>
      </c>
      <c r="G401" s="15">
        <f t="shared" si="6"/>
        <v>2.8861647431639224E-3</v>
      </c>
      <c r="H401" s="15">
        <f>VLOOKUP(E401,'Corr factor'!$A$1:$F$32,6,0)</f>
        <v>1.3709830768980753</v>
      </c>
    </row>
    <row r="402" spans="1:8">
      <c r="A402" s="14" t="s">
        <v>3760</v>
      </c>
      <c r="B402" s="14" t="s">
        <v>4574</v>
      </c>
      <c r="C402" s="14" t="s">
        <v>4575</v>
      </c>
      <c r="D402" s="14" t="s">
        <v>1445</v>
      </c>
      <c r="E402" s="14" t="s">
        <v>3947</v>
      </c>
      <c r="F402">
        <f>SUMIF(GID_GCED_CO2_Plant_2019_v1.0!$V$1:$V$797,'loc sxcoal vs GID worksheet'!A402,GID_GCED_CO2_Plant_2019_v1.0!$AB$1:$AB$797)</f>
        <v>0</v>
      </c>
      <c r="G402" s="15">
        <f t="shared" si="6"/>
        <v>0</v>
      </c>
      <c r="H402" s="15">
        <f>VLOOKUP(E402,'Corr factor'!$A$1:$F$32,6,0)</f>
        <v>1.0199100380374329</v>
      </c>
    </row>
    <row r="403" spans="1:8">
      <c r="A403" s="14" t="s">
        <v>3372</v>
      </c>
      <c r="B403" s="14" t="s">
        <v>4576</v>
      </c>
      <c r="C403" s="14" t="s">
        <v>2929</v>
      </c>
      <c r="D403" s="14" t="s">
        <v>2496</v>
      </c>
      <c r="E403" s="14" t="s">
        <v>3976</v>
      </c>
      <c r="F403">
        <f>SUMIF(GID_GCED_CO2_Plant_2019_v1.0!$V$1:$V$797,'loc sxcoal vs GID worksheet'!A403,GID_GCED_CO2_Plant_2019_v1.0!$AB$1:$AB$797)</f>
        <v>522.96</v>
      </c>
      <c r="G403" s="15">
        <f t="shared" si="6"/>
        <v>1.1544747275755551E-3</v>
      </c>
      <c r="H403" s="15">
        <f>VLOOKUP(E403,'Corr factor'!$A$1:$F$32,6,0)</f>
        <v>0.68433331729618196</v>
      </c>
    </row>
    <row r="404" spans="1:8">
      <c r="A404" s="14" t="s">
        <v>3761</v>
      </c>
      <c r="B404" s="14" t="s">
        <v>4577</v>
      </c>
      <c r="C404" s="14" t="s">
        <v>2929</v>
      </c>
      <c r="D404" s="14" t="s">
        <v>2396</v>
      </c>
      <c r="E404" s="14" t="s">
        <v>4093</v>
      </c>
      <c r="F404">
        <f>SUMIF(GID_GCED_CO2_Plant_2019_v1.0!$V$1:$V$797,'loc sxcoal vs GID worksheet'!A404,GID_GCED_CO2_Plant_2019_v1.0!$AB$1:$AB$797)</f>
        <v>0</v>
      </c>
      <c r="G404" s="15">
        <f t="shared" si="6"/>
        <v>0</v>
      </c>
      <c r="H404" s="15">
        <f>VLOOKUP(E404,'Corr factor'!$A$1:$F$32,6,0)</f>
        <v>1.0339316951788866</v>
      </c>
    </row>
    <row r="405" spans="1:8">
      <c r="A405" s="14" t="s">
        <v>3762</v>
      </c>
      <c r="B405" s="14" t="s">
        <v>4578</v>
      </c>
      <c r="C405" s="14" t="s">
        <v>4579</v>
      </c>
      <c r="D405" s="14" t="s">
        <v>2453</v>
      </c>
      <c r="E405" s="14" t="s">
        <v>4031</v>
      </c>
      <c r="F405">
        <f>SUMIF(GID_GCED_CO2_Plant_2019_v1.0!$V$1:$V$797,'loc sxcoal vs GID worksheet'!A405,GID_GCED_CO2_Plant_2019_v1.0!$AB$1:$AB$797)</f>
        <v>0</v>
      </c>
      <c r="G405" s="15">
        <f t="shared" si="6"/>
        <v>0</v>
      </c>
      <c r="H405" s="15">
        <f>VLOOKUP(E405,'Corr factor'!$A$1:$F$32,6,0)</f>
        <v>1.28036108881481</v>
      </c>
    </row>
    <row r="406" spans="1:8">
      <c r="A406" s="14" t="s">
        <v>3432</v>
      </c>
      <c r="B406" s="14" t="s">
        <v>4580</v>
      </c>
      <c r="C406" s="14" t="s">
        <v>3137</v>
      </c>
      <c r="D406" s="14" t="s">
        <v>2545</v>
      </c>
      <c r="E406" s="14" t="s">
        <v>3953</v>
      </c>
      <c r="F406">
        <f>SUMIF(GID_GCED_CO2_Plant_2019_v1.0!$V$1:$V$797,'loc sxcoal vs GID worksheet'!A406,GID_GCED_CO2_Plant_2019_v1.0!$AB$1:$AB$797)</f>
        <v>402.27</v>
      </c>
      <c r="G406" s="15">
        <f t="shared" si="6"/>
        <v>8.8804219952160477E-4</v>
      </c>
      <c r="H406" s="15">
        <f>VLOOKUP(E406,'Corr factor'!$A$1:$F$32,6,0)</f>
        <v>2.5586462333137372</v>
      </c>
    </row>
    <row r="407" spans="1:8">
      <c r="A407" s="14" t="s">
        <v>3763</v>
      </c>
      <c r="B407" s="14" t="s">
        <v>4581</v>
      </c>
      <c r="C407" s="14" t="s">
        <v>4582</v>
      </c>
      <c r="D407" s="14" t="s">
        <v>1517</v>
      </c>
      <c r="E407" s="14" t="s">
        <v>4043</v>
      </c>
      <c r="F407">
        <f>SUMIF(GID_GCED_CO2_Plant_2019_v1.0!$V$1:$V$797,'loc sxcoal vs GID worksheet'!A407,GID_GCED_CO2_Plant_2019_v1.0!$AB$1:$AB$797)</f>
        <v>0</v>
      </c>
      <c r="G407" s="15">
        <f t="shared" si="6"/>
        <v>0</v>
      </c>
      <c r="H407" s="15">
        <f>VLOOKUP(E407,'Corr factor'!$A$1:$F$32,6,0)</f>
        <v>1.3074521956443366</v>
      </c>
    </row>
    <row r="408" spans="1:8">
      <c r="A408" s="14" t="s">
        <v>3764</v>
      </c>
      <c r="B408" s="14" t="s">
        <v>4583</v>
      </c>
      <c r="C408" s="14" t="s">
        <v>4584</v>
      </c>
      <c r="D408" s="14" t="s">
        <v>2370</v>
      </c>
      <c r="E408" s="14" t="s">
        <v>4145</v>
      </c>
      <c r="F408">
        <f>SUMIF(GID_GCED_CO2_Plant_2019_v1.0!$V$1:$V$797,'loc sxcoal vs GID worksheet'!A408,GID_GCED_CO2_Plant_2019_v1.0!$AB$1:$AB$797)</f>
        <v>0</v>
      </c>
      <c r="G408" s="15">
        <f t="shared" si="6"/>
        <v>0</v>
      </c>
      <c r="H408" s="15">
        <f>VLOOKUP(E408,'Corr factor'!$A$1:$F$32,6,0)</f>
        <v>1.9984191813644829</v>
      </c>
    </row>
    <row r="409" spans="1:8">
      <c r="A409" s="14" t="s">
        <v>3765</v>
      </c>
      <c r="B409" s="14" t="s">
        <v>4585</v>
      </c>
      <c r="C409" s="14" t="s">
        <v>4586</v>
      </c>
      <c r="D409" s="14" t="s">
        <v>2362</v>
      </c>
      <c r="E409" s="14" t="s">
        <v>3963</v>
      </c>
      <c r="F409">
        <f>SUMIF(GID_GCED_CO2_Plant_2019_v1.0!$V$1:$V$797,'loc sxcoal vs GID worksheet'!A409,GID_GCED_CO2_Plant_2019_v1.0!$AB$1:$AB$797)</f>
        <v>0</v>
      </c>
      <c r="G409" s="15">
        <f t="shared" si="6"/>
        <v>0</v>
      </c>
      <c r="H409" s="15">
        <f>VLOOKUP(E409,'Corr factor'!$A$1:$F$32,6,0)</f>
        <v>0.75648970822376005</v>
      </c>
    </row>
    <row r="410" spans="1:8">
      <c r="A410" s="14" t="s">
        <v>3507</v>
      </c>
      <c r="B410" s="14" t="s">
        <v>4587</v>
      </c>
      <c r="C410" s="14" t="s">
        <v>4588</v>
      </c>
      <c r="D410" s="14" t="s">
        <v>2744</v>
      </c>
      <c r="E410" s="14" t="s">
        <v>4415</v>
      </c>
      <c r="F410">
        <f>SUMIF(GID_GCED_CO2_Plant_2019_v1.0!$V$1:$V$797,'loc sxcoal vs GID worksheet'!A410,GID_GCED_CO2_Plant_2019_v1.0!$AB$1:$AB$797)</f>
        <v>30.17</v>
      </c>
      <c r="G410" s="15">
        <f t="shared" si="6"/>
        <v>6.6602613069746238E-5</v>
      </c>
      <c r="H410" s="15">
        <f>VLOOKUP(E410,'Corr factor'!$A$1:$F$32,6,0)</f>
        <v>2.6336096331999452</v>
      </c>
    </row>
    <row r="411" spans="1:8">
      <c r="A411" s="14" t="s">
        <v>3766</v>
      </c>
      <c r="B411" s="14" t="s">
        <v>4589</v>
      </c>
      <c r="C411" s="14" t="s">
        <v>4590</v>
      </c>
      <c r="D411" s="14" t="s">
        <v>1445</v>
      </c>
      <c r="E411" s="14" t="s">
        <v>3947</v>
      </c>
      <c r="F411">
        <f>SUMIF(GID_GCED_CO2_Plant_2019_v1.0!$V$1:$V$797,'loc sxcoal vs GID worksheet'!A411,GID_GCED_CO2_Plant_2019_v1.0!$AB$1:$AB$797)</f>
        <v>0</v>
      </c>
      <c r="G411" s="15">
        <f t="shared" si="6"/>
        <v>0</v>
      </c>
      <c r="H411" s="15">
        <f>VLOOKUP(E411,'Corr factor'!$A$1:$F$32,6,0)</f>
        <v>1.0199100380374329</v>
      </c>
    </row>
    <row r="412" spans="1:8">
      <c r="A412" s="14" t="s">
        <v>3455</v>
      </c>
      <c r="B412" s="14" t="s">
        <v>4591</v>
      </c>
      <c r="C412" s="14" t="s">
        <v>3208</v>
      </c>
      <c r="D412" s="14" t="s">
        <v>2446</v>
      </c>
      <c r="E412" s="14" t="s">
        <v>3951</v>
      </c>
      <c r="F412">
        <f>SUMIF(GID_GCED_CO2_Plant_2019_v1.0!$V$1:$V$797,'loc sxcoal vs GID worksheet'!A412,GID_GCED_CO2_Plant_2019_v1.0!$AB$1:$AB$797)</f>
        <v>261.48</v>
      </c>
      <c r="G412" s="15">
        <f t="shared" si="6"/>
        <v>5.7723736378777755E-4</v>
      </c>
      <c r="H412" s="15">
        <f>VLOOKUP(E412,'Corr factor'!$A$1:$F$32,6,0)</f>
        <v>1.4351795217863323</v>
      </c>
    </row>
    <row r="413" spans="1:8">
      <c r="A413" s="14" t="s">
        <v>3767</v>
      </c>
      <c r="B413" s="14" t="s">
        <v>4592</v>
      </c>
      <c r="C413" s="14" t="s">
        <v>2877</v>
      </c>
      <c r="D413" s="14" t="s">
        <v>2386</v>
      </c>
      <c r="E413" s="14" t="s">
        <v>3955</v>
      </c>
      <c r="F413">
        <f>SUMIF(GID_GCED_CO2_Plant_2019_v1.0!$V$1:$V$797,'loc sxcoal vs GID worksheet'!A413,GID_GCED_CO2_Plant_2019_v1.0!$AB$1:$AB$797)</f>
        <v>0</v>
      </c>
      <c r="G413" s="15">
        <f t="shared" si="6"/>
        <v>0</v>
      </c>
      <c r="H413" s="15">
        <f>VLOOKUP(E413,'Corr factor'!$A$1:$F$32,6,0)</f>
        <v>0.42157511711935775</v>
      </c>
    </row>
    <row r="414" spans="1:8">
      <c r="A414" s="14" t="s">
        <v>3768</v>
      </c>
      <c r="B414" s="14" t="s">
        <v>4593</v>
      </c>
      <c r="C414" s="14" t="s">
        <v>2481</v>
      </c>
      <c r="D414" s="14" t="s">
        <v>2453</v>
      </c>
      <c r="E414" s="14" t="s">
        <v>4031</v>
      </c>
      <c r="F414">
        <f>SUMIF(GID_GCED_CO2_Plant_2019_v1.0!$V$1:$V$797,'loc sxcoal vs GID worksheet'!A414,GID_GCED_CO2_Plant_2019_v1.0!$AB$1:$AB$797)</f>
        <v>0</v>
      </c>
      <c r="G414" s="15">
        <f t="shared" si="6"/>
        <v>0</v>
      </c>
      <c r="H414" s="15">
        <f>VLOOKUP(E414,'Corr factor'!$A$1:$F$32,6,0)</f>
        <v>1.28036108881481</v>
      </c>
    </row>
    <row r="415" spans="1:8">
      <c r="A415" s="14" t="s">
        <v>3769</v>
      </c>
      <c r="B415" s="14" t="s">
        <v>4594</v>
      </c>
      <c r="C415" s="14" t="s">
        <v>4595</v>
      </c>
      <c r="D415" s="14" t="s">
        <v>2458</v>
      </c>
      <c r="E415" s="14" t="s">
        <v>3957</v>
      </c>
      <c r="F415">
        <f>SUMIF(GID_GCED_CO2_Plant_2019_v1.0!$V$1:$V$797,'loc sxcoal vs GID worksheet'!A415,GID_GCED_CO2_Plant_2019_v1.0!$AB$1:$AB$797)</f>
        <v>0</v>
      </c>
      <c r="G415" s="15">
        <f t="shared" si="6"/>
        <v>0</v>
      </c>
      <c r="H415" s="15">
        <f>VLOOKUP(E415,'Corr factor'!$A$1:$F$32,6,0)</f>
        <v>1.079779275331352</v>
      </c>
    </row>
    <row r="416" spans="1:8">
      <c r="A416" s="14" t="s">
        <v>3500</v>
      </c>
      <c r="B416" s="14" t="s">
        <v>4596</v>
      </c>
      <c r="C416" s="14" t="s">
        <v>4597</v>
      </c>
      <c r="D416" s="14" t="s">
        <v>2696</v>
      </c>
      <c r="E416" s="14" t="s">
        <v>4205</v>
      </c>
      <c r="F416">
        <f>SUMIF(GID_GCED_CO2_Plant_2019_v1.0!$V$1:$V$797,'loc sxcoal vs GID worksheet'!A416,GID_GCED_CO2_Plant_2019_v1.0!$AB$1:$AB$797)</f>
        <v>1072.72</v>
      </c>
      <c r="G416" s="15">
        <f t="shared" si="6"/>
        <v>2.3681125320576132E-3</v>
      </c>
      <c r="H416" s="15">
        <f>VLOOKUP(E416,'Corr factor'!$A$1:$F$32,6,0)</f>
        <v>0.6419083583231352</v>
      </c>
    </row>
    <row r="417" spans="1:8">
      <c r="A417" s="14" t="s">
        <v>3770</v>
      </c>
      <c r="B417" s="14" t="s">
        <v>4598</v>
      </c>
      <c r="C417" s="14" t="s">
        <v>4599</v>
      </c>
      <c r="D417" s="14" t="s">
        <v>2416</v>
      </c>
      <c r="E417" s="14" t="s">
        <v>3979</v>
      </c>
      <c r="F417">
        <f>SUMIF(GID_GCED_CO2_Plant_2019_v1.0!$V$1:$V$797,'loc sxcoal vs GID worksheet'!A417,GID_GCED_CO2_Plant_2019_v1.0!$AB$1:$AB$797)</f>
        <v>0</v>
      </c>
      <c r="G417" s="15">
        <f t="shared" si="6"/>
        <v>0</v>
      </c>
      <c r="H417" s="15">
        <f>VLOOKUP(E417,'Corr factor'!$A$1:$F$32,6,0)</f>
        <v>1.3709830768980753</v>
      </c>
    </row>
    <row r="418" spans="1:8">
      <c r="A418" s="14" t="s">
        <v>3257</v>
      </c>
      <c r="B418" s="14" t="s">
        <v>4600</v>
      </c>
      <c r="C418" s="14" t="s">
        <v>2406</v>
      </c>
      <c r="D418" s="14" t="s">
        <v>1517</v>
      </c>
      <c r="E418" s="14" t="s">
        <v>4043</v>
      </c>
      <c r="F418">
        <f>SUMIF(GID_GCED_CO2_Plant_2019_v1.0!$V$1:$V$797,'loc sxcoal vs GID worksheet'!A418,GID_GCED_CO2_Plant_2019_v1.0!$AB$1:$AB$797)</f>
        <v>10871.43</v>
      </c>
      <c r="G418" s="15">
        <f t="shared" si="6"/>
        <v>2.3999524222897958E-2</v>
      </c>
      <c r="H418" s="15">
        <f>VLOOKUP(E418,'Corr factor'!$A$1:$F$32,6,0)</f>
        <v>1.3074521956443366</v>
      </c>
    </row>
    <row r="419" spans="1:8">
      <c r="A419" s="14" t="s">
        <v>3771</v>
      </c>
      <c r="B419" s="14" t="s">
        <v>4601</v>
      </c>
      <c r="C419" s="14" t="s">
        <v>2407</v>
      </c>
      <c r="D419" s="14" t="s">
        <v>2409</v>
      </c>
      <c r="E419" s="14" t="s">
        <v>3961</v>
      </c>
      <c r="F419">
        <f>SUMIF(GID_GCED_CO2_Plant_2019_v1.0!$V$1:$V$797,'loc sxcoal vs GID worksheet'!A419,GID_GCED_CO2_Plant_2019_v1.0!$AB$1:$AB$797)</f>
        <v>0</v>
      </c>
      <c r="G419" s="15">
        <f t="shared" si="6"/>
        <v>0</v>
      </c>
      <c r="H419" s="15">
        <f>VLOOKUP(E419,'Corr factor'!$A$1:$F$32,6,0)</f>
        <v>3.1287476638885536</v>
      </c>
    </row>
    <row r="420" spans="1:8">
      <c r="A420" s="14" t="s">
        <v>3451</v>
      </c>
      <c r="B420" s="14" t="s">
        <v>4602</v>
      </c>
      <c r="C420" s="14" t="s">
        <v>3203</v>
      </c>
      <c r="D420" s="14" t="s">
        <v>2458</v>
      </c>
      <c r="E420" s="14" t="s">
        <v>3957</v>
      </c>
      <c r="F420">
        <f>SUMIF(GID_GCED_CO2_Plant_2019_v1.0!$V$1:$V$797,'loc sxcoal vs GID worksheet'!A420,GID_GCED_CO2_Plant_2019_v1.0!$AB$1:$AB$797)</f>
        <v>626.88</v>
      </c>
      <c r="G420" s="15">
        <f t="shared" si="6"/>
        <v>1.3838861810130103E-3</v>
      </c>
      <c r="H420" s="15">
        <f>VLOOKUP(E420,'Corr factor'!$A$1:$F$32,6,0)</f>
        <v>1.079779275331352</v>
      </c>
    </row>
    <row r="421" spans="1:8">
      <c r="A421" s="14" t="s">
        <v>3772</v>
      </c>
      <c r="B421" s="14" t="s">
        <v>4603</v>
      </c>
      <c r="C421" s="14" t="s">
        <v>4604</v>
      </c>
      <c r="D421" s="14" t="s">
        <v>1445</v>
      </c>
      <c r="E421" s="14" t="s">
        <v>3947</v>
      </c>
      <c r="F421">
        <f>SUMIF(GID_GCED_CO2_Plant_2019_v1.0!$V$1:$V$797,'loc sxcoal vs GID worksheet'!A421,GID_GCED_CO2_Plant_2019_v1.0!$AB$1:$AB$797)</f>
        <v>0</v>
      </c>
      <c r="G421" s="15">
        <f t="shared" si="6"/>
        <v>0</v>
      </c>
      <c r="H421" s="15">
        <f>VLOOKUP(E421,'Corr factor'!$A$1:$F$32,6,0)</f>
        <v>1.0199100380374329</v>
      </c>
    </row>
    <row r="422" spans="1:8">
      <c r="A422" s="14" t="s">
        <v>3446</v>
      </c>
      <c r="B422" s="14" t="s">
        <v>4605</v>
      </c>
      <c r="C422" s="14" t="s">
        <v>3199</v>
      </c>
      <c r="D422" s="14" t="s">
        <v>2362</v>
      </c>
      <c r="E422" s="14" t="s">
        <v>3963</v>
      </c>
      <c r="F422">
        <f>SUMIF(GID_GCED_CO2_Plant_2019_v1.0!$V$1:$V$797,'loc sxcoal vs GID worksheet'!A422,GID_GCED_CO2_Plant_2019_v1.0!$AB$1:$AB$797)</f>
        <v>261.48</v>
      </c>
      <c r="G422" s="15">
        <f t="shared" si="6"/>
        <v>5.7723736378777755E-4</v>
      </c>
      <c r="H422" s="15">
        <f>VLOOKUP(E422,'Corr factor'!$A$1:$F$32,6,0)</f>
        <v>0.75648970822376005</v>
      </c>
    </row>
    <row r="423" spans="1:8">
      <c r="A423" s="14" t="s">
        <v>3418</v>
      </c>
      <c r="B423" s="14" t="s">
        <v>4606</v>
      </c>
      <c r="C423" s="14" t="s">
        <v>3094</v>
      </c>
      <c r="D423" s="14" t="s">
        <v>2496</v>
      </c>
      <c r="E423" s="14" t="s">
        <v>3976</v>
      </c>
      <c r="F423">
        <f>SUMIF(GID_GCED_CO2_Plant_2019_v1.0!$V$1:$V$797,'loc sxcoal vs GID worksheet'!A423,GID_GCED_CO2_Plant_2019_v1.0!$AB$1:$AB$797)</f>
        <v>100.57</v>
      </c>
      <c r="G423" s="15">
        <f t="shared" si="6"/>
        <v>2.2201606882414247E-4</v>
      </c>
      <c r="H423" s="15">
        <f>VLOOKUP(E423,'Corr factor'!$A$1:$F$32,6,0)</f>
        <v>0.68433331729618196</v>
      </c>
    </row>
    <row r="424" spans="1:8">
      <c r="A424" s="14" t="s">
        <v>3773</v>
      </c>
      <c r="B424" s="14" t="s">
        <v>4607</v>
      </c>
      <c r="C424" s="14" t="s">
        <v>4608</v>
      </c>
      <c r="D424" s="14" t="s">
        <v>2564</v>
      </c>
      <c r="E424" s="14" t="s">
        <v>4074</v>
      </c>
      <c r="F424">
        <f>SUMIF(GID_GCED_CO2_Plant_2019_v1.0!$V$1:$V$797,'loc sxcoal vs GID worksheet'!A424,GID_GCED_CO2_Plant_2019_v1.0!$AB$1:$AB$797)</f>
        <v>0</v>
      </c>
      <c r="G424" s="15">
        <f t="shared" si="6"/>
        <v>0</v>
      </c>
      <c r="H424" s="15">
        <f>VLOOKUP(E424,'Corr factor'!$A$1:$F$32,6,0)</f>
        <v>0.94874925767174645</v>
      </c>
    </row>
    <row r="425" spans="1:8">
      <c r="A425" s="14" t="s">
        <v>3774</v>
      </c>
      <c r="B425" s="14" t="s">
        <v>4609</v>
      </c>
      <c r="C425" s="14" t="s">
        <v>2765</v>
      </c>
      <c r="D425" s="14" t="s">
        <v>2366</v>
      </c>
      <c r="E425" s="14" t="s">
        <v>3987</v>
      </c>
      <c r="F425">
        <f>SUMIF(GID_GCED_CO2_Plant_2019_v1.0!$V$1:$V$797,'loc sxcoal vs GID worksheet'!A425,GID_GCED_CO2_Plant_2019_v1.0!$AB$1:$AB$797)</f>
        <v>0</v>
      </c>
      <c r="G425" s="15">
        <f t="shared" si="6"/>
        <v>0</v>
      </c>
      <c r="H425" s="15">
        <f>VLOOKUP(E425,'Corr factor'!$A$1:$F$32,6,0)</f>
        <v>0.89004479403326275</v>
      </c>
    </row>
    <row r="426" spans="1:8">
      <c r="A426" s="14" t="s">
        <v>3389</v>
      </c>
      <c r="B426" s="14" t="s">
        <v>4610</v>
      </c>
      <c r="C426" s="14" t="s">
        <v>2991</v>
      </c>
      <c r="D426" s="14" t="s">
        <v>3943</v>
      </c>
      <c r="E426" s="14" t="s">
        <v>3944</v>
      </c>
      <c r="F426">
        <f>SUMIF(GID_GCED_CO2_Plant_2019_v1.0!$V$1:$V$797,'loc sxcoal vs GID worksheet'!A426,GID_GCED_CO2_Plant_2019_v1.0!$AB$1:$AB$797)</f>
        <v>103.91999999999999</v>
      </c>
      <c r="G426" s="15">
        <f t="shared" si="6"/>
        <v>2.2941145343745537E-4</v>
      </c>
      <c r="H426" s="15">
        <f>VLOOKUP(E426,'Corr factor'!$A$1:$F$32,6,0)</f>
        <v>0.88297575591570643</v>
      </c>
    </row>
    <row r="427" spans="1:8">
      <c r="A427" s="14" t="s">
        <v>3775</v>
      </c>
      <c r="B427" s="14" t="s">
        <v>4611</v>
      </c>
      <c r="C427" s="14" t="s">
        <v>4612</v>
      </c>
      <c r="D427" s="14" t="s">
        <v>3943</v>
      </c>
      <c r="E427" s="14" t="s">
        <v>3944</v>
      </c>
      <c r="F427">
        <f>SUMIF(GID_GCED_CO2_Plant_2019_v1.0!$V$1:$V$797,'loc sxcoal vs GID worksheet'!A427,GID_GCED_CO2_Plant_2019_v1.0!$AB$1:$AB$797)</f>
        <v>0</v>
      </c>
      <c r="G427" s="15">
        <f t="shared" si="6"/>
        <v>0</v>
      </c>
      <c r="H427" s="15">
        <f>VLOOKUP(E427,'Corr factor'!$A$1:$F$32,6,0)</f>
        <v>0.88297575591570643</v>
      </c>
    </row>
    <row r="428" spans="1:8">
      <c r="A428" s="14" t="s">
        <v>3776</v>
      </c>
      <c r="B428" s="14" t="s">
        <v>4613</v>
      </c>
      <c r="C428" s="14" t="s">
        <v>4614</v>
      </c>
      <c r="D428" s="14" t="s">
        <v>2458</v>
      </c>
      <c r="E428" s="14" t="s">
        <v>3957</v>
      </c>
      <c r="F428">
        <f>SUMIF(GID_GCED_CO2_Plant_2019_v1.0!$V$1:$V$797,'loc sxcoal vs GID worksheet'!A428,GID_GCED_CO2_Plant_2019_v1.0!$AB$1:$AB$797)</f>
        <v>0</v>
      </c>
      <c r="G428" s="15">
        <f t="shared" si="6"/>
        <v>0</v>
      </c>
      <c r="H428" s="15">
        <f>VLOOKUP(E428,'Corr factor'!$A$1:$F$32,6,0)</f>
        <v>1.079779275331352</v>
      </c>
    </row>
    <row r="429" spans="1:8">
      <c r="A429" s="14" t="s">
        <v>3292</v>
      </c>
      <c r="B429" s="14" t="s">
        <v>4615</v>
      </c>
      <c r="C429" s="14" t="s">
        <v>2539</v>
      </c>
      <c r="D429" s="14" t="s">
        <v>2370</v>
      </c>
      <c r="E429" s="14" t="s">
        <v>4145</v>
      </c>
      <c r="F429">
        <f>SUMIF(GID_GCED_CO2_Plant_2019_v1.0!$V$1:$V$797,'loc sxcoal vs GID worksheet'!A429,GID_GCED_CO2_Plant_2019_v1.0!$AB$1:$AB$797)</f>
        <v>207.83999999999997</v>
      </c>
      <c r="G429" s="15">
        <f t="shared" si="6"/>
        <v>4.5882290687491073E-4</v>
      </c>
      <c r="H429" s="15">
        <f>VLOOKUP(E429,'Corr factor'!$A$1:$F$32,6,0)</f>
        <v>1.9984191813644829</v>
      </c>
    </row>
    <row r="430" spans="1:8">
      <c r="A430" s="14" t="s">
        <v>3777</v>
      </c>
      <c r="B430" s="14" t="s">
        <v>4616</v>
      </c>
      <c r="C430" s="14" t="s">
        <v>2922</v>
      </c>
      <c r="D430" s="14" t="s">
        <v>2458</v>
      </c>
      <c r="E430" s="14" t="s">
        <v>3957</v>
      </c>
      <c r="F430">
        <f>SUMIF(GID_GCED_CO2_Plant_2019_v1.0!$V$1:$V$797,'loc sxcoal vs GID worksheet'!A430,GID_GCED_CO2_Plant_2019_v1.0!$AB$1:$AB$797)</f>
        <v>0</v>
      </c>
      <c r="G430" s="15">
        <f t="shared" si="6"/>
        <v>0</v>
      </c>
      <c r="H430" s="15">
        <f>VLOOKUP(E430,'Corr factor'!$A$1:$F$32,6,0)</f>
        <v>1.079779275331352</v>
      </c>
    </row>
    <row r="431" spans="1:8">
      <c r="A431" s="14" t="s">
        <v>3294</v>
      </c>
      <c r="B431" s="14" t="s">
        <v>4617</v>
      </c>
      <c r="C431" s="14" t="s">
        <v>2548</v>
      </c>
      <c r="D431" s="14" t="s">
        <v>2545</v>
      </c>
      <c r="E431" s="14" t="s">
        <v>3953</v>
      </c>
      <c r="F431">
        <f>SUMIF(GID_GCED_CO2_Plant_2019_v1.0!$V$1:$V$797,'loc sxcoal vs GID worksheet'!A431,GID_GCED_CO2_Plant_2019_v1.0!$AB$1:$AB$797)</f>
        <v>1270.4900000000002</v>
      </c>
      <c r="G431" s="15">
        <f t="shared" si="6"/>
        <v>2.8047051335426555E-3</v>
      </c>
      <c r="H431" s="15">
        <f>VLOOKUP(E431,'Corr factor'!$A$1:$F$32,6,0)</f>
        <v>2.5586462333137372</v>
      </c>
    </row>
    <row r="432" spans="1:8">
      <c r="A432" s="14" t="s">
        <v>3351</v>
      </c>
      <c r="B432" s="14" t="s">
        <v>4618</v>
      </c>
      <c r="C432" s="14" t="s">
        <v>2845</v>
      </c>
      <c r="D432" s="14" t="s">
        <v>2357</v>
      </c>
      <c r="E432" s="14" t="s">
        <v>4062</v>
      </c>
      <c r="F432">
        <f>SUMIF(GID_GCED_CO2_Plant_2019_v1.0!$V$1:$V$797,'loc sxcoal vs GID worksheet'!A432,GID_GCED_CO2_Plant_2019_v1.0!$AB$1:$AB$797)</f>
        <v>13683.980000000003</v>
      </c>
      <c r="G432" s="15">
        <f t="shared" si="6"/>
        <v>3.0208446310710849E-2</v>
      </c>
      <c r="H432" s="15">
        <f>VLOOKUP(E432,'Corr factor'!$A$1:$F$32,6,0)</f>
        <v>0.79611556521694449</v>
      </c>
    </row>
    <row r="433" spans="1:8">
      <c r="A433" s="14" t="s">
        <v>3778</v>
      </c>
      <c r="B433" s="14" t="s">
        <v>4619</v>
      </c>
      <c r="C433" s="14" t="s">
        <v>4620</v>
      </c>
      <c r="D433" s="14" t="s">
        <v>2409</v>
      </c>
      <c r="E433" s="14" t="s">
        <v>3961</v>
      </c>
      <c r="F433">
        <f>SUMIF(GID_GCED_CO2_Plant_2019_v1.0!$V$1:$V$797,'loc sxcoal vs GID worksheet'!A433,GID_GCED_CO2_Plant_2019_v1.0!$AB$1:$AB$797)</f>
        <v>0</v>
      </c>
      <c r="G433" s="15">
        <f t="shared" si="6"/>
        <v>0</v>
      </c>
      <c r="H433" s="15">
        <f>VLOOKUP(E433,'Corr factor'!$A$1:$F$32,6,0)</f>
        <v>3.1287476638885536</v>
      </c>
    </row>
    <row r="434" spans="1:8">
      <c r="A434" s="14" t="s">
        <v>3779</v>
      </c>
      <c r="B434" s="14" t="s">
        <v>4621</v>
      </c>
      <c r="C434" s="14" t="s">
        <v>4622</v>
      </c>
      <c r="D434" s="14" t="s">
        <v>1445</v>
      </c>
      <c r="E434" s="14" t="s">
        <v>3947</v>
      </c>
      <c r="F434">
        <f>SUMIF(GID_GCED_CO2_Plant_2019_v1.0!$V$1:$V$797,'loc sxcoal vs GID worksheet'!A434,GID_GCED_CO2_Plant_2019_v1.0!$AB$1:$AB$797)</f>
        <v>0</v>
      </c>
      <c r="G434" s="15">
        <f t="shared" si="6"/>
        <v>0</v>
      </c>
      <c r="H434" s="15">
        <f>VLOOKUP(E434,'Corr factor'!$A$1:$F$32,6,0)</f>
        <v>1.0199100380374329</v>
      </c>
    </row>
    <row r="435" spans="1:8">
      <c r="A435" s="14" t="s">
        <v>3371</v>
      </c>
      <c r="B435" s="14" t="s">
        <v>4623</v>
      </c>
      <c r="C435" s="14" t="s">
        <v>2924</v>
      </c>
      <c r="D435" s="14" t="s">
        <v>2458</v>
      </c>
      <c r="E435" s="14" t="s">
        <v>3957</v>
      </c>
      <c r="F435">
        <f>SUMIF(GID_GCED_CO2_Plant_2019_v1.0!$V$1:$V$797,'loc sxcoal vs GID worksheet'!A435,GID_GCED_CO2_Plant_2019_v1.0!$AB$1:$AB$797)</f>
        <v>1203.47</v>
      </c>
      <c r="G435" s="15">
        <f t="shared" si="6"/>
        <v>2.6567532897264668E-3</v>
      </c>
      <c r="H435" s="15">
        <f>VLOOKUP(E435,'Corr factor'!$A$1:$F$32,6,0)</f>
        <v>1.079779275331352</v>
      </c>
    </row>
    <row r="436" spans="1:8">
      <c r="A436" s="14" t="s">
        <v>3780</v>
      </c>
      <c r="B436" s="14" t="s">
        <v>4624</v>
      </c>
      <c r="C436" s="14" t="s">
        <v>4625</v>
      </c>
      <c r="D436" s="14" t="s">
        <v>2458</v>
      </c>
      <c r="E436" s="14" t="s">
        <v>3957</v>
      </c>
      <c r="F436">
        <f>SUMIF(GID_GCED_CO2_Plant_2019_v1.0!$V$1:$V$797,'loc sxcoal vs GID worksheet'!A436,GID_GCED_CO2_Plant_2019_v1.0!$AB$1:$AB$797)</f>
        <v>0</v>
      </c>
      <c r="G436" s="15">
        <f t="shared" si="6"/>
        <v>0</v>
      </c>
      <c r="H436" s="15">
        <f>VLOOKUP(E436,'Corr factor'!$A$1:$F$32,6,0)</f>
        <v>1.079779275331352</v>
      </c>
    </row>
    <row r="437" spans="1:8">
      <c r="A437" s="14" t="s">
        <v>3781</v>
      </c>
      <c r="B437" s="14" t="s">
        <v>4626</v>
      </c>
      <c r="C437" s="14" t="s">
        <v>4627</v>
      </c>
      <c r="D437" s="14" t="s">
        <v>2453</v>
      </c>
      <c r="E437" s="14" t="s">
        <v>4031</v>
      </c>
      <c r="F437">
        <f>SUMIF(GID_GCED_CO2_Plant_2019_v1.0!$V$1:$V$797,'loc sxcoal vs GID worksheet'!A437,GID_GCED_CO2_Plant_2019_v1.0!$AB$1:$AB$797)</f>
        <v>0</v>
      </c>
      <c r="G437" s="15">
        <f t="shared" si="6"/>
        <v>0</v>
      </c>
      <c r="H437" s="15">
        <f>VLOOKUP(E437,'Corr factor'!$A$1:$F$32,6,0)</f>
        <v>1.28036108881481</v>
      </c>
    </row>
    <row r="438" spans="1:8">
      <c r="A438" s="14" t="s">
        <v>3782</v>
      </c>
      <c r="B438" s="14" t="s">
        <v>4628</v>
      </c>
      <c r="C438" s="14" t="s">
        <v>4629</v>
      </c>
      <c r="D438" s="14" t="s">
        <v>2357</v>
      </c>
      <c r="E438" s="14" t="s">
        <v>4062</v>
      </c>
      <c r="F438">
        <f>SUMIF(GID_GCED_CO2_Plant_2019_v1.0!$V$1:$V$797,'loc sxcoal vs GID worksheet'!A438,GID_GCED_CO2_Plant_2019_v1.0!$AB$1:$AB$797)</f>
        <v>0</v>
      </c>
      <c r="G438" s="15">
        <f t="shared" si="6"/>
        <v>0</v>
      </c>
      <c r="H438" s="15">
        <f>VLOOKUP(E438,'Corr factor'!$A$1:$F$32,6,0)</f>
        <v>0.79611556521694449</v>
      </c>
    </row>
    <row r="439" spans="1:8">
      <c r="A439" s="14" t="s">
        <v>3359</v>
      </c>
      <c r="B439" s="14" t="s">
        <v>4630</v>
      </c>
      <c r="C439" s="14" t="s">
        <v>2881</v>
      </c>
      <c r="D439" s="14" t="s">
        <v>2396</v>
      </c>
      <c r="E439" s="14" t="s">
        <v>4093</v>
      </c>
      <c r="F439">
        <f>SUMIF(GID_GCED_CO2_Plant_2019_v1.0!$V$1:$V$797,'loc sxcoal vs GID worksheet'!A439,GID_GCED_CO2_Plant_2019_v1.0!$AB$1:$AB$797)</f>
        <v>2681.8199999999997</v>
      </c>
      <c r="G439" s="15">
        <f t="shared" si="6"/>
        <v>5.9203254816939622E-3</v>
      </c>
      <c r="H439" s="15">
        <f>VLOOKUP(E439,'Corr factor'!$A$1:$F$32,6,0)</f>
        <v>1.0339316951788866</v>
      </c>
    </row>
    <row r="440" spans="1:8">
      <c r="A440" s="14" t="s">
        <v>3462</v>
      </c>
      <c r="B440" s="14" t="s">
        <v>4631</v>
      </c>
      <c r="C440" s="14" t="s">
        <v>3220</v>
      </c>
      <c r="D440" s="14" t="s">
        <v>2396</v>
      </c>
      <c r="E440" s="14" t="s">
        <v>4093</v>
      </c>
      <c r="F440">
        <f>SUMIF(GID_GCED_CO2_Plant_2019_v1.0!$V$1:$V$797,'loc sxcoal vs GID worksheet'!A440,GID_GCED_CO2_Plant_2019_v1.0!$AB$1:$AB$797)</f>
        <v>1045.9100000000001</v>
      </c>
      <c r="G440" s="15">
        <f t="shared" si="6"/>
        <v>2.3089273793761448E-3</v>
      </c>
      <c r="H440" s="15">
        <f>VLOOKUP(E440,'Corr factor'!$A$1:$F$32,6,0)</f>
        <v>1.0339316951788866</v>
      </c>
    </row>
    <row r="441" spans="1:8">
      <c r="A441" s="14" t="s">
        <v>3783</v>
      </c>
      <c r="B441" s="14" t="s">
        <v>4632</v>
      </c>
      <c r="C441" s="14" t="s">
        <v>4633</v>
      </c>
      <c r="D441" s="14" t="s">
        <v>2545</v>
      </c>
      <c r="E441" s="14" t="s">
        <v>3953</v>
      </c>
      <c r="F441">
        <f>SUMIF(GID_GCED_CO2_Plant_2019_v1.0!$V$1:$V$797,'loc sxcoal vs GID worksheet'!A441,GID_GCED_CO2_Plant_2019_v1.0!$AB$1:$AB$797)</f>
        <v>0</v>
      </c>
      <c r="G441" s="15">
        <f t="shared" si="6"/>
        <v>0</v>
      </c>
      <c r="H441" s="15">
        <f>VLOOKUP(E441,'Corr factor'!$A$1:$F$32,6,0)</f>
        <v>2.5586462333137372</v>
      </c>
    </row>
    <row r="442" spans="1:8">
      <c r="A442" s="14" t="s">
        <v>3784</v>
      </c>
      <c r="B442" s="14" t="s">
        <v>4634</v>
      </c>
      <c r="C442" s="14" t="s">
        <v>4635</v>
      </c>
      <c r="D442" s="14" t="s">
        <v>2458</v>
      </c>
      <c r="E442" s="14" t="s">
        <v>3957</v>
      </c>
      <c r="F442">
        <f>SUMIF(GID_GCED_CO2_Plant_2019_v1.0!$V$1:$V$797,'loc sxcoal vs GID worksheet'!A442,GID_GCED_CO2_Plant_2019_v1.0!$AB$1:$AB$797)</f>
        <v>0</v>
      </c>
      <c r="G442" s="15">
        <f t="shared" si="6"/>
        <v>0</v>
      </c>
      <c r="H442" s="15">
        <f>VLOOKUP(E442,'Corr factor'!$A$1:$F$32,6,0)</f>
        <v>1.079779275331352</v>
      </c>
    </row>
    <row r="443" spans="1:8">
      <c r="A443" s="14" t="s">
        <v>3436</v>
      </c>
      <c r="B443" s="14" t="s">
        <v>4636</v>
      </c>
      <c r="C443" s="14" t="s">
        <v>3160</v>
      </c>
      <c r="D443" s="14" t="s">
        <v>2362</v>
      </c>
      <c r="E443" s="14" t="s">
        <v>3963</v>
      </c>
      <c r="F443">
        <f>SUMIF(GID_GCED_CO2_Plant_2019_v1.0!$V$1:$V$797,'loc sxcoal vs GID worksheet'!A443,GID_GCED_CO2_Plant_2019_v1.0!$AB$1:$AB$797)</f>
        <v>784.43000000000006</v>
      </c>
      <c r="G443" s="15">
        <f t="shared" si="6"/>
        <v>1.7316900155883673E-3</v>
      </c>
      <c r="H443" s="15">
        <f>VLOOKUP(E443,'Corr factor'!$A$1:$F$32,6,0)</f>
        <v>0.75648970822376005</v>
      </c>
    </row>
    <row r="444" spans="1:8">
      <c r="A444" s="14" t="s">
        <v>3785</v>
      </c>
      <c r="B444" s="14" t="s">
        <v>4637</v>
      </c>
      <c r="C444" s="14" t="s">
        <v>4638</v>
      </c>
      <c r="D444" s="14" t="s">
        <v>1445</v>
      </c>
      <c r="E444" s="14" t="s">
        <v>3947</v>
      </c>
      <c r="F444">
        <f>SUMIF(GID_GCED_CO2_Plant_2019_v1.0!$V$1:$V$797,'loc sxcoal vs GID worksheet'!A444,GID_GCED_CO2_Plant_2019_v1.0!$AB$1:$AB$797)</f>
        <v>0</v>
      </c>
      <c r="G444" s="15">
        <f t="shared" si="6"/>
        <v>0</v>
      </c>
      <c r="H444" s="15">
        <f>VLOOKUP(E444,'Corr factor'!$A$1:$F$32,6,0)</f>
        <v>1.0199100380374329</v>
      </c>
    </row>
    <row r="445" spans="1:8">
      <c r="A445" s="14" t="s">
        <v>3304</v>
      </c>
      <c r="B445" s="14" t="s">
        <v>4639</v>
      </c>
      <c r="C445" s="14" t="s">
        <v>2584</v>
      </c>
      <c r="D445" s="14" t="s">
        <v>2362</v>
      </c>
      <c r="E445" s="14" t="s">
        <v>3963</v>
      </c>
      <c r="F445">
        <f>SUMIF(GID_GCED_CO2_Plant_2019_v1.0!$V$1:$V$797,'loc sxcoal vs GID worksheet'!A445,GID_GCED_CO2_Plant_2019_v1.0!$AB$1:$AB$797)</f>
        <v>1099.54</v>
      </c>
      <c r="G445" s="15">
        <f t="shared" si="6"/>
        <v>2.4273197605140461E-3</v>
      </c>
      <c r="H445" s="15">
        <f>VLOOKUP(E445,'Corr factor'!$A$1:$F$32,6,0)</f>
        <v>0.75648970822376005</v>
      </c>
    </row>
    <row r="446" spans="1:8">
      <c r="A446" s="14" t="s">
        <v>3247</v>
      </c>
      <c r="B446" s="14" t="s">
        <v>4640</v>
      </c>
      <c r="C446" s="14" t="s">
        <v>2369</v>
      </c>
      <c r="D446" s="14" t="s">
        <v>2370</v>
      </c>
      <c r="E446" s="14" t="s">
        <v>4145</v>
      </c>
      <c r="F446">
        <f>SUMIF(GID_GCED_CO2_Plant_2019_v1.0!$V$1:$V$797,'loc sxcoal vs GID worksheet'!A446,GID_GCED_CO2_Plant_2019_v1.0!$AB$1:$AB$797)</f>
        <v>2822.6099999999997</v>
      </c>
      <c r="G446" s="15">
        <f t="shared" si="6"/>
        <v>6.2311303174277894E-3</v>
      </c>
      <c r="H446" s="15">
        <f>VLOOKUP(E446,'Corr factor'!$A$1:$F$32,6,0)</f>
        <v>1.9984191813644829</v>
      </c>
    </row>
    <row r="447" spans="1:8">
      <c r="A447" s="14" t="s">
        <v>3470</v>
      </c>
      <c r="B447" s="14" t="s">
        <v>4641</v>
      </c>
      <c r="C447" s="14" t="s">
        <v>3231</v>
      </c>
      <c r="D447" s="14" t="s">
        <v>2564</v>
      </c>
      <c r="E447" s="14" t="s">
        <v>4074</v>
      </c>
      <c r="F447">
        <f>SUMIF(GID_GCED_CO2_Plant_2019_v1.0!$V$1:$V$797,'loc sxcoal vs GID worksheet'!A447,GID_GCED_CO2_Plant_2019_v1.0!$AB$1:$AB$797)</f>
        <v>167.62</v>
      </c>
      <c r="G447" s="15">
        <f t="shared" si="6"/>
        <v>3.7003413996522587E-4</v>
      </c>
      <c r="H447" s="15">
        <f>VLOOKUP(E447,'Corr factor'!$A$1:$F$32,6,0)</f>
        <v>0.94874925767174645</v>
      </c>
    </row>
    <row r="448" spans="1:8">
      <c r="A448" s="14" t="s">
        <v>3786</v>
      </c>
      <c r="B448" s="14" t="s">
        <v>4642</v>
      </c>
      <c r="C448" s="14" t="s">
        <v>4643</v>
      </c>
      <c r="D448" s="14" t="s">
        <v>1445</v>
      </c>
      <c r="E448" s="14" t="s">
        <v>3947</v>
      </c>
      <c r="F448">
        <f>SUMIF(GID_GCED_CO2_Plant_2019_v1.0!$V$1:$V$797,'loc sxcoal vs GID worksheet'!A448,GID_GCED_CO2_Plant_2019_v1.0!$AB$1:$AB$797)</f>
        <v>0</v>
      </c>
      <c r="G448" s="15">
        <f t="shared" si="6"/>
        <v>0</v>
      </c>
      <c r="H448" s="15">
        <f>VLOOKUP(E448,'Corr factor'!$A$1:$F$32,6,0)</f>
        <v>1.0199100380374329</v>
      </c>
    </row>
    <row r="449" spans="1:8">
      <c r="A449" s="14" t="s">
        <v>3489</v>
      </c>
      <c r="B449" s="14" t="s">
        <v>4644</v>
      </c>
      <c r="C449" s="14" t="s">
        <v>3110</v>
      </c>
      <c r="D449" s="14" t="s">
        <v>3110</v>
      </c>
      <c r="E449" s="14" t="s">
        <v>4645</v>
      </c>
      <c r="F449">
        <f>SUMIF(GID_GCED_CO2_Plant_2019_v1.0!$V$1:$V$797,'loc sxcoal vs GID worksheet'!A449,GID_GCED_CO2_Plant_2019_v1.0!$AB$1:$AB$797)</f>
        <v>522.96</v>
      </c>
      <c r="G449" s="15">
        <f t="shared" si="6"/>
        <v>1.1544747275755551E-3</v>
      </c>
      <c r="H449" s="15">
        <f>VLOOKUP(E449,'Corr factor'!$A$1:$F$32,6,0)</f>
        <v>1.5982749247878774</v>
      </c>
    </row>
    <row r="450" spans="1:8">
      <c r="A450" s="14" t="s">
        <v>3332</v>
      </c>
      <c r="B450" s="14" t="s">
        <v>4646</v>
      </c>
      <c r="C450" s="14" t="s">
        <v>2738</v>
      </c>
      <c r="D450" s="14" t="s">
        <v>2412</v>
      </c>
      <c r="E450" s="14" t="s">
        <v>3949</v>
      </c>
      <c r="F450">
        <f>SUMIF(GID_GCED_CO2_Plant_2019_v1.0!$V$1:$V$797,'loc sxcoal vs GID worksheet'!A450,GID_GCED_CO2_Plant_2019_v1.0!$AB$1:$AB$797)</f>
        <v>613.47</v>
      </c>
      <c r="G450" s="15">
        <f t="shared" si="6"/>
        <v>1.3542825667847936E-3</v>
      </c>
      <c r="H450" s="15">
        <f>VLOOKUP(E450,'Corr factor'!$A$1:$F$32,6,0)</f>
        <v>0.81532738497835044</v>
      </c>
    </row>
    <row r="451" spans="1:8">
      <c r="A451" s="14" t="s">
        <v>3787</v>
      </c>
      <c r="B451" s="14" t="s">
        <v>4647</v>
      </c>
      <c r="C451" s="14" t="s">
        <v>4648</v>
      </c>
      <c r="D451" s="14" t="s">
        <v>2362</v>
      </c>
      <c r="E451" s="14" t="s">
        <v>3963</v>
      </c>
      <c r="F451">
        <f>SUMIF(GID_GCED_CO2_Plant_2019_v1.0!$V$1:$V$797,'loc sxcoal vs GID worksheet'!A451,GID_GCED_CO2_Plant_2019_v1.0!$AB$1:$AB$797)</f>
        <v>0</v>
      </c>
      <c r="G451" s="15">
        <f t="shared" ref="G451:G514" si="7">F451/SUM($F$2:$F$686)</f>
        <v>0</v>
      </c>
      <c r="H451" s="15">
        <f>VLOOKUP(E451,'Corr factor'!$A$1:$F$32,6,0)</f>
        <v>0.75648970822376005</v>
      </c>
    </row>
    <row r="452" spans="1:8">
      <c r="A452" s="14" t="s">
        <v>3254</v>
      </c>
      <c r="B452" s="14" t="s">
        <v>4649</v>
      </c>
      <c r="C452" s="14" t="s">
        <v>2395</v>
      </c>
      <c r="D452" s="14" t="s">
        <v>2396</v>
      </c>
      <c r="E452" s="14" t="s">
        <v>4093</v>
      </c>
      <c r="F452">
        <f>SUMIF(GID_GCED_CO2_Plant_2019_v1.0!$V$1:$V$797,'loc sxcoal vs GID worksheet'!A452,GID_GCED_CO2_Plant_2019_v1.0!$AB$1:$AB$797)</f>
        <v>5514.49</v>
      </c>
      <c r="G452" s="15">
        <f t="shared" si="7"/>
        <v>1.2173664028736656E-2</v>
      </c>
      <c r="H452" s="15">
        <f>VLOOKUP(E452,'Corr factor'!$A$1:$F$32,6,0)</f>
        <v>1.0339316951788866</v>
      </c>
    </row>
    <row r="453" spans="1:8">
      <c r="A453" s="14" t="s">
        <v>3788</v>
      </c>
      <c r="B453" s="14" t="s">
        <v>4650</v>
      </c>
      <c r="C453" s="14" t="s">
        <v>4651</v>
      </c>
      <c r="D453" s="14" t="s">
        <v>2545</v>
      </c>
      <c r="E453" s="14" t="s">
        <v>3953</v>
      </c>
      <c r="F453">
        <f>SUMIF(GID_GCED_CO2_Plant_2019_v1.0!$V$1:$V$797,'loc sxcoal vs GID worksheet'!A453,GID_GCED_CO2_Plant_2019_v1.0!$AB$1:$AB$797)</f>
        <v>0</v>
      </c>
      <c r="G453" s="15">
        <f t="shared" si="7"/>
        <v>0</v>
      </c>
      <c r="H453" s="15">
        <f>VLOOKUP(E453,'Corr factor'!$A$1:$F$32,6,0)</f>
        <v>2.5586462333137372</v>
      </c>
    </row>
    <row r="454" spans="1:8">
      <c r="A454" s="14" t="s">
        <v>3789</v>
      </c>
      <c r="B454" s="14" t="s">
        <v>4652</v>
      </c>
      <c r="C454" s="14" t="s">
        <v>4653</v>
      </c>
      <c r="D454" s="14" t="s">
        <v>3943</v>
      </c>
      <c r="E454" s="14" t="s">
        <v>3944</v>
      </c>
      <c r="F454">
        <f>SUMIF(GID_GCED_CO2_Plant_2019_v1.0!$V$1:$V$797,'loc sxcoal vs GID worksheet'!A454,GID_GCED_CO2_Plant_2019_v1.0!$AB$1:$AB$797)</f>
        <v>0</v>
      </c>
      <c r="G454" s="15">
        <f t="shared" si="7"/>
        <v>0</v>
      </c>
      <c r="H454" s="15">
        <f>VLOOKUP(E454,'Corr factor'!$A$1:$F$32,6,0)</f>
        <v>0.88297575591570643</v>
      </c>
    </row>
    <row r="455" spans="1:8">
      <c r="A455" s="14" t="s">
        <v>3333</v>
      </c>
      <c r="B455" s="14" t="s">
        <v>4654</v>
      </c>
      <c r="C455" s="14" t="s">
        <v>2743</v>
      </c>
      <c r="D455" s="14" t="s">
        <v>2744</v>
      </c>
      <c r="E455" s="14" t="s">
        <v>4415</v>
      </c>
      <c r="F455">
        <f>SUMIF(GID_GCED_CO2_Plant_2019_v1.0!$V$1:$V$797,'loc sxcoal vs GID worksheet'!A455,GID_GCED_CO2_Plant_2019_v1.0!$AB$1:$AB$797)</f>
        <v>325.16999999999996</v>
      </c>
      <c r="G455" s="15">
        <f t="shared" si="7"/>
        <v>7.178379745405827E-4</v>
      </c>
      <c r="H455" s="15">
        <f>VLOOKUP(E455,'Corr factor'!$A$1:$F$32,6,0)</f>
        <v>2.6336096331999452</v>
      </c>
    </row>
    <row r="456" spans="1:8">
      <c r="A456" s="14" t="s">
        <v>3790</v>
      </c>
      <c r="B456" s="14" t="s">
        <v>4655</v>
      </c>
      <c r="C456" s="14" t="s">
        <v>4656</v>
      </c>
      <c r="D456" s="14" t="s">
        <v>1517</v>
      </c>
      <c r="E456" s="14" t="s">
        <v>4043</v>
      </c>
      <c r="F456">
        <f>SUMIF(GID_GCED_CO2_Plant_2019_v1.0!$V$1:$V$797,'loc sxcoal vs GID worksheet'!A456,GID_GCED_CO2_Plant_2019_v1.0!$AB$1:$AB$797)</f>
        <v>0</v>
      </c>
      <c r="G456" s="15">
        <f t="shared" si="7"/>
        <v>0</v>
      </c>
      <c r="H456" s="15">
        <f>VLOOKUP(E456,'Corr factor'!$A$1:$F$32,6,0)</f>
        <v>1.3074521956443366</v>
      </c>
    </row>
    <row r="457" spans="1:8">
      <c r="A457" s="14" t="s">
        <v>3791</v>
      </c>
      <c r="B457" s="14" t="s">
        <v>4657</v>
      </c>
      <c r="C457" s="14" t="s">
        <v>4658</v>
      </c>
      <c r="D457" s="14" t="s">
        <v>1517</v>
      </c>
      <c r="E457" s="14" t="s">
        <v>4043</v>
      </c>
      <c r="F457">
        <f>SUMIF(GID_GCED_CO2_Plant_2019_v1.0!$V$1:$V$797,'loc sxcoal vs GID worksheet'!A457,GID_GCED_CO2_Plant_2019_v1.0!$AB$1:$AB$797)</f>
        <v>0</v>
      </c>
      <c r="G457" s="15">
        <f t="shared" si="7"/>
        <v>0</v>
      </c>
      <c r="H457" s="15">
        <f>VLOOKUP(E457,'Corr factor'!$A$1:$F$32,6,0)</f>
        <v>1.3074521956443366</v>
      </c>
    </row>
    <row r="458" spans="1:8">
      <c r="A458" s="14" t="s">
        <v>3792</v>
      </c>
      <c r="B458" s="14" t="s">
        <v>4659</v>
      </c>
      <c r="C458" s="14" t="s">
        <v>4660</v>
      </c>
      <c r="D458" s="14" t="s">
        <v>2400</v>
      </c>
      <c r="E458" s="14" t="s">
        <v>4023</v>
      </c>
      <c r="F458">
        <f>SUMIF(GID_GCED_CO2_Plant_2019_v1.0!$V$1:$V$797,'loc sxcoal vs GID worksheet'!A458,GID_GCED_CO2_Plant_2019_v1.0!$AB$1:$AB$797)</f>
        <v>0</v>
      </c>
      <c r="G458" s="15">
        <f t="shared" si="7"/>
        <v>0</v>
      </c>
      <c r="H458" s="15">
        <f>VLOOKUP(E458,'Corr factor'!$A$1:$F$32,6,0)</f>
        <v>1.1685760367937139</v>
      </c>
    </row>
    <row r="459" spans="1:8">
      <c r="A459" s="14" t="s">
        <v>3793</v>
      </c>
      <c r="B459" s="14" t="s">
        <v>4661</v>
      </c>
      <c r="C459" s="14" t="s">
        <v>4662</v>
      </c>
      <c r="D459" s="14" t="s">
        <v>1517</v>
      </c>
      <c r="E459" s="14" t="s">
        <v>4043</v>
      </c>
      <c r="F459">
        <f>SUMIF(GID_GCED_CO2_Plant_2019_v1.0!$V$1:$V$797,'loc sxcoal vs GID worksheet'!A459,GID_GCED_CO2_Plant_2019_v1.0!$AB$1:$AB$797)</f>
        <v>0</v>
      </c>
      <c r="G459" s="15">
        <f t="shared" si="7"/>
        <v>0</v>
      </c>
      <c r="H459" s="15">
        <f>VLOOKUP(E459,'Corr factor'!$A$1:$F$32,6,0)</f>
        <v>1.3074521956443366</v>
      </c>
    </row>
    <row r="460" spans="1:8">
      <c r="A460" s="14" t="s">
        <v>3794</v>
      </c>
      <c r="B460" s="14" t="s">
        <v>4663</v>
      </c>
      <c r="C460" s="14" t="s">
        <v>4664</v>
      </c>
      <c r="D460" s="14" t="s">
        <v>2400</v>
      </c>
      <c r="E460" s="14" t="s">
        <v>4023</v>
      </c>
      <c r="F460">
        <f>SUMIF(GID_GCED_CO2_Plant_2019_v1.0!$V$1:$V$797,'loc sxcoal vs GID worksheet'!A460,GID_GCED_CO2_Plant_2019_v1.0!$AB$1:$AB$797)</f>
        <v>0</v>
      </c>
      <c r="G460" s="15">
        <f t="shared" si="7"/>
        <v>0</v>
      </c>
      <c r="H460" s="15">
        <f>VLOOKUP(E460,'Corr factor'!$A$1:$F$32,6,0)</f>
        <v>1.1685760367937139</v>
      </c>
    </row>
    <row r="461" spans="1:8">
      <c r="A461" s="14" t="s">
        <v>3795</v>
      </c>
      <c r="B461" s="14" t="s">
        <v>4665</v>
      </c>
      <c r="C461" s="14" t="s">
        <v>4666</v>
      </c>
      <c r="D461" s="14" t="s">
        <v>2370</v>
      </c>
      <c r="E461" s="14" t="s">
        <v>4145</v>
      </c>
      <c r="F461">
        <f>SUMIF(GID_GCED_CO2_Plant_2019_v1.0!$V$1:$V$797,'loc sxcoal vs GID worksheet'!A461,GID_GCED_CO2_Plant_2019_v1.0!$AB$1:$AB$797)</f>
        <v>0</v>
      </c>
      <c r="G461" s="15">
        <f t="shared" si="7"/>
        <v>0</v>
      </c>
      <c r="H461" s="15">
        <f>VLOOKUP(E461,'Corr factor'!$A$1:$F$32,6,0)</f>
        <v>1.9984191813644829</v>
      </c>
    </row>
    <row r="462" spans="1:8">
      <c r="A462" s="14" t="s">
        <v>3244</v>
      </c>
      <c r="B462" s="14" t="s">
        <v>4667</v>
      </c>
      <c r="C462" s="14" t="s">
        <v>2356</v>
      </c>
      <c r="D462" s="14" t="s">
        <v>2357</v>
      </c>
      <c r="E462" s="14" t="s">
        <v>4062</v>
      </c>
      <c r="F462">
        <f>SUMIF(GID_GCED_CO2_Plant_2019_v1.0!$V$1:$V$797,'loc sxcoal vs GID worksheet'!A462,GID_GCED_CO2_Plant_2019_v1.0!$AB$1:$AB$797)</f>
        <v>941.99</v>
      </c>
      <c r="G462" s="15">
        <f t="shared" si="7"/>
        <v>2.0795159259386895E-3</v>
      </c>
      <c r="H462" s="15">
        <f>VLOOKUP(E462,'Corr factor'!$A$1:$F$32,6,0)</f>
        <v>0.79611556521694449</v>
      </c>
    </row>
    <row r="463" spans="1:8">
      <c r="A463" s="14" t="s">
        <v>3278</v>
      </c>
      <c r="B463" s="14" t="s">
        <v>4668</v>
      </c>
      <c r="C463" s="14" t="s">
        <v>2487</v>
      </c>
      <c r="D463" s="14" t="s">
        <v>2400</v>
      </c>
      <c r="E463" s="14" t="s">
        <v>4023</v>
      </c>
      <c r="F463">
        <f>SUMIF(GID_GCED_CO2_Plant_2019_v1.0!$V$1:$V$797,'loc sxcoal vs GID worksheet'!A463,GID_GCED_CO2_Plant_2019_v1.0!$AB$1:$AB$797)</f>
        <v>522.95000000000005</v>
      </c>
      <c r="G463" s="15">
        <f t="shared" si="7"/>
        <v>1.1544526518005899E-3</v>
      </c>
      <c r="H463" s="15">
        <f>VLOOKUP(E463,'Corr factor'!$A$1:$F$32,6,0)</f>
        <v>1.1685760367937139</v>
      </c>
    </row>
    <row r="464" spans="1:8">
      <c r="A464" s="14" t="s">
        <v>3796</v>
      </c>
      <c r="B464" s="14" t="s">
        <v>4669</v>
      </c>
      <c r="C464" s="14" t="s">
        <v>4670</v>
      </c>
      <c r="D464" s="14" t="s">
        <v>2366</v>
      </c>
      <c r="E464" s="14" t="s">
        <v>3987</v>
      </c>
      <c r="F464">
        <f>SUMIF(GID_GCED_CO2_Plant_2019_v1.0!$V$1:$V$797,'loc sxcoal vs GID worksheet'!A464,GID_GCED_CO2_Plant_2019_v1.0!$AB$1:$AB$797)</f>
        <v>0</v>
      </c>
      <c r="G464" s="15">
        <f t="shared" si="7"/>
        <v>0</v>
      </c>
      <c r="H464" s="15">
        <f>VLOOKUP(E464,'Corr factor'!$A$1:$F$32,6,0)</f>
        <v>0.89004479403326275</v>
      </c>
    </row>
    <row r="465" spans="1:8">
      <c r="A465" s="14" t="s">
        <v>3797</v>
      </c>
      <c r="B465" s="14" t="s">
        <v>4671</v>
      </c>
      <c r="C465" s="14" t="s">
        <v>4672</v>
      </c>
      <c r="D465" s="14" t="s">
        <v>2357</v>
      </c>
      <c r="E465" s="14" t="s">
        <v>4062</v>
      </c>
      <c r="F465">
        <f>SUMIF(GID_GCED_CO2_Plant_2019_v1.0!$V$1:$V$797,'loc sxcoal vs GID worksheet'!A465,GID_GCED_CO2_Plant_2019_v1.0!$AB$1:$AB$797)</f>
        <v>0</v>
      </c>
      <c r="G465" s="15">
        <f t="shared" si="7"/>
        <v>0</v>
      </c>
      <c r="H465" s="15">
        <f>VLOOKUP(E465,'Corr factor'!$A$1:$F$32,6,0)</f>
        <v>0.79611556521694449</v>
      </c>
    </row>
    <row r="466" spans="1:8">
      <c r="A466" s="14" t="s">
        <v>3798</v>
      </c>
      <c r="B466" s="14" t="s">
        <v>4673</v>
      </c>
      <c r="C466" s="14" t="s">
        <v>2755</v>
      </c>
      <c r="D466" s="14" t="s">
        <v>2412</v>
      </c>
      <c r="E466" s="14" t="s">
        <v>3949</v>
      </c>
      <c r="F466">
        <f>SUMIF(GID_GCED_CO2_Plant_2019_v1.0!$V$1:$V$797,'loc sxcoal vs GID worksheet'!A466,GID_GCED_CO2_Plant_2019_v1.0!$AB$1:$AB$797)</f>
        <v>0</v>
      </c>
      <c r="G466" s="15">
        <f t="shared" si="7"/>
        <v>0</v>
      </c>
      <c r="H466" s="15">
        <f>VLOOKUP(E466,'Corr factor'!$A$1:$F$32,6,0)</f>
        <v>0.81532738497835044</v>
      </c>
    </row>
    <row r="467" spans="1:8">
      <c r="A467" s="14" t="s">
        <v>3799</v>
      </c>
      <c r="B467" s="14" t="s">
        <v>4674</v>
      </c>
      <c r="C467" s="14" t="s">
        <v>4675</v>
      </c>
      <c r="D467" s="14" t="s">
        <v>2438</v>
      </c>
      <c r="E467" s="14" t="s">
        <v>3959</v>
      </c>
      <c r="F467">
        <f>SUMIF(GID_GCED_CO2_Plant_2019_v1.0!$V$1:$V$797,'loc sxcoal vs GID worksheet'!A467,GID_GCED_CO2_Plant_2019_v1.0!$AB$1:$AB$797)</f>
        <v>0</v>
      </c>
      <c r="G467" s="15">
        <f t="shared" si="7"/>
        <v>0</v>
      </c>
      <c r="H467" s="15">
        <f>VLOOKUP(E467,'Corr factor'!$A$1:$F$32,6,0)</f>
        <v>0.58290995553709835</v>
      </c>
    </row>
    <row r="468" spans="1:8">
      <c r="A468" s="14" t="s">
        <v>3800</v>
      </c>
      <c r="B468" s="14" t="s">
        <v>4676</v>
      </c>
      <c r="C468" s="14" t="s">
        <v>4677</v>
      </c>
      <c r="D468" s="14" t="s">
        <v>1517</v>
      </c>
      <c r="E468" s="14" t="s">
        <v>4043</v>
      </c>
      <c r="F468">
        <f>SUMIF(GID_GCED_CO2_Plant_2019_v1.0!$V$1:$V$797,'loc sxcoal vs GID worksheet'!A468,GID_GCED_CO2_Plant_2019_v1.0!$AB$1:$AB$797)</f>
        <v>0</v>
      </c>
      <c r="G468" s="15">
        <f t="shared" si="7"/>
        <v>0</v>
      </c>
      <c r="H468" s="15">
        <f>VLOOKUP(E468,'Corr factor'!$A$1:$F$32,6,0)</f>
        <v>1.3074521956443366</v>
      </c>
    </row>
    <row r="469" spans="1:8">
      <c r="A469" s="14" t="s">
        <v>3801</v>
      </c>
      <c r="B469" s="14" t="s">
        <v>4678</v>
      </c>
      <c r="C469" s="14" t="s">
        <v>4679</v>
      </c>
      <c r="D469" s="14" t="s">
        <v>1445</v>
      </c>
      <c r="E469" s="14" t="s">
        <v>3947</v>
      </c>
      <c r="F469">
        <f>SUMIF(GID_GCED_CO2_Plant_2019_v1.0!$V$1:$V$797,'loc sxcoal vs GID worksheet'!A469,GID_GCED_CO2_Plant_2019_v1.0!$AB$1:$AB$797)</f>
        <v>0</v>
      </c>
      <c r="G469" s="15">
        <f t="shared" si="7"/>
        <v>0</v>
      </c>
      <c r="H469" s="15">
        <f>VLOOKUP(E469,'Corr factor'!$A$1:$F$32,6,0)</f>
        <v>1.0199100380374329</v>
      </c>
    </row>
    <row r="470" spans="1:8">
      <c r="A470" s="14" t="s">
        <v>3802</v>
      </c>
      <c r="B470" s="14" t="s">
        <v>4680</v>
      </c>
      <c r="C470" s="14" t="s">
        <v>4681</v>
      </c>
      <c r="D470" s="14" t="s">
        <v>2366</v>
      </c>
      <c r="E470" s="14" t="s">
        <v>3987</v>
      </c>
      <c r="F470">
        <f>SUMIF(GID_GCED_CO2_Plant_2019_v1.0!$V$1:$V$797,'loc sxcoal vs GID worksheet'!A470,GID_GCED_CO2_Plant_2019_v1.0!$AB$1:$AB$797)</f>
        <v>0</v>
      </c>
      <c r="G470" s="15">
        <f t="shared" si="7"/>
        <v>0</v>
      </c>
      <c r="H470" s="15">
        <f>VLOOKUP(E470,'Corr factor'!$A$1:$F$32,6,0)</f>
        <v>0.89004479403326275</v>
      </c>
    </row>
    <row r="471" spans="1:8">
      <c r="A471" s="14" t="s">
        <v>3425</v>
      </c>
      <c r="B471" s="14" t="s">
        <v>4682</v>
      </c>
      <c r="C471" s="14" t="s">
        <v>3120</v>
      </c>
      <c r="D471" s="14" t="s">
        <v>2610</v>
      </c>
      <c r="E471" s="14" t="s">
        <v>3936</v>
      </c>
      <c r="F471">
        <f>SUMIF(GID_GCED_CO2_Plant_2019_v1.0!$V$1:$V$797,'loc sxcoal vs GID worksheet'!A471,GID_GCED_CO2_Plant_2019_v1.0!$AB$1:$AB$797)</f>
        <v>707.34</v>
      </c>
      <c r="G471" s="15">
        <f t="shared" si="7"/>
        <v>1.5615078663823105E-3</v>
      </c>
      <c r="H471" s="15">
        <f>VLOOKUP(E471,'Corr factor'!$A$1:$F$32,6,0)</f>
        <v>1.919574761764046</v>
      </c>
    </row>
    <row r="472" spans="1:8">
      <c r="A472" s="14" t="s">
        <v>3360</v>
      </c>
      <c r="B472" s="14" t="s">
        <v>4683</v>
      </c>
      <c r="C472" s="14" t="s">
        <v>1360</v>
      </c>
      <c r="D472" s="14" t="s">
        <v>1445</v>
      </c>
      <c r="E472" s="14" t="s">
        <v>3947</v>
      </c>
      <c r="F472">
        <f>SUMIF(GID_GCED_CO2_Plant_2019_v1.0!$V$1:$V$797,'loc sxcoal vs GID worksheet'!A472,GID_GCED_CO2_Plant_2019_v1.0!$AB$1:$AB$797)</f>
        <v>6593.92</v>
      </c>
      <c r="G472" s="15">
        <f t="shared" si="7"/>
        <v>1.455658940579586E-2</v>
      </c>
      <c r="H472" s="15">
        <f>VLOOKUP(E472,'Corr factor'!$A$1:$F$32,6,0)</f>
        <v>1.0199100380374329</v>
      </c>
    </row>
    <row r="473" spans="1:8">
      <c r="A473" s="14" t="s">
        <v>3803</v>
      </c>
      <c r="B473" s="14" t="s">
        <v>4684</v>
      </c>
      <c r="C473" s="14" t="s">
        <v>4685</v>
      </c>
      <c r="D473" s="14" t="s">
        <v>2370</v>
      </c>
      <c r="E473" s="14" t="s">
        <v>4145</v>
      </c>
      <c r="F473">
        <f>SUMIF(GID_GCED_CO2_Plant_2019_v1.0!$V$1:$V$797,'loc sxcoal vs GID worksheet'!A473,GID_GCED_CO2_Plant_2019_v1.0!$AB$1:$AB$797)</f>
        <v>0</v>
      </c>
      <c r="G473" s="15">
        <f t="shared" si="7"/>
        <v>0</v>
      </c>
      <c r="H473" s="15">
        <f>VLOOKUP(E473,'Corr factor'!$A$1:$F$32,6,0)</f>
        <v>1.9984191813644829</v>
      </c>
    </row>
    <row r="474" spans="1:8">
      <c r="A474" s="14" t="s">
        <v>3804</v>
      </c>
      <c r="B474" s="14" t="s">
        <v>4686</v>
      </c>
      <c r="C474" s="14" t="s">
        <v>4687</v>
      </c>
      <c r="D474" s="14" t="s">
        <v>2446</v>
      </c>
      <c r="E474" s="14" t="s">
        <v>3951</v>
      </c>
      <c r="F474">
        <f>SUMIF(GID_GCED_CO2_Plant_2019_v1.0!$V$1:$V$797,'loc sxcoal vs GID worksheet'!A474,GID_GCED_CO2_Plant_2019_v1.0!$AB$1:$AB$797)</f>
        <v>0</v>
      </c>
      <c r="G474" s="15">
        <f t="shared" si="7"/>
        <v>0</v>
      </c>
      <c r="H474" s="15">
        <f>VLOOKUP(E474,'Corr factor'!$A$1:$F$32,6,0)</f>
        <v>1.4351795217863323</v>
      </c>
    </row>
    <row r="475" spans="1:8">
      <c r="A475" s="14" t="s">
        <v>3306</v>
      </c>
      <c r="B475" s="14" t="s">
        <v>4688</v>
      </c>
      <c r="C475" s="14" t="s">
        <v>2597</v>
      </c>
      <c r="D475" s="14" t="s">
        <v>2446</v>
      </c>
      <c r="E475" s="14" t="s">
        <v>3951</v>
      </c>
      <c r="F475">
        <f>SUMIF(GID_GCED_CO2_Plant_2019_v1.0!$V$1:$V$797,'loc sxcoal vs GID worksheet'!A475,GID_GCED_CO2_Plant_2019_v1.0!$AB$1:$AB$797)</f>
        <v>1257.1100000000001</v>
      </c>
      <c r="G475" s="15">
        <f t="shared" si="7"/>
        <v>2.775167746639334E-3</v>
      </c>
      <c r="H475" s="15">
        <f>VLOOKUP(E475,'Corr factor'!$A$1:$F$32,6,0)</f>
        <v>1.4351795217863323</v>
      </c>
    </row>
    <row r="476" spans="1:8">
      <c r="A476" s="14" t="s">
        <v>3417</v>
      </c>
      <c r="B476" s="14" t="s">
        <v>4689</v>
      </c>
      <c r="C476" s="14" t="s">
        <v>3085</v>
      </c>
      <c r="D476" s="14" t="s">
        <v>2696</v>
      </c>
      <c r="E476" s="14" t="s">
        <v>4205</v>
      </c>
      <c r="F476">
        <f>SUMIF(GID_GCED_CO2_Plant_2019_v1.0!$V$1:$V$797,'loc sxcoal vs GID worksheet'!A476,GID_GCED_CO2_Plant_2019_v1.0!$AB$1:$AB$797)</f>
        <v>335.22</v>
      </c>
      <c r="G476" s="15">
        <f t="shared" si="7"/>
        <v>7.4002412838052153E-4</v>
      </c>
      <c r="H476" s="15">
        <f>VLOOKUP(E476,'Corr factor'!$A$1:$F$32,6,0)</f>
        <v>0.6419083583231352</v>
      </c>
    </row>
    <row r="477" spans="1:8">
      <c r="A477" s="14" t="s">
        <v>3805</v>
      </c>
      <c r="B477" s="14" t="s">
        <v>4690</v>
      </c>
      <c r="C477" s="14" t="s">
        <v>4691</v>
      </c>
      <c r="D477" s="14" t="s">
        <v>2458</v>
      </c>
      <c r="E477" s="14" t="s">
        <v>3957</v>
      </c>
      <c r="F477">
        <f>SUMIF(GID_GCED_CO2_Plant_2019_v1.0!$V$1:$V$797,'loc sxcoal vs GID worksheet'!A477,GID_GCED_CO2_Plant_2019_v1.0!$AB$1:$AB$797)</f>
        <v>0</v>
      </c>
      <c r="G477" s="15">
        <f t="shared" si="7"/>
        <v>0</v>
      </c>
      <c r="H477" s="15">
        <f>VLOOKUP(E477,'Corr factor'!$A$1:$F$32,6,0)</f>
        <v>1.079779275331352</v>
      </c>
    </row>
    <row r="478" spans="1:8">
      <c r="A478" s="14" t="s">
        <v>3806</v>
      </c>
      <c r="B478" s="14" t="s">
        <v>4692</v>
      </c>
      <c r="C478" s="14" t="s">
        <v>2643</v>
      </c>
      <c r="D478" s="14" t="s">
        <v>2610</v>
      </c>
      <c r="E478" s="14" t="s">
        <v>3936</v>
      </c>
      <c r="F478">
        <f>SUMIF(GID_GCED_CO2_Plant_2019_v1.0!$V$1:$V$797,'loc sxcoal vs GID worksheet'!A478,GID_GCED_CO2_Plant_2019_v1.0!$AB$1:$AB$797)</f>
        <v>0</v>
      </c>
      <c r="G478" s="15">
        <f t="shared" si="7"/>
        <v>0</v>
      </c>
      <c r="H478" s="15">
        <f>VLOOKUP(E478,'Corr factor'!$A$1:$F$32,6,0)</f>
        <v>1.919574761764046</v>
      </c>
    </row>
    <row r="479" spans="1:8">
      <c r="A479" s="14" t="s">
        <v>3807</v>
      </c>
      <c r="B479" s="14" t="s">
        <v>4693</v>
      </c>
      <c r="C479" s="14" t="s">
        <v>4694</v>
      </c>
      <c r="D479" s="14" t="s">
        <v>2634</v>
      </c>
      <c r="E479" s="14" t="s">
        <v>3974</v>
      </c>
      <c r="F479">
        <f>SUMIF(GID_GCED_CO2_Plant_2019_v1.0!$V$1:$V$797,'loc sxcoal vs GID worksheet'!A479,GID_GCED_CO2_Plant_2019_v1.0!$AB$1:$AB$797)</f>
        <v>0</v>
      </c>
      <c r="G479" s="15">
        <f t="shared" si="7"/>
        <v>0</v>
      </c>
      <c r="H479" s="15">
        <f>VLOOKUP(E479,'Corr factor'!$A$1:$F$32,6,0)</f>
        <v>0.31049380620353817</v>
      </c>
    </row>
    <row r="480" spans="1:8">
      <c r="A480" s="14" t="s">
        <v>3808</v>
      </c>
      <c r="B480" s="14" t="s">
        <v>4695</v>
      </c>
      <c r="C480" s="14" t="s">
        <v>2757</v>
      </c>
      <c r="D480" s="14" t="s">
        <v>3943</v>
      </c>
      <c r="E480" s="14" t="s">
        <v>3944</v>
      </c>
      <c r="F480">
        <f>SUMIF(GID_GCED_CO2_Plant_2019_v1.0!$V$1:$V$797,'loc sxcoal vs GID worksheet'!A480,GID_GCED_CO2_Plant_2019_v1.0!$AB$1:$AB$797)</f>
        <v>0</v>
      </c>
      <c r="G480" s="15">
        <f t="shared" si="7"/>
        <v>0</v>
      </c>
      <c r="H480" s="15">
        <f>VLOOKUP(E480,'Corr factor'!$A$1:$F$32,6,0)</f>
        <v>0.88297575591570643</v>
      </c>
    </row>
    <row r="481" spans="1:8">
      <c r="A481" s="14" t="s">
        <v>3809</v>
      </c>
      <c r="B481" s="14" t="s">
        <v>4696</v>
      </c>
      <c r="C481" s="14" t="s">
        <v>4697</v>
      </c>
      <c r="D481" s="14" t="s">
        <v>2545</v>
      </c>
      <c r="E481" s="14" t="s">
        <v>3953</v>
      </c>
      <c r="F481">
        <f>SUMIF(GID_GCED_CO2_Plant_2019_v1.0!$V$1:$V$797,'loc sxcoal vs GID worksheet'!A481,GID_GCED_CO2_Plant_2019_v1.0!$AB$1:$AB$797)</f>
        <v>0</v>
      </c>
      <c r="G481" s="15">
        <f t="shared" si="7"/>
        <v>0</v>
      </c>
      <c r="H481" s="15">
        <f>VLOOKUP(E481,'Corr factor'!$A$1:$F$32,6,0)</f>
        <v>2.5586462333137372</v>
      </c>
    </row>
    <row r="482" spans="1:8">
      <c r="A482" s="14" t="s">
        <v>3810</v>
      </c>
      <c r="B482" s="14" t="s">
        <v>4698</v>
      </c>
      <c r="C482" s="14" t="s">
        <v>4699</v>
      </c>
      <c r="D482" s="14" t="s">
        <v>2634</v>
      </c>
      <c r="E482" s="14" t="s">
        <v>3974</v>
      </c>
      <c r="F482">
        <f>SUMIF(GID_GCED_CO2_Plant_2019_v1.0!$V$1:$V$797,'loc sxcoal vs GID worksheet'!A482,GID_GCED_CO2_Plant_2019_v1.0!$AB$1:$AB$797)</f>
        <v>0</v>
      </c>
      <c r="G482" s="15">
        <f t="shared" si="7"/>
        <v>0</v>
      </c>
      <c r="H482" s="15">
        <f>VLOOKUP(E482,'Corr factor'!$A$1:$F$32,6,0)</f>
        <v>0.31049380620353817</v>
      </c>
    </row>
    <row r="483" spans="1:8">
      <c r="A483" s="14" t="s">
        <v>3503</v>
      </c>
      <c r="B483" s="14" t="s">
        <v>4700</v>
      </c>
      <c r="C483" s="14" t="s">
        <v>4701</v>
      </c>
      <c r="D483" s="14" t="s">
        <v>2642</v>
      </c>
      <c r="E483" s="14" t="s">
        <v>4037</v>
      </c>
      <c r="F483">
        <f>SUMIF(GID_GCED_CO2_Plant_2019_v1.0!$V$1:$V$797,'loc sxcoal vs GID worksheet'!A483,GID_GCED_CO2_Plant_2019_v1.0!$AB$1:$AB$797)</f>
        <v>419.03999999999996</v>
      </c>
      <c r="G483" s="15">
        <f t="shared" si="7"/>
        <v>9.2506327413809943E-4</v>
      </c>
      <c r="H483" s="15">
        <f>VLOOKUP(E483,'Corr factor'!$A$1:$F$32,6,0)</f>
        <v>2.2121598209451325</v>
      </c>
    </row>
    <row r="484" spans="1:8">
      <c r="A484" s="14" t="s">
        <v>3811</v>
      </c>
      <c r="B484" s="14" t="s">
        <v>4702</v>
      </c>
      <c r="C484" s="14" t="s">
        <v>2381</v>
      </c>
      <c r="D484" s="14" t="s">
        <v>1517</v>
      </c>
      <c r="E484" s="14" t="s">
        <v>4043</v>
      </c>
      <c r="F484">
        <f>SUMIF(GID_GCED_CO2_Plant_2019_v1.0!$V$1:$V$797,'loc sxcoal vs GID worksheet'!A484,GID_GCED_CO2_Plant_2019_v1.0!$AB$1:$AB$797)</f>
        <v>0</v>
      </c>
      <c r="G484" s="15">
        <f t="shared" si="7"/>
        <v>0</v>
      </c>
      <c r="H484" s="15">
        <f>VLOOKUP(E484,'Corr factor'!$A$1:$F$32,6,0)</f>
        <v>1.3074521956443366</v>
      </c>
    </row>
    <row r="485" spans="1:8">
      <c r="A485" s="14" t="s">
        <v>3363</v>
      </c>
      <c r="B485" s="14" t="s">
        <v>4703</v>
      </c>
      <c r="C485" s="14" t="s">
        <v>2897</v>
      </c>
      <c r="D485" s="14" t="s">
        <v>2634</v>
      </c>
      <c r="E485" s="14" t="s">
        <v>3974</v>
      </c>
      <c r="F485">
        <f>SUMIF(GID_GCED_CO2_Plant_2019_v1.0!$V$1:$V$797,'loc sxcoal vs GID worksheet'!A485,GID_GCED_CO2_Plant_2019_v1.0!$AB$1:$AB$797)</f>
        <v>1180</v>
      </c>
      <c r="G485" s="15">
        <f t="shared" si="7"/>
        <v>2.6049414458833462E-3</v>
      </c>
      <c r="H485" s="15">
        <f>VLOOKUP(E485,'Corr factor'!$A$1:$F$32,6,0)</f>
        <v>0.31049380620353817</v>
      </c>
    </row>
    <row r="486" spans="1:8">
      <c r="A486" s="14" t="s">
        <v>3812</v>
      </c>
      <c r="B486" s="14" t="s">
        <v>4704</v>
      </c>
      <c r="C486" s="14" t="s">
        <v>4705</v>
      </c>
      <c r="D486" s="14" t="s">
        <v>2634</v>
      </c>
      <c r="E486" s="14" t="s">
        <v>3974</v>
      </c>
      <c r="F486">
        <f>SUMIF(GID_GCED_CO2_Plant_2019_v1.0!$V$1:$V$797,'loc sxcoal vs GID worksheet'!A486,GID_GCED_CO2_Plant_2019_v1.0!$AB$1:$AB$797)</f>
        <v>0</v>
      </c>
      <c r="G486" s="15">
        <f t="shared" si="7"/>
        <v>0</v>
      </c>
      <c r="H486" s="15">
        <f>VLOOKUP(E486,'Corr factor'!$A$1:$F$32,6,0)</f>
        <v>0.31049380620353817</v>
      </c>
    </row>
    <row r="487" spans="1:8">
      <c r="A487" s="14" t="s">
        <v>3813</v>
      </c>
      <c r="B487" s="14" t="s">
        <v>4706</v>
      </c>
      <c r="C487" s="14" t="s">
        <v>4707</v>
      </c>
      <c r="D487" s="14" t="s">
        <v>2446</v>
      </c>
      <c r="E487" s="14" t="s">
        <v>3951</v>
      </c>
      <c r="F487">
        <f>SUMIF(GID_GCED_CO2_Plant_2019_v1.0!$V$1:$V$797,'loc sxcoal vs GID worksheet'!A487,GID_GCED_CO2_Plant_2019_v1.0!$AB$1:$AB$797)</f>
        <v>0</v>
      </c>
      <c r="G487" s="15">
        <f t="shared" si="7"/>
        <v>0</v>
      </c>
      <c r="H487" s="15">
        <f>VLOOKUP(E487,'Corr factor'!$A$1:$F$32,6,0)</f>
        <v>1.4351795217863323</v>
      </c>
    </row>
    <row r="488" spans="1:8">
      <c r="A488" s="14" t="s">
        <v>3814</v>
      </c>
      <c r="B488" s="14" t="s">
        <v>4708</v>
      </c>
      <c r="C488" s="14" t="s">
        <v>4709</v>
      </c>
      <c r="D488" s="14" t="s">
        <v>3943</v>
      </c>
      <c r="E488" s="14" t="s">
        <v>3944</v>
      </c>
      <c r="F488">
        <f>SUMIF(GID_GCED_CO2_Plant_2019_v1.0!$V$1:$V$797,'loc sxcoal vs GID worksheet'!A488,GID_GCED_CO2_Plant_2019_v1.0!$AB$1:$AB$797)</f>
        <v>0</v>
      </c>
      <c r="G488" s="15">
        <f t="shared" si="7"/>
        <v>0</v>
      </c>
      <c r="H488" s="15">
        <f>VLOOKUP(E488,'Corr factor'!$A$1:$F$32,6,0)</f>
        <v>0.88297575591570643</v>
      </c>
    </row>
    <row r="489" spans="1:8">
      <c r="A489" s="14" t="s">
        <v>3815</v>
      </c>
      <c r="B489" s="14" t="s">
        <v>4710</v>
      </c>
      <c r="C489" s="14" t="s">
        <v>4711</v>
      </c>
      <c r="D489" s="14" t="s">
        <v>3943</v>
      </c>
      <c r="E489" s="14" t="s">
        <v>3944</v>
      </c>
      <c r="F489">
        <f>SUMIF(GID_GCED_CO2_Plant_2019_v1.0!$V$1:$V$797,'loc sxcoal vs GID worksheet'!A489,GID_GCED_CO2_Plant_2019_v1.0!$AB$1:$AB$797)</f>
        <v>0</v>
      </c>
      <c r="G489" s="15">
        <f t="shared" si="7"/>
        <v>0</v>
      </c>
      <c r="H489" s="15">
        <f>VLOOKUP(E489,'Corr factor'!$A$1:$F$32,6,0)</f>
        <v>0.88297575591570643</v>
      </c>
    </row>
    <row r="490" spans="1:8">
      <c r="A490" s="14" t="s">
        <v>3816</v>
      </c>
      <c r="B490" s="14" t="s">
        <v>4712</v>
      </c>
      <c r="C490" s="14" t="s">
        <v>4713</v>
      </c>
      <c r="D490" s="14" t="s">
        <v>2366</v>
      </c>
      <c r="E490" s="14" t="s">
        <v>3987</v>
      </c>
      <c r="F490">
        <f>SUMIF(GID_GCED_CO2_Plant_2019_v1.0!$V$1:$V$797,'loc sxcoal vs GID worksheet'!A490,GID_GCED_CO2_Plant_2019_v1.0!$AB$1:$AB$797)</f>
        <v>0</v>
      </c>
      <c r="G490" s="15">
        <f t="shared" si="7"/>
        <v>0</v>
      </c>
      <c r="H490" s="15">
        <f>VLOOKUP(E490,'Corr factor'!$A$1:$F$32,6,0)</f>
        <v>0.89004479403326275</v>
      </c>
    </row>
    <row r="491" spans="1:8">
      <c r="A491" s="14" t="s">
        <v>3817</v>
      </c>
      <c r="B491" s="14" t="s">
        <v>4714</v>
      </c>
      <c r="C491" s="14" t="s">
        <v>4715</v>
      </c>
      <c r="D491" s="14" t="s">
        <v>2446</v>
      </c>
      <c r="E491" s="14" t="s">
        <v>3951</v>
      </c>
      <c r="F491">
        <f>SUMIF(GID_GCED_CO2_Plant_2019_v1.0!$V$1:$V$797,'loc sxcoal vs GID worksheet'!A491,GID_GCED_CO2_Plant_2019_v1.0!$AB$1:$AB$797)</f>
        <v>0</v>
      </c>
      <c r="G491" s="15">
        <f t="shared" si="7"/>
        <v>0</v>
      </c>
      <c r="H491" s="15">
        <f>VLOOKUP(E491,'Corr factor'!$A$1:$F$32,6,0)</f>
        <v>1.4351795217863323</v>
      </c>
    </row>
    <row r="492" spans="1:8">
      <c r="A492" s="14" t="s">
        <v>3818</v>
      </c>
      <c r="B492" s="14" t="s">
        <v>4716</v>
      </c>
      <c r="C492" s="14" t="s">
        <v>4717</v>
      </c>
      <c r="D492" s="14" t="s">
        <v>2453</v>
      </c>
      <c r="E492" s="14" t="s">
        <v>4031</v>
      </c>
      <c r="F492">
        <f>SUMIF(GID_GCED_CO2_Plant_2019_v1.0!$V$1:$V$797,'loc sxcoal vs GID worksheet'!A492,GID_GCED_CO2_Plant_2019_v1.0!$AB$1:$AB$797)</f>
        <v>0</v>
      </c>
      <c r="G492" s="15">
        <f t="shared" si="7"/>
        <v>0</v>
      </c>
      <c r="H492" s="15">
        <f>VLOOKUP(E492,'Corr factor'!$A$1:$F$32,6,0)</f>
        <v>1.28036108881481</v>
      </c>
    </row>
    <row r="493" spans="1:8">
      <c r="A493" s="14" t="s">
        <v>3379</v>
      </c>
      <c r="B493" s="14" t="s">
        <v>4718</v>
      </c>
      <c r="C493" s="14" t="s">
        <v>2960</v>
      </c>
      <c r="D493" s="14" t="s">
        <v>2453</v>
      </c>
      <c r="E493" s="14" t="s">
        <v>4031</v>
      </c>
      <c r="F493">
        <f>SUMIF(GID_GCED_CO2_Plant_2019_v1.0!$V$1:$V$797,'loc sxcoal vs GID worksheet'!A493,GID_GCED_CO2_Plant_2019_v1.0!$AB$1:$AB$797)</f>
        <v>730.80000000000007</v>
      </c>
      <c r="G493" s="15">
        <f t="shared" si="7"/>
        <v>1.6132976344504658E-3</v>
      </c>
      <c r="H493" s="15">
        <f>VLOOKUP(E493,'Corr factor'!$A$1:$F$32,6,0)</f>
        <v>1.28036108881481</v>
      </c>
    </row>
    <row r="494" spans="1:8">
      <c r="A494" s="14" t="s">
        <v>3819</v>
      </c>
      <c r="B494" s="14" t="s">
        <v>4719</v>
      </c>
      <c r="C494" s="14" t="s">
        <v>2960</v>
      </c>
      <c r="D494" s="14" t="s">
        <v>2386</v>
      </c>
      <c r="E494" s="14" t="s">
        <v>3955</v>
      </c>
      <c r="F494">
        <f>SUMIF(GID_GCED_CO2_Plant_2019_v1.0!$V$1:$V$797,'loc sxcoal vs GID worksheet'!A494,GID_GCED_CO2_Plant_2019_v1.0!$AB$1:$AB$797)</f>
        <v>0</v>
      </c>
      <c r="G494" s="15">
        <f t="shared" si="7"/>
        <v>0</v>
      </c>
      <c r="H494" s="15">
        <f>VLOOKUP(E494,'Corr factor'!$A$1:$F$32,6,0)</f>
        <v>0.42157511711935775</v>
      </c>
    </row>
    <row r="495" spans="1:8">
      <c r="A495" s="14" t="s">
        <v>3390</v>
      </c>
      <c r="B495" s="14" t="s">
        <v>4720</v>
      </c>
      <c r="C495" s="14" t="s">
        <v>2993</v>
      </c>
      <c r="D495" s="14" t="s">
        <v>2610</v>
      </c>
      <c r="E495" s="14" t="s">
        <v>3936</v>
      </c>
      <c r="F495">
        <f>SUMIF(GID_GCED_CO2_Plant_2019_v1.0!$V$1:$V$797,'loc sxcoal vs GID worksheet'!A495,GID_GCED_CO2_Plant_2019_v1.0!$AB$1:$AB$797)</f>
        <v>207.83999999999997</v>
      </c>
      <c r="G495" s="15">
        <f t="shared" si="7"/>
        <v>4.5882290687491073E-4</v>
      </c>
      <c r="H495" s="15">
        <f>VLOOKUP(E495,'Corr factor'!$A$1:$F$32,6,0)</f>
        <v>1.919574761764046</v>
      </c>
    </row>
    <row r="496" spans="1:8">
      <c r="A496" s="14" t="s">
        <v>3502</v>
      </c>
      <c r="B496" s="14" t="s">
        <v>4721</v>
      </c>
      <c r="C496" s="14" t="s">
        <v>4722</v>
      </c>
      <c r="D496" s="14" t="s">
        <v>2458</v>
      </c>
      <c r="E496" s="14" t="s">
        <v>3957</v>
      </c>
      <c r="F496">
        <f>SUMIF(GID_GCED_CO2_Plant_2019_v1.0!$V$1:$V$797,'loc sxcoal vs GID worksheet'!A496,GID_GCED_CO2_Plant_2019_v1.0!$AB$1:$AB$797)</f>
        <v>1307.3800000000001</v>
      </c>
      <c r="G496" s="15">
        <f t="shared" si="7"/>
        <v>2.8861426673889574E-3</v>
      </c>
      <c r="H496" s="15">
        <f>VLOOKUP(E496,'Corr factor'!$A$1:$F$32,6,0)</f>
        <v>1.079779275331352</v>
      </c>
    </row>
    <row r="497" spans="1:8">
      <c r="A497" s="14" t="s">
        <v>3820</v>
      </c>
      <c r="B497" s="14" t="s">
        <v>4723</v>
      </c>
      <c r="C497" s="14" t="s">
        <v>4724</v>
      </c>
      <c r="D497" s="14" t="s">
        <v>2453</v>
      </c>
      <c r="E497" s="14" t="s">
        <v>4031</v>
      </c>
      <c r="F497">
        <f>SUMIF(GID_GCED_CO2_Plant_2019_v1.0!$V$1:$V$797,'loc sxcoal vs GID worksheet'!A497,GID_GCED_CO2_Plant_2019_v1.0!$AB$1:$AB$797)</f>
        <v>0</v>
      </c>
      <c r="G497" s="15">
        <f t="shared" si="7"/>
        <v>0</v>
      </c>
      <c r="H497" s="15">
        <f>VLOOKUP(E497,'Corr factor'!$A$1:$F$32,6,0)</f>
        <v>1.28036108881481</v>
      </c>
    </row>
    <row r="498" spans="1:8">
      <c r="A498" s="14" t="s">
        <v>3821</v>
      </c>
      <c r="B498" s="14" t="s">
        <v>4725</v>
      </c>
      <c r="C498" s="14" t="s">
        <v>4726</v>
      </c>
      <c r="D498" s="14" t="s">
        <v>1517</v>
      </c>
      <c r="E498" s="14" t="s">
        <v>4043</v>
      </c>
      <c r="F498">
        <f>SUMIF(GID_GCED_CO2_Plant_2019_v1.0!$V$1:$V$797,'loc sxcoal vs GID worksheet'!A498,GID_GCED_CO2_Plant_2019_v1.0!$AB$1:$AB$797)</f>
        <v>0</v>
      </c>
      <c r="G498" s="15">
        <f t="shared" si="7"/>
        <v>0</v>
      </c>
      <c r="H498" s="15">
        <f>VLOOKUP(E498,'Corr factor'!$A$1:$F$32,6,0)</f>
        <v>1.3074521956443366</v>
      </c>
    </row>
    <row r="499" spans="1:8">
      <c r="A499" s="14" t="s">
        <v>3822</v>
      </c>
      <c r="B499" s="14" t="s">
        <v>4727</v>
      </c>
      <c r="C499" s="14" t="s">
        <v>1502</v>
      </c>
      <c r="D499" s="14" t="s">
        <v>2453</v>
      </c>
      <c r="E499" s="14" t="s">
        <v>4031</v>
      </c>
      <c r="F499">
        <f>SUMIF(GID_GCED_CO2_Plant_2019_v1.0!$V$1:$V$797,'loc sxcoal vs GID worksheet'!A499,GID_GCED_CO2_Plant_2019_v1.0!$AB$1:$AB$797)</f>
        <v>0</v>
      </c>
      <c r="G499" s="15">
        <f t="shared" si="7"/>
        <v>0</v>
      </c>
      <c r="H499" s="15">
        <f>VLOOKUP(E499,'Corr factor'!$A$1:$F$32,6,0)</f>
        <v>1.28036108881481</v>
      </c>
    </row>
    <row r="500" spans="1:8">
      <c r="A500" s="14" t="s">
        <v>3346</v>
      </c>
      <c r="B500" s="14" t="s">
        <v>4728</v>
      </c>
      <c r="C500" s="14" t="s">
        <v>2808</v>
      </c>
      <c r="D500" s="14" t="s">
        <v>2642</v>
      </c>
      <c r="E500" s="14" t="s">
        <v>4037</v>
      </c>
      <c r="F500">
        <f>SUMIF(GID_GCED_CO2_Plant_2019_v1.0!$V$1:$V$797,'loc sxcoal vs GID worksheet'!A500,GID_GCED_CO2_Plant_2019_v1.0!$AB$1:$AB$797)</f>
        <v>1260.46</v>
      </c>
      <c r="G500" s="15">
        <f t="shared" si="7"/>
        <v>2.7825631312526464E-3</v>
      </c>
      <c r="H500" s="15">
        <f>VLOOKUP(E500,'Corr factor'!$A$1:$F$32,6,0)</f>
        <v>2.2121598209451325</v>
      </c>
    </row>
    <row r="501" spans="1:8">
      <c r="A501" s="14" t="s">
        <v>3823</v>
      </c>
      <c r="B501" s="14" t="s">
        <v>4729</v>
      </c>
      <c r="C501" s="14" t="s">
        <v>4730</v>
      </c>
      <c r="D501" s="14" t="s">
        <v>2357</v>
      </c>
      <c r="E501" s="14" t="s">
        <v>4062</v>
      </c>
      <c r="F501">
        <f>SUMIF(GID_GCED_CO2_Plant_2019_v1.0!$V$1:$V$797,'loc sxcoal vs GID worksheet'!A501,GID_GCED_CO2_Plant_2019_v1.0!$AB$1:$AB$797)</f>
        <v>0</v>
      </c>
      <c r="G501" s="15">
        <f t="shared" si="7"/>
        <v>0</v>
      </c>
      <c r="H501" s="15">
        <f>VLOOKUP(E501,'Corr factor'!$A$1:$F$32,6,0)</f>
        <v>0.79611556521694449</v>
      </c>
    </row>
    <row r="502" spans="1:8">
      <c r="A502" s="14" t="s">
        <v>3824</v>
      </c>
      <c r="B502" s="14" t="s">
        <v>4731</v>
      </c>
      <c r="C502" s="14" t="s">
        <v>4730</v>
      </c>
      <c r="D502" s="14" t="s">
        <v>2453</v>
      </c>
      <c r="E502" s="14" t="s">
        <v>4031</v>
      </c>
      <c r="F502">
        <f>SUMIF(GID_GCED_CO2_Plant_2019_v1.0!$V$1:$V$797,'loc sxcoal vs GID worksheet'!A502,GID_GCED_CO2_Plant_2019_v1.0!$AB$1:$AB$797)</f>
        <v>0</v>
      </c>
      <c r="G502" s="15">
        <f t="shared" si="7"/>
        <v>0</v>
      </c>
      <c r="H502" s="15">
        <f>VLOOKUP(E502,'Corr factor'!$A$1:$F$32,6,0)</f>
        <v>1.28036108881481</v>
      </c>
    </row>
    <row r="503" spans="1:8">
      <c r="A503" s="14" t="s">
        <v>3347</v>
      </c>
      <c r="B503" s="14" t="s">
        <v>4732</v>
      </c>
      <c r="C503" s="14" t="s">
        <v>2811</v>
      </c>
      <c r="D503" s="14" t="s">
        <v>1445</v>
      </c>
      <c r="E503" s="14" t="s">
        <v>3947</v>
      </c>
      <c r="F503">
        <f>SUMIF(GID_GCED_CO2_Plant_2019_v1.0!$V$1:$V$797,'loc sxcoal vs GID worksheet'!A503,GID_GCED_CO2_Plant_2019_v1.0!$AB$1:$AB$797)</f>
        <v>8430.98</v>
      </c>
      <c r="G503" s="15">
        <f t="shared" si="7"/>
        <v>1.8612041721536927E-2</v>
      </c>
      <c r="H503" s="15">
        <f>VLOOKUP(E503,'Corr factor'!$A$1:$F$32,6,0)</f>
        <v>1.0199100380374329</v>
      </c>
    </row>
    <row r="504" spans="1:8">
      <c r="A504" s="14" t="s">
        <v>3825</v>
      </c>
      <c r="B504" s="14" t="s">
        <v>4733</v>
      </c>
      <c r="C504" s="14" t="s">
        <v>4734</v>
      </c>
      <c r="D504" s="14" t="s">
        <v>2634</v>
      </c>
      <c r="E504" s="14" t="s">
        <v>3974</v>
      </c>
      <c r="F504">
        <f>SUMIF(GID_GCED_CO2_Plant_2019_v1.0!$V$1:$V$797,'loc sxcoal vs GID worksheet'!A504,GID_GCED_CO2_Plant_2019_v1.0!$AB$1:$AB$797)</f>
        <v>0</v>
      </c>
      <c r="G504" s="15">
        <f t="shared" si="7"/>
        <v>0</v>
      </c>
      <c r="H504" s="15">
        <f>VLOOKUP(E504,'Corr factor'!$A$1:$F$32,6,0)</f>
        <v>0.31049380620353817</v>
      </c>
    </row>
    <row r="505" spans="1:8">
      <c r="A505" s="14" t="s">
        <v>3826</v>
      </c>
      <c r="B505" s="14" t="s">
        <v>4735</v>
      </c>
      <c r="C505" s="14" t="s">
        <v>4736</v>
      </c>
      <c r="D505" s="14" t="s">
        <v>2545</v>
      </c>
      <c r="E505" s="14" t="s">
        <v>3953</v>
      </c>
      <c r="F505">
        <f>SUMIF(GID_GCED_CO2_Plant_2019_v1.0!$V$1:$V$797,'loc sxcoal vs GID worksheet'!A505,GID_GCED_CO2_Plant_2019_v1.0!$AB$1:$AB$797)</f>
        <v>0</v>
      </c>
      <c r="G505" s="15">
        <f t="shared" si="7"/>
        <v>0</v>
      </c>
      <c r="H505" s="15">
        <f>VLOOKUP(E505,'Corr factor'!$A$1:$F$32,6,0)</f>
        <v>2.5586462333137372</v>
      </c>
    </row>
    <row r="506" spans="1:8">
      <c r="A506" s="14" t="s">
        <v>3452</v>
      </c>
      <c r="B506" s="14" t="s">
        <v>4737</v>
      </c>
      <c r="C506" s="14" t="s">
        <v>3204</v>
      </c>
      <c r="D506" s="14" t="s">
        <v>2458</v>
      </c>
      <c r="E506" s="14" t="s">
        <v>3957</v>
      </c>
      <c r="F506">
        <f>SUMIF(GID_GCED_CO2_Plant_2019_v1.0!$V$1:$V$797,'loc sxcoal vs GID worksheet'!A506,GID_GCED_CO2_Plant_2019_v1.0!$AB$1:$AB$797)</f>
        <v>261.48</v>
      </c>
      <c r="G506" s="15">
        <f t="shared" si="7"/>
        <v>5.7723736378777755E-4</v>
      </c>
      <c r="H506" s="15">
        <f>VLOOKUP(E506,'Corr factor'!$A$1:$F$32,6,0)</f>
        <v>1.079779275331352</v>
      </c>
    </row>
    <row r="507" spans="1:8">
      <c r="A507" s="14" t="s">
        <v>3827</v>
      </c>
      <c r="B507" s="14" t="s">
        <v>4738</v>
      </c>
      <c r="C507" s="14" t="s">
        <v>4739</v>
      </c>
      <c r="D507" s="14" t="s">
        <v>2386</v>
      </c>
      <c r="E507" s="14" t="s">
        <v>3955</v>
      </c>
      <c r="F507">
        <f>SUMIF(GID_GCED_CO2_Plant_2019_v1.0!$V$1:$V$797,'loc sxcoal vs GID worksheet'!A507,GID_GCED_CO2_Plant_2019_v1.0!$AB$1:$AB$797)</f>
        <v>0</v>
      </c>
      <c r="G507" s="15">
        <f t="shared" si="7"/>
        <v>0</v>
      </c>
      <c r="H507" s="15">
        <f>VLOOKUP(E507,'Corr factor'!$A$1:$F$32,6,0)</f>
        <v>0.42157511711935775</v>
      </c>
    </row>
    <row r="508" spans="1:8">
      <c r="A508" s="14" t="s">
        <v>3505</v>
      </c>
      <c r="B508" s="14" t="s">
        <v>4740</v>
      </c>
      <c r="C508" s="14" t="s">
        <v>4741</v>
      </c>
      <c r="D508" s="14" t="s">
        <v>4741</v>
      </c>
      <c r="E508" s="14" t="s">
        <v>4742</v>
      </c>
      <c r="F508">
        <f>SUMIF(GID_GCED_CO2_Plant_2019_v1.0!$V$1:$V$797,'loc sxcoal vs GID worksheet'!A508,GID_GCED_CO2_Plant_2019_v1.0!$AB$1:$AB$797)</f>
        <v>522.95000000000005</v>
      </c>
      <c r="G508" s="15">
        <f t="shared" si="7"/>
        <v>1.1544526518005899E-3</v>
      </c>
      <c r="H508" s="15">
        <f>VLOOKUP(E508,'Corr factor'!$A$1:$F$32,6,0)</f>
        <v>2.5563818134039353</v>
      </c>
    </row>
    <row r="509" spans="1:8">
      <c r="A509" s="14" t="s">
        <v>3828</v>
      </c>
      <c r="B509" s="14" t="s">
        <v>4743</v>
      </c>
      <c r="C509" s="14" t="s">
        <v>1605</v>
      </c>
      <c r="D509" s="14" t="s">
        <v>2446</v>
      </c>
      <c r="E509" s="14" t="s">
        <v>3951</v>
      </c>
      <c r="F509">
        <f>SUMIF(GID_GCED_CO2_Plant_2019_v1.0!$V$1:$V$797,'loc sxcoal vs GID worksheet'!A509,GID_GCED_CO2_Plant_2019_v1.0!$AB$1:$AB$797)</f>
        <v>0</v>
      </c>
      <c r="G509" s="15">
        <f t="shared" si="7"/>
        <v>0</v>
      </c>
      <c r="H509" s="15">
        <f>VLOOKUP(E509,'Corr factor'!$A$1:$F$32,6,0)</f>
        <v>1.4351795217863323</v>
      </c>
    </row>
    <row r="510" spans="1:8">
      <c r="A510" s="14" t="s">
        <v>3348</v>
      </c>
      <c r="B510" s="14" t="s">
        <v>4744</v>
      </c>
      <c r="C510" s="14" t="s">
        <v>2816</v>
      </c>
      <c r="D510" s="14" t="s">
        <v>2416</v>
      </c>
      <c r="E510" s="14" t="s">
        <v>3979</v>
      </c>
      <c r="F510">
        <f>SUMIF(GID_GCED_CO2_Plant_2019_v1.0!$V$1:$V$797,'loc sxcoal vs GID worksheet'!A510,GID_GCED_CO2_Plant_2019_v1.0!$AB$1:$AB$797)</f>
        <v>1377.78</v>
      </c>
      <c r="G510" s="15">
        <f t="shared" si="7"/>
        <v>3.0415561231433531E-3</v>
      </c>
      <c r="H510" s="15">
        <f>VLOOKUP(E510,'Corr factor'!$A$1:$F$32,6,0)</f>
        <v>1.3709830768980753</v>
      </c>
    </row>
    <row r="511" spans="1:8">
      <c r="A511" s="14" t="s">
        <v>3829</v>
      </c>
      <c r="B511" s="14" t="s">
        <v>4745</v>
      </c>
      <c r="C511" s="14" t="s">
        <v>4746</v>
      </c>
      <c r="D511" s="14" t="s">
        <v>3943</v>
      </c>
      <c r="E511" s="14" t="s">
        <v>3944</v>
      </c>
      <c r="F511">
        <f>SUMIF(GID_GCED_CO2_Plant_2019_v1.0!$V$1:$V$797,'loc sxcoal vs GID worksheet'!A511,GID_GCED_CO2_Plant_2019_v1.0!$AB$1:$AB$797)</f>
        <v>0</v>
      </c>
      <c r="G511" s="15">
        <f t="shared" si="7"/>
        <v>0</v>
      </c>
      <c r="H511" s="15">
        <f>VLOOKUP(E511,'Corr factor'!$A$1:$F$32,6,0)</f>
        <v>0.88297575591570643</v>
      </c>
    </row>
    <row r="512" spans="1:8">
      <c r="A512" s="14" t="s">
        <v>3410</v>
      </c>
      <c r="B512" s="14" t="s">
        <v>4747</v>
      </c>
      <c r="C512" s="14" t="s">
        <v>3068</v>
      </c>
      <c r="D512" s="14" t="s">
        <v>2438</v>
      </c>
      <c r="E512" s="14" t="s">
        <v>3959</v>
      </c>
      <c r="F512">
        <f>SUMIF(GID_GCED_CO2_Plant_2019_v1.0!$V$1:$V$797,'loc sxcoal vs GID worksheet'!A512,GID_GCED_CO2_Plant_2019_v1.0!$AB$1:$AB$797)</f>
        <v>1045.9100000000001</v>
      </c>
      <c r="G512" s="15">
        <f t="shared" si="7"/>
        <v>2.3089273793761448E-3</v>
      </c>
      <c r="H512" s="15">
        <f>VLOOKUP(E512,'Corr factor'!$A$1:$F$32,6,0)</f>
        <v>0.58290995553709835</v>
      </c>
    </row>
    <row r="513" spans="1:8">
      <c r="A513" s="14" t="s">
        <v>3830</v>
      </c>
      <c r="B513" s="14" t="s">
        <v>4748</v>
      </c>
      <c r="C513" s="14" t="s">
        <v>4749</v>
      </c>
      <c r="D513" s="14" t="s">
        <v>2610</v>
      </c>
      <c r="E513" s="14" t="s">
        <v>3936</v>
      </c>
      <c r="F513">
        <f>SUMIF(GID_GCED_CO2_Plant_2019_v1.0!$V$1:$V$797,'loc sxcoal vs GID worksheet'!A513,GID_GCED_CO2_Plant_2019_v1.0!$AB$1:$AB$797)</f>
        <v>0</v>
      </c>
      <c r="G513" s="15">
        <f t="shared" si="7"/>
        <v>0</v>
      </c>
      <c r="H513" s="15">
        <f>VLOOKUP(E513,'Corr factor'!$A$1:$F$32,6,0)</f>
        <v>1.919574761764046</v>
      </c>
    </row>
    <row r="514" spans="1:8">
      <c r="A514" s="14" t="s">
        <v>3831</v>
      </c>
      <c r="B514" s="14" t="s">
        <v>4750</v>
      </c>
      <c r="C514" s="14" t="s">
        <v>4751</v>
      </c>
      <c r="D514" s="14" t="s">
        <v>2386</v>
      </c>
      <c r="E514" s="14" t="s">
        <v>3955</v>
      </c>
      <c r="F514">
        <f>SUMIF(GID_GCED_CO2_Plant_2019_v1.0!$V$1:$V$797,'loc sxcoal vs GID worksheet'!A514,GID_GCED_CO2_Plant_2019_v1.0!$AB$1:$AB$797)</f>
        <v>0</v>
      </c>
      <c r="G514" s="15">
        <f t="shared" si="7"/>
        <v>0</v>
      </c>
      <c r="H514" s="15">
        <f>VLOOKUP(E514,'Corr factor'!$A$1:$F$32,6,0)</f>
        <v>0.42157511711935775</v>
      </c>
    </row>
    <row r="515" spans="1:8">
      <c r="A515" s="14" t="s">
        <v>3330</v>
      </c>
      <c r="B515" s="14" t="s">
        <v>4752</v>
      </c>
      <c r="C515" s="14" t="s">
        <v>2724</v>
      </c>
      <c r="D515" s="14" t="s">
        <v>2412</v>
      </c>
      <c r="E515" s="14" t="s">
        <v>3949</v>
      </c>
      <c r="F515">
        <f>SUMIF(GID_GCED_CO2_Plant_2019_v1.0!$V$1:$V$797,'loc sxcoal vs GID worksheet'!A515,GID_GCED_CO2_Plant_2019_v1.0!$AB$1:$AB$797)</f>
        <v>2148.8200000000002</v>
      </c>
      <c r="G515" s="15">
        <f t="shared" ref="G515:G578" si="8">F515/SUM($F$2:$F$686)</f>
        <v>4.7436866760534342E-3</v>
      </c>
      <c r="H515" s="15">
        <f>VLOOKUP(E515,'Corr factor'!$A$1:$F$32,6,0)</f>
        <v>0.81532738497835044</v>
      </c>
    </row>
    <row r="516" spans="1:8">
      <c r="A516" s="14" t="s">
        <v>3492</v>
      </c>
      <c r="B516" s="14" t="s">
        <v>4753</v>
      </c>
      <c r="C516" s="14" t="s">
        <v>4754</v>
      </c>
      <c r="D516" s="14" t="s">
        <v>2634</v>
      </c>
      <c r="E516" s="14" t="s">
        <v>3974</v>
      </c>
      <c r="F516">
        <f>SUMIF(GID_GCED_CO2_Plant_2019_v1.0!$V$1:$V$797,'loc sxcoal vs GID worksheet'!A516,GID_GCED_CO2_Plant_2019_v1.0!$AB$1:$AB$797)</f>
        <v>261.48</v>
      </c>
      <c r="G516" s="15">
        <f t="shared" si="8"/>
        <v>5.7723736378777755E-4</v>
      </c>
      <c r="H516" s="15">
        <f>VLOOKUP(E516,'Corr factor'!$A$1:$F$32,6,0)</f>
        <v>0.31049380620353817</v>
      </c>
    </row>
    <row r="517" spans="1:8">
      <c r="A517" s="14" t="s">
        <v>3832</v>
      </c>
      <c r="B517" s="14" t="s">
        <v>4755</v>
      </c>
      <c r="C517" s="14" t="s">
        <v>4756</v>
      </c>
      <c r="D517" s="14" t="s">
        <v>3943</v>
      </c>
      <c r="E517" s="14" t="s">
        <v>3944</v>
      </c>
      <c r="F517">
        <f>SUMIF(GID_GCED_CO2_Plant_2019_v1.0!$V$1:$V$797,'loc sxcoal vs GID worksheet'!A517,GID_GCED_CO2_Plant_2019_v1.0!$AB$1:$AB$797)</f>
        <v>0</v>
      </c>
      <c r="G517" s="15">
        <f t="shared" si="8"/>
        <v>0</v>
      </c>
      <c r="H517" s="15">
        <f>VLOOKUP(E517,'Corr factor'!$A$1:$F$32,6,0)</f>
        <v>0.88297575591570643</v>
      </c>
    </row>
    <row r="518" spans="1:8">
      <c r="A518" s="14" t="s">
        <v>3833</v>
      </c>
      <c r="B518" s="14" t="s">
        <v>4757</v>
      </c>
      <c r="C518" s="14" t="s">
        <v>4758</v>
      </c>
      <c r="D518" s="14" t="s">
        <v>3970</v>
      </c>
      <c r="E518" s="14" t="s">
        <v>3971</v>
      </c>
      <c r="F518">
        <f>SUMIF(GID_GCED_CO2_Plant_2019_v1.0!$V$1:$V$797,'loc sxcoal vs GID worksheet'!A518,GID_GCED_CO2_Plant_2019_v1.0!$AB$1:$AB$797)</f>
        <v>0</v>
      </c>
      <c r="G518" s="15">
        <f t="shared" si="8"/>
        <v>0</v>
      </c>
      <c r="H518" s="15">
        <f>VLOOKUP(E518,'Corr factor'!$A$1:$F$32,6,0)</f>
        <v>0.97565072710487244</v>
      </c>
    </row>
    <row r="519" spans="1:8">
      <c r="A519" s="14" t="s">
        <v>3442</v>
      </c>
      <c r="B519" s="14" t="s">
        <v>4759</v>
      </c>
      <c r="C519" s="14" t="s">
        <v>1277</v>
      </c>
      <c r="D519" s="14" t="s">
        <v>2386</v>
      </c>
      <c r="E519" s="14" t="s">
        <v>3955</v>
      </c>
      <c r="F519">
        <f>SUMIF(GID_GCED_CO2_Plant_2019_v1.0!$V$1:$V$797,'loc sxcoal vs GID worksheet'!A519,GID_GCED_CO2_Plant_2019_v1.0!$AB$1:$AB$797)</f>
        <v>11360.86</v>
      </c>
      <c r="G519" s="15">
        <f t="shared" si="8"/>
        <v>2.5079978877015487E-2</v>
      </c>
      <c r="H519" s="15">
        <f>VLOOKUP(E519,'Corr factor'!$A$1:$F$32,6,0)</f>
        <v>0.42157511711935775</v>
      </c>
    </row>
    <row r="520" spans="1:8">
      <c r="A520" s="14" t="s">
        <v>3299</v>
      </c>
      <c r="B520" s="14" t="s">
        <v>4760</v>
      </c>
      <c r="C520" s="14" t="s">
        <v>2568</v>
      </c>
      <c r="D520" s="14" t="s">
        <v>2565</v>
      </c>
      <c r="E520" s="14" t="s">
        <v>4086</v>
      </c>
      <c r="F520">
        <f>SUMIF(GID_GCED_CO2_Plant_2019_v1.0!$V$1:$V$797,'loc sxcoal vs GID worksheet'!A520,GID_GCED_CO2_Plant_2019_v1.0!$AB$1:$AB$797)</f>
        <v>522.95000000000005</v>
      </c>
      <c r="G520" s="15">
        <f t="shared" si="8"/>
        <v>1.1544526518005899E-3</v>
      </c>
      <c r="H520" s="15">
        <f>VLOOKUP(E520,'Corr factor'!$A$1:$F$32,6,0)</f>
        <v>1.2331548907448633</v>
      </c>
    </row>
    <row r="521" spans="1:8">
      <c r="A521" s="14" t="s">
        <v>3834</v>
      </c>
      <c r="B521" s="14" t="s">
        <v>4761</v>
      </c>
      <c r="C521" s="14" t="s">
        <v>2568</v>
      </c>
      <c r="D521" s="14" t="s">
        <v>2409</v>
      </c>
      <c r="E521" s="14" t="s">
        <v>3961</v>
      </c>
      <c r="F521">
        <f>SUMIF(GID_GCED_CO2_Plant_2019_v1.0!$V$1:$V$797,'loc sxcoal vs GID worksheet'!A521,GID_GCED_CO2_Plant_2019_v1.0!$AB$1:$AB$797)</f>
        <v>0</v>
      </c>
      <c r="G521" s="15">
        <f t="shared" si="8"/>
        <v>0</v>
      </c>
      <c r="H521" s="15">
        <f>VLOOKUP(E521,'Corr factor'!$A$1:$F$32,6,0)</f>
        <v>3.1287476638885536</v>
      </c>
    </row>
    <row r="522" spans="1:8">
      <c r="A522" s="14" t="s">
        <v>3453</v>
      </c>
      <c r="B522" s="14" t="s">
        <v>4762</v>
      </c>
      <c r="C522" s="14" t="s">
        <v>2927</v>
      </c>
      <c r="D522" s="14" t="s">
        <v>2357</v>
      </c>
      <c r="E522" s="14" t="s">
        <v>4062</v>
      </c>
      <c r="F522">
        <f>SUMIF(GID_GCED_CO2_Plant_2019_v1.0!$V$1:$V$797,'loc sxcoal vs GID worksheet'!A522,GID_GCED_CO2_Plant_2019_v1.0!$AB$1:$AB$797)</f>
        <v>365.39</v>
      </c>
      <c r="G522" s="15">
        <f t="shared" si="8"/>
        <v>8.0662674145026768E-4</v>
      </c>
      <c r="H522" s="15">
        <f>VLOOKUP(E522,'Corr factor'!$A$1:$F$32,6,0)</f>
        <v>0.79611556521694449</v>
      </c>
    </row>
    <row r="523" spans="1:8">
      <c r="A523" s="14" t="s">
        <v>3463</v>
      </c>
      <c r="B523" s="14" t="s">
        <v>4763</v>
      </c>
      <c r="C523" s="14" t="s">
        <v>3221</v>
      </c>
      <c r="D523" s="14" t="s">
        <v>2634</v>
      </c>
      <c r="E523" s="14" t="s">
        <v>3974</v>
      </c>
      <c r="F523">
        <f>SUMIF(GID_GCED_CO2_Plant_2019_v1.0!$V$1:$V$797,'loc sxcoal vs GID worksheet'!A523,GID_GCED_CO2_Plant_2019_v1.0!$AB$1:$AB$797)</f>
        <v>941.99</v>
      </c>
      <c r="G523" s="15">
        <f t="shared" si="8"/>
        <v>2.0795159259386895E-3</v>
      </c>
      <c r="H523" s="15">
        <f>VLOOKUP(E523,'Corr factor'!$A$1:$F$32,6,0)</f>
        <v>0.31049380620353817</v>
      </c>
    </row>
    <row r="524" spans="1:8">
      <c r="A524" s="14" t="s">
        <v>3835</v>
      </c>
      <c r="B524" s="14" t="s">
        <v>4764</v>
      </c>
      <c r="C524" s="14" t="s">
        <v>4765</v>
      </c>
      <c r="D524" s="14" t="s">
        <v>2610</v>
      </c>
      <c r="E524" s="14" t="s">
        <v>3936</v>
      </c>
      <c r="F524">
        <f>SUMIF(GID_GCED_CO2_Plant_2019_v1.0!$V$1:$V$797,'loc sxcoal vs GID worksheet'!A524,GID_GCED_CO2_Plant_2019_v1.0!$AB$1:$AB$797)</f>
        <v>0</v>
      </c>
      <c r="G524" s="15">
        <f t="shared" si="8"/>
        <v>0</v>
      </c>
      <c r="H524" s="15">
        <f>VLOOKUP(E524,'Corr factor'!$A$1:$F$32,6,0)</f>
        <v>1.919574761764046</v>
      </c>
    </row>
    <row r="525" spans="1:8">
      <c r="A525" s="14" t="s">
        <v>3509</v>
      </c>
      <c r="B525" s="14" t="s">
        <v>4766</v>
      </c>
      <c r="C525" s="14" t="s">
        <v>4767</v>
      </c>
      <c r="D525" s="14" t="s">
        <v>2610</v>
      </c>
      <c r="E525" s="14" t="s">
        <v>3936</v>
      </c>
      <c r="F525">
        <f>SUMIF(GID_GCED_CO2_Plant_2019_v1.0!$V$1:$V$797,'loc sxcoal vs GID worksheet'!A525,GID_GCED_CO2_Plant_2019_v1.0!$AB$1:$AB$797)</f>
        <v>103.91999999999999</v>
      </c>
      <c r="G525" s="15">
        <f t="shared" si="8"/>
        <v>2.2941145343745537E-4</v>
      </c>
      <c r="H525" s="15">
        <f>VLOOKUP(E525,'Corr factor'!$A$1:$F$32,6,0)</f>
        <v>1.919574761764046</v>
      </c>
    </row>
    <row r="526" spans="1:8">
      <c r="A526" s="14" t="s">
        <v>3836</v>
      </c>
      <c r="B526" s="14" t="s">
        <v>4768</v>
      </c>
      <c r="C526" s="14" t="s">
        <v>4769</v>
      </c>
      <c r="D526" s="14" t="s">
        <v>3970</v>
      </c>
      <c r="E526" s="14" t="s">
        <v>3971</v>
      </c>
      <c r="F526">
        <f>SUMIF(GID_GCED_CO2_Plant_2019_v1.0!$V$1:$V$797,'loc sxcoal vs GID worksheet'!A526,GID_GCED_CO2_Plant_2019_v1.0!$AB$1:$AB$797)</f>
        <v>0</v>
      </c>
      <c r="G526" s="15">
        <f t="shared" si="8"/>
        <v>0</v>
      </c>
      <c r="H526" s="15">
        <f>VLOOKUP(E526,'Corr factor'!$A$1:$F$32,6,0)</f>
        <v>0.97565072710487244</v>
      </c>
    </row>
    <row r="527" spans="1:8">
      <c r="A527" s="14" t="s">
        <v>3368</v>
      </c>
      <c r="B527" s="14" t="s">
        <v>4770</v>
      </c>
      <c r="C527" s="14" t="s">
        <v>4771</v>
      </c>
      <c r="D527" s="14" t="s">
        <v>3970</v>
      </c>
      <c r="E527" s="14" t="s">
        <v>3971</v>
      </c>
      <c r="F527">
        <f>SUMIF(GID_GCED_CO2_Plant_2019_v1.0!$V$1:$V$797,'loc sxcoal vs GID worksheet'!A527,GID_GCED_CO2_Plant_2019_v1.0!$AB$1:$AB$797)</f>
        <v>1005.6800000000001</v>
      </c>
      <c r="G527" s="15">
        <f t="shared" si="8"/>
        <v>2.2201165366914949E-3</v>
      </c>
      <c r="H527" s="15">
        <f>VLOOKUP(E527,'Corr factor'!$A$1:$F$32,6,0)</f>
        <v>0.97565072710487244</v>
      </c>
    </row>
    <row r="528" spans="1:8">
      <c r="A528" s="14" t="s">
        <v>3508</v>
      </c>
      <c r="B528" s="14" t="s">
        <v>4772</v>
      </c>
      <c r="C528" s="14" t="s">
        <v>4773</v>
      </c>
      <c r="D528" s="14" t="s">
        <v>2610</v>
      </c>
      <c r="E528" s="14" t="s">
        <v>3936</v>
      </c>
      <c r="F528">
        <f>SUMIF(GID_GCED_CO2_Plant_2019_v1.0!$V$1:$V$797,'loc sxcoal vs GID worksheet'!A528,GID_GCED_CO2_Plant_2019_v1.0!$AB$1:$AB$797)</f>
        <v>1810.2200000000003</v>
      </c>
      <c r="G528" s="15">
        <f t="shared" si="8"/>
        <v>3.9962009357347051E-3</v>
      </c>
      <c r="H528" s="15">
        <f>VLOOKUP(E528,'Corr factor'!$A$1:$F$32,6,0)</f>
        <v>1.919574761764046</v>
      </c>
    </row>
    <row r="529" spans="1:8">
      <c r="A529" s="14" t="s">
        <v>3837</v>
      </c>
      <c r="B529" s="14" t="s">
        <v>4774</v>
      </c>
      <c r="C529" s="14" t="s">
        <v>1697</v>
      </c>
      <c r="D529" s="14" t="s">
        <v>2438</v>
      </c>
      <c r="E529" s="14" t="s">
        <v>3959</v>
      </c>
      <c r="F529">
        <f>SUMIF(GID_GCED_CO2_Plant_2019_v1.0!$V$1:$V$797,'loc sxcoal vs GID worksheet'!A529,GID_GCED_CO2_Plant_2019_v1.0!$AB$1:$AB$797)</f>
        <v>0</v>
      </c>
      <c r="G529" s="15">
        <f t="shared" si="8"/>
        <v>0</v>
      </c>
      <c r="H529" s="15">
        <f>VLOOKUP(E529,'Corr factor'!$A$1:$F$32,6,0)</f>
        <v>0.58290995553709835</v>
      </c>
    </row>
    <row r="530" spans="1:8">
      <c r="A530" s="14" t="s">
        <v>3838</v>
      </c>
      <c r="B530" s="14" t="s">
        <v>4775</v>
      </c>
      <c r="C530" s="14" t="s">
        <v>4776</v>
      </c>
      <c r="D530" s="14" t="s">
        <v>2564</v>
      </c>
      <c r="E530" s="14" t="s">
        <v>4074</v>
      </c>
      <c r="F530">
        <f>SUMIF(GID_GCED_CO2_Plant_2019_v1.0!$V$1:$V$797,'loc sxcoal vs GID worksheet'!A530,GID_GCED_CO2_Plant_2019_v1.0!$AB$1:$AB$797)</f>
        <v>0</v>
      </c>
      <c r="G530" s="15">
        <f t="shared" si="8"/>
        <v>0</v>
      </c>
      <c r="H530" s="15">
        <f>VLOOKUP(E530,'Corr factor'!$A$1:$F$32,6,0)</f>
        <v>0.94874925767174645</v>
      </c>
    </row>
    <row r="531" spans="1:8">
      <c r="A531" s="14" t="s">
        <v>3839</v>
      </c>
      <c r="B531" s="14" t="s">
        <v>4777</v>
      </c>
      <c r="C531" s="14" t="s">
        <v>2531</v>
      </c>
      <c r="D531" s="14" t="s">
        <v>2366</v>
      </c>
      <c r="E531" s="14" t="s">
        <v>3987</v>
      </c>
      <c r="F531">
        <f>SUMIF(GID_GCED_CO2_Plant_2019_v1.0!$V$1:$V$797,'loc sxcoal vs GID worksheet'!A531,GID_GCED_CO2_Plant_2019_v1.0!$AB$1:$AB$797)</f>
        <v>0</v>
      </c>
      <c r="G531" s="15">
        <f t="shared" si="8"/>
        <v>0</v>
      </c>
      <c r="H531" s="15">
        <f>VLOOKUP(E531,'Corr factor'!$A$1:$F$32,6,0)</f>
        <v>0.89004479403326275</v>
      </c>
    </row>
    <row r="532" spans="1:8">
      <c r="A532" s="14" t="s">
        <v>3344</v>
      </c>
      <c r="B532" s="14" t="s">
        <v>4778</v>
      </c>
      <c r="C532" s="14" t="s">
        <v>2800</v>
      </c>
      <c r="D532" s="14" t="s">
        <v>2458</v>
      </c>
      <c r="E532" s="14" t="s">
        <v>3957</v>
      </c>
      <c r="F532">
        <f>SUMIF(GID_GCED_CO2_Plant_2019_v1.0!$V$1:$V$797,'loc sxcoal vs GID worksheet'!A532,GID_GCED_CO2_Plant_2019_v1.0!$AB$1:$AB$797)</f>
        <v>1776.71</v>
      </c>
      <c r="G532" s="15">
        <f t="shared" si="8"/>
        <v>3.9222250138266105E-3</v>
      </c>
      <c r="H532" s="15">
        <f>VLOOKUP(E532,'Corr factor'!$A$1:$F$32,6,0)</f>
        <v>1.079779275331352</v>
      </c>
    </row>
    <row r="533" spans="1:8">
      <c r="A533" s="14" t="s">
        <v>3840</v>
      </c>
      <c r="B533" s="14" t="s">
        <v>4779</v>
      </c>
      <c r="C533" s="14" t="s">
        <v>4780</v>
      </c>
      <c r="D533" s="14" t="s">
        <v>2458</v>
      </c>
      <c r="E533" s="14" t="s">
        <v>3957</v>
      </c>
      <c r="F533">
        <f>SUMIF(GID_GCED_CO2_Plant_2019_v1.0!$V$1:$V$797,'loc sxcoal vs GID worksheet'!A533,GID_GCED_CO2_Plant_2019_v1.0!$AB$1:$AB$797)</f>
        <v>0</v>
      </c>
      <c r="G533" s="15">
        <f t="shared" si="8"/>
        <v>0</v>
      </c>
      <c r="H533" s="15">
        <f>VLOOKUP(E533,'Corr factor'!$A$1:$F$32,6,0)</f>
        <v>1.079779275331352</v>
      </c>
    </row>
    <row r="534" spans="1:8">
      <c r="A534" s="14" t="s">
        <v>3841</v>
      </c>
      <c r="B534" s="14" t="s">
        <v>4781</v>
      </c>
      <c r="C534" s="14" t="s">
        <v>2586</v>
      </c>
      <c r="D534" s="14" t="s">
        <v>2362</v>
      </c>
      <c r="E534" s="14" t="s">
        <v>3963</v>
      </c>
      <c r="F534">
        <f>SUMIF(GID_GCED_CO2_Plant_2019_v1.0!$V$1:$V$797,'loc sxcoal vs GID worksheet'!A534,GID_GCED_CO2_Plant_2019_v1.0!$AB$1:$AB$797)</f>
        <v>0</v>
      </c>
      <c r="G534" s="15">
        <f t="shared" si="8"/>
        <v>0</v>
      </c>
      <c r="H534" s="15">
        <f>VLOOKUP(E534,'Corr factor'!$A$1:$F$32,6,0)</f>
        <v>0.75648970822376005</v>
      </c>
    </row>
    <row r="535" spans="1:8">
      <c r="A535" s="14" t="s">
        <v>3302</v>
      </c>
      <c r="B535" s="14" t="s">
        <v>4782</v>
      </c>
      <c r="C535" s="14" t="s">
        <v>2579</v>
      </c>
      <c r="D535" s="14" t="s">
        <v>2412</v>
      </c>
      <c r="E535" s="14" t="s">
        <v>3949</v>
      </c>
      <c r="F535">
        <f>SUMIF(GID_GCED_CO2_Plant_2019_v1.0!$V$1:$V$797,'loc sxcoal vs GID worksheet'!A535,GID_GCED_CO2_Plant_2019_v1.0!$AB$1:$AB$797)</f>
        <v>1361.01</v>
      </c>
      <c r="G535" s="15">
        <f t="shared" si="8"/>
        <v>3.0045350485268588E-3</v>
      </c>
      <c r="H535" s="15">
        <f>VLOOKUP(E535,'Corr factor'!$A$1:$F$32,6,0)</f>
        <v>0.81532738497835044</v>
      </c>
    </row>
    <row r="536" spans="1:8">
      <c r="A536" s="14" t="s">
        <v>3842</v>
      </c>
      <c r="B536" s="14" t="s">
        <v>4783</v>
      </c>
      <c r="C536" s="14" t="s">
        <v>1597</v>
      </c>
      <c r="D536" s="14" t="s">
        <v>2564</v>
      </c>
      <c r="E536" s="14" t="s">
        <v>4074</v>
      </c>
      <c r="F536">
        <f>SUMIF(GID_GCED_CO2_Plant_2019_v1.0!$V$1:$V$797,'loc sxcoal vs GID worksheet'!A536,GID_GCED_CO2_Plant_2019_v1.0!$AB$1:$AB$797)</f>
        <v>0</v>
      </c>
      <c r="G536" s="15">
        <f t="shared" si="8"/>
        <v>0</v>
      </c>
      <c r="H536" s="15">
        <f>VLOOKUP(E536,'Corr factor'!$A$1:$F$32,6,0)</f>
        <v>0.94874925767174645</v>
      </c>
    </row>
    <row r="537" spans="1:8">
      <c r="A537" s="14" t="s">
        <v>3843</v>
      </c>
      <c r="B537" s="14" t="s">
        <v>4784</v>
      </c>
      <c r="C537" s="14" t="s">
        <v>4785</v>
      </c>
      <c r="D537" s="14" t="s">
        <v>2357</v>
      </c>
      <c r="E537" s="14" t="s">
        <v>4062</v>
      </c>
      <c r="F537">
        <f>SUMIF(GID_GCED_CO2_Plant_2019_v1.0!$V$1:$V$797,'loc sxcoal vs GID worksheet'!A537,GID_GCED_CO2_Plant_2019_v1.0!$AB$1:$AB$797)</f>
        <v>0</v>
      </c>
      <c r="G537" s="15">
        <f t="shared" si="8"/>
        <v>0</v>
      </c>
      <c r="H537" s="15">
        <f>VLOOKUP(E537,'Corr factor'!$A$1:$F$32,6,0)</f>
        <v>0.79611556521694449</v>
      </c>
    </row>
    <row r="538" spans="1:8">
      <c r="A538" s="14" t="s">
        <v>3350</v>
      </c>
      <c r="B538" s="14" t="s">
        <v>4786</v>
      </c>
      <c r="C538" s="14" t="s">
        <v>2836</v>
      </c>
      <c r="D538" s="14" t="s">
        <v>2545</v>
      </c>
      <c r="E538" s="14" t="s">
        <v>3953</v>
      </c>
      <c r="F538">
        <f>SUMIF(GID_GCED_CO2_Plant_2019_v1.0!$V$1:$V$797,'loc sxcoal vs GID worksheet'!A538,GID_GCED_CO2_Plant_2019_v1.0!$AB$1:$AB$797)</f>
        <v>402.27</v>
      </c>
      <c r="G538" s="15">
        <f t="shared" si="8"/>
        <v>8.8804219952160477E-4</v>
      </c>
      <c r="H538" s="15">
        <f>VLOOKUP(E538,'Corr factor'!$A$1:$F$32,6,0)</f>
        <v>2.5586462333137372</v>
      </c>
    </row>
    <row r="539" spans="1:8">
      <c r="A539" s="14" t="s">
        <v>3844</v>
      </c>
      <c r="B539" s="14" t="s">
        <v>4787</v>
      </c>
      <c r="C539" s="14" t="s">
        <v>4788</v>
      </c>
      <c r="D539" s="14" t="s">
        <v>2357</v>
      </c>
      <c r="E539" s="14" t="s">
        <v>4062</v>
      </c>
      <c r="F539">
        <f>SUMIF(GID_GCED_CO2_Plant_2019_v1.0!$V$1:$V$797,'loc sxcoal vs GID worksheet'!A539,GID_GCED_CO2_Plant_2019_v1.0!$AB$1:$AB$797)</f>
        <v>0</v>
      </c>
      <c r="G539" s="15">
        <f t="shared" si="8"/>
        <v>0</v>
      </c>
      <c r="H539" s="15">
        <f>VLOOKUP(E539,'Corr factor'!$A$1:$F$32,6,0)</f>
        <v>0.79611556521694449</v>
      </c>
    </row>
    <row r="540" spans="1:8">
      <c r="A540" s="14" t="s">
        <v>3845</v>
      </c>
      <c r="B540" s="14" t="s">
        <v>4789</v>
      </c>
      <c r="C540" s="14" t="s">
        <v>4790</v>
      </c>
      <c r="D540" s="14" t="s">
        <v>1445</v>
      </c>
      <c r="E540" s="14" t="s">
        <v>3947</v>
      </c>
      <c r="F540">
        <f>SUMIF(GID_GCED_CO2_Plant_2019_v1.0!$V$1:$V$797,'loc sxcoal vs GID worksheet'!A540,GID_GCED_CO2_Plant_2019_v1.0!$AB$1:$AB$797)</f>
        <v>0</v>
      </c>
      <c r="G540" s="15">
        <f t="shared" si="8"/>
        <v>0</v>
      </c>
      <c r="H540" s="15">
        <f>VLOOKUP(E540,'Corr factor'!$A$1:$F$32,6,0)</f>
        <v>1.0199100380374329</v>
      </c>
    </row>
    <row r="541" spans="1:8">
      <c r="A541" s="14" t="s">
        <v>3846</v>
      </c>
      <c r="B541" s="14" t="s">
        <v>4791</v>
      </c>
      <c r="C541" s="14" t="s">
        <v>4792</v>
      </c>
      <c r="D541" s="14" t="s">
        <v>3943</v>
      </c>
      <c r="E541" s="14" t="s">
        <v>3944</v>
      </c>
      <c r="F541">
        <f>SUMIF(GID_GCED_CO2_Plant_2019_v1.0!$V$1:$V$797,'loc sxcoal vs GID worksheet'!A541,GID_GCED_CO2_Plant_2019_v1.0!$AB$1:$AB$797)</f>
        <v>0</v>
      </c>
      <c r="G541" s="15">
        <f t="shared" si="8"/>
        <v>0</v>
      </c>
      <c r="H541" s="15">
        <f>VLOOKUP(E541,'Corr factor'!$A$1:$F$32,6,0)</f>
        <v>0.88297575591570643</v>
      </c>
    </row>
    <row r="542" spans="1:8">
      <c r="A542" s="14" t="s">
        <v>3847</v>
      </c>
      <c r="B542" s="14" t="s">
        <v>4793</v>
      </c>
      <c r="C542" s="14" t="s">
        <v>4794</v>
      </c>
      <c r="D542" s="14" t="s">
        <v>1517</v>
      </c>
      <c r="E542" s="14" t="s">
        <v>4043</v>
      </c>
      <c r="F542">
        <f>SUMIF(GID_GCED_CO2_Plant_2019_v1.0!$V$1:$V$797,'loc sxcoal vs GID worksheet'!A542,GID_GCED_CO2_Plant_2019_v1.0!$AB$1:$AB$797)</f>
        <v>0</v>
      </c>
      <c r="G542" s="15">
        <f t="shared" si="8"/>
        <v>0</v>
      </c>
      <c r="H542" s="15">
        <f>VLOOKUP(E542,'Corr factor'!$A$1:$F$32,6,0)</f>
        <v>1.3074521956443366</v>
      </c>
    </row>
    <row r="543" spans="1:8">
      <c r="A543" s="14" t="s">
        <v>3848</v>
      </c>
      <c r="B543" s="14" t="s">
        <v>4795</v>
      </c>
      <c r="C543" s="14" t="s">
        <v>4796</v>
      </c>
      <c r="D543" s="14" t="s">
        <v>3943</v>
      </c>
      <c r="E543" s="14" t="s">
        <v>3944</v>
      </c>
      <c r="F543">
        <f>SUMIF(GID_GCED_CO2_Plant_2019_v1.0!$V$1:$V$797,'loc sxcoal vs GID worksheet'!A543,GID_GCED_CO2_Plant_2019_v1.0!$AB$1:$AB$797)</f>
        <v>0</v>
      </c>
      <c r="G543" s="15">
        <f t="shared" si="8"/>
        <v>0</v>
      </c>
      <c r="H543" s="15">
        <f>VLOOKUP(E543,'Corr factor'!$A$1:$F$32,6,0)</f>
        <v>0.88297575591570643</v>
      </c>
    </row>
    <row r="544" spans="1:8">
      <c r="A544" s="14" t="s">
        <v>3849</v>
      </c>
      <c r="B544" s="14" t="s">
        <v>4797</v>
      </c>
      <c r="C544" s="14" t="s">
        <v>4798</v>
      </c>
      <c r="D544" s="14" t="s">
        <v>2400</v>
      </c>
      <c r="E544" s="14" t="s">
        <v>4023</v>
      </c>
      <c r="F544">
        <f>SUMIF(GID_GCED_CO2_Plant_2019_v1.0!$V$1:$V$797,'loc sxcoal vs GID worksheet'!A544,GID_GCED_CO2_Plant_2019_v1.0!$AB$1:$AB$797)</f>
        <v>0</v>
      </c>
      <c r="G544" s="15">
        <f t="shared" si="8"/>
        <v>0</v>
      </c>
      <c r="H544" s="15">
        <f>VLOOKUP(E544,'Corr factor'!$A$1:$F$32,6,0)</f>
        <v>1.1685760367937139</v>
      </c>
    </row>
    <row r="545" spans="1:8">
      <c r="A545" s="14" t="s">
        <v>3850</v>
      </c>
      <c r="B545" s="14" t="s">
        <v>4799</v>
      </c>
      <c r="C545" s="14" t="s">
        <v>4798</v>
      </c>
      <c r="D545" s="14" t="s">
        <v>2362</v>
      </c>
      <c r="E545" s="14" t="s">
        <v>3963</v>
      </c>
      <c r="F545">
        <f>SUMIF(GID_GCED_CO2_Plant_2019_v1.0!$V$1:$V$797,'loc sxcoal vs GID worksheet'!A545,GID_GCED_CO2_Plant_2019_v1.0!$AB$1:$AB$797)</f>
        <v>0</v>
      </c>
      <c r="G545" s="15">
        <f t="shared" si="8"/>
        <v>0</v>
      </c>
      <c r="H545" s="15">
        <f>VLOOKUP(E545,'Corr factor'!$A$1:$F$32,6,0)</f>
        <v>0.75648970822376005</v>
      </c>
    </row>
    <row r="546" spans="1:8">
      <c r="A546" s="14" t="s">
        <v>3437</v>
      </c>
      <c r="B546" s="14" t="s">
        <v>4800</v>
      </c>
      <c r="C546" s="14" t="s">
        <v>3168</v>
      </c>
      <c r="D546" s="14" t="s">
        <v>3970</v>
      </c>
      <c r="E546" s="14" t="s">
        <v>3971</v>
      </c>
      <c r="F546">
        <f>SUMIF(GID_GCED_CO2_Plant_2019_v1.0!$V$1:$V$797,'loc sxcoal vs GID worksheet'!A546,GID_GCED_CO2_Plant_2019_v1.0!$AB$1:$AB$797)</f>
        <v>1411.31</v>
      </c>
      <c r="G546" s="15">
        <f t="shared" si="8"/>
        <v>3.1155761966013776E-3</v>
      </c>
      <c r="H546" s="15">
        <f>VLOOKUP(E546,'Corr factor'!$A$1:$F$32,6,0)</f>
        <v>0.97565072710487244</v>
      </c>
    </row>
    <row r="547" spans="1:8">
      <c r="A547" s="14" t="s">
        <v>3445</v>
      </c>
      <c r="B547" s="14" t="s">
        <v>4801</v>
      </c>
      <c r="C547" s="14" t="s">
        <v>3197</v>
      </c>
      <c r="D547" s="14" t="s">
        <v>2446</v>
      </c>
      <c r="E547" s="14" t="s">
        <v>3951</v>
      </c>
      <c r="F547">
        <f>SUMIF(GID_GCED_CO2_Plant_2019_v1.0!$V$1:$V$797,'loc sxcoal vs GID worksheet'!A547,GID_GCED_CO2_Plant_2019_v1.0!$AB$1:$AB$797)</f>
        <v>878.29</v>
      </c>
      <c r="G547" s="15">
        <f t="shared" si="8"/>
        <v>1.9388932394109187E-3</v>
      </c>
      <c r="H547" s="15">
        <f>VLOOKUP(E547,'Corr factor'!$A$1:$F$32,6,0)</f>
        <v>1.4351795217863323</v>
      </c>
    </row>
    <row r="548" spans="1:8">
      <c r="A548" s="14" t="s">
        <v>3252</v>
      </c>
      <c r="B548" s="14" t="s">
        <v>4802</v>
      </c>
      <c r="C548" s="14" t="s">
        <v>2388</v>
      </c>
      <c r="D548" s="14" t="s">
        <v>2386</v>
      </c>
      <c r="E548" s="14" t="s">
        <v>3955</v>
      </c>
      <c r="F548">
        <f>SUMIF(GID_GCED_CO2_Plant_2019_v1.0!$V$1:$V$797,'loc sxcoal vs GID worksheet'!A548,GID_GCED_CO2_Plant_2019_v1.0!$AB$1:$AB$797)</f>
        <v>29919.040000000001</v>
      </c>
      <c r="G548" s="15">
        <f t="shared" si="8"/>
        <v>6.6048599421221765E-2</v>
      </c>
      <c r="H548" s="15">
        <f>VLOOKUP(E548,'Corr factor'!$A$1:$F$32,6,0)</f>
        <v>0.42157511711935775</v>
      </c>
    </row>
    <row r="549" spans="1:8">
      <c r="A549" s="14" t="s">
        <v>3851</v>
      </c>
      <c r="B549" s="14" t="s">
        <v>4803</v>
      </c>
      <c r="C549" s="14" t="s">
        <v>4804</v>
      </c>
      <c r="D549" s="14" t="s">
        <v>2610</v>
      </c>
      <c r="E549" s="14" t="s">
        <v>3936</v>
      </c>
      <c r="F549">
        <f>SUMIF(GID_GCED_CO2_Plant_2019_v1.0!$V$1:$V$797,'loc sxcoal vs GID worksheet'!A549,GID_GCED_CO2_Plant_2019_v1.0!$AB$1:$AB$797)</f>
        <v>0</v>
      </c>
      <c r="G549" s="15">
        <f t="shared" si="8"/>
        <v>0</v>
      </c>
      <c r="H549" s="15">
        <f>VLOOKUP(E549,'Corr factor'!$A$1:$F$32,6,0)</f>
        <v>1.919574761764046</v>
      </c>
    </row>
    <row r="550" spans="1:8">
      <c r="A550" s="14" t="s">
        <v>3852</v>
      </c>
      <c r="B550" s="14" t="s">
        <v>4805</v>
      </c>
      <c r="C550" s="14" t="s">
        <v>4806</v>
      </c>
      <c r="D550" s="14" t="s">
        <v>2610</v>
      </c>
      <c r="E550" s="14" t="s">
        <v>3936</v>
      </c>
      <c r="F550">
        <f>SUMIF(GID_GCED_CO2_Plant_2019_v1.0!$V$1:$V$797,'loc sxcoal vs GID worksheet'!A550,GID_GCED_CO2_Plant_2019_v1.0!$AB$1:$AB$797)</f>
        <v>0</v>
      </c>
      <c r="G550" s="15">
        <f t="shared" si="8"/>
        <v>0</v>
      </c>
      <c r="H550" s="15">
        <f>VLOOKUP(E550,'Corr factor'!$A$1:$F$32,6,0)</f>
        <v>1.919574761764046</v>
      </c>
    </row>
    <row r="551" spans="1:8">
      <c r="A551" s="14" t="s">
        <v>3382</v>
      </c>
      <c r="B551" s="14" t="s">
        <v>4807</v>
      </c>
      <c r="C551" s="14" t="s">
        <v>2968</v>
      </c>
      <c r="D551" s="14" t="s">
        <v>2386</v>
      </c>
      <c r="E551" s="14" t="s">
        <v>3955</v>
      </c>
      <c r="F551">
        <f>SUMIF(GID_GCED_CO2_Plant_2019_v1.0!$V$1:$V$797,'loc sxcoal vs GID worksheet'!A551,GID_GCED_CO2_Plant_2019_v1.0!$AB$1:$AB$797)</f>
        <v>67.040000000000006</v>
      </c>
      <c r="G551" s="15">
        <f t="shared" si="8"/>
        <v>1.4799599536611827E-4</v>
      </c>
      <c r="H551" s="15">
        <f>VLOOKUP(E551,'Corr factor'!$A$1:$F$32,6,0)</f>
        <v>0.42157511711935775</v>
      </c>
    </row>
    <row r="552" spans="1:8">
      <c r="A552" s="14" t="s">
        <v>3853</v>
      </c>
      <c r="B552" s="14" t="s">
        <v>4808</v>
      </c>
      <c r="C552" s="14" t="s">
        <v>2968</v>
      </c>
      <c r="D552" s="14" t="s">
        <v>2416</v>
      </c>
      <c r="E552" s="14" t="s">
        <v>3979</v>
      </c>
      <c r="F552">
        <f>SUMIF(GID_GCED_CO2_Plant_2019_v1.0!$V$1:$V$797,'loc sxcoal vs GID worksheet'!A552,GID_GCED_CO2_Plant_2019_v1.0!$AB$1:$AB$797)</f>
        <v>0</v>
      </c>
      <c r="G552" s="15">
        <f t="shared" si="8"/>
        <v>0</v>
      </c>
      <c r="H552" s="15">
        <f>VLOOKUP(E552,'Corr factor'!$A$1:$F$32,6,0)</f>
        <v>1.3709830768980753</v>
      </c>
    </row>
    <row r="553" spans="1:8">
      <c r="A553" s="14" t="s">
        <v>3271</v>
      </c>
      <c r="B553" s="14" t="s">
        <v>4809</v>
      </c>
      <c r="C553" s="14" t="s">
        <v>2452</v>
      </c>
      <c r="D553" s="14" t="s">
        <v>2453</v>
      </c>
      <c r="E553" s="14" t="s">
        <v>4031</v>
      </c>
      <c r="F553">
        <f>SUMIF(GID_GCED_CO2_Plant_2019_v1.0!$V$1:$V$797,'loc sxcoal vs GID worksheet'!A553,GID_GCED_CO2_Plant_2019_v1.0!$AB$1:$AB$797)</f>
        <v>3503.12</v>
      </c>
      <c r="G553" s="15">
        <f t="shared" si="8"/>
        <v>7.7334088795787013E-3</v>
      </c>
      <c r="H553" s="15">
        <f>VLOOKUP(E553,'Corr factor'!$A$1:$F$32,6,0)</f>
        <v>1.28036108881481</v>
      </c>
    </row>
    <row r="554" spans="1:8">
      <c r="A554" s="14" t="s">
        <v>3460</v>
      </c>
      <c r="B554" s="14" t="s">
        <v>4810</v>
      </c>
      <c r="C554" s="14" t="s">
        <v>2879</v>
      </c>
      <c r="D554" s="14" t="s">
        <v>2446</v>
      </c>
      <c r="E554" s="14" t="s">
        <v>3951</v>
      </c>
      <c r="F554">
        <f>SUMIF(GID_GCED_CO2_Plant_2019_v1.0!$V$1:$V$797,'loc sxcoal vs GID worksheet'!A554,GID_GCED_CO2_Plant_2019_v1.0!$AB$1:$AB$797)</f>
        <v>1129.71</v>
      </c>
      <c r="G554" s="15">
        <f t="shared" si="8"/>
        <v>2.4939223735837928E-3</v>
      </c>
      <c r="H554" s="15">
        <f>VLOOKUP(E554,'Corr factor'!$A$1:$F$32,6,0)</f>
        <v>1.4351795217863323</v>
      </c>
    </row>
    <row r="555" spans="1:8">
      <c r="A555" s="14" t="s">
        <v>3854</v>
      </c>
      <c r="B555" s="14" t="s">
        <v>4811</v>
      </c>
      <c r="C555" s="14" t="s">
        <v>4812</v>
      </c>
      <c r="D555" s="14" t="s">
        <v>2370</v>
      </c>
      <c r="E555" s="14" t="s">
        <v>4145</v>
      </c>
      <c r="F555">
        <f>SUMIF(GID_GCED_CO2_Plant_2019_v1.0!$V$1:$V$797,'loc sxcoal vs GID worksheet'!A555,GID_GCED_CO2_Plant_2019_v1.0!$AB$1:$AB$797)</f>
        <v>0</v>
      </c>
      <c r="G555" s="15">
        <f t="shared" si="8"/>
        <v>0</v>
      </c>
      <c r="H555" s="15">
        <f>VLOOKUP(E555,'Corr factor'!$A$1:$F$32,6,0)</f>
        <v>1.9984191813644829</v>
      </c>
    </row>
    <row r="556" spans="1:8">
      <c r="A556" s="14" t="s">
        <v>3458</v>
      </c>
      <c r="B556" s="14" t="s">
        <v>4813</v>
      </c>
      <c r="C556" s="14" t="s">
        <v>3213</v>
      </c>
      <c r="D556" s="14" t="s">
        <v>2564</v>
      </c>
      <c r="E556" s="14" t="s">
        <v>4074</v>
      </c>
      <c r="F556">
        <f>SUMIF(GID_GCED_CO2_Plant_2019_v1.0!$V$1:$V$797,'loc sxcoal vs GID worksheet'!A556,GID_GCED_CO2_Plant_2019_v1.0!$AB$1:$AB$797)</f>
        <v>33.520000000000003</v>
      </c>
      <c r="G556" s="15">
        <f t="shared" si="8"/>
        <v>7.3997997683059136E-5</v>
      </c>
      <c r="H556" s="15">
        <f>VLOOKUP(E556,'Corr factor'!$A$1:$F$32,6,0)</f>
        <v>0.94874925767174645</v>
      </c>
    </row>
    <row r="557" spans="1:8">
      <c r="A557" s="14" t="s">
        <v>3323</v>
      </c>
      <c r="B557" s="14" t="s">
        <v>4814</v>
      </c>
      <c r="C557" s="14" t="s">
        <v>2694</v>
      </c>
      <c r="D557" s="14" t="s">
        <v>2696</v>
      </c>
      <c r="E557" s="14" t="s">
        <v>4205</v>
      </c>
      <c r="F557">
        <f>SUMIF(GID_GCED_CO2_Plant_2019_v1.0!$V$1:$V$797,'loc sxcoal vs GID worksheet'!A557,GID_GCED_CO2_Plant_2019_v1.0!$AB$1:$AB$797)</f>
        <v>1247.05</v>
      </c>
      <c r="G557" s="15">
        <f t="shared" si="8"/>
        <v>2.7529595170244295E-3</v>
      </c>
      <c r="H557" s="15">
        <f>VLOOKUP(E557,'Corr factor'!$A$1:$F$32,6,0)</f>
        <v>0.6419083583231352</v>
      </c>
    </row>
    <row r="558" spans="1:8">
      <c r="A558" s="14" t="s">
        <v>3298</v>
      </c>
      <c r="B558" s="14" t="s">
        <v>4815</v>
      </c>
      <c r="C558" s="14" t="s">
        <v>2561</v>
      </c>
      <c r="D558" s="14" t="s">
        <v>2496</v>
      </c>
      <c r="E558" s="14" t="s">
        <v>3976</v>
      </c>
      <c r="F558">
        <f>SUMIF(GID_GCED_CO2_Plant_2019_v1.0!$V$1:$V$797,'loc sxcoal vs GID worksheet'!A558,GID_GCED_CO2_Plant_2019_v1.0!$AB$1:$AB$797)</f>
        <v>261.48</v>
      </c>
      <c r="G558" s="15">
        <f t="shared" si="8"/>
        <v>5.7723736378777755E-4</v>
      </c>
      <c r="H558" s="15">
        <f>VLOOKUP(E558,'Corr factor'!$A$1:$F$32,6,0)</f>
        <v>0.68433331729618196</v>
      </c>
    </row>
    <row r="559" spans="1:8">
      <c r="A559" s="14" t="s">
        <v>3855</v>
      </c>
      <c r="B559" s="14" t="s">
        <v>4816</v>
      </c>
      <c r="C559" s="14" t="s">
        <v>2413</v>
      </c>
      <c r="D559" s="14" t="s">
        <v>2370</v>
      </c>
      <c r="E559" s="14" t="s">
        <v>4145</v>
      </c>
      <c r="F559">
        <f>SUMIF(GID_GCED_CO2_Plant_2019_v1.0!$V$1:$V$797,'loc sxcoal vs GID worksheet'!A559,GID_GCED_CO2_Plant_2019_v1.0!$AB$1:$AB$797)</f>
        <v>0</v>
      </c>
      <c r="G559" s="15">
        <f t="shared" si="8"/>
        <v>0</v>
      </c>
      <c r="H559" s="15">
        <f>VLOOKUP(E559,'Corr factor'!$A$1:$F$32,6,0)</f>
        <v>1.9984191813644829</v>
      </c>
    </row>
    <row r="560" spans="1:8">
      <c r="A560" s="14" t="s">
        <v>3334</v>
      </c>
      <c r="B560" s="14" t="s">
        <v>4817</v>
      </c>
      <c r="C560" s="14" t="s">
        <v>2749</v>
      </c>
      <c r="D560" s="14" t="s">
        <v>2412</v>
      </c>
      <c r="E560" s="14" t="s">
        <v>3949</v>
      </c>
      <c r="F560">
        <f>SUMIF(GID_GCED_CO2_Plant_2019_v1.0!$V$1:$V$797,'loc sxcoal vs GID worksheet'!A560,GID_GCED_CO2_Plant_2019_v1.0!$AB$1:$AB$797)</f>
        <v>801.19</v>
      </c>
      <c r="G560" s="15">
        <f t="shared" si="8"/>
        <v>1.7686890144298969E-3</v>
      </c>
      <c r="H560" s="15">
        <f>VLOOKUP(E560,'Corr factor'!$A$1:$F$32,6,0)</f>
        <v>0.81532738497835044</v>
      </c>
    </row>
    <row r="561" spans="1:8">
      <c r="A561" s="14" t="s">
        <v>3856</v>
      </c>
      <c r="B561" s="14" t="s">
        <v>4818</v>
      </c>
      <c r="C561" s="14" t="s">
        <v>4819</v>
      </c>
      <c r="D561" s="14" t="s">
        <v>2362</v>
      </c>
      <c r="E561" s="14" t="s">
        <v>3963</v>
      </c>
      <c r="F561">
        <f>SUMIF(GID_GCED_CO2_Plant_2019_v1.0!$V$1:$V$797,'loc sxcoal vs GID worksheet'!A561,GID_GCED_CO2_Plant_2019_v1.0!$AB$1:$AB$797)</f>
        <v>0</v>
      </c>
      <c r="G561" s="15">
        <f t="shared" si="8"/>
        <v>0</v>
      </c>
      <c r="H561" s="15">
        <f>VLOOKUP(E561,'Corr factor'!$A$1:$F$32,6,0)</f>
        <v>0.75648970822376005</v>
      </c>
    </row>
    <row r="562" spans="1:8">
      <c r="A562" s="14" t="s">
        <v>3473</v>
      </c>
      <c r="B562" s="14" t="s">
        <v>4820</v>
      </c>
      <c r="C562" s="14" t="s">
        <v>3235</v>
      </c>
      <c r="D562" s="14" t="s">
        <v>2400</v>
      </c>
      <c r="E562" s="14" t="s">
        <v>4023</v>
      </c>
      <c r="F562">
        <f>SUMIF(GID_GCED_CO2_Plant_2019_v1.0!$V$1:$V$797,'loc sxcoal vs GID worksheet'!A562,GID_GCED_CO2_Plant_2019_v1.0!$AB$1:$AB$797)</f>
        <v>522.95000000000005</v>
      </c>
      <c r="G562" s="15">
        <f t="shared" si="8"/>
        <v>1.1544526518005899E-3</v>
      </c>
      <c r="H562" s="15">
        <f>VLOOKUP(E562,'Corr factor'!$A$1:$F$32,6,0)</f>
        <v>1.1685760367937139</v>
      </c>
    </row>
    <row r="563" spans="1:8">
      <c r="A563" s="14" t="s">
        <v>3857</v>
      </c>
      <c r="B563" s="14" t="s">
        <v>4821</v>
      </c>
      <c r="C563" s="14" t="s">
        <v>4822</v>
      </c>
      <c r="D563" s="14" t="s">
        <v>2400</v>
      </c>
      <c r="E563" s="14" t="s">
        <v>4023</v>
      </c>
      <c r="F563">
        <f>SUMIF(GID_GCED_CO2_Plant_2019_v1.0!$V$1:$V$797,'loc sxcoal vs GID worksheet'!A563,GID_GCED_CO2_Plant_2019_v1.0!$AB$1:$AB$797)</f>
        <v>0</v>
      </c>
      <c r="G563" s="15">
        <f t="shared" si="8"/>
        <v>0</v>
      </c>
      <c r="H563" s="15">
        <f>VLOOKUP(E563,'Corr factor'!$A$1:$F$32,6,0)</f>
        <v>1.1685760367937139</v>
      </c>
    </row>
    <row r="564" spans="1:8">
      <c r="A564" s="14" t="s">
        <v>3858</v>
      </c>
      <c r="B564" s="14" t="s">
        <v>4823</v>
      </c>
      <c r="C564" s="14" t="s">
        <v>4824</v>
      </c>
      <c r="D564" s="14" t="s">
        <v>2446</v>
      </c>
      <c r="E564" s="14" t="s">
        <v>3951</v>
      </c>
      <c r="F564">
        <f>SUMIF(GID_GCED_CO2_Plant_2019_v1.0!$V$1:$V$797,'loc sxcoal vs GID worksheet'!A564,GID_GCED_CO2_Plant_2019_v1.0!$AB$1:$AB$797)</f>
        <v>0</v>
      </c>
      <c r="G564" s="15">
        <f t="shared" si="8"/>
        <v>0</v>
      </c>
      <c r="H564" s="15">
        <f>VLOOKUP(E564,'Corr factor'!$A$1:$F$32,6,0)</f>
        <v>1.4351795217863323</v>
      </c>
    </row>
    <row r="565" spans="1:8">
      <c r="A565" s="14" t="s">
        <v>3269</v>
      </c>
      <c r="B565" s="14" t="s">
        <v>4825</v>
      </c>
      <c r="C565" s="14" t="s">
        <v>2445</v>
      </c>
      <c r="D565" s="14" t="s">
        <v>2446</v>
      </c>
      <c r="E565" s="14" t="s">
        <v>3951</v>
      </c>
      <c r="F565">
        <f>SUMIF(GID_GCED_CO2_Plant_2019_v1.0!$V$1:$V$797,'loc sxcoal vs GID worksheet'!A565,GID_GCED_CO2_Plant_2019_v1.0!$AB$1:$AB$797)</f>
        <v>1129.7199999999998</v>
      </c>
      <c r="G565" s="15">
        <f t="shared" si="8"/>
        <v>2.4939444493587573E-3</v>
      </c>
      <c r="H565" s="15">
        <f>VLOOKUP(E565,'Corr factor'!$A$1:$F$32,6,0)</f>
        <v>1.4351795217863323</v>
      </c>
    </row>
    <row r="566" spans="1:8">
      <c r="A566" s="14" t="s">
        <v>3859</v>
      </c>
      <c r="B566" s="14" t="s">
        <v>4826</v>
      </c>
      <c r="C566" s="14" t="s">
        <v>4827</v>
      </c>
      <c r="D566" s="14" t="s">
        <v>2446</v>
      </c>
      <c r="E566" s="14" t="s">
        <v>3951</v>
      </c>
      <c r="F566">
        <f>SUMIF(GID_GCED_CO2_Plant_2019_v1.0!$V$1:$V$797,'loc sxcoal vs GID worksheet'!A566,GID_GCED_CO2_Plant_2019_v1.0!$AB$1:$AB$797)</f>
        <v>0</v>
      </c>
      <c r="G566" s="15">
        <f t="shared" si="8"/>
        <v>0</v>
      </c>
      <c r="H566" s="15">
        <f>VLOOKUP(E566,'Corr factor'!$A$1:$F$32,6,0)</f>
        <v>1.4351795217863323</v>
      </c>
    </row>
    <row r="567" spans="1:8">
      <c r="A567" s="14" t="s">
        <v>3423</v>
      </c>
      <c r="B567" s="14" t="s">
        <v>4828</v>
      </c>
      <c r="C567" s="14" t="s">
        <v>1446</v>
      </c>
      <c r="D567" s="14" t="s">
        <v>2412</v>
      </c>
      <c r="E567" s="14" t="s">
        <v>3949</v>
      </c>
      <c r="F567">
        <f>SUMIF(GID_GCED_CO2_Plant_2019_v1.0!$V$1:$V$797,'loc sxcoal vs GID worksheet'!A567,GID_GCED_CO2_Plant_2019_v1.0!$AB$1:$AB$797)</f>
        <v>1548.76</v>
      </c>
      <c r="G567" s="15">
        <f t="shared" si="8"/>
        <v>3.419007723496857E-3</v>
      </c>
      <c r="H567" s="15">
        <f>VLOOKUP(E567,'Corr factor'!$A$1:$F$32,6,0)</f>
        <v>0.81532738497835044</v>
      </c>
    </row>
    <row r="568" spans="1:8">
      <c r="A568" s="14" t="s">
        <v>3860</v>
      </c>
      <c r="B568" s="14" t="s">
        <v>4829</v>
      </c>
      <c r="C568" s="14" t="s">
        <v>4830</v>
      </c>
      <c r="D568" s="14" t="s">
        <v>2446</v>
      </c>
      <c r="E568" s="14" t="s">
        <v>3951</v>
      </c>
      <c r="F568">
        <f>SUMIF(GID_GCED_CO2_Plant_2019_v1.0!$V$1:$V$797,'loc sxcoal vs GID worksheet'!A568,GID_GCED_CO2_Plant_2019_v1.0!$AB$1:$AB$797)</f>
        <v>0</v>
      </c>
      <c r="G568" s="15">
        <f t="shared" si="8"/>
        <v>0</v>
      </c>
      <c r="H568" s="15">
        <f>VLOOKUP(E568,'Corr factor'!$A$1:$F$32,6,0)</f>
        <v>1.4351795217863323</v>
      </c>
    </row>
    <row r="569" spans="1:8">
      <c r="A569" s="14" t="s">
        <v>3861</v>
      </c>
      <c r="B569" s="14" t="s">
        <v>4831</v>
      </c>
      <c r="C569" s="14" t="s">
        <v>4832</v>
      </c>
      <c r="D569" s="14" t="s">
        <v>2642</v>
      </c>
      <c r="E569" s="14" t="s">
        <v>4037</v>
      </c>
      <c r="F569">
        <f>SUMIF(GID_GCED_CO2_Plant_2019_v1.0!$V$1:$V$797,'loc sxcoal vs GID worksheet'!A569,GID_GCED_CO2_Plant_2019_v1.0!$AB$1:$AB$797)</f>
        <v>0</v>
      </c>
      <c r="G569" s="15">
        <f t="shared" si="8"/>
        <v>0</v>
      </c>
      <c r="H569" s="15">
        <f>VLOOKUP(E569,'Corr factor'!$A$1:$F$32,6,0)</f>
        <v>2.2121598209451325</v>
      </c>
    </row>
    <row r="570" spans="1:8">
      <c r="A570" s="14" t="s">
        <v>3481</v>
      </c>
      <c r="B570" s="14" t="s">
        <v>4833</v>
      </c>
      <c r="C570" s="14" t="s">
        <v>4834</v>
      </c>
      <c r="D570" s="14" t="s">
        <v>2366</v>
      </c>
      <c r="E570" s="14" t="s">
        <v>3987</v>
      </c>
      <c r="F570">
        <f>SUMIF(GID_GCED_CO2_Plant_2019_v1.0!$V$1:$V$797,'loc sxcoal vs GID worksheet'!A570,GID_GCED_CO2_Plant_2019_v1.0!$AB$1:$AB$797)</f>
        <v>784.44</v>
      </c>
      <c r="G570" s="15">
        <f t="shared" si="8"/>
        <v>1.7317120913633325E-3</v>
      </c>
      <c r="H570" s="15">
        <f>VLOOKUP(E570,'Corr factor'!$A$1:$F$32,6,0)</f>
        <v>0.89004479403326275</v>
      </c>
    </row>
    <row r="571" spans="1:8">
      <c r="A571" s="14" t="s">
        <v>3506</v>
      </c>
      <c r="B571" s="14" t="s">
        <v>4835</v>
      </c>
      <c r="C571" s="14" t="s">
        <v>4836</v>
      </c>
      <c r="D571" s="14" t="s">
        <v>2744</v>
      </c>
      <c r="E571" s="14" t="s">
        <v>4415</v>
      </c>
      <c r="F571">
        <f>SUMIF(GID_GCED_CO2_Plant_2019_v1.0!$V$1:$V$797,'loc sxcoal vs GID worksheet'!A571,GID_GCED_CO2_Plant_2019_v1.0!$AB$1:$AB$797)</f>
        <v>46.930000000000007</v>
      </c>
      <c r="G571" s="15">
        <f t="shared" si="8"/>
        <v>1.0360161191127581E-4</v>
      </c>
      <c r="H571" s="15">
        <f>VLOOKUP(E571,'Corr factor'!$A$1:$F$32,6,0)</f>
        <v>2.6336096331999452</v>
      </c>
    </row>
    <row r="572" spans="1:8">
      <c r="A572" s="14" t="s">
        <v>3862</v>
      </c>
      <c r="B572" s="14" t="s">
        <v>4837</v>
      </c>
      <c r="C572" s="14" t="s">
        <v>4838</v>
      </c>
      <c r="D572" s="14" t="s">
        <v>3970</v>
      </c>
      <c r="E572" s="14" t="s">
        <v>3971</v>
      </c>
      <c r="F572">
        <f>SUMIF(GID_GCED_CO2_Plant_2019_v1.0!$V$1:$V$797,'loc sxcoal vs GID worksheet'!A572,GID_GCED_CO2_Plant_2019_v1.0!$AB$1:$AB$797)</f>
        <v>0</v>
      </c>
      <c r="G572" s="15">
        <f t="shared" si="8"/>
        <v>0</v>
      </c>
      <c r="H572" s="15">
        <f>VLOOKUP(E572,'Corr factor'!$A$1:$F$32,6,0)</f>
        <v>0.97565072710487244</v>
      </c>
    </row>
    <row r="573" spans="1:8">
      <c r="A573" s="14" t="s">
        <v>3386</v>
      </c>
      <c r="B573" s="14" t="s">
        <v>4839</v>
      </c>
      <c r="C573" s="14" t="s">
        <v>2977</v>
      </c>
      <c r="D573" s="14" t="s">
        <v>2438</v>
      </c>
      <c r="E573" s="14" t="s">
        <v>3959</v>
      </c>
      <c r="F573">
        <f>SUMIF(GID_GCED_CO2_Plant_2019_v1.0!$V$1:$V$797,'loc sxcoal vs GID worksheet'!A573,GID_GCED_CO2_Plant_2019_v1.0!$AB$1:$AB$797)</f>
        <v>207.84</v>
      </c>
      <c r="G573" s="15">
        <f t="shared" si="8"/>
        <v>4.5882290687491078E-4</v>
      </c>
      <c r="H573" s="15">
        <f>VLOOKUP(E573,'Corr factor'!$A$1:$F$32,6,0)</f>
        <v>0.58290995553709835</v>
      </c>
    </row>
    <row r="574" spans="1:8">
      <c r="A574" s="14" t="s">
        <v>3863</v>
      </c>
      <c r="B574" s="14" t="s">
        <v>4840</v>
      </c>
      <c r="C574" s="14" t="s">
        <v>4841</v>
      </c>
      <c r="D574" s="14" t="s">
        <v>2453</v>
      </c>
      <c r="E574" s="14" t="s">
        <v>4031</v>
      </c>
      <c r="F574">
        <f>SUMIF(GID_GCED_CO2_Plant_2019_v1.0!$V$1:$V$797,'loc sxcoal vs GID worksheet'!A574,GID_GCED_CO2_Plant_2019_v1.0!$AB$1:$AB$797)</f>
        <v>0</v>
      </c>
      <c r="G574" s="15">
        <f t="shared" si="8"/>
        <v>0</v>
      </c>
      <c r="H574" s="15">
        <f>VLOOKUP(E574,'Corr factor'!$A$1:$F$32,6,0)</f>
        <v>1.28036108881481</v>
      </c>
    </row>
    <row r="575" spans="1:8">
      <c r="A575" s="14" t="s">
        <v>3864</v>
      </c>
      <c r="B575" s="14" t="s">
        <v>4842</v>
      </c>
      <c r="C575" s="14" t="s">
        <v>2978</v>
      </c>
      <c r="D575" s="14" t="s">
        <v>1517</v>
      </c>
      <c r="E575" s="14" t="s">
        <v>4043</v>
      </c>
      <c r="F575">
        <f>SUMIF(GID_GCED_CO2_Plant_2019_v1.0!$V$1:$V$797,'loc sxcoal vs GID worksheet'!A575,GID_GCED_CO2_Plant_2019_v1.0!$AB$1:$AB$797)</f>
        <v>0</v>
      </c>
      <c r="G575" s="15">
        <f t="shared" si="8"/>
        <v>0</v>
      </c>
      <c r="H575" s="15">
        <f>VLOOKUP(E575,'Corr factor'!$A$1:$F$32,6,0)</f>
        <v>1.3074521956443366</v>
      </c>
    </row>
    <row r="576" spans="1:8">
      <c r="A576" s="14" t="s">
        <v>3865</v>
      </c>
      <c r="B576" s="14" t="s">
        <v>4843</v>
      </c>
      <c r="C576" s="14" t="s">
        <v>4844</v>
      </c>
      <c r="D576" s="14" t="s">
        <v>2412</v>
      </c>
      <c r="E576" s="14" t="s">
        <v>3949</v>
      </c>
      <c r="F576">
        <f>SUMIF(GID_GCED_CO2_Plant_2019_v1.0!$V$1:$V$797,'loc sxcoal vs GID worksheet'!A576,GID_GCED_CO2_Plant_2019_v1.0!$AB$1:$AB$797)</f>
        <v>0</v>
      </c>
      <c r="G576" s="15">
        <f t="shared" si="8"/>
        <v>0</v>
      </c>
      <c r="H576" s="15">
        <f>VLOOKUP(E576,'Corr factor'!$A$1:$F$32,6,0)</f>
        <v>0.81532738497835044</v>
      </c>
    </row>
    <row r="577" spans="1:8">
      <c r="A577" s="14" t="s">
        <v>3866</v>
      </c>
      <c r="B577" s="14" t="s">
        <v>4845</v>
      </c>
      <c r="C577" s="14" t="s">
        <v>4846</v>
      </c>
      <c r="D577" s="14" t="s">
        <v>2409</v>
      </c>
      <c r="E577" s="14" t="s">
        <v>3961</v>
      </c>
      <c r="F577">
        <f>SUMIF(GID_GCED_CO2_Plant_2019_v1.0!$V$1:$V$797,'loc sxcoal vs GID worksheet'!A577,GID_GCED_CO2_Plant_2019_v1.0!$AB$1:$AB$797)</f>
        <v>0</v>
      </c>
      <c r="G577" s="15">
        <f t="shared" si="8"/>
        <v>0</v>
      </c>
      <c r="H577" s="15">
        <f>VLOOKUP(E577,'Corr factor'!$A$1:$F$32,6,0)</f>
        <v>3.1287476638885536</v>
      </c>
    </row>
    <row r="578" spans="1:8">
      <c r="A578" s="14" t="s">
        <v>3301</v>
      </c>
      <c r="B578" s="14" t="s">
        <v>4847</v>
      </c>
      <c r="C578" s="14" t="s">
        <v>2576</v>
      </c>
      <c r="D578" s="14" t="s">
        <v>1445</v>
      </c>
      <c r="E578" s="14" t="s">
        <v>3947</v>
      </c>
      <c r="F578">
        <f>SUMIF(GID_GCED_CO2_Plant_2019_v1.0!$V$1:$V$797,'loc sxcoal vs GID worksheet'!A578,GID_GCED_CO2_Plant_2019_v1.0!$AB$1:$AB$797)</f>
        <v>1568.8500000000001</v>
      </c>
      <c r="G578" s="15">
        <f t="shared" si="8"/>
        <v>3.4633579554017697E-3</v>
      </c>
      <c r="H578" s="15">
        <f>VLOOKUP(E578,'Corr factor'!$A$1:$F$32,6,0)</f>
        <v>1.0199100380374329</v>
      </c>
    </row>
    <row r="579" spans="1:8">
      <c r="A579" s="14" t="s">
        <v>3867</v>
      </c>
      <c r="B579" s="14" t="s">
        <v>4848</v>
      </c>
      <c r="C579" s="14" t="s">
        <v>4849</v>
      </c>
      <c r="D579" s="14" t="s">
        <v>2362</v>
      </c>
      <c r="E579" s="14" t="s">
        <v>3963</v>
      </c>
      <c r="F579">
        <f>SUMIF(GID_GCED_CO2_Plant_2019_v1.0!$V$1:$V$797,'loc sxcoal vs GID worksheet'!A579,GID_GCED_CO2_Plant_2019_v1.0!$AB$1:$AB$797)</f>
        <v>0</v>
      </c>
      <c r="G579" s="15">
        <f t="shared" ref="G579:G642" si="9">F579/SUM($F$2:$F$686)</f>
        <v>0</v>
      </c>
      <c r="H579" s="15">
        <f>VLOOKUP(E579,'Corr factor'!$A$1:$F$32,6,0)</f>
        <v>0.75648970822376005</v>
      </c>
    </row>
    <row r="580" spans="1:8">
      <c r="A580" s="14" t="s">
        <v>3466</v>
      </c>
      <c r="B580" s="14" t="s">
        <v>4850</v>
      </c>
      <c r="C580" s="14" t="s">
        <v>3224</v>
      </c>
      <c r="D580" s="14" t="s">
        <v>2409</v>
      </c>
      <c r="E580" s="14" t="s">
        <v>3961</v>
      </c>
      <c r="F580">
        <f>SUMIF(GID_GCED_CO2_Plant_2019_v1.0!$V$1:$V$797,'loc sxcoal vs GID worksheet'!A580,GID_GCED_CO2_Plant_2019_v1.0!$AB$1:$AB$797)</f>
        <v>103.91999999999999</v>
      </c>
      <c r="G580" s="15">
        <f t="shared" si="9"/>
        <v>2.2941145343745537E-4</v>
      </c>
      <c r="H580" s="15">
        <f>VLOOKUP(E580,'Corr factor'!$A$1:$F$32,6,0)</f>
        <v>3.1287476638885536</v>
      </c>
    </row>
    <row r="581" spans="1:8">
      <c r="A581" s="14" t="s">
        <v>3327</v>
      </c>
      <c r="B581" s="14" t="s">
        <v>4851</v>
      </c>
      <c r="C581" s="14" t="s">
        <v>2710</v>
      </c>
      <c r="D581" s="14" t="s">
        <v>2565</v>
      </c>
      <c r="E581" s="14" t="s">
        <v>4086</v>
      </c>
      <c r="F581">
        <f>SUMIF(GID_GCED_CO2_Plant_2019_v1.0!$V$1:$V$797,'loc sxcoal vs GID worksheet'!A581,GID_GCED_CO2_Plant_2019_v1.0!$AB$1:$AB$797)</f>
        <v>975.5</v>
      </c>
      <c r="G581" s="15">
        <f t="shared" si="9"/>
        <v>2.1534918478467832E-3</v>
      </c>
      <c r="H581" s="15">
        <f>VLOOKUP(E581,'Corr factor'!$A$1:$F$32,6,0)</f>
        <v>1.2331548907448633</v>
      </c>
    </row>
    <row r="582" spans="1:8">
      <c r="A582" s="14" t="s">
        <v>3868</v>
      </c>
      <c r="B582" s="14" t="s">
        <v>4852</v>
      </c>
      <c r="C582" s="14" t="s">
        <v>4853</v>
      </c>
      <c r="D582" s="14" t="s">
        <v>1445</v>
      </c>
      <c r="E582" s="14" t="s">
        <v>3947</v>
      </c>
      <c r="F582">
        <f>SUMIF(GID_GCED_CO2_Plant_2019_v1.0!$V$1:$V$797,'loc sxcoal vs GID worksheet'!A582,GID_GCED_CO2_Plant_2019_v1.0!$AB$1:$AB$797)</f>
        <v>0</v>
      </c>
      <c r="G582" s="15">
        <f t="shared" si="9"/>
        <v>0</v>
      </c>
      <c r="H582" s="15">
        <f>VLOOKUP(E582,'Corr factor'!$A$1:$F$32,6,0)</f>
        <v>1.0199100380374329</v>
      </c>
    </row>
    <row r="583" spans="1:8">
      <c r="A583" s="14" t="s">
        <v>3869</v>
      </c>
      <c r="B583" s="14" t="s">
        <v>4854</v>
      </c>
      <c r="C583" s="14" t="s">
        <v>4855</v>
      </c>
      <c r="D583" s="14" t="s">
        <v>1445</v>
      </c>
      <c r="E583" s="14" t="s">
        <v>3947</v>
      </c>
      <c r="F583">
        <f>SUMIF(GID_GCED_CO2_Plant_2019_v1.0!$V$1:$V$797,'loc sxcoal vs GID worksheet'!A583,GID_GCED_CO2_Plant_2019_v1.0!$AB$1:$AB$797)</f>
        <v>0</v>
      </c>
      <c r="G583" s="15">
        <f t="shared" si="9"/>
        <v>0</v>
      </c>
      <c r="H583" s="15">
        <f>VLOOKUP(E583,'Corr factor'!$A$1:$F$32,6,0)</f>
        <v>1.0199100380374329</v>
      </c>
    </row>
    <row r="584" spans="1:8">
      <c r="A584" s="14" t="s">
        <v>3477</v>
      </c>
      <c r="B584" s="14" t="s">
        <v>4856</v>
      </c>
      <c r="C584" s="14" t="s">
        <v>3240</v>
      </c>
      <c r="D584" s="14" t="s">
        <v>2362</v>
      </c>
      <c r="E584" s="14" t="s">
        <v>3963</v>
      </c>
      <c r="F584">
        <f>SUMIF(GID_GCED_CO2_Plant_2019_v1.0!$V$1:$V$797,'loc sxcoal vs GID worksheet'!A584,GID_GCED_CO2_Plant_2019_v1.0!$AB$1:$AB$797)</f>
        <v>469.32000000000005</v>
      </c>
      <c r="G584" s="15">
        <f t="shared" si="9"/>
        <v>1.0360602706626883E-3</v>
      </c>
      <c r="H584" s="15">
        <f>VLOOKUP(E584,'Corr factor'!$A$1:$F$32,6,0)</f>
        <v>0.75648970822376005</v>
      </c>
    </row>
    <row r="585" spans="1:8">
      <c r="A585" s="14" t="s">
        <v>3870</v>
      </c>
      <c r="B585" s="14" t="s">
        <v>4857</v>
      </c>
      <c r="C585" s="14" t="s">
        <v>4858</v>
      </c>
      <c r="D585" s="14" t="s">
        <v>2438</v>
      </c>
      <c r="E585" s="14" t="s">
        <v>3959</v>
      </c>
      <c r="F585">
        <f>SUMIF(GID_GCED_CO2_Plant_2019_v1.0!$V$1:$V$797,'loc sxcoal vs GID worksheet'!A585,GID_GCED_CO2_Plant_2019_v1.0!$AB$1:$AB$797)</f>
        <v>0</v>
      </c>
      <c r="G585" s="15">
        <f t="shared" si="9"/>
        <v>0</v>
      </c>
      <c r="H585" s="15">
        <f>VLOOKUP(E585,'Corr factor'!$A$1:$F$32,6,0)</f>
        <v>0.58290995553709835</v>
      </c>
    </row>
    <row r="586" spans="1:8">
      <c r="A586" s="14" t="s">
        <v>3871</v>
      </c>
      <c r="B586" s="14" t="s">
        <v>4859</v>
      </c>
      <c r="C586" s="14" t="s">
        <v>4860</v>
      </c>
      <c r="D586" s="14" t="s">
        <v>2458</v>
      </c>
      <c r="E586" s="14" t="s">
        <v>3957</v>
      </c>
      <c r="F586">
        <f>SUMIF(GID_GCED_CO2_Plant_2019_v1.0!$V$1:$V$797,'loc sxcoal vs GID worksheet'!A586,GID_GCED_CO2_Plant_2019_v1.0!$AB$1:$AB$797)</f>
        <v>0</v>
      </c>
      <c r="G586" s="15">
        <f t="shared" si="9"/>
        <v>0</v>
      </c>
      <c r="H586" s="15">
        <f>VLOOKUP(E586,'Corr factor'!$A$1:$F$32,6,0)</f>
        <v>1.079779275331352</v>
      </c>
    </row>
    <row r="587" spans="1:8">
      <c r="A587" s="14" t="s">
        <v>3305</v>
      </c>
      <c r="B587" s="14" t="s">
        <v>4861</v>
      </c>
      <c r="C587" s="14" t="s">
        <v>2587</v>
      </c>
      <c r="D587" s="14" t="s">
        <v>2362</v>
      </c>
      <c r="E587" s="14" t="s">
        <v>3963</v>
      </c>
      <c r="F587">
        <f>SUMIF(GID_GCED_CO2_Plant_2019_v1.0!$V$1:$V$797,'loc sxcoal vs GID worksheet'!A587,GID_GCED_CO2_Plant_2019_v1.0!$AB$1:$AB$797)</f>
        <v>5185.9699999999993</v>
      </c>
      <c r="G587" s="15">
        <f t="shared" si="9"/>
        <v>1.144843066958276E-2</v>
      </c>
      <c r="H587" s="15">
        <f>VLOOKUP(E587,'Corr factor'!$A$1:$F$32,6,0)</f>
        <v>0.75648970822376005</v>
      </c>
    </row>
    <row r="588" spans="1:8">
      <c r="A588" s="14" t="s">
        <v>3398</v>
      </c>
      <c r="B588" s="14" t="s">
        <v>4862</v>
      </c>
      <c r="C588" s="14" t="s">
        <v>3015</v>
      </c>
      <c r="D588" s="14" t="s">
        <v>2362</v>
      </c>
      <c r="E588" s="14" t="s">
        <v>3963</v>
      </c>
      <c r="F588">
        <f>SUMIF(GID_GCED_CO2_Plant_2019_v1.0!$V$1:$V$797,'loc sxcoal vs GID worksheet'!A588,GID_GCED_CO2_Plant_2019_v1.0!$AB$1:$AB$797)</f>
        <v>992.2700000000001</v>
      </c>
      <c r="G588" s="15">
        <f t="shared" si="9"/>
        <v>2.1905129224632784E-3</v>
      </c>
      <c r="H588" s="15">
        <f>VLOOKUP(E588,'Corr factor'!$A$1:$F$32,6,0)</f>
        <v>0.75648970822376005</v>
      </c>
    </row>
    <row r="589" spans="1:8">
      <c r="A589" s="14" t="s">
        <v>3872</v>
      </c>
      <c r="B589" s="14" t="s">
        <v>4863</v>
      </c>
      <c r="C589" s="14" t="s">
        <v>4864</v>
      </c>
      <c r="D589" s="14" t="s">
        <v>2453</v>
      </c>
      <c r="E589" s="14" t="s">
        <v>4031</v>
      </c>
      <c r="F589">
        <f>SUMIF(GID_GCED_CO2_Plant_2019_v1.0!$V$1:$V$797,'loc sxcoal vs GID worksheet'!A589,GID_GCED_CO2_Plant_2019_v1.0!$AB$1:$AB$797)</f>
        <v>0</v>
      </c>
      <c r="G589" s="15">
        <f t="shared" si="9"/>
        <v>0</v>
      </c>
      <c r="H589" s="15">
        <f>VLOOKUP(E589,'Corr factor'!$A$1:$F$32,6,0)</f>
        <v>1.28036108881481</v>
      </c>
    </row>
    <row r="590" spans="1:8">
      <c r="A590" s="14" t="s">
        <v>3873</v>
      </c>
      <c r="B590" s="14" t="s">
        <v>4865</v>
      </c>
      <c r="C590" s="14" t="s">
        <v>4864</v>
      </c>
      <c r="D590" s="14" t="s">
        <v>1517</v>
      </c>
      <c r="E590" s="14" t="s">
        <v>4043</v>
      </c>
      <c r="F590">
        <f>SUMIF(GID_GCED_CO2_Plant_2019_v1.0!$V$1:$V$797,'loc sxcoal vs GID worksheet'!A590,GID_GCED_CO2_Plant_2019_v1.0!$AB$1:$AB$797)</f>
        <v>0</v>
      </c>
      <c r="G590" s="15">
        <f t="shared" si="9"/>
        <v>0</v>
      </c>
      <c r="H590" s="15">
        <f>VLOOKUP(E590,'Corr factor'!$A$1:$F$32,6,0)</f>
        <v>1.3074521956443366</v>
      </c>
    </row>
    <row r="591" spans="1:8">
      <c r="A591" s="14" t="s">
        <v>3354</v>
      </c>
      <c r="B591" s="14" t="s">
        <v>4866</v>
      </c>
      <c r="C591" s="14" t="s">
        <v>2869</v>
      </c>
      <c r="D591" s="14" t="s">
        <v>2396</v>
      </c>
      <c r="E591" s="14" t="s">
        <v>4093</v>
      </c>
      <c r="F591">
        <f>SUMIF(GID_GCED_CO2_Plant_2019_v1.0!$V$1:$V$797,'loc sxcoal vs GID worksheet'!A591,GID_GCED_CO2_Plant_2019_v1.0!$AB$1:$AB$797)</f>
        <v>838.06000000000006</v>
      </c>
      <c r="G591" s="15">
        <f t="shared" si="9"/>
        <v>1.8500823967262689E-3</v>
      </c>
      <c r="H591" s="15">
        <f>VLOOKUP(E591,'Corr factor'!$A$1:$F$32,6,0)</f>
        <v>1.0339316951788866</v>
      </c>
    </row>
    <row r="592" spans="1:8">
      <c r="A592" s="14" t="s">
        <v>3874</v>
      </c>
      <c r="B592" s="14" t="s">
        <v>4867</v>
      </c>
      <c r="C592" s="14" t="s">
        <v>4868</v>
      </c>
      <c r="D592" s="14" t="s">
        <v>2362</v>
      </c>
      <c r="E592" s="14" t="s">
        <v>3963</v>
      </c>
      <c r="F592">
        <f>SUMIF(GID_GCED_CO2_Plant_2019_v1.0!$V$1:$V$797,'loc sxcoal vs GID worksheet'!A592,GID_GCED_CO2_Plant_2019_v1.0!$AB$1:$AB$797)</f>
        <v>0</v>
      </c>
      <c r="G592" s="15">
        <f t="shared" si="9"/>
        <v>0</v>
      </c>
      <c r="H592" s="15">
        <f>VLOOKUP(E592,'Corr factor'!$A$1:$F$32,6,0)</f>
        <v>0.75648970822376005</v>
      </c>
    </row>
    <row r="593" spans="1:8">
      <c r="A593" s="14" t="s">
        <v>3875</v>
      </c>
      <c r="B593" s="14" t="s">
        <v>4869</v>
      </c>
      <c r="C593" s="14" t="s">
        <v>4870</v>
      </c>
      <c r="D593" s="14" t="s">
        <v>2642</v>
      </c>
      <c r="E593" s="14" t="s">
        <v>4037</v>
      </c>
      <c r="F593">
        <f>SUMIF(GID_GCED_CO2_Plant_2019_v1.0!$V$1:$V$797,'loc sxcoal vs GID worksheet'!A593,GID_GCED_CO2_Plant_2019_v1.0!$AB$1:$AB$797)</f>
        <v>0</v>
      </c>
      <c r="G593" s="15">
        <f t="shared" si="9"/>
        <v>0</v>
      </c>
      <c r="H593" s="15">
        <f>VLOOKUP(E593,'Corr factor'!$A$1:$F$32,6,0)</f>
        <v>2.2121598209451325</v>
      </c>
    </row>
    <row r="594" spans="1:8">
      <c r="A594" s="14" t="s">
        <v>3261</v>
      </c>
      <c r="B594" s="14" t="s">
        <v>4871</v>
      </c>
      <c r="C594" s="14" t="s">
        <v>2419</v>
      </c>
      <c r="D594" s="14" t="s">
        <v>2386</v>
      </c>
      <c r="E594" s="14" t="s">
        <v>3955</v>
      </c>
      <c r="F594">
        <f>SUMIF(GID_GCED_CO2_Plant_2019_v1.0!$V$1:$V$797,'loc sxcoal vs GID worksheet'!A594,GID_GCED_CO2_Plant_2019_v1.0!$AB$1:$AB$797)</f>
        <v>3922.1499999999996</v>
      </c>
      <c r="G594" s="15">
        <f t="shared" si="9"/>
        <v>8.6584500779418351E-3</v>
      </c>
      <c r="H594" s="15">
        <f>VLOOKUP(E594,'Corr factor'!$A$1:$F$32,6,0)</f>
        <v>0.42157511711935775</v>
      </c>
    </row>
    <row r="595" spans="1:8">
      <c r="A595" s="14" t="s">
        <v>3876</v>
      </c>
      <c r="B595" s="14" t="s">
        <v>4872</v>
      </c>
      <c r="C595" s="14" t="s">
        <v>3179</v>
      </c>
      <c r="D595" s="14" t="s">
        <v>2545</v>
      </c>
      <c r="E595" s="14" t="s">
        <v>3953</v>
      </c>
      <c r="F595">
        <f>SUMIF(GID_GCED_CO2_Plant_2019_v1.0!$V$1:$V$797,'loc sxcoal vs GID worksheet'!A595,GID_GCED_CO2_Plant_2019_v1.0!$AB$1:$AB$797)</f>
        <v>0</v>
      </c>
      <c r="G595" s="15">
        <f t="shared" si="9"/>
        <v>0</v>
      </c>
      <c r="H595" s="15">
        <f>VLOOKUP(E595,'Corr factor'!$A$1:$F$32,6,0)</f>
        <v>2.5586462333137372</v>
      </c>
    </row>
    <row r="596" spans="1:8">
      <c r="A596" s="14" t="s">
        <v>3435</v>
      </c>
      <c r="B596" s="14" t="s">
        <v>4873</v>
      </c>
      <c r="C596" s="14" t="s">
        <v>3157</v>
      </c>
      <c r="D596" s="14" t="s">
        <v>2362</v>
      </c>
      <c r="E596" s="14" t="s">
        <v>3963</v>
      </c>
      <c r="F596">
        <f>SUMIF(GID_GCED_CO2_Plant_2019_v1.0!$V$1:$V$797,'loc sxcoal vs GID worksheet'!A596,GID_GCED_CO2_Plant_2019_v1.0!$AB$1:$AB$797)</f>
        <v>1045.9100000000001</v>
      </c>
      <c r="G596" s="15">
        <f t="shared" si="9"/>
        <v>2.3089273793761448E-3</v>
      </c>
      <c r="H596" s="15">
        <f>VLOOKUP(E596,'Corr factor'!$A$1:$F$32,6,0)</f>
        <v>0.75648970822376005</v>
      </c>
    </row>
    <row r="597" spans="1:8">
      <c r="A597" s="14" t="s">
        <v>3369</v>
      </c>
      <c r="B597" s="14" t="s">
        <v>4874</v>
      </c>
      <c r="C597" s="14" t="s">
        <v>2917</v>
      </c>
      <c r="D597" s="14" t="s">
        <v>2453</v>
      </c>
      <c r="E597" s="14" t="s">
        <v>4031</v>
      </c>
      <c r="F597">
        <f>SUMIF(GID_GCED_CO2_Plant_2019_v1.0!$V$1:$V$797,'loc sxcoal vs GID worksheet'!A597,GID_GCED_CO2_Plant_2019_v1.0!$AB$1:$AB$797)</f>
        <v>1045.9100000000001</v>
      </c>
      <c r="G597" s="15">
        <f t="shared" si="9"/>
        <v>2.3089273793761448E-3</v>
      </c>
      <c r="H597" s="15">
        <f>VLOOKUP(E597,'Corr factor'!$A$1:$F$32,6,0)</f>
        <v>1.28036108881481</v>
      </c>
    </row>
    <row r="598" spans="1:8">
      <c r="A598" s="14" t="s">
        <v>3429</v>
      </c>
      <c r="B598" s="14" t="s">
        <v>4875</v>
      </c>
      <c r="C598" s="14" t="s">
        <v>3129</v>
      </c>
      <c r="D598" s="14" t="s">
        <v>2366</v>
      </c>
      <c r="E598" s="14" t="s">
        <v>3987</v>
      </c>
      <c r="F598">
        <f>SUMIF(GID_GCED_CO2_Plant_2019_v1.0!$V$1:$V$797,'loc sxcoal vs GID worksheet'!A598,GID_GCED_CO2_Plant_2019_v1.0!$AB$1:$AB$797)</f>
        <v>134.1</v>
      </c>
      <c r="G598" s="15">
        <f t="shared" si="9"/>
        <v>2.9603614228216674E-4</v>
      </c>
      <c r="H598" s="15">
        <f>VLOOKUP(E598,'Corr factor'!$A$1:$F$32,6,0)</f>
        <v>0.89004479403326275</v>
      </c>
    </row>
    <row r="599" spans="1:8">
      <c r="A599" s="14" t="s">
        <v>3877</v>
      </c>
      <c r="B599" s="14" t="s">
        <v>4876</v>
      </c>
      <c r="C599" s="14" t="s">
        <v>3218</v>
      </c>
      <c r="D599" s="14" t="s">
        <v>3970</v>
      </c>
      <c r="E599" s="14" t="s">
        <v>3971</v>
      </c>
      <c r="F599">
        <f>SUMIF(GID_GCED_CO2_Plant_2019_v1.0!$V$1:$V$797,'loc sxcoal vs GID worksheet'!A599,GID_GCED_CO2_Plant_2019_v1.0!$AB$1:$AB$797)</f>
        <v>0</v>
      </c>
      <c r="G599" s="15">
        <f t="shared" si="9"/>
        <v>0</v>
      </c>
      <c r="H599" s="15">
        <f>VLOOKUP(E599,'Corr factor'!$A$1:$F$32,6,0)</f>
        <v>0.97565072710487244</v>
      </c>
    </row>
    <row r="600" spans="1:8">
      <c r="A600" s="14" t="s">
        <v>3878</v>
      </c>
      <c r="B600" s="14" t="s">
        <v>4877</v>
      </c>
      <c r="C600" s="14" t="s">
        <v>4878</v>
      </c>
      <c r="D600" s="14" t="s">
        <v>2412</v>
      </c>
      <c r="E600" s="14" t="s">
        <v>3949</v>
      </c>
      <c r="F600">
        <f>SUMIF(GID_GCED_CO2_Plant_2019_v1.0!$V$1:$V$797,'loc sxcoal vs GID worksheet'!A600,GID_GCED_CO2_Plant_2019_v1.0!$AB$1:$AB$797)</f>
        <v>0</v>
      </c>
      <c r="G600" s="15">
        <f t="shared" si="9"/>
        <v>0</v>
      </c>
      <c r="H600" s="15">
        <f>VLOOKUP(E600,'Corr factor'!$A$1:$F$32,6,0)</f>
        <v>0.81532738497835044</v>
      </c>
    </row>
    <row r="601" spans="1:8">
      <c r="A601" s="14" t="s">
        <v>3879</v>
      </c>
      <c r="B601" s="14" t="s">
        <v>4879</v>
      </c>
      <c r="C601" s="14" t="s">
        <v>3072</v>
      </c>
      <c r="D601" s="14" t="s">
        <v>2453</v>
      </c>
      <c r="E601" s="14" t="s">
        <v>4031</v>
      </c>
      <c r="F601">
        <f>SUMIF(GID_GCED_CO2_Plant_2019_v1.0!$V$1:$V$797,'loc sxcoal vs GID worksheet'!A601,GID_GCED_CO2_Plant_2019_v1.0!$AB$1:$AB$797)</f>
        <v>0</v>
      </c>
      <c r="G601" s="15">
        <f t="shared" si="9"/>
        <v>0</v>
      </c>
      <c r="H601" s="15">
        <f>VLOOKUP(E601,'Corr factor'!$A$1:$F$32,6,0)</f>
        <v>1.28036108881481</v>
      </c>
    </row>
    <row r="602" spans="1:8">
      <c r="A602" s="14" t="s">
        <v>3444</v>
      </c>
      <c r="B602" s="14" t="s">
        <v>4880</v>
      </c>
      <c r="C602" s="14" t="s">
        <v>2553</v>
      </c>
      <c r="D602" s="14" t="s">
        <v>1517</v>
      </c>
      <c r="E602" s="14" t="s">
        <v>4043</v>
      </c>
      <c r="F602">
        <f>SUMIF(GID_GCED_CO2_Plant_2019_v1.0!$V$1:$V$797,'loc sxcoal vs GID worksheet'!A602,GID_GCED_CO2_Plant_2019_v1.0!$AB$1:$AB$797)</f>
        <v>4123.3</v>
      </c>
      <c r="G602" s="15">
        <f t="shared" si="9"/>
        <v>9.1025042913650874E-3</v>
      </c>
      <c r="H602" s="15">
        <f>VLOOKUP(E602,'Corr factor'!$A$1:$F$32,6,0)</f>
        <v>1.3074521956443366</v>
      </c>
    </row>
    <row r="603" spans="1:8">
      <c r="A603" s="14" t="s">
        <v>3296</v>
      </c>
      <c r="B603" s="14" t="s">
        <v>4881</v>
      </c>
      <c r="C603" s="14" t="s">
        <v>2354</v>
      </c>
      <c r="D603" s="14" t="s">
        <v>1517</v>
      </c>
      <c r="E603" s="14" t="s">
        <v>4043</v>
      </c>
      <c r="F603">
        <f>SUMIF(GID_GCED_CO2_Plant_2019_v1.0!$V$1:$V$797,'loc sxcoal vs GID worksheet'!A603,GID_GCED_CO2_Plant_2019_v1.0!$AB$1:$AB$797)</f>
        <v>261.48</v>
      </c>
      <c r="G603" s="15">
        <f t="shared" si="9"/>
        <v>5.7723736378777755E-4</v>
      </c>
      <c r="H603" s="15">
        <f>VLOOKUP(E603,'Corr factor'!$A$1:$F$32,6,0)</f>
        <v>1.3074521956443366</v>
      </c>
    </row>
    <row r="604" spans="1:8">
      <c r="A604" s="14" t="s">
        <v>3880</v>
      </c>
      <c r="B604" s="14" t="s">
        <v>4882</v>
      </c>
      <c r="C604" s="14" t="s">
        <v>4883</v>
      </c>
      <c r="D604" s="14" t="s">
        <v>2642</v>
      </c>
      <c r="E604" s="14" t="s">
        <v>4037</v>
      </c>
      <c r="F604">
        <f>SUMIF(GID_GCED_CO2_Plant_2019_v1.0!$V$1:$V$797,'loc sxcoal vs GID worksheet'!A604,GID_GCED_CO2_Plant_2019_v1.0!$AB$1:$AB$797)</f>
        <v>0</v>
      </c>
      <c r="G604" s="15">
        <f t="shared" si="9"/>
        <v>0</v>
      </c>
      <c r="H604" s="15">
        <f>VLOOKUP(E604,'Corr factor'!$A$1:$F$32,6,0)</f>
        <v>2.2121598209451325</v>
      </c>
    </row>
    <row r="605" spans="1:8">
      <c r="A605" s="14" t="s">
        <v>3881</v>
      </c>
      <c r="B605" s="14" t="s">
        <v>4884</v>
      </c>
      <c r="C605" s="14" t="s">
        <v>4885</v>
      </c>
      <c r="D605" s="14" t="s">
        <v>2453</v>
      </c>
      <c r="E605" s="14" t="s">
        <v>4031</v>
      </c>
      <c r="F605">
        <f>SUMIF(GID_GCED_CO2_Plant_2019_v1.0!$V$1:$V$797,'loc sxcoal vs GID worksheet'!A605,GID_GCED_CO2_Plant_2019_v1.0!$AB$1:$AB$797)</f>
        <v>0</v>
      </c>
      <c r="G605" s="15">
        <f t="shared" si="9"/>
        <v>0</v>
      </c>
      <c r="H605" s="15">
        <f>VLOOKUP(E605,'Corr factor'!$A$1:$F$32,6,0)</f>
        <v>1.28036108881481</v>
      </c>
    </row>
    <row r="606" spans="1:8">
      <c r="A606" s="14" t="s">
        <v>3882</v>
      </c>
      <c r="B606" s="14" t="s">
        <v>4886</v>
      </c>
      <c r="C606" s="14" t="s">
        <v>4887</v>
      </c>
      <c r="D606" s="14" t="s">
        <v>2453</v>
      </c>
      <c r="E606" s="14" t="s">
        <v>4031</v>
      </c>
      <c r="F606">
        <f>SUMIF(GID_GCED_CO2_Plant_2019_v1.0!$V$1:$V$797,'loc sxcoal vs GID worksheet'!A606,GID_GCED_CO2_Plant_2019_v1.0!$AB$1:$AB$797)</f>
        <v>0</v>
      </c>
      <c r="G606" s="15">
        <f t="shared" si="9"/>
        <v>0</v>
      </c>
      <c r="H606" s="15">
        <f>VLOOKUP(E606,'Corr factor'!$A$1:$F$32,6,0)</f>
        <v>1.28036108881481</v>
      </c>
    </row>
    <row r="607" spans="1:8">
      <c r="A607" s="14" t="s">
        <v>3883</v>
      </c>
      <c r="B607" s="14" t="s">
        <v>4888</v>
      </c>
      <c r="C607" s="14" t="s">
        <v>4889</v>
      </c>
      <c r="D607" s="14" t="s">
        <v>2634</v>
      </c>
      <c r="E607" s="14" t="s">
        <v>3974</v>
      </c>
      <c r="F607">
        <f>SUMIF(GID_GCED_CO2_Plant_2019_v1.0!$V$1:$V$797,'loc sxcoal vs GID worksheet'!A607,GID_GCED_CO2_Plant_2019_v1.0!$AB$1:$AB$797)</f>
        <v>0</v>
      </c>
      <c r="G607" s="15">
        <f t="shared" si="9"/>
        <v>0</v>
      </c>
      <c r="H607" s="15">
        <f>VLOOKUP(E607,'Corr factor'!$A$1:$F$32,6,0)</f>
        <v>0.31049380620353817</v>
      </c>
    </row>
    <row r="608" spans="1:8">
      <c r="A608" s="14" t="s">
        <v>3884</v>
      </c>
      <c r="B608" s="14" t="s">
        <v>4890</v>
      </c>
      <c r="C608" s="14" t="s">
        <v>2588</v>
      </c>
      <c r="D608" s="14" t="s">
        <v>2362</v>
      </c>
      <c r="E608" s="14" t="s">
        <v>3963</v>
      </c>
      <c r="F608">
        <f>SUMIF(GID_GCED_CO2_Plant_2019_v1.0!$V$1:$V$797,'loc sxcoal vs GID worksheet'!A608,GID_GCED_CO2_Plant_2019_v1.0!$AB$1:$AB$797)</f>
        <v>0</v>
      </c>
      <c r="G608" s="15">
        <f t="shared" si="9"/>
        <v>0</v>
      </c>
      <c r="H608" s="15">
        <f>VLOOKUP(E608,'Corr factor'!$A$1:$F$32,6,0)</f>
        <v>0.75648970822376005</v>
      </c>
    </row>
    <row r="609" spans="1:8">
      <c r="A609" s="14" t="s">
        <v>3345</v>
      </c>
      <c r="B609" s="14" t="s">
        <v>4891</v>
      </c>
      <c r="C609" s="14" t="s">
        <v>2803</v>
      </c>
      <c r="D609" s="14" t="s">
        <v>2458</v>
      </c>
      <c r="E609" s="14" t="s">
        <v>3957</v>
      </c>
      <c r="F609">
        <f>SUMIF(GID_GCED_CO2_Plant_2019_v1.0!$V$1:$V$797,'loc sxcoal vs GID worksheet'!A609,GID_GCED_CO2_Plant_2019_v1.0!$AB$1:$AB$797)</f>
        <v>3737.7800000000007</v>
      </c>
      <c r="G609" s="15">
        <f t="shared" si="9"/>
        <v>8.2514390149100482E-3</v>
      </c>
      <c r="H609" s="15">
        <f>VLOOKUP(E609,'Corr factor'!$A$1:$F$32,6,0)</f>
        <v>1.079779275331352</v>
      </c>
    </row>
    <row r="610" spans="1:8">
      <c r="A610" s="14" t="s">
        <v>3338</v>
      </c>
      <c r="B610" s="14" t="s">
        <v>4892</v>
      </c>
      <c r="C610" s="14" t="s">
        <v>2778</v>
      </c>
      <c r="D610" s="14" t="s">
        <v>2366</v>
      </c>
      <c r="E610" s="14" t="s">
        <v>3987</v>
      </c>
      <c r="F610">
        <f>SUMIF(GID_GCED_CO2_Plant_2019_v1.0!$V$1:$V$797,'loc sxcoal vs GID worksheet'!A610,GID_GCED_CO2_Plant_2019_v1.0!$AB$1:$AB$797)</f>
        <v>707.3399999999998</v>
      </c>
      <c r="G610" s="15">
        <f t="shared" si="9"/>
        <v>1.5615078663823098E-3</v>
      </c>
      <c r="H610" s="15">
        <f>VLOOKUP(E610,'Corr factor'!$A$1:$F$32,6,0)</f>
        <v>0.89004479403326275</v>
      </c>
    </row>
    <row r="611" spans="1:8">
      <c r="A611" s="14" t="s">
        <v>3307</v>
      </c>
      <c r="B611" s="14" t="s">
        <v>4893</v>
      </c>
      <c r="C611" s="14" t="s">
        <v>2600</v>
      </c>
      <c r="D611" s="14" t="s">
        <v>2446</v>
      </c>
      <c r="E611" s="14" t="s">
        <v>3951</v>
      </c>
      <c r="F611">
        <f>SUMIF(GID_GCED_CO2_Plant_2019_v1.0!$V$1:$V$797,'loc sxcoal vs GID worksheet'!A611,GID_GCED_CO2_Plant_2019_v1.0!$AB$1:$AB$797)</f>
        <v>2048.25</v>
      </c>
      <c r="G611" s="15">
        <f t="shared" si="9"/>
        <v>4.5216706072292914E-3</v>
      </c>
      <c r="H611" s="15">
        <f>VLOOKUP(E611,'Corr factor'!$A$1:$F$32,6,0)</f>
        <v>1.4351795217863323</v>
      </c>
    </row>
    <row r="612" spans="1:8">
      <c r="A612" s="14" t="s">
        <v>3448</v>
      </c>
      <c r="B612" s="14" t="s">
        <v>4894</v>
      </c>
      <c r="C612" s="14" t="s">
        <v>2450</v>
      </c>
      <c r="D612" s="14" t="s">
        <v>2446</v>
      </c>
      <c r="E612" s="14" t="s">
        <v>3951</v>
      </c>
      <c r="F612">
        <f>SUMIF(GID_GCED_CO2_Plant_2019_v1.0!$V$1:$V$797,'loc sxcoal vs GID worksheet'!A612,GID_GCED_CO2_Plant_2019_v1.0!$AB$1:$AB$797)</f>
        <v>522.95000000000005</v>
      </c>
      <c r="G612" s="15">
        <f t="shared" si="9"/>
        <v>1.1544526518005899E-3</v>
      </c>
      <c r="H612" s="15">
        <f>VLOOKUP(E612,'Corr factor'!$A$1:$F$32,6,0)</f>
        <v>1.4351795217863323</v>
      </c>
    </row>
    <row r="613" spans="1:8">
      <c r="A613" s="14" t="s">
        <v>3303</v>
      </c>
      <c r="B613" s="14" t="s">
        <v>4895</v>
      </c>
      <c r="C613" s="14" t="s">
        <v>2581</v>
      </c>
      <c r="D613" s="14" t="s">
        <v>3943</v>
      </c>
      <c r="E613" s="14" t="s">
        <v>3944</v>
      </c>
      <c r="F613">
        <f>SUMIF(GID_GCED_CO2_Plant_2019_v1.0!$V$1:$V$797,'loc sxcoal vs GID worksheet'!A613,GID_GCED_CO2_Plant_2019_v1.0!$AB$1:$AB$797)</f>
        <v>677.16000000000008</v>
      </c>
      <c r="G613" s="15">
        <f t="shared" si="9"/>
        <v>1.4948831775375992E-3</v>
      </c>
      <c r="H613" s="15">
        <f>VLOOKUP(E613,'Corr factor'!$A$1:$F$32,6,0)</f>
        <v>0.88297575591570643</v>
      </c>
    </row>
    <row r="614" spans="1:8">
      <c r="A614" s="14" t="s">
        <v>3885</v>
      </c>
      <c r="B614" s="14" t="s">
        <v>4896</v>
      </c>
      <c r="C614" s="14" t="s">
        <v>2581</v>
      </c>
      <c r="D614" s="14" t="s">
        <v>2396</v>
      </c>
      <c r="E614" s="14" t="s">
        <v>4093</v>
      </c>
      <c r="F614">
        <f>SUMIF(GID_GCED_CO2_Plant_2019_v1.0!$V$1:$V$797,'loc sxcoal vs GID worksheet'!A614,GID_GCED_CO2_Plant_2019_v1.0!$AB$1:$AB$797)</f>
        <v>0</v>
      </c>
      <c r="G614" s="15">
        <f t="shared" si="9"/>
        <v>0</v>
      </c>
      <c r="H614" s="15">
        <f>VLOOKUP(E614,'Corr factor'!$A$1:$F$32,6,0)</f>
        <v>1.0339316951788866</v>
      </c>
    </row>
    <row r="615" spans="1:8">
      <c r="A615" s="14" t="s">
        <v>3886</v>
      </c>
      <c r="B615" s="14" t="s">
        <v>4897</v>
      </c>
      <c r="C615" s="14" t="s">
        <v>2599</v>
      </c>
      <c r="D615" s="14" t="s">
        <v>2446</v>
      </c>
      <c r="E615" s="14" t="s">
        <v>3951</v>
      </c>
      <c r="F615">
        <f>SUMIF(GID_GCED_CO2_Plant_2019_v1.0!$V$1:$V$797,'loc sxcoal vs GID worksheet'!A615,GID_GCED_CO2_Plant_2019_v1.0!$AB$1:$AB$797)</f>
        <v>0</v>
      </c>
      <c r="G615" s="15">
        <f t="shared" si="9"/>
        <v>0</v>
      </c>
      <c r="H615" s="15">
        <f>VLOOKUP(E615,'Corr factor'!$A$1:$F$32,6,0)</f>
        <v>1.4351795217863323</v>
      </c>
    </row>
    <row r="616" spans="1:8">
      <c r="A616" s="14" t="s">
        <v>3887</v>
      </c>
      <c r="B616" s="14" t="s">
        <v>4898</v>
      </c>
      <c r="C616" s="14" t="s">
        <v>4899</v>
      </c>
      <c r="D616" s="14" t="s">
        <v>2362</v>
      </c>
      <c r="E616" s="14" t="s">
        <v>3963</v>
      </c>
      <c r="F616">
        <f>SUMIF(GID_GCED_CO2_Plant_2019_v1.0!$V$1:$V$797,'loc sxcoal vs GID worksheet'!A616,GID_GCED_CO2_Plant_2019_v1.0!$AB$1:$AB$797)</f>
        <v>0</v>
      </c>
      <c r="G616" s="15">
        <f t="shared" si="9"/>
        <v>0</v>
      </c>
      <c r="H616" s="15">
        <f>VLOOKUP(E616,'Corr factor'!$A$1:$F$32,6,0)</f>
        <v>0.75648970822376005</v>
      </c>
    </row>
    <row r="617" spans="1:8">
      <c r="A617" s="14" t="s">
        <v>3416</v>
      </c>
      <c r="B617" s="14" t="s">
        <v>4900</v>
      </c>
      <c r="C617" s="14" t="s">
        <v>3084</v>
      </c>
      <c r="D617" s="14" t="s">
        <v>2696</v>
      </c>
      <c r="E617" s="14" t="s">
        <v>4205</v>
      </c>
      <c r="F617">
        <f>SUMIF(GID_GCED_CO2_Plant_2019_v1.0!$V$1:$V$797,'loc sxcoal vs GID worksheet'!A617,GID_GCED_CO2_Plant_2019_v1.0!$AB$1:$AB$797)</f>
        <v>2665.05</v>
      </c>
      <c r="G617" s="15">
        <f t="shared" si="9"/>
        <v>5.8833044070774687E-3</v>
      </c>
      <c r="H617" s="15">
        <f>VLOOKUP(E617,'Corr factor'!$A$1:$F$32,6,0)</f>
        <v>0.6419083583231352</v>
      </c>
    </row>
    <row r="618" spans="1:8">
      <c r="A618" s="14" t="s">
        <v>3888</v>
      </c>
      <c r="B618" s="14" t="s">
        <v>4901</v>
      </c>
      <c r="C618" s="14" t="s">
        <v>4902</v>
      </c>
      <c r="D618" s="14" t="s">
        <v>2446</v>
      </c>
      <c r="E618" s="14" t="s">
        <v>3951</v>
      </c>
      <c r="F618">
        <f>SUMIF(GID_GCED_CO2_Plant_2019_v1.0!$V$1:$V$797,'loc sxcoal vs GID worksheet'!A618,GID_GCED_CO2_Plant_2019_v1.0!$AB$1:$AB$797)</f>
        <v>0</v>
      </c>
      <c r="G618" s="15">
        <f t="shared" si="9"/>
        <v>0</v>
      </c>
      <c r="H618" s="15">
        <f>VLOOKUP(E618,'Corr factor'!$A$1:$F$32,6,0)</f>
        <v>1.4351795217863323</v>
      </c>
    </row>
    <row r="619" spans="1:8">
      <c r="A619" s="14" t="s">
        <v>3889</v>
      </c>
      <c r="B619" s="14" t="s">
        <v>4903</v>
      </c>
      <c r="C619" s="14" t="s">
        <v>2872</v>
      </c>
      <c r="D619" s="14" t="s">
        <v>1517</v>
      </c>
      <c r="E619" s="14" t="s">
        <v>4043</v>
      </c>
      <c r="F619">
        <f>SUMIF(GID_GCED_CO2_Plant_2019_v1.0!$V$1:$V$797,'loc sxcoal vs GID worksheet'!A619,GID_GCED_CO2_Plant_2019_v1.0!$AB$1:$AB$797)</f>
        <v>0</v>
      </c>
      <c r="G619" s="15">
        <f t="shared" si="9"/>
        <v>0</v>
      </c>
      <c r="H619" s="15">
        <f>VLOOKUP(E619,'Corr factor'!$A$1:$F$32,6,0)</f>
        <v>1.3074521956443366</v>
      </c>
    </row>
    <row r="620" spans="1:8">
      <c r="A620" s="14" t="s">
        <v>3890</v>
      </c>
      <c r="B620" s="14" t="s">
        <v>4904</v>
      </c>
      <c r="C620" s="14" t="s">
        <v>4905</v>
      </c>
      <c r="D620" s="14" t="s">
        <v>2438</v>
      </c>
      <c r="E620" s="14" t="s">
        <v>3959</v>
      </c>
      <c r="F620">
        <f>SUMIF(GID_GCED_CO2_Plant_2019_v1.0!$V$1:$V$797,'loc sxcoal vs GID worksheet'!A620,GID_GCED_CO2_Plant_2019_v1.0!$AB$1:$AB$797)</f>
        <v>0</v>
      </c>
      <c r="G620" s="15">
        <f t="shared" si="9"/>
        <v>0</v>
      </c>
      <c r="H620" s="15">
        <f>VLOOKUP(E620,'Corr factor'!$A$1:$F$32,6,0)</f>
        <v>0.58290995553709835</v>
      </c>
    </row>
    <row r="621" spans="1:8">
      <c r="A621" s="14" t="s">
        <v>3378</v>
      </c>
      <c r="B621" s="14" t="s">
        <v>4906</v>
      </c>
      <c r="C621" s="14" t="s">
        <v>2951</v>
      </c>
      <c r="D621" s="14" t="s">
        <v>2396</v>
      </c>
      <c r="E621" s="14" t="s">
        <v>4093</v>
      </c>
      <c r="F621">
        <f>SUMIF(GID_GCED_CO2_Plant_2019_v1.0!$V$1:$V$797,'loc sxcoal vs GID worksheet'!A621,GID_GCED_CO2_Plant_2019_v1.0!$AB$1:$AB$797)</f>
        <v>365.39</v>
      </c>
      <c r="G621" s="15">
        <f t="shared" si="9"/>
        <v>8.0662674145026768E-4</v>
      </c>
      <c r="H621" s="15">
        <f>VLOOKUP(E621,'Corr factor'!$A$1:$F$32,6,0)</f>
        <v>1.0339316951788866</v>
      </c>
    </row>
    <row r="622" spans="1:8">
      <c r="A622" s="14" t="s">
        <v>3510</v>
      </c>
      <c r="B622" s="14" t="s">
        <v>4907</v>
      </c>
      <c r="C622" s="14" t="s">
        <v>4908</v>
      </c>
      <c r="D622" s="14" t="s">
        <v>2610</v>
      </c>
      <c r="E622" s="14" t="s">
        <v>3936</v>
      </c>
      <c r="F622">
        <f>SUMIF(GID_GCED_CO2_Plant_2019_v1.0!$V$1:$V$797,'loc sxcoal vs GID worksheet'!A622,GID_GCED_CO2_Plant_2019_v1.0!$AB$1:$AB$797)</f>
        <v>50.28</v>
      </c>
      <c r="G622" s="15">
        <f t="shared" si="9"/>
        <v>1.109969965245887E-4</v>
      </c>
      <c r="H622" s="15">
        <f>VLOOKUP(E622,'Corr factor'!$A$1:$F$32,6,0)</f>
        <v>1.919574761764046</v>
      </c>
    </row>
    <row r="623" spans="1:8">
      <c r="A623" s="14" t="s">
        <v>3891</v>
      </c>
      <c r="B623" s="14" t="s">
        <v>4909</v>
      </c>
      <c r="C623" s="14" t="s">
        <v>4910</v>
      </c>
      <c r="D623" s="14" t="s">
        <v>2357</v>
      </c>
      <c r="E623" s="14" t="s">
        <v>4062</v>
      </c>
      <c r="F623">
        <f>SUMIF(GID_GCED_CO2_Plant_2019_v1.0!$V$1:$V$797,'loc sxcoal vs GID worksheet'!A623,GID_GCED_CO2_Plant_2019_v1.0!$AB$1:$AB$797)</f>
        <v>0</v>
      </c>
      <c r="G623" s="15">
        <f t="shared" si="9"/>
        <v>0</v>
      </c>
      <c r="H623" s="15">
        <f>VLOOKUP(E623,'Corr factor'!$A$1:$F$32,6,0)</f>
        <v>0.79611556521694449</v>
      </c>
    </row>
    <row r="624" spans="1:8">
      <c r="A624" s="14" t="s">
        <v>3892</v>
      </c>
      <c r="B624" s="14" t="s">
        <v>4911</v>
      </c>
      <c r="C624" s="14" t="s">
        <v>2451</v>
      </c>
      <c r="D624" s="14" t="s">
        <v>2453</v>
      </c>
      <c r="E624" s="14" t="s">
        <v>4031</v>
      </c>
      <c r="F624">
        <f>SUMIF(GID_GCED_CO2_Plant_2019_v1.0!$V$1:$V$797,'loc sxcoal vs GID worksheet'!A624,GID_GCED_CO2_Plant_2019_v1.0!$AB$1:$AB$797)</f>
        <v>0</v>
      </c>
      <c r="G624" s="15">
        <f t="shared" si="9"/>
        <v>0</v>
      </c>
      <c r="H624" s="15">
        <f>VLOOKUP(E624,'Corr factor'!$A$1:$F$32,6,0)</f>
        <v>1.28036108881481</v>
      </c>
    </row>
    <row r="625" spans="1:8">
      <c r="A625" s="14" t="s">
        <v>3402</v>
      </c>
      <c r="B625" s="14" t="s">
        <v>4912</v>
      </c>
      <c r="C625" s="14" t="s">
        <v>2394</v>
      </c>
      <c r="D625" s="14" t="s">
        <v>2400</v>
      </c>
      <c r="E625" s="14" t="s">
        <v>4023</v>
      </c>
      <c r="F625">
        <f>SUMIF(GID_GCED_CO2_Plant_2019_v1.0!$V$1:$V$797,'loc sxcoal vs GID worksheet'!A625,GID_GCED_CO2_Plant_2019_v1.0!$AB$1:$AB$797)</f>
        <v>1340.9099999999999</v>
      </c>
      <c r="G625" s="15">
        <f t="shared" si="9"/>
        <v>2.9601627408469811E-3</v>
      </c>
      <c r="H625" s="15">
        <f>VLOOKUP(E625,'Corr factor'!$A$1:$F$32,6,0)</f>
        <v>1.1685760367937139</v>
      </c>
    </row>
    <row r="626" spans="1:8">
      <c r="A626" s="14" t="s">
        <v>3893</v>
      </c>
      <c r="B626" s="14" t="s">
        <v>4913</v>
      </c>
      <c r="C626" s="14" t="s">
        <v>4914</v>
      </c>
      <c r="D626" s="14" t="s">
        <v>2453</v>
      </c>
      <c r="E626" s="14" t="s">
        <v>4031</v>
      </c>
      <c r="F626">
        <f>SUMIF(GID_GCED_CO2_Plant_2019_v1.0!$V$1:$V$797,'loc sxcoal vs GID worksheet'!A626,GID_GCED_CO2_Plant_2019_v1.0!$AB$1:$AB$797)</f>
        <v>0</v>
      </c>
      <c r="G626" s="15">
        <f t="shared" si="9"/>
        <v>0</v>
      </c>
      <c r="H626" s="15">
        <f>VLOOKUP(E626,'Corr factor'!$A$1:$F$32,6,0)</f>
        <v>1.28036108881481</v>
      </c>
    </row>
    <row r="627" spans="1:8">
      <c r="A627" s="14" t="s">
        <v>3381</v>
      </c>
      <c r="B627" s="14" t="s">
        <v>4915</v>
      </c>
      <c r="C627" s="14" t="s">
        <v>2368</v>
      </c>
      <c r="D627" s="14" t="s">
        <v>2370</v>
      </c>
      <c r="E627" s="14" t="s">
        <v>4145</v>
      </c>
      <c r="F627">
        <f>SUMIF(GID_GCED_CO2_Plant_2019_v1.0!$V$1:$V$797,'loc sxcoal vs GID worksheet'!A627,GID_GCED_CO2_Plant_2019_v1.0!$AB$1:$AB$797)</f>
        <v>469.32000000000005</v>
      </c>
      <c r="G627" s="15">
        <f t="shared" si="9"/>
        <v>1.0360602706626883E-3</v>
      </c>
      <c r="H627" s="15">
        <f>VLOOKUP(E627,'Corr factor'!$A$1:$F$32,6,0)</f>
        <v>1.9984191813644829</v>
      </c>
    </row>
    <row r="628" spans="1:8">
      <c r="A628" s="14" t="s">
        <v>3894</v>
      </c>
      <c r="B628" s="14" t="s">
        <v>4916</v>
      </c>
      <c r="C628" s="14" t="s">
        <v>2952</v>
      </c>
      <c r="D628" s="14" t="s">
        <v>2362</v>
      </c>
      <c r="E628" s="14" t="s">
        <v>3963</v>
      </c>
      <c r="F628">
        <f>SUMIF(GID_GCED_CO2_Plant_2019_v1.0!$V$1:$V$797,'loc sxcoal vs GID worksheet'!A628,GID_GCED_CO2_Plant_2019_v1.0!$AB$1:$AB$797)</f>
        <v>0</v>
      </c>
      <c r="G628" s="15">
        <f t="shared" si="9"/>
        <v>0</v>
      </c>
      <c r="H628" s="15">
        <f>VLOOKUP(E628,'Corr factor'!$A$1:$F$32,6,0)</f>
        <v>0.75648970822376005</v>
      </c>
    </row>
    <row r="629" spans="1:8">
      <c r="A629" s="14" t="s">
        <v>3895</v>
      </c>
      <c r="B629" s="14" t="s">
        <v>4917</v>
      </c>
      <c r="C629" s="14" t="s">
        <v>4918</v>
      </c>
      <c r="D629" s="14" t="s">
        <v>2642</v>
      </c>
      <c r="E629" s="14" t="s">
        <v>4037</v>
      </c>
      <c r="F629">
        <f>SUMIF(GID_GCED_CO2_Plant_2019_v1.0!$V$1:$V$797,'loc sxcoal vs GID worksheet'!A629,GID_GCED_CO2_Plant_2019_v1.0!$AB$1:$AB$797)</f>
        <v>0</v>
      </c>
      <c r="G629" s="15">
        <f t="shared" si="9"/>
        <v>0</v>
      </c>
      <c r="H629" s="15">
        <f>VLOOKUP(E629,'Corr factor'!$A$1:$F$32,6,0)</f>
        <v>2.2121598209451325</v>
      </c>
    </row>
    <row r="630" spans="1:8">
      <c r="A630" s="14" t="s">
        <v>3896</v>
      </c>
      <c r="B630" s="14" t="s">
        <v>4919</v>
      </c>
      <c r="C630" s="14" t="s">
        <v>4920</v>
      </c>
      <c r="D630" s="14" t="s">
        <v>2357</v>
      </c>
      <c r="E630" s="14" t="s">
        <v>4062</v>
      </c>
      <c r="F630">
        <f>SUMIF(GID_GCED_CO2_Plant_2019_v1.0!$V$1:$V$797,'loc sxcoal vs GID worksheet'!A630,GID_GCED_CO2_Plant_2019_v1.0!$AB$1:$AB$797)</f>
        <v>0</v>
      </c>
      <c r="G630" s="15">
        <f t="shared" si="9"/>
        <v>0</v>
      </c>
      <c r="H630" s="15">
        <f>VLOOKUP(E630,'Corr factor'!$A$1:$F$32,6,0)</f>
        <v>0.79611556521694449</v>
      </c>
    </row>
    <row r="631" spans="1:8">
      <c r="A631" s="14" t="s">
        <v>3256</v>
      </c>
      <c r="B631" s="14" t="s">
        <v>4921</v>
      </c>
      <c r="C631" s="14" t="s">
        <v>2403</v>
      </c>
      <c r="D631" s="14" t="s">
        <v>2400</v>
      </c>
      <c r="E631" s="14" t="s">
        <v>4023</v>
      </c>
      <c r="F631">
        <f>SUMIF(GID_GCED_CO2_Plant_2019_v1.0!$V$1:$V$797,'loc sxcoal vs GID worksheet'!A631,GID_GCED_CO2_Plant_2019_v1.0!$AB$1:$AB$797)</f>
        <v>1277.21</v>
      </c>
      <c r="G631" s="15">
        <f t="shared" si="9"/>
        <v>2.8195400543192107E-3</v>
      </c>
      <c r="H631" s="15">
        <f>VLOOKUP(E631,'Corr factor'!$A$1:$F$32,6,0)</f>
        <v>1.1685760367937139</v>
      </c>
    </row>
    <row r="632" spans="1:8">
      <c r="A632" s="14" t="s">
        <v>3897</v>
      </c>
      <c r="B632" s="14" t="s">
        <v>4922</v>
      </c>
      <c r="C632" s="14" t="s">
        <v>4923</v>
      </c>
      <c r="D632" s="14" t="s">
        <v>2400</v>
      </c>
      <c r="E632" s="14" t="s">
        <v>4023</v>
      </c>
      <c r="F632">
        <f>SUMIF(GID_GCED_CO2_Plant_2019_v1.0!$V$1:$V$797,'loc sxcoal vs GID worksheet'!A632,GID_GCED_CO2_Plant_2019_v1.0!$AB$1:$AB$797)</f>
        <v>0</v>
      </c>
      <c r="G632" s="15">
        <f t="shared" si="9"/>
        <v>0</v>
      </c>
      <c r="H632" s="15">
        <f>VLOOKUP(E632,'Corr factor'!$A$1:$F$32,6,0)</f>
        <v>1.1685760367937139</v>
      </c>
    </row>
    <row r="633" spans="1:8">
      <c r="A633" s="14" t="s">
        <v>3898</v>
      </c>
      <c r="B633" s="14" t="s">
        <v>4924</v>
      </c>
      <c r="C633" s="14" t="s">
        <v>4925</v>
      </c>
      <c r="D633" s="14" t="s">
        <v>2642</v>
      </c>
      <c r="E633" s="14" t="s">
        <v>4037</v>
      </c>
      <c r="F633">
        <f>SUMIF(GID_GCED_CO2_Plant_2019_v1.0!$V$1:$V$797,'loc sxcoal vs GID worksheet'!A633,GID_GCED_CO2_Plant_2019_v1.0!$AB$1:$AB$797)</f>
        <v>0</v>
      </c>
      <c r="G633" s="15">
        <f t="shared" si="9"/>
        <v>0</v>
      </c>
      <c r="H633" s="15">
        <f>VLOOKUP(E633,'Corr factor'!$A$1:$F$32,6,0)</f>
        <v>2.2121598209451325</v>
      </c>
    </row>
    <row r="634" spans="1:8">
      <c r="A634" s="14" t="s">
        <v>3899</v>
      </c>
      <c r="B634" s="14" t="s">
        <v>4926</v>
      </c>
      <c r="C634" s="14" t="s">
        <v>4927</v>
      </c>
      <c r="D634" s="14" t="s">
        <v>2458</v>
      </c>
      <c r="E634" s="14" t="s">
        <v>3957</v>
      </c>
      <c r="F634">
        <f>SUMIF(GID_GCED_CO2_Plant_2019_v1.0!$V$1:$V$797,'loc sxcoal vs GID worksheet'!A634,GID_GCED_CO2_Plant_2019_v1.0!$AB$1:$AB$797)</f>
        <v>0</v>
      </c>
      <c r="G634" s="15">
        <f t="shared" si="9"/>
        <v>0</v>
      </c>
      <c r="H634" s="15">
        <f>VLOOKUP(E634,'Corr factor'!$A$1:$F$32,6,0)</f>
        <v>1.079779275331352</v>
      </c>
    </row>
    <row r="635" spans="1:8">
      <c r="A635" s="14" t="s">
        <v>3900</v>
      </c>
      <c r="B635" s="14" t="s">
        <v>4928</v>
      </c>
      <c r="C635" s="14" t="s">
        <v>4929</v>
      </c>
      <c r="D635" s="14" t="s">
        <v>2357</v>
      </c>
      <c r="E635" s="14" t="s">
        <v>4062</v>
      </c>
      <c r="F635">
        <f>SUMIF(GID_GCED_CO2_Plant_2019_v1.0!$V$1:$V$797,'loc sxcoal vs GID worksheet'!A635,GID_GCED_CO2_Plant_2019_v1.0!$AB$1:$AB$797)</f>
        <v>0</v>
      </c>
      <c r="G635" s="15">
        <f t="shared" si="9"/>
        <v>0</v>
      </c>
      <c r="H635" s="15">
        <f>VLOOKUP(E635,'Corr factor'!$A$1:$F$32,6,0)</f>
        <v>0.79611556521694449</v>
      </c>
    </row>
    <row r="636" spans="1:8">
      <c r="A636" s="14" t="s">
        <v>3255</v>
      </c>
      <c r="B636" s="14" t="s">
        <v>4930</v>
      </c>
      <c r="C636" s="14" t="s">
        <v>2399</v>
      </c>
      <c r="D636" s="14" t="s">
        <v>2400</v>
      </c>
      <c r="E636" s="14" t="s">
        <v>4023</v>
      </c>
      <c r="F636">
        <f>SUMIF(GID_GCED_CO2_Plant_2019_v1.0!$V$1:$V$797,'loc sxcoal vs GID worksheet'!A636,GID_GCED_CO2_Plant_2019_v1.0!$AB$1:$AB$797)</f>
        <v>469.32000000000005</v>
      </c>
      <c r="G636" s="15">
        <f t="shared" si="9"/>
        <v>1.0360602706626883E-3</v>
      </c>
      <c r="H636" s="15">
        <f>VLOOKUP(E636,'Corr factor'!$A$1:$F$32,6,0)</f>
        <v>1.1685760367937139</v>
      </c>
    </row>
    <row r="637" spans="1:8">
      <c r="A637" s="14" t="s">
        <v>3901</v>
      </c>
      <c r="B637" s="14" t="s">
        <v>4931</v>
      </c>
      <c r="C637" s="14" t="s">
        <v>4932</v>
      </c>
      <c r="D637" s="14" t="s">
        <v>2357</v>
      </c>
      <c r="E637" s="14" t="s">
        <v>4062</v>
      </c>
      <c r="F637">
        <f>SUMIF(GID_GCED_CO2_Plant_2019_v1.0!$V$1:$V$797,'loc sxcoal vs GID worksheet'!A637,GID_GCED_CO2_Plant_2019_v1.0!$AB$1:$AB$797)</f>
        <v>0</v>
      </c>
      <c r="G637" s="15">
        <f t="shared" si="9"/>
        <v>0</v>
      </c>
      <c r="H637" s="15">
        <f>VLOOKUP(E637,'Corr factor'!$A$1:$F$32,6,0)</f>
        <v>0.79611556521694449</v>
      </c>
    </row>
    <row r="638" spans="1:8">
      <c r="A638" s="14" t="s">
        <v>3335</v>
      </c>
      <c r="B638" s="14" t="s">
        <v>4933</v>
      </c>
      <c r="C638" s="14" t="s">
        <v>2753</v>
      </c>
      <c r="D638" s="14" t="s">
        <v>2412</v>
      </c>
      <c r="E638" s="14" t="s">
        <v>3949</v>
      </c>
      <c r="F638">
        <f>SUMIF(GID_GCED_CO2_Plant_2019_v1.0!$V$1:$V$797,'loc sxcoal vs GID worksheet'!A638,GID_GCED_CO2_Plant_2019_v1.0!$AB$1:$AB$797)</f>
        <v>2621.4700000000003</v>
      </c>
      <c r="G638" s="15">
        <f t="shared" si="9"/>
        <v>5.7870981797795056E-3</v>
      </c>
      <c r="H638" s="15">
        <f>VLOOKUP(E638,'Corr factor'!$A$1:$F$32,6,0)</f>
        <v>0.81532738497835044</v>
      </c>
    </row>
    <row r="639" spans="1:8">
      <c r="A639" s="14" t="s">
        <v>3902</v>
      </c>
      <c r="B639" s="14" t="s">
        <v>4934</v>
      </c>
      <c r="C639" s="14" t="s">
        <v>2753</v>
      </c>
      <c r="D639" s="14" t="s">
        <v>2496</v>
      </c>
      <c r="E639" s="14" t="s">
        <v>3976</v>
      </c>
      <c r="F639">
        <f>SUMIF(GID_GCED_CO2_Plant_2019_v1.0!$V$1:$V$797,'loc sxcoal vs GID worksheet'!A639,GID_GCED_CO2_Plant_2019_v1.0!$AB$1:$AB$797)</f>
        <v>0</v>
      </c>
      <c r="G639" s="15">
        <f t="shared" si="9"/>
        <v>0</v>
      </c>
      <c r="H639" s="15">
        <f>VLOOKUP(E639,'Corr factor'!$A$1:$F$32,6,0)</f>
        <v>0.68433331729618196</v>
      </c>
    </row>
    <row r="640" spans="1:8">
      <c r="A640" s="14" t="s">
        <v>3903</v>
      </c>
      <c r="B640" s="14" t="s">
        <v>4935</v>
      </c>
      <c r="C640" s="14" t="s">
        <v>2969</v>
      </c>
      <c r="D640" s="14" t="s">
        <v>2416</v>
      </c>
      <c r="E640" s="14" t="s">
        <v>3979</v>
      </c>
      <c r="F640">
        <f>SUMIF(GID_GCED_CO2_Plant_2019_v1.0!$V$1:$V$797,'loc sxcoal vs GID worksheet'!A640,GID_GCED_CO2_Plant_2019_v1.0!$AB$1:$AB$797)</f>
        <v>0</v>
      </c>
      <c r="G640" s="15">
        <f t="shared" si="9"/>
        <v>0</v>
      </c>
      <c r="H640" s="15">
        <f>VLOOKUP(E640,'Corr factor'!$A$1:$F$32,6,0)</f>
        <v>1.3709830768980753</v>
      </c>
    </row>
    <row r="641" spans="1:8">
      <c r="A641" s="14" t="s">
        <v>3422</v>
      </c>
      <c r="B641" s="14" t="s">
        <v>4936</v>
      </c>
      <c r="C641" s="14" t="s">
        <v>1336</v>
      </c>
      <c r="D641" s="14" t="s">
        <v>2642</v>
      </c>
      <c r="E641" s="14" t="s">
        <v>4037</v>
      </c>
      <c r="F641">
        <f>SUMIF(GID_GCED_CO2_Plant_2019_v1.0!$V$1:$V$797,'loc sxcoal vs GID worksheet'!A641,GID_GCED_CO2_Plant_2019_v1.0!$AB$1:$AB$797)</f>
        <v>157.56</v>
      </c>
      <c r="G641" s="15">
        <f t="shared" si="9"/>
        <v>3.478259103503221E-4</v>
      </c>
      <c r="H641" s="15">
        <f>VLOOKUP(E641,'Corr factor'!$A$1:$F$32,6,0)</f>
        <v>2.2121598209451325</v>
      </c>
    </row>
    <row r="642" spans="1:8">
      <c r="A642" s="14" t="s">
        <v>3342</v>
      </c>
      <c r="B642" s="14" t="s">
        <v>4937</v>
      </c>
      <c r="C642" s="14" t="s">
        <v>2787</v>
      </c>
      <c r="D642" s="14" t="s">
        <v>1517</v>
      </c>
      <c r="E642" s="14" t="s">
        <v>4043</v>
      </c>
      <c r="F642">
        <f>SUMIF(GID_GCED_CO2_Plant_2019_v1.0!$V$1:$V$797,'loc sxcoal vs GID worksheet'!A642,GID_GCED_CO2_Plant_2019_v1.0!$AB$1:$AB$797)</f>
        <v>1776.7</v>
      </c>
      <c r="G642" s="15">
        <f t="shared" si="9"/>
        <v>3.9222029380516455E-3</v>
      </c>
      <c r="H642" s="15">
        <f>VLOOKUP(E642,'Corr factor'!$A$1:$F$32,6,0)</f>
        <v>1.3074521956443366</v>
      </c>
    </row>
    <row r="643" spans="1:8">
      <c r="A643" s="14" t="s">
        <v>3904</v>
      </c>
      <c r="B643" s="14" t="s">
        <v>4938</v>
      </c>
      <c r="C643" s="14" t="s">
        <v>4939</v>
      </c>
      <c r="D643" s="14" t="s">
        <v>2634</v>
      </c>
      <c r="E643" s="14" t="s">
        <v>3974</v>
      </c>
      <c r="F643">
        <f>SUMIF(GID_GCED_CO2_Plant_2019_v1.0!$V$1:$V$797,'loc sxcoal vs GID worksheet'!A643,GID_GCED_CO2_Plant_2019_v1.0!$AB$1:$AB$797)</f>
        <v>0</v>
      </c>
      <c r="G643" s="15">
        <f t="shared" ref="G643:G686" si="10">F643/SUM($F$2:$F$686)</f>
        <v>0</v>
      </c>
      <c r="H643" s="15">
        <f>VLOOKUP(E643,'Corr factor'!$A$1:$F$32,6,0)</f>
        <v>0.31049380620353817</v>
      </c>
    </row>
    <row r="644" spans="1:8">
      <c r="A644" s="14" t="s">
        <v>3905</v>
      </c>
      <c r="B644" s="14" t="s">
        <v>4940</v>
      </c>
      <c r="C644" s="14" t="s">
        <v>4939</v>
      </c>
      <c r="D644" s="14" t="s">
        <v>2565</v>
      </c>
      <c r="E644" s="14" t="s">
        <v>4086</v>
      </c>
      <c r="F644">
        <f>SUMIF(GID_GCED_CO2_Plant_2019_v1.0!$V$1:$V$797,'loc sxcoal vs GID worksheet'!A644,GID_GCED_CO2_Plant_2019_v1.0!$AB$1:$AB$797)</f>
        <v>0</v>
      </c>
      <c r="G644" s="15">
        <f t="shared" si="10"/>
        <v>0</v>
      </c>
      <c r="H644" s="15">
        <f>VLOOKUP(E644,'Corr factor'!$A$1:$F$32,6,0)</f>
        <v>1.2331548907448633</v>
      </c>
    </row>
    <row r="645" spans="1:8">
      <c r="A645" s="14" t="s">
        <v>3349</v>
      </c>
      <c r="B645" s="14" t="s">
        <v>4941</v>
      </c>
      <c r="C645" s="14" t="s">
        <v>2832</v>
      </c>
      <c r="D645" s="14" t="s">
        <v>2545</v>
      </c>
      <c r="E645" s="14" t="s">
        <v>3953</v>
      </c>
      <c r="F645">
        <f>SUMIF(GID_GCED_CO2_Plant_2019_v1.0!$V$1:$V$797,'loc sxcoal vs GID worksheet'!A645,GID_GCED_CO2_Plant_2019_v1.0!$AB$1:$AB$797)</f>
        <v>975.51</v>
      </c>
      <c r="G645" s="15">
        <f t="shared" si="10"/>
        <v>2.1535139236217487E-3</v>
      </c>
      <c r="H645" s="15">
        <f>VLOOKUP(E645,'Corr factor'!$A$1:$F$32,6,0)</f>
        <v>2.5586462333137372</v>
      </c>
    </row>
    <row r="646" spans="1:8">
      <c r="A646" s="14" t="s">
        <v>3476</v>
      </c>
      <c r="B646" s="14" t="s">
        <v>4942</v>
      </c>
      <c r="C646" s="14" t="s">
        <v>3081</v>
      </c>
      <c r="D646" s="14" t="s">
        <v>2357</v>
      </c>
      <c r="E646" s="14" t="s">
        <v>4062</v>
      </c>
      <c r="F646">
        <f>SUMIF(GID_GCED_CO2_Plant_2019_v1.0!$V$1:$V$797,'loc sxcoal vs GID worksheet'!A646,GID_GCED_CO2_Plant_2019_v1.0!$AB$1:$AB$797)</f>
        <v>402.27</v>
      </c>
      <c r="G646" s="15">
        <f t="shared" si="10"/>
        <v>8.8804219952160477E-4</v>
      </c>
      <c r="H646" s="15">
        <f>VLOOKUP(E646,'Corr factor'!$A$1:$F$32,6,0)</f>
        <v>0.79611556521694449</v>
      </c>
    </row>
    <row r="647" spans="1:8">
      <c r="A647" s="14" t="s">
        <v>3906</v>
      </c>
      <c r="B647" s="14" t="s">
        <v>4943</v>
      </c>
      <c r="C647" s="14" t="s">
        <v>3156</v>
      </c>
      <c r="D647" s="14" t="s">
        <v>2362</v>
      </c>
      <c r="E647" s="14" t="s">
        <v>3963</v>
      </c>
      <c r="F647">
        <f>SUMIF(GID_GCED_CO2_Plant_2019_v1.0!$V$1:$V$797,'loc sxcoal vs GID worksheet'!A647,GID_GCED_CO2_Plant_2019_v1.0!$AB$1:$AB$797)</f>
        <v>0</v>
      </c>
      <c r="G647" s="15">
        <f t="shared" si="10"/>
        <v>0</v>
      </c>
      <c r="H647" s="15">
        <f>VLOOKUP(E647,'Corr factor'!$A$1:$F$32,6,0)</f>
        <v>0.75648970822376005</v>
      </c>
    </row>
    <row r="648" spans="1:8">
      <c r="A648" s="14" t="s">
        <v>3907</v>
      </c>
      <c r="B648" s="14" t="s">
        <v>4944</v>
      </c>
      <c r="C648" s="14" t="s">
        <v>4945</v>
      </c>
      <c r="D648" s="14" t="s">
        <v>2446</v>
      </c>
      <c r="E648" s="14" t="s">
        <v>3951</v>
      </c>
      <c r="F648">
        <f>SUMIF(GID_GCED_CO2_Plant_2019_v1.0!$V$1:$V$797,'loc sxcoal vs GID worksheet'!A648,GID_GCED_CO2_Plant_2019_v1.0!$AB$1:$AB$797)</f>
        <v>0</v>
      </c>
      <c r="G648" s="15">
        <f t="shared" si="10"/>
        <v>0</v>
      </c>
      <c r="H648" s="15">
        <f>VLOOKUP(E648,'Corr factor'!$A$1:$F$32,6,0)</f>
        <v>1.4351795217863323</v>
      </c>
    </row>
    <row r="649" spans="1:8">
      <c r="A649" s="14" t="s">
        <v>3273</v>
      </c>
      <c r="B649" s="14" t="s">
        <v>4946</v>
      </c>
      <c r="C649" s="14" t="s">
        <v>2461</v>
      </c>
      <c r="D649" s="14" t="s">
        <v>2458</v>
      </c>
      <c r="E649" s="14" t="s">
        <v>3957</v>
      </c>
      <c r="F649">
        <f>SUMIF(GID_GCED_CO2_Plant_2019_v1.0!$V$1:$V$797,'loc sxcoal vs GID worksheet'!A649,GID_GCED_CO2_Plant_2019_v1.0!$AB$1:$AB$797)</f>
        <v>5601.6399999999994</v>
      </c>
      <c r="G649" s="15">
        <f t="shared" si="10"/>
        <v>1.2366054407557616E-2</v>
      </c>
      <c r="H649" s="15">
        <f>VLOOKUP(E649,'Corr factor'!$A$1:$F$32,6,0)</f>
        <v>1.079779275331352</v>
      </c>
    </row>
    <row r="650" spans="1:8">
      <c r="A650" s="14" t="s">
        <v>3908</v>
      </c>
      <c r="B650" s="14" t="s">
        <v>4947</v>
      </c>
      <c r="C650" s="14" t="s">
        <v>4948</v>
      </c>
      <c r="D650" s="14" t="s">
        <v>3970</v>
      </c>
      <c r="E650" s="14" t="s">
        <v>3971</v>
      </c>
      <c r="F650">
        <f>SUMIF(GID_GCED_CO2_Plant_2019_v1.0!$V$1:$V$797,'loc sxcoal vs GID worksheet'!A650,GID_GCED_CO2_Plant_2019_v1.0!$AB$1:$AB$797)</f>
        <v>0</v>
      </c>
      <c r="G650" s="15">
        <f t="shared" si="10"/>
        <v>0</v>
      </c>
      <c r="H650" s="15">
        <f>VLOOKUP(E650,'Corr factor'!$A$1:$F$32,6,0)</f>
        <v>0.97565072710487244</v>
      </c>
    </row>
    <row r="651" spans="1:8">
      <c r="A651" s="14" t="s">
        <v>3909</v>
      </c>
      <c r="B651" s="14" t="s">
        <v>4949</v>
      </c>
      <c r="C651" s="14" t="s">
        <v>4950</v>
      </c>
      <c r="D651" s="14" t="s">
        <v>2453</v>
      </c>
      <c r="E651" s="14" t="s">
        <v>4031</v>
      </c>
      <c r="F651">
        <f>SUMIF(GID_GCED_CO2_Plant_2019_v1.0!$V$1:$V$797,'loc sxcoal vs GID worksheet'!A651,GID_GCED_CO2_Plant_2019_v1.0!$AB$1:$AB$797)</f>
        <v>0</v>
      </c>
      <c r="G651" s="15">
        <f t="shared" si="10"/>
        <v>0</v>
      </c>
      <c r="H651" s="15">
        <f>VLOOKUP(E651,'Corr factor'!$A$1:$F$32,6,0)</f>
        <v>1.28036108881481</v>
      </c>
    </row>
    <row r="652" spans="1:8">
      <c r="A652" s="14" t="s">
        <v>3910</v>
      </c>
      <c r="B652" s="14" t="s">
        <v>4951</v>
      </c>
      <c r="C652" s="14" t="s">
        <v>4952</v>
      </c>
      <c r="D652" s="14" t="s">
        <v>2400</v>
      </c>
      <c r="E652" s="14" t="s">
        <v>4023</v>
      </c>
      <c r="F652">
        <f>SUMIF(GID_GCED_CO2_Plant_2019_v1.0!$V$1:$V$797,'loc sxcoal vs GID worksheet'!A652,GID_GCED_CO2_Plant_2019_v1.0!$AB$1:$AB$797)</f>
        <v>0</v>
      </c>
      <c r="G652" s="15">
        <f t="shared" si="10"/>
        <v>0</v>
      </c>
      <c r="H652" s="15">
        <f>VLOOKUP(E652,'Corr factor'!$A$1:$F$32,6,0)</f>
        <v>1.1685760367937139</v>
      </c>
    </row>
    <row r="653" spans="1:8">
      <c r="A653" s="14" t="s">
        <v>3362</v>
      </c>
      <c r="B653" s="14" t="s">
        <v>4953</v>
      </c>
      <c r="C653" s="14" t="s">
        <v>2887</v>
      </c>
      <c r="D653" s="14" t="s">
        <v>1445</v>
      </c>
      <c r="E653" s="14" t="s">
        <v>3947</v>
      </c>
      <c r="F653">
        <f>SUMIF(GID_GCED_CO2_Plant_2019_v1.0!$V$1:$V$797,'loc sxcoal vs GID worksheet'!A653,GID_GCED_CO2_Plant_2019_v1.0!$AB$1:$AB$797)</f>
        <v>734.15</v>
      </c>
      <c r="G653" s="15">
        <f t="shared" si="10"/>
        <v>1.6206930190637784E-3</v>
      </c>
      <c r="H653" s="15">
        <f>VLOOKUP(E653,'Corr factor'!$A$1:$F$32,6,0)</f>
        <v>1.0199100380374329</v>
      </c>
    </row>
    <row r="654" spans="1:8">
      <c r="A654" s="14" t="s">
        <v>3911</v>
      </c>
      <c r="B654" s="14" t="s">
        <v>4954</v>
      </c>
      <c r="C654" s="14" t="s">
        <v>2849</v>
      </c>
      <c r="D654" s="14" t="s">
        <v>2370</v>
      </c>
      <c r="E654" s="14" t="s">
        <v>4145</v>
      </c>
      <c r="F654">
        <f>SUMIF(GID_GCED_CO2_Plant_2019_v1.0!$V$1:$V$797,'loc sxcoal vs GID worksheet'!A654,GID_GCED_CO2_Plant_2019_v1.0!$AB$1:$AB$797)</f>
        <v>0</v>
      </c>
      <c r="G654" s="15">
        <f t="shared" si="10"/>
        <v>0</v>
      </c>
      <c r="H654" s="15">
        <f>VLOOKUP(E654,'Corr factor'!$A$1:$F$32,6,0)</f>
        <v>1.9984191813644829</v>
      </c>
    </row>
    <row r="655" spans="1:8">
      <c r="A655" s="14" t="s">
        <v>3912</v>
      </c>
      <c r="B655" s="14" t="s">
        <v>4955</v>
      </c>
      <c r="C655" s="14" t="s">
        <v>4956</v>
      </c>
      <c r="D655" s="14" t="s">
        <v>2396</v>
      </c>
      <c r="E655" s="14" t="s">
        <v>4093</v>
      </c>
      <c r="F655">
        <f>SUMIF(GID_GCED_CO2_Plant_2019_v1.0!$V$1:$V$797,'loc sxcoal vs GID worksheet'!A655,GID_GCED_CO2_Plant_2019_v1.0!$AB$1:$AB$797)</f>
        <v>0</v>
      </c>
      <c r="G655" s="15">
        <f t="shared" si="10"/>
        <v>0</v>
      </c>
      <c r="H655" s="15">
        <f>VLOOKUP(E655,'Corr factor'!$A$1:$F$32,6,0)</f>
        <v>1.0339316951788866</v>
      </c>
    </row>
    <row r="656" spans="1:8">
      <c r="A656" s="14" t="s">
        <v>3421</v>
      </c>
      <c r="B656" s="14" t="s">
        <v>4957</v>
      </c>
      <c r="C656" s="14" t="s">
        <v>3105</v>
      </c>
      <c r="D656" s="14" t="s">
        <v>2416</v>
      </c>
      <c r="E656" s="14" t="s">
        <v>3979</v>
      </c>
      <c r="F656">
        <f>SUMIF(GID_GCED_CO2_Plant_2019_v1.0!$V$1:$V$797,'loc sxcoal vs GID worksheet'!A656,GID_GCED_CO2_Plant_2019_v1.0!$AB$1:$AB$797)</f>
        <v>274.88</v>
      </c>
      <c r="G656" s="15">
        <f t="shared" si="10"/>
        <v>6.0681890224102903E-4</v>
      </c>
      <c r="H656" s="15">
        <f>VLOOKUP(E656,'Corr factor'!$A$1:$F$32,6,0)</f>
        <v>1.3709830768980753</v>
      </c>
    </row>
    <row r="657" spans="1:8">
      <c r="A657" s="14" t="s">
        <v>3913</v>
      </c>
      <c r="B657" s="14" t="s">
        <v>4958</v>
      </c>
      <c r="C657" s="14" t="s">
        <v>4959</v>
      </c>
      <c r="D657" s="14" t="s">
        <v>2370</v>
      </c>
      <c r="E657" s="14" t="s">
        <v>4145</v>
      </c>
      <c r="F657">
        <f>SUMIF(GID_GCED_CO2_Plant_2019_v1.0!$V$1:$V$797,'loc sxcoal vs GID worksheet'!A657,GID_GCED_CO2_Plant_2019_v1.0!$AB$1:$AB$797)</f>
        <v>0</v>
      </c>
      <c r="G657" s="15">
        <f t="shared" si="10"/>
        <v>0</v>
      </c>
      <c r="H657" s="15">
        <f>VLOOKUP(E657,'Corr factor'!$A$1:$F$32,6,0)</f>
        <v>1.9984191813644829</v>
      </c>
    </row>
    <row r="658" spans="1:8">
      <c r="A658" s="14" t="s">
        <v>3384</v>
      </c>
      <c r="B658" s="14" t="s">
        <v>4960</v>
      </c>
      <c r="C658" s="14" t="s">
        <v>2973</v>
      </c>
      <c r="D658" s="14" t="s">
        <v>1517</v>
      </c>
      <c r="E658" s="14" t="s">
        <v>4043</v>
      </c>
      <c r="F658">
        <f>SUMIF(GID_GCED_CO2_Plant_2019_v1.0!$V$1:$V$797,'loc sxcoal vs GID worksheet'!A658,GID_GCED_CO2_Plant_2019_v1.0!$AB$1:$AB$797)</f>
        <v>103.91999999999999</v>
      </c>
      <c r="G658" s="15">
        <f t="shared" si="10"/>
        <v>2.2941145343745537E-4</v>
      </c>
      <c r="H658" s="15">
        <f>VLOOKUP(E658,'Corr factor'!$A$1:$F$32,6,0)</f>
        <v>1.3074521956443366</v>
      </c>
    </row>
    <row r="659" spans="1:8">
      <c r="A659" s="14" t="s">
        <v>3914</v>
      </c>
      <c r="B659" s="14" t="s">
        <v>4961</v>
      </c>
      <c r="C659" s="14" t="s">
        <v>4962</v>
      </c>
      <c r="D659" s="14" t="s">
        <v>3943</v>
      </c>
      <c r="E659" s="14" t="s">
        <v>3944</v>
      </c>
      <c r="F659">
        <f>SUMIF(GID_GCED_CO2_Plant_2019_v1.0!$V$1:$V$797,'loc sxcoal vs GID worksheet'!A659,GID_GCED_CO2_Plant_2019_v1.0!$AB$1:$AB$797)</f>
        <v>0</v>
      </c>
      <c r="G659" s="15">
        <f t="shared" si="10"/>
        <v>0</v>
      </c>
      <c r="H659" s="15">
        <f>VLOOKUP(E659,'Corr factor'!$A$1:$F$32,6,0)</f>
        <v>0.88297575591570643</v>
      </c>
    </row>
    <row r="660" spans="1:8">
      <c r="A660" s="14" t="s">
        <v>3250</v>
      </c>
      <c r="B660" s="14" t="s">
        <v>4963</v>
      </c>
      <c r="C660" s="14" t="s">
        <v>2382</v>
      </c>
      <c r="D660" s="14" t="s">
        <v>1517</v>
      </c>
      <c r="E660" s="14" t="s">
        <v>4043</v>
      </c>
      <c r="F660">
        <f>SUMIF(GID_GCED_CO2_Plant_2019_v1.0!$V$1:$V$797,'loc sxcoal vs GID worksheet'!A660,GID_GCED_CO2_Plant_2019_v1.0!$AB$1:$AB$797)</f>
        <v>1307.3900000000001</v>
      </c>
      <c r="G660" s="15">
        <f t="shared" si="10"/>
        <v>2.8861647431639224E-3</v>
      </c>
      <c r="H660" s="15">
        <f>VLOOKUP(E660,'Corr factor'!$A$1:$F$32,6,0)</f>
        <v>1.3074521956443366</v>
      </c>
    </row>
    <row r="661" spans="1:8">
      <c r="A661" s="14" t="s">
        <v>3399</v>
      </c>
      <c r="B661" s="14" t="s">
        <v>4964</v>
      </c>
      <c r="C661" s="14" t="s">
        <v>3017</v>
      </c>
      <c r="D661" s="14" t="s">
        <v>2545</v>
      </c>
      <c r="E661" s="14" t="s">
        <v>3953</v>
      </c>
      <c r="F661">
        <f>SUMIF(GID_GCED_CO2_Plant_2019_v1.0!$V$1:$V$797,'loc sxcoal vs GID worksheet'!A661,GID_GCED_CO2_Plant_2019_v1.0!$AB$1:$AB$797)</f>
        <v>710.68</v>
      </c>
      <c r="G661" s="15">
        <f t="shared" si="10"/>
        <v>1.5688811752206579E-3</v>
      </c>
      <c r="H661" s="15">
        <f>VLOOKUP(E661,'Corr factor'!$A$1:$F$32,6,0)</f>
        <v>2.5586462333137372</v>
      </c>
    </row>
    <row r="662" spans="1:8">
      <c r="A662" s="14" t="s">
        <v>3915</v>
      </c>
      <c r="B662" s="14" t="s">
        <v>4965</v>
      </c>
      <c r="C662" s="14" t="s">
        <v>4966</v>
      </c>
      <c r="D662" s="14" t="s">
        <v>2458</v>
      </c>
      <c r="E662" s="14" t="s">
        <v>3957</v>
      </c>
      <c r="F662">
        <f>SUMIF(GID_GCED_CO2_Plant_2019_v1.0!$V$1:$V$797,'loc sxcoal vs GID worksheet'!A662,GID_GCED_CO2_Plant_2019_v1.0!$AB$1:$AB$797)</f>
        <v>0</v>
      </c>
      <c r="G662" s="15">
        <f t="shared" si="10"/>
        <v>0</v>
      </c>
      <c r="H662" s="15">
        <f>VLOOKUP(E662,'Corr factor'!$A$1:$F$32,6,0)</f>
        <v>1.079779275331352</v>
      </c>
    </row>
    <row r="663" spans="1:8">
      <c r="A663" s="14" t="s">
        <v>3367</v>
      </c>
      <c r="B663" s="14" t="s">
        <v>4967</v>
      </c>
      <c r="C663" s="14" t="s">
        <v>2912</v>
      </c>
      <c r="D663" s="14" t="s">
        <v>2362</v>
      </c>
      <c r="E663" s="14" t="s">
        <v>3963</v>
      </c>
      <c r="F663">
        <f>SUMIF(GID_GCED_CO2_Plant_2019_v1.0!$V$1:$V$797,'loc sxcoal vs GID worksheet'!A663,GID_GCED_CO2_Plant_2019_v1.0!$AB$1:$AB$797)</f>
        <v>3962.39</v>
      </c>
      <c r="G663" s="15">
        <f t="shared" si="10"/>
        <v>8.7472829964014513E-3</v>
      </c>
      <c r="H663" s="15">
        <f>VLOOKUP(E663,'Corr factor'!$A$1:$F$32,6,0)</f>
        <v>0.75648970822376005</v>
      </c>
    </row>
    <row r="664" spans="1:8">
      <c r="A664" s="14" t="s">
        <v>3366</v>
      </c>
      <c r="B664" s="14" t="s">
        <v>4968</v>
      </c>
      <c r="C664" s="14" t="s">
        <v>2906</v>
      </c>
      <c r="D664" s="14" t="s">
        <v>2453</v>
      </c>
      <c r="E664" s="14" t="s">
        <v>4031</v>
      </c>
      <c r="F664">
        <f>SUMIF(GID_GCED_CO2_Plant_2019_v1.0!$V$1:$V$797,'loc sxcoal vs GID worksheet'!A664,GID_GCED_CO2_Plant_2019_v1.0!$AB$1:$AB$797)</f>
        <v>4606.03</v>
      </c>
      <c r="G664" s="15">
        <f t="shared" si="10"/>
        <v>1.0168168176255991E-2</v>
      </c>
      <c r="H664" s="15">
        <f>VLOOKUP(E664,'Corr factor'!$A$1:$F$32,6,0)</f>
        <v>1.28036108881481</v>
      </c>
    </row>
    <row r="665" spans="1:8">
      <c r="A665" s="14" t="s">
        <v>3916</v>
      </c>
      <c r="B665" s="14" t="s">
        <v>4969</v>
      </c>
      <c r="C665" s="14" t="s">
        <v>4970</v>
      </c>
      <c r="D665" s="14" t="s">
        <v>2446</v>
      </c>
      <c r="E665" s="14" t="s">
        <v>3951</v>
      </c>
      <c r="F665">
        <f>SUMIF(GID_GCED_CO2_Plant_2019_v1.0!$V$1:$V$797,'loc sxcoal vs GID worksheet'!A665,GID_GCED_CO2_Plant_2019_v1.0!$AB$1:$AB$797)</f>
        <v>0</v>
      </c>
      <c r="G665" s="15">
        <f t="shared" si="10"/>
        <v>0</v>
      </c>
      <c r="H665" s="15">
        <f>VLOOKUP(E665,'Corr factor'!$A$1:$F$32,6,0)</f>
        <v>1.4351795217863323</v>
      </c>
    </row>
    <row r="666" spans="1:8">
      <c r="A666" s="14" t="s">
        <v>3917</v>
      </c>
      <c r="B666" s="14" t="s">
        <v>4971</v>
      </c>
      <c r="C666" s="14" t="s">
        <v>2984</v>
      </c>
      <c r="D666" s="14" t="s">
        <v>1517</v>
      </c>
      <c r="E666" s="14" t="s">
        <v>4043</v>
      </c>
      <c r="F666">
        <f>SUMIF(GID_GCED_CO2_Plant_2019_v1.0!$V$1:$V$797,'loc sxcoal vs GID worksheet'!A666,GID_GCED_CO2_Plant_2019_v1.0!$AB$1:$AB$797)</f>
        <v>0</v>
      </c>
      <c r="G666" s="15">
        <f t="shared" si="10"/>
        <v>0</v>
      </c>
      <c r="H666" s="15">
        <f>VLOOKUP(E666,'Corr factor'!$A$1:$F$32,6,0)</f>
        <v>1.3074521956443366</v>
      </c>
    </row>
    <row r="667" spans="1:8">
      <c r="A667" s="14" t="s">
        <v>3515</v>
      </c>
      <c r="B667" s="14" t="s">
        <v>4972</v>
      </c>
      <c r="C667" s="14" t="s">
        <v>2695</v>
      </c>
      <c r="D667" s="14" t="s">
        <v>2696</v>
      </c>
      <c r="E667" s="14" t="s">
        <v>4205</v>
      </c>
      <c r="F667">
        <f>SUMIF(GID_GCED_CO2_Plant_2019_v1.0!$V$1:$V$797,'loc sxcoal vs GID worksheet'!A667,GID_GCED_CO2_Plant_2019_v1.0!$AB$1:$AB$797)</f>
        <v>261.48</v>
      </c>
      <c r="G667" s="15">
        <f t="shared" si="10"/>
        <v>5.7723736378777755E-4</v>
      </c>
      <c r="H667" s="15">
        <f>VLOOKUP(E667,'Corr factor'!$A$1:$F$32,6,0)</f>
        <v>0.6419083583231352</v>
      </c>
    </row>
    <row r="668" spans="1:8">
      <c r="A668" s="14" t="s">
        <v>3918</v>
      </c>
      <c r="B668" s="14" t="s">
        <v>4973</v>
      </c>
      <c r="C668" s="14" t="s">
        <v>4974</v>
      </c>
      <c r="D668" s="14" t="s">
        <v>2446</v>
      </c>
      <c r="E668" s="14" t="s">
        <v>3951</v>
      </c>
      <c r="F668">
        <f>SUMIF(GID_GCED_CO2_Plant_2019_v1.0!$V$1:$V$797,'loc sxcoal vs GID worksheet'!A668,GID_GCED_CO2_Plant_2019_v1.0!$AB$1:$AB$797)</f>
        <v>0</v>
      </c>
      <c r="G668" s="15">
        <f t="shared" si="10"/>
        <v>0</v>
      </c>
      <c r="H668" s="15">
        <f>VLOOKUP(E668,'Corr factor'!$A$1:$F$32,6,0)</f>
        <v>1.4351795217863323</v>
      </c>
    </row>
    <row r="669" spans="1:8">
      <c r="A669" s="14" t="s">
        <v>3919</v>
      </c>
      <c r="B669" s="14" t="s">
        <v>4975</v>
      </c>
      <c r="C669" s="14" t="s">
        <v>4976</v>
      </c>
      <c r="D669" s="14" t="s">
        <v>2362</v>
      </c>
      <c r="E669" s="14" t="s">
        <v>3963</v>
      </c>
      <c r="F669">
        <f>SUMIF(GID_GCED_CO2_Plant_2019_v1.0!$V$1:$V$797,'loc sxcoal vs GID worksheet'!A669,GID_GCED_CO2_Plant_2019_v1.0!$AB$1:$AB$797)</f>
        <v>0</v>
      </c>
      <c r="G669" s="15">
        <f t="shared" si="10"/>
        <v>0</v>
      </c>
      <c r="H669" s="15">
        <f>VLOOKUP(E669,'Corr factor'!$A$1:$F$32,6,0)</f>
        <v>0.75648970822376005</v>
      </c>
    </row>
    <row r="670" spans="1:8">
      <c r="A670" s="14" t="s">
        <v>3920</v>
      </c>
      <c r="B670" s="14" t="s">
        <v>4977</v>
      </c>
      <c r="C670" s="14" t="s">
        <v>4978</v>
      </c>
      <c r="D670" s="14" t="s">
        <v>2357</v>
      </c>
      <c r="E670" s="14" t="s">
        <v>4062</v>
      </c>
      <c r="F670">
        <f>SUMIF(GID_GCED_CO2_Plant_2019_v1.0!$V$1:$V$797,'loc sxcoal vs GID worksheet'!A670,GID_GCED_CO2_Plant_2019_v1.0!$AB$1:$AB$797)</f>
        <v>0</v>
      </c>
      <c r="G670" s="15">
        <f t="shared" si="10"/>
        <v>0</v>
      </c>
      <c r="H670" s="15">
        <f>VLOOKUP(E670,'Corr factor'!$A$1:$F$32,6,0)</f>
        <v>0.79611556521694449</v>
      </c>
    </row>
    <row r="671" spans="1:8">
      <c r="A671" s="14" t="s">
        <v>3921</v>
      </c>
      <c r="B671" s="14" t="s">
        <v>4979</v>
      </c>
      <c r="C671" s="14" t="s">
        <v>4980</v>
      </c>
      <c r="D671" s="14" t="s">
        <v>2438</v>
      </c>
      <c r="E671" s="14" t="s">
        <v>3959</v>
      </c>
      <c r="F671">
        <f>SUMIF(GID_GCED_CO2_Plant_2019_v1.0!$V$1:$V$797,'loc sxcoal vs GID worksheet'!A671,GID_GCED_CO2_Plant_2019_v1.0!$AB$1:$AB$797)</f>
        <v>0</v>
      </c>
      <c r="G671" s="15">
        <f t="shared" si="10"/>
        <v>0</v>
      </c>
      <c r="H671" s="15">
        <f>VLOOKUP(E671,'Corr factor'!$A$1:$F$32,6,0)</f>
        <v>0.58290995553709835</v>
      </c>
    </row>
    <row r="672" spans="1:8">
      <c r="A672" s="14" t="s">
        <v>3922</v>
      </c>
      <c r="B672" s="14" t="s">
        <v>4981</v>
      </c>
      <c r="C672" s="14" t="s">
        <v>4982</v>
      </c>
      <c r="D672" s="14" t="s">
        <v>2458</v>
      </c>
      <c r="E672" s="14" t="s">
        <v>3957</v>
      </c>
      <c r="F672">
        <f>SUMIF(GID_GCED_CO2_Plant_2019_v1.0!$V$1:$V$797,'loc sxcoal vs GID worksheet'!A672,GID_GCED_CO2_Plant_2019_v1.0!$AB$1:$AB$797)</f>
        <v>0</v>
      </c>
      <c r="G672" s="15">
        <f t="shared" si="10"/>
        <v>0</v>
      </c>
      <c r="H672" s="15">
        <f>VLOOKUP(E672,'Corr factor'!$A$1:$F$32,6,0)</f>
        <v>1.079779275331352</v>
      </c>
    </row>
    <row r="673" spans="1:8">
      <c r="A673" s="14" t="s">
        <v>3923</v>
      </c>
      <c r="B673" s="14" t="s">
        <v>4983</v>
      </c>
      <c r="C673" s="14" t="s">
        <v>4984</v>
      </c>
      <c r="D673" s="14" t="s">
        <v>1517</v>
      </c>
      <c r="E673" s="14" t="s">
        <v>4043</v>
      </c>
      <c r="F673">
        <f>SUMIF(GID_GCED_CO2_Plant_2019_v1.0!$V$1:$V$797,'loc sxcoal vs GID worksheet'!A673,GID_GCED_CO2_Plant_2019_v1.0!$AB$1:$AB$797)</f>
        <v>0</v>
      </c>
      <c r="G673" s="15">
        <f t="shared" si="10"/>
        <v>0</v>
      </c>
      <c r="H673" s="15">
        <f>VLOOKUP(E673,'Corr factor'!$A$1:$F$32,6,0)</f>
        <v>1.3074521956443366</v>
      </c>
    </row>
    <row r="674" spans="1:8">
      <c r="A674" s="14" t="s">
        <v>3440</v>
      </c>
      <c r="B674" s="14" t="s">
        <v>4985</v>
      </c>
      <c r="C674" s="14" t="s">
        <v>2840</v>
      </c>
      <c r="D674" s="14" t="s">
        <v>2357</v>
      </c>
      <c r="E674" s="14" t="s">
        <v>4062</v>
      </c>
      <c r="F674">
        <f>SUMIF(GID_GCED_CO2_Plant_2019_v1.0!$V$1:$V$797,'loc sxcoal vs GID worksheet'!A674,GID_GCED_CO2_Plant_2019_v1.0!$AB$1:$AB$797)</f>
        <v>419.03999999999996</v>
      </c>
      <c r="G674" s="15">
        <f t="shared" si="10"/>
        <v>9.2506327413809943E-4</v>
      </c>
      <c r="H674" s="15">
        <f>VLOOKUP(E674,'Corr factor'!$A$1:$F$32,6,0)</f>
        <v>0.79611556521694449</v>
      </c>
    </row>
    <row r="675" spans="1:8">
      <c r="A675" s="14" t="s">
        <v>3391</v>
      </c>
      <c r="B675" s="14" t="s">
        <v>4986</v>
      </c>
      <c r="C675" s="14" t="s">
        <v>2997</v>
      </c>
      <c r="D675" s="14" t="s">
        <v>2362</v>
      </c>
      <c r="E675" s="14" t="s">
        <v>3963</v>
      </c>
      <c r="F675">
        <f>SUMIF(GID_GCED_CO2_Plant_2019_v1.0!$V$1:$V$797,'loc sxcoal vs GID worksheet'!A675,GID_GCED_CO2_Plant_2019_v1.0!$AB$1:$AB$797)</f>
        <v>784.43000000000006</v>
      </c>
      <c r="G675" s="15">
        <f t="shared" si="10"/>
        <v>1.7316900155883673E-3</v>
      </c>
      <c r="H675" s="15">
        <f>VLOOKUP(E675,'Corr factor'!$A$1:$F$32,6,0)</f>
        <v>0.75648970822376005</v>
      </c>
    </row>
    <row r="676" spans="1:8">
      <c r="A676" s="14" t="s">
        <v>3924</v>
      </c>
      <c r="B676" s="14" t="s">
        <v>4987</v>
      </c>
      <c r="C676" s="14" t="s">
        <v>4988</v>
      </c>
      <c r="D676" s="14" t="s">
        <v>1445</v>
      </c>
      <c r="E676" s="14" t="s">
        <v>3947</v>
      </c>
      <c r="F676">
        <f>SUMIF(GID_GCED_CO2_Plant_2019_v1.0!$V$1:$V$797,'loc sxcoal vs GID worksheet'!A676,GID_GCED_CO2_Plant_2019_v1.0!$AB$1:$AB$797)</f>
        <v>0</v>
      </c>
      <c r="G676" s="15">
        <f t="shared" si="10"/>
        <v>0</v>
      </c>
      <c r="H676" s="15">
        <f>VLOOKUP(E676,'Corr factor'!$A$1:$F$32,6,0)</f>
        <v>1.0199100380374329</v>
      </c>
    </row>
    <row r="677" spans="1:8">
      <c r="A677" s="14" t="s">
        <v>3340</v>
      </c>
      <c r="B677" s="14" t="s">
        <v>4989</v>
      </c>
      <c r="C677" s="14" t="s">
        <v>2782</v>
      </c>
      <c r="D677" s="14" t="s">
        <v>2400</v>
      </c>
      <c r="E677" s="14" t="s">
        <v>4023</v>
      </c>
      <c r="F677">
        <f>SUMIF(GID_GCED_CO2_Plant_2019_v1.0!$V$1:$V$797,'loc sxcoal vs GID worksheet'!A677,GID_GCED_CO2_Plant_2019_v1.0!$AB$1:$AB$797)</f>
        <v>522.95000000000005</v>
      </c>
      <c r="G677" s="15">
        <f t="shared" si="10"/>
        <v>1.1544526518005899E-3</v>
      </c>
      <c r="H677" s="15">
        <f>VLOOKUP(E677,'Corr factor'!$A$1:$F$32,6,0)</f>
        <v>1.1685760367937139</v>
      </c>
    </row>
    <row r="678" spans="1:8">
      <c r="A678" s="14" t="s">
        <v>3331</v>
      </c>
      <c r="B678" s="14" t="s">
        <v>4990</v>
      </c>
      <c r="C678" s="14" t="s">
        <v>2734</v>
      </c>
      <c r="D678" s="14" t="s">
        <v>2458</v>
      </c>
      <c r="E678" s="14" t="s">
        <v>3957</v>
      </c>
      <c r="F678">
        <f>SUMIF(GID_GCED_CO2_Plant_2019_v1.0!$V$1:$V$797,'loc sxcoal vs GID worksheet'!A678,GID_GCED_CO2_Plant_2019_v1.0!$AB$1:$AB$797)</f>
        <v>4153.47</v>
      </c>
      <c r="G678" s="15">
        <f t="shared" si="10"/>
        <v>9.1691069044348341E-3</v>
      </c>
      <c r="H678" s="15">
        <f>VLOOKUP(E678,'Corr factor'!$A$1:$F$32,6,0)</f>
        <v>1.079779275331352</v>
      </c>
    </row>
    <row r="679" spans="1:8">
      <c r="A679" s="14" t="s">
        <v>3925</v>
      </c>
      <c r="B679" s="14" t="s">
        <v>4991</v>
      </c>
      <c r="C679" s="14" t="s">
        <v>4992</v>
      </c>
      <c r="D679" s="14" t="s">
        <v>2412</v>
      </c>
      <c r="E679" s="14" t="s">
        <v>3949</v>
      </c>
      <c r="F679">
        <f>SUMIF(GID_GCED_CO2_Plant_2019_v1.0!$V$1:$V$797,'loc sxcoal vs GID worksheet'!A679,GID_GCED_CO2_Plant_2019_v1.0!$AB$1:$AB$797)</f>
        <v>0</v>
      </c>
      <c r="G679" s="15">
        <f t="shared" si="10"/>
        <v>0</v>
      </c>
      <c r="H679" s="15">
        <f>VLOOKUP(E679,'Corr factor'!$A$1:$F$32,6,0)</f>
        <v>0.81532738497835044</v>
      </c>
    </row>
    <row r="680" spans="1:8">
      <c r="A680" s="14" t="s">
        <v>3352</v>
      </c>
      <c r="B680" s="14" t="s">
        <v>4993</v>
      </c>
      <c r="C680" s="14" t="s">
        <v>2862</v>
      </c>
      <c r="D680" s="14" t="s">
        <v>2366</v>
      </c>
      <c r="E680" s="14" t="s">
        <v>3987</v>
      </c>
      <c r="F680">
        <f>SUMIF(GID_GCED_CO2_Plant_2019_v1.0!$V$1:$V$797,'loc sxcoal vs GID worksheet'!A680,GID_GCED_CO2_Plant_2019_v1.0!$AB$1:$AB$797)</f>
        <v>442.51000000000005</v>
      </c>
      <c r="G680" s="15">
        <f t="shared" si="10"/>
        <v>9.7687511798122016E-4</v>
      </c>
      <c r="H680" s="15">
        <f>VLOOKUP(E680,'Corr factor'!$A$1:$F$32,6,0)</f>
        <v>0.89004479403326275</v>
      </c>
    </row>
    <row r="681" spans="1:8">
      <c r="A681" s="14" t="s">
        <v>3926</v>
      </c>
      <c r="B681" s="14" t="s">
        <v>4994</v>
      </c>
      <c r="C681" s="14" t="s">
        <v>2489</v>
      </c>
      <c r="D681" s="14" t="s">
        <v>2400</v>
      </c>
      <c r="E681" s="14" t="s">
        <v>4023</v>
      </c>
      <c r="F681">
        <f>SUMIF(GID_GCED_CO2_Plant_2019_v1.0!$V$1:$V$797,'loc sxcoal vs GID worksheet'!A681,GID_GCED_CO2_Plant_2019_v1.0!$AB$1:$AB$797)</f>
        <v>0</v>
      </c>
      <c r="G681" s="15">
        <f t="shared" si="10"/>
        <v>0</v>
      </c>
      <c r="H681" s="15">
        <f>VLOOKUP(E681,'Corr factor'!$A$1:$F$32,6,0)</f>
        <v>1.1685760367937139</v>
      </c>
    </row>
    <row r="682" spans="1:8">
      <c r="A682" s="14" t="s">
        <v>3339</v>
      </c>
      <c r="B682" s="14" t="s">
        <v>4995</v>
      </c>
      <c r="C682" s="14" t="s">
        <v>2780</v>
      </c>
      <c r="D682" s="14" t="s">
        <v>2366</v>
      </c>
      <c r="E682" s="14" t="s">
        <v>3987</v>
      </c>
      <c r="F682">
        <f>SUMIF(GID_GCED_CO2_Plant_2019_v1.0!$V$1:$V$797,'loc sxcoal vs GID worksheet'!A682,GID_GCED_CO2_Plant_2019_v1.0!$AB$1:$AB$797)</f>
        <v>305.06</v>
      </c>
      <c r="G682" s="15">
        <f t="shared" si="10"/>
        <v>6.7344359108574038E-4</v>
      </c>
      <c r="H682" s="15">
        <f>VLOOKUP(E682,'Corr factor'!$A$1:$F$32,6,0)</f>
        <v>0.89004479403326275</v>
      </c>
    </row>
    <row r="683" spans="1:8">
      <c r="A683" s="14" t="s">
        <v>3927</v>
      </c>
      <c r="B683" s="14" t="s">
        <v>4996</v>
      </c>
      <c r="C683" s="14" t="s">
        <v>4997</v>
      </c>
      <c r="D683" s="14" t="s">
        <v>2458</v>
      </c>
      <c r="E683" s="14" t="s">
        <v>3957</v>
      </c>
      <c r="F683">
        <f>SUMIF(GID_GCED_CO2_Plant_2019_v1.0!$V$1:$V$797,'loc sxcoal vs GID worksheet'!A683,GID_GCED_CO2_Plant_2019_v1.0!$AB$1:$AB$797)</f>
        <v>0</v>
      </c>
      <c r="G683" s="15">
        <f t="shared" si="10"/>
        <v>0</v>
      </c>
      <c r="H683" s="15">
        <f>VLOOKUP(E683,'Corr factor'!$A$1:$F$32,6,0)</f>
        <v>1.079779275331352</v>
      </c>
    </row>
    <row r="684" spans="1:8">
      <c r="A684" s="14" t="s">
        <v>3928</v>
      </c>
      <c r="B684" s="14" t="s">
        <v>4998</v>
      </c>
      <c r="C684" s="14" t="s">
        <v>4999</v>
      </c>
      <c r="D684" s="14" t="s">
        <v>2458</v>
      </c>
      <c r="E684" s="14" t="s">
        <v>3957</v>
      </c>
      <c r="F684">
        <f>SUMIF(GID_GCED_CO2_Plant_2019_v1.0!$V$1:$V$797,'loc sxcoal vs GID worksheet'!A684,GID_GCED_CO2_Plant_2019_v1.0!$AB$1:$AB$797)</f>
        <v>0</v>
      </c>
      <c r="G684" s="15">
        <f t="shared" si="10"/>
        <v>0</v>
      </c>
      <c r="H684" s="15">
        <f>VLOOKUP(E684,'Corr factor'!$A$1:$F$32,6,0)</f>
        <v>1.079779275331352</v>
      </c>
    </row>
    <row r="685" spans="1:8">
      <c r="A685" s="14" t="s">
        <v>3929</v>
      </c>
      <c r="B685" s="14" t="s">
        <v>5000</v>
      </c>
      <c r="C685" s="14" t="s">
        <v>5001</v>
      </c>
      <c r="D685" s="14" t="s">
        <v>1445</v>
      </c>
      <c r="E685" s="14" t="s">
        <v>3947</v>
      </c>
      <c r="F685">
        <f>SUMIF(GID_GCED_CO2_Plant_2019_v1.0!$V$1:$V$797,'loc sxcoal vs GID worksheet'!A685,GID_GCED_CO2_Plant_2019_v1.0!$AB$1:$AB$797)</f>
        <v>0</v>
      </c>
      <c r="G685" s="15">
        <f t="shared" si="10"/>
        <v>0</v>
      </c>
      <c r="H685" s="15">
        <f>VLOOKUP(E685,'Corr factor'!$A$1:$F$32,6,0)</f>
        <v>1.0199100380374329</v>
      </c>
    </row>
    <row r="686" spans="1:8">
      <c r="A686" s="14" t="s">
        <v>3291</v>
      </c>
      <c r="B686" s="14" t="s">
        <v>5002</v>
      </c>
      <c r="C686" s="14" t="s">
        <v>2535</v>
      </c>
      <c r="D686" s="14" t="s">
        <v>2409</v>
      </c>
      <c r="E686" s="14" t="s">
        <v>3961</v>
      </c>
      <c r="F686">
        <f>SUMIF(GID_GCED_CO2_Plant_2019_v1.0!$V$1:$V$797,'loc sxcoal vs GID worksheet'!A686,GID_GCED_CO2_Plant_2019_v1.0!$AB$1:$AB$797)</f>
        <v>1733.13</v>
      </c>
      <c r="G686" s="15">
        <f t="shared" si="10"/>
        <v>3.8260187865286478E-3</v>
      </c>
      <c r="H686" s="15">
        <f>VLOOKUP(E686,'Corr factor'!$A$1:$F$32,6,0)</f>
        <v>3.1287476638885536</v>
      </c>
    </row>
  </sheetData>
  <autoFilter ref="A1:I68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city lvl hist forec Mt</vt:lpstr>
      <vt:lpstr>prov lvl hist forec Mt</vt:lpstr>
      <vt:lpstr>cement hist forecast</vt:lpstr>
      <vt:lpstr>GID_GCED_CO2_Plant_2019_v1.0</vt:lpstr>
      <vt:lpstr>Corr factor</vt:lpstr>
      <vt:lpstr>loc sxcoal vs GID worksheet</vt:lpstr>
      <vt:lpstr>'Corr factor'!Extract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2021-01-01T03:31:37Z</dcterms:created>
  <dcterms:modified xsi:type="dcterms:W3CDTF">2021-04-11T04:45:45Z</dcterms:modified>
</cp:coreProperties>
</file>