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6fd9df25601f965/Work/China Coal Import Markets Project -- SHARED/Data/Build v13 vanilla/input prepped/"/>
    </mc:Choice>
  </mc:AlternateContent>
  <xr:revisionPtr revIDLastSave="1" documentId="11_9049861A783AE9AFCB27C1021411FB24F8DE025C" xr6:coauthVersionLast="47" xr6:coauthVersionMax="47" xr10:uidLastSave="{79B2BB0C-259D-4A0F-97B0-43746B8D8904}"/>
  <bookViews>
    <workbookView xWindow="28680" yWindow="-120" windowWidth="29040" windowHeight="15840" xr2:uid="{00000000-000D-0000-FFFF-FFFF00000000}"/>
  </bookViews>
  <sheets>
    <sheet name="coal TWh hist forecast" sheetId="12" r:id="rId1"/>
    <sheet name="coal TWh hist" sheetId="10" r:id="rId2"/>
    <sheet name="coal GWh" sheetId="6" r:id="rId3"/>
    <sheet name="thermal all" sheetId="1" r:id="rId4"/>
    <sheet name="biopower" sheetId="3" r:id="rId5"/>
    <sheet name="gas" sheetId="4" r:id="rId6"/>
    <sheet name="waste heat gas pressure" sheetId="8" r:id="rId7"/>
    <sheet name="coal hist trend and outlook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" i="12" l="1"/>
  <c r="Q35" i="12"/>
  <c r="R35" i="12"/>
  <c r="S35" i="12"/>
  <c r="T35" i="12"/>
  <c r="U35" i="12"/>
  <c r="V35" i="12"/>
  <c r="W35" i="12"/>
  <c r="X35" i="12"/>
  <c r="Y35" i="12"/>
  <c r="H3" i="12"/>
  <c r="P3" i="12" s="1"/>
  <c r="H4" i="12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H5" i="12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H6" i="12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H7" i="12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H8" i="12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H9" i="12"/>
  <c r="P9" i="12" s="1"/>
  <c r="Q9" i="12" s="1"/>
  <c r="R9" i="12" s="1"/>
  <c r="S9" i="12" s="1"/>
  <c r="T9" i="12" s="1"/>
  <c r="U9" i="12" s="1"/>
  <c r="V9" i="12" s="1"/>
  <c r="W9" i="12" s="1"/>
  <c r="X9" i="12" s="1"/>
  <c r="Y9" i="12" s="1"/>
  <c r="H10" i="12"/>
  <c r="P10" i="12" s="1"/>
  <c r="Q10" i="12" s="1"/>
  <c r="R10" i="12" s="1"/>
  <c r="S10" i="12" s="1"/>
  <c r="T10" i="12" s="1"/>
  <c r="U10" i="12" s="1"/>
  <c r="V10" i="12" s="1"/>
  <c r="W10" i="12" s="1"/>
  <c r="X10" i="12" s="1"/>
  <c r="Y10" i="12" s="1"/>
  <c r="H11" i="12"/>
  <c r="P11" i="12" s="1"/>
  <c r="Q11" i="12" s="1"/>
  <c r="R11" i="12" s="1"/>
  <c r="S11" i="12" s="1"/>
  <c r="T11" i="12" s="1"/>
  <c r="U11" i="12" s="1"/>
  <c r="V11" i="12" s="1"/>
  <c r="W11" i="12" s="1"/>
  <c r="X11" i="12" s="1"/>
  <c r="Y11" i="12" s="1"/>
  <c r="H12" i="12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H13" i="12"/>
  <c r="P13" i="12" s="1"/>
  <c r="Q13" i="12" s="1"/>
  <c r="R13" i="12" s="1"/>
  <c r="S13" i="12" s="1"/>
  <c r="T13" i="12" s="1"/>
  <c r="U13" i="12" s="1"/>
  <c r="V13" i="12" s="1"/>
  <c r="W13" i="12" s="1"/>
  <c r="X13" i="12" s="1"/>
  <c r="Y13" i="12" s="1"/>
  <c r="H14" i="12"/>
  <c r="P14" i="12" s="1"/>
  <c r="Q14" i="12" s="1"/>
  <c r="R14" i="12" s="1"/>
  <c r="S14" i="12" s="1"/>
  <c r="T14" i="12" s="1"/>
  <c r="U14" i="12" s="1"/>
  <c r="V14" i="12" s="1"/>
  <c r="W14" i="12" s="1"/>
  <c r="X14" i="12" s="1"/>
  <c r="Y14" i="12" s="1"/>
  <c r="H15" i="12"/>
  <c r="P15" i="12" s="1"/>
  <c r="Q15" i="12" s="1"/>
  <c r="R15" i="12" s="1"/>
  <c r="S15" i="12" s="1"/>
  <c r="T15" i="12" s="1"/>
  <c r="U15" i="12" s="1"/>
  <c r="V15" i="12" s="1"/>
  <c r="W15" i="12" s="1"/>
  <c r="X15" i="12" s="1"/>
  <c r="Y15" i="12" s="1"/>
  <c r="H16" i="12"/>
  <c r="P16" i="12" s="1"/>
  <c r="Q16" i="12" s="1"/>
  <c r="R16" i="12" s="1"/>
  <c r="S16" i="12" s="1"/>
  <c r="T16" i="12" s="1"/>
  <c r="U16" i="12" s="1"/>
  <c r="V16" i="12" s="1"/>
  <c r="W16" i="12" s="1"/>
  <c r="X16" i="12" s="1"/>
  <c r="Y16" i="12" s="1"/>
  <c r="H17" i="12"/>
  <c r="P17" i="12" s="1"/>
  <c r="Q17" i="12" s="1"/>
  <c r="R17" i="12" s="1"/>
  <c r="S17" i="12" s="1"/>
  <c r="T17" i="12" s="1"/>
  <c r="U17" i="12" s="1"/>
  <c r="V17" i="12" s="1"/>
  <c r="W17" i="12" s="1"/>
  <c r="X17" i="12" s="1"/>
  <c r="Y17" i="12" s="1"/>
  <c r="H18" i="12"/>
  <c r="P18" i="12" s="1"/>
  <c r="Q18" i="12" s="1"/>
  <c r="R18" i="12" s="1"/>
  <c r="S18" i="12" s="1"/>
  <c r="T18" i="12" s="1"/>
  <c r="U18" i="12" s="1"/>
  <c r="V18" i="12" s="1"/>
  <c r="W18" i="12" s="1"/>
  <c r="X18" i="12" s="1"/>
  <c r="Y18" i="12" s="1"/>
  <c r="H19" i="12"/>
  <c r="P19" i="12" s="1"/>
  <c r="Q19" i="12" s="1"/>
  <c r="R19" i="12" s="1"/>
  <c r="S19" i="12" s="1"/>
  <c r="T19" i="12" s="1"/>
  <c r="U19" i="12" s="1"/>
  <c r="V19" i="12" s="1"/>
  <c r="W19" i="12" s="1"/>
  <c r="X19" i="12" s="1"/>
  <c r="Y19" i="12" s="1"/>
  <c r="H20" i="12"/>
  <c r="P20" i="12" s="1"/>
  <c r="Q20" i="12" s="1"/>
  <c r="R20" i="12" s="1"/>
  <c r="S20" i="12" s="1"/>
  <c r="T20" i="12" s="1"/>
  <c r="U20" i="12" s="1"/>
  <c r="V20" i="12" s="1"/>
  <c r="W20" i="12" s="1"/>
  <c r="X20" i="12" s="1"/>
  <c r="Y20" i="12" s="1"/>
  <c r="H21" i="12"/>
  <c r="P21" i="12" s="1"/>
  <c r="Q21" i="12" s="1"/>
  <c r="R21" i="12" s="1"/>
  <c r="S21" i="12" s="1"/>
  <c r="T21" i="12" s="1"/>
  <c r="U21" i="12" s="1"/>
  <c r="V21" i="12" s="1"/>
  <c r="W21" i="12" s="1"/>
  <c r="X21" i="12" s="1"/>
  <c r="Y21" i="12" s="1"/>
  <c r="H22" i="12"/>
  <c r="P22" i="12" s="1"/>
  <c r="Q22" i="12" s="1"/>
  <c r="R22" i="12" s="1"/>
  <c r="S22" i="12" s="1"/>
  <c r="T22" i="12" s="1"/>
  <c r="U22" i="12" s="1"/>
  <c r="V22" i="12" s="1"/>
  <c r="W22" i="12" s="1"/>
  <c r="X22" i="12" s="1"/>
  <c r="Y22" i="12" s="1"/>
  <c r="H23" i="12"/>
  <c r="P23" i="12" s="1"/>
  <c r="Q23" i="12" s="1"/>
  <c r="R23" i="12" s="1"/>
  <c r="S23" i="12" s="1"/>
  <c r="T23" i="12" s="1"/>
  <c r="U23" i="12" s="1"/>
  <c r="V23" i="12" s="1"/>
  <c r="W23" i="12" s="1"/>
  <c r="X23" i="12" s="1"/>
  <c r="Y23" i="12" s="1"/>
  <c r="H24" i="12"/>
  <c r="P24" i="12" s="1"/>
  <c r="Q24" i="12" s="1"/>
  <c r="R24" i="12" s="1"/>
  <c r="S24" i="12" s="1"/>
  <c r="T24" i="12" s="1"/>
  <c r="U24" i="12" s="1"/>
  <c r="V24" i="12" s="1"/>
  <c r="W24" i="12" s="1"/>
  <c r="X24" i="12" s="1"/>
  <c r="Y24" i="12" s="1"/>
  <c r="H25" i="12"/>
  <c r="P25" i="12" s="1"/>
  <c r="Q25" i="12" s="1"/>
  <c r="R25" i="12" s="1"/>
  <c r="S25" i="12" s="1"/>
  <c r="T25" i="12" s="1"/>
  <c r="U25" i="12" s="1"/>
  <c r="V25" i="12" s="1"/>
  <c r="W25" i="12" s="1"/>
  <c r="X25" i="12" s="1"/>
  <c r="Y25" i="12" s="1"/>
  <c r="H26" i="12"/>
  <c r="P26" i="12" s="1"/>
  <c r="Q26" i="12" s="1"/>
  <c r="R26" i="12" s="1"/>
  <c r="S26" i="12" s="1"/>
  <c r="T26" i="12" s="1"/>
  <c r="U26" i="12" s="1"/>
  <c r="V26" i="12" s="1"/>
  <c r="W26" i="12" s="1"/>
  <c r="X26" i="12" s="1"/>
  <c r="Y26" i="12" s="1"/>
  <c r="H27" i="12"/>
  <c r="P27" i="12" s="1"/>
  <c r="Q27" i="12" s="1"/>
  <c r="R27" i="12" s="1"/>
  <c r="S27" i="12" s="1"/>
  <c r="T27" i="12" s="1"/>
  <c r="U27" i="12" s="1"/>
  <c r="V27" i="12" s="1"/>
  <c r="W27" i="12" s="1"/>
  <c r="X27" i="12" s="1"/>
  <c r="Y27" i="12" s="1"/>
  <c r="H28" i="12"/>
  <c r="P28" i="12" s="1"/>
  <c r="Q28" i="12" s="1"/>
  <c r="R28" i="12" s="1"/>
  <c r="S28" i="12" s="1"/>
  <c r="T28" i="12" s="1"/>
  <c r="U28" i="12" s="1"/>
  <c r="V28" i="12" s="1"/>
  <c r="W28" i="12" s="1"/>
  <c r="X28" i="12" s="1"/>
  <c r="Y28" i="12" s="1"/>
  <c r="H29" i="12"/>
  <c r="P29" i="12" s="1"/>
  <c r="Q29" i="12" s="1"/>
  <c r="R29" i="12" s="1"/>
  <c r="S29" i="12" s="1"/>
  <c r="T29" i="12" s="1"/>
  <c r="U29" i="12" s="1"/>
  <c r="V29" i="12" s="1"/>
  <c r="W29" i="12" s="1"/>
  <c r="X29" i="12" s="1"/>
  <c r="Y29" i="12" s="1"/>
  <c r="H30" i="12"/>
  <c r="P30" i="12" s="1"/>
  <c r="Q30" i="12" s="1"/>
  <c r="R30" i="12" s="1"/>
  <c r="S30" i="12" s="1"/>
  <c r="T30" i="12" s="1"/>
  <c r="U30" i="12" s="1"/>
  <c r="V30" i="12" s="1"/>
  <c r="W30" i="12" s="1"/>
  <c r="X30" i="12" s="1"/>
  <c r="Y30" i="12" s="1"/>
  <c r="H31" i="12"/>
  <c r="P31" i="12" s="1"/>
  <c r="Q31" i="12" s="1"/>
  <c r="R31" i="12" s="1"/>
  <c r="S31" i="12" s="1"/>
  <c r="T31" i="12" s="1"/>
  <c r="U31" i="12" s="1"/>
  <c r="V31" i="12" s="1"/>
  <c r="W31" i="12" s="1"/>
  <c r="X31" i="12" s="1"/>
  <c r="Y31" i="12" s="1"/>
  <c r="H32" i="12"/>
  <c r="P32" i="12" s="1"/>
  <c r="Q32" i="12" s="1"/>
  <c r="R32" i="12" s="1"/>
  <c r="S32" i="12" s="1"/>
  <c r="T32" i="12" s="1"/>
  <c r="U32" i="12" s="1"/>
  <c r="V32" i="12" s="1"/>
  <c r="W32" i="12" s="1"/>
  <c r="X32" i="12" s="1"/>
  <c r="Y32" i="12" s="1"/>
  <c r="H2" i="12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G33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30" i="12"/>
  <c r="G31" i="12"/>
  <c r="G32" i="12"/>
  <c r="G2" i="12"/>
  <c r="I29" i="12"/>
  <c r="J29" i="12"/>
  <c r="K29" i="12"/>
  <c r="L29" i="12"/>
  <c r="M29" i="12"/>
  <c r="N29" i="12"/>
  <c r="O29" i="12"/>
  <c r="E29" i="12"/>
  <c r="K29" i="11"/>
  <c r="H29" i="11"/>
  <c r="I33" i="8"/>
  <c r="I29" i="8"/>
  <c r="Q3" i="12" l="1"/>
  <c r="R3" i="12" s="1"/>
  <c r="P33" i="12"/>
  <c r="C33" i="6"/>
  <c r="C33" i="10" s="1"/>
  <c r="D33" i="6"/>
  <c r="D33" i="10" s="1"/>
  <c r="E33" i="6"/>
  <c r="E33" i="10" s="1"/>
  <c r="F33" i="6"/>
  <c r="F33" i="10" s="1"/>
  <c r="G33" i="6"/>
  <c r="G33" i="10" s="1"/>
  <c r="K9" i="8"/>
  <c r="K29" i="8"/>
  <c r="P33" i="8"/>
  <c r="Q33" i="8" s="1"/>
  <c r="C3" i="8"/>
  <c r="K3" i="8" s="1"/>
  <c r="D3" i="8"/>
  <c r="L3" i="8" s="1"/>
  <c r="E3" i="8"/>
  <c r="M3" i="8" s="1"/>
  <c r="F3" i="8"/>
  <c r="N3" i="8" s="1"/>
  <c r="G3" i="8"/>
  <c r="O3" i="8" s="1"/>
  <c r="H3" i="8"/>
  <c r="C4" i="8"/>
  <c r="K4" i="8" s="1"/>
  <c r="D4" i="8"/>
  <c r="L4" i="8" s="1"/>
  <c r="E4" i="8"/>
  <c r="M4" i="8" s="1"/>
  <c r="F4" i="8"/>
  <c r="N4" i="8" s="1"/>
  <c r="G4" i="8"/>
  <c r="O4" i="8" s="1"/>
  <c r="H4" i="8"/>
  <c r="C5" i="8"/>
  <c r="K5" i="8" s="1"/>
  <c r="D5" i="8"/>
  <c r="L5" i="8" s="1"/>
  <c r="E5" i="8"/>
  <c r="M5" i="8" s="1"/>
  <c r="F5" i="8"/>
  <c r="N5" i="8" s="1"/>
  <c r="G5" i="8"/>
  <c r="O5" i="8" s="1"/>
  <c r="H5" i="8"/>
  <c r="C6" i="8"/>
  <c r="K6" i="8" s="1"/>
  <c r="D6" i="8"/>
  <c r="L6" i="8" s="1"/>
  <c r="E6" i="8"/>
  <c r="M6" i="8" s="1"/>
  <c r="F6" i="8"/>
  <c r="N6" i="8" s="1"/>
  <c r="G6" i="8"/>
  <c r="O6" i="8" s="1"/>
  <c r="H6" i="8"/>
  <c r="C7" i="8"/>
  <c r="K7" i="8" s="1"/>
  <c r="D7" i="8"/>
  <c r="L7" i="8" s="1"/>
  <c r="E7" i="8"/>
  <c r="M7" i="8" s="1"/>
  <c r="F7" i="8"/>
  <c r="N7" i="8" s="1"/>
  <c r="G7" i="8"/>
  <c r="O7" i="8" s="1"/>
  <c r="H7" i="8"/>
  <c r="C8" i="8"/>
  <c r="K8" i="8" s="1"/>
  <c r="D8" i="8"/>
  <c r="L8" i="8" s="1"/>
  <c r="E8" i="8"/>
  <c r="M8" i="8" s="1"/>
  <c r="F8" i="8"/>
  <c r="N8" i="8" s="1"/>
  <c r="G8" i="8"/>
  <c r="O8" i="8" s="1"/>
  <c r="H8" i="8"/>
  <c r="C9" i="8"/>
  <c r="D9" i="8"/>
  <c r="L9" i="8" s="1"/>
  <c r="E9" i="8"/>
  <c r="M9" i="8" s="1"/>
  <c r="F9" i="8"/>
  <c r="N9" i="8" s="1"/>
  <c r="G9" i="8"/>
  <c r="O9" i="8" s="1"/>
  <c r="H9" i="8"/>
  <c r="C10" i="8"/>
  <c r="K10" i="8" s="1"/>
  <c r="D10" i="8"/>
  <c r="L10" i="8" s="1"/>
  <c r="E10" i="8"/>
  <c r="M10" i="8" s="1"/>
  <c r="F10" i="8"/>
  <c r="N10" i="8" s="1"/>
  <c r="G10" i="8"/>
  <c r="O10" i="8" s="1"/>
  <c r="H10" i="8"/>
  <c r="C11" i="8"/>
  <c r="K11" i="8" s="1"/>
  <c r="D11" i="8"/>
  <c r="L11" i="8" s="1"/>
  <c r="E11" i="8"/>
  <c r="M11" i="8" s="1"/>
  <c r="F11" i="8"/>
  <c r="N11" i="8" s="1"/>
  <c r="G11" i="8"/>
  <c r="O11" i="8" s="1"/>
  <c r="H11" i="8"/>
  <c r="C12" i="8"/>
  <c r="K12" i="8" s="1"/>
  <c r="D12" i="8"/>
  <c r="L12" i="8" s="1"/>
  <c r="E12" i="8"/>
  <c r="M12" i="8" s="1"/>
  <c r="F12" i="8"/>
  <c r="N12" i="8" s="1"/>
  <c r="G12" i="8"/>
  <c r="O12" i="8" s="1"/>
  <c r="H12" i="8"/>
  <c r="C13" i="8"/>
  <c r="K13" i="8" s="1"/>
  <c r="D13" i="8"/>
  <c r="L13" i="8" s="1"/>
  <c r="E13" i="8"/>
  <c r="M13" i="8" s="1"/>
  <c r="F13" i="8"/>
  <c r="N13" i="8" s="1"/>
  <c r="G13" i="8"/>
  <c r="O13" i="8" s="1"/>
  <c r="H13" i="8"/>
  <c r="C14" i="8"/>
  <c r="K14" i="8" s="1"/>
  <c r="D14" i="8"/>
  <c r="L14" i="8" s="1"/>
  <c r="E14" i="8"/>
  <c r="M14" i="8" s="1"/>
  <c r="F14" i="8"/>
  <c r="N14" i="8" s="1"/>
  <c r="G14" i="8"/>
  <c r="O14" i="8" s="1"/>
  <c r="H14" i="8"/>
  <c r="C15" i="8"/>
  <c r="K15" i="8" s="1"/>
  <c r="D15" i="8"/>
  <c r="L15" i="8" s="1"/>
  <c r="E15" i="8"/>
  <c r="M15" i="8" s="1"/>
  <c r="F15" i="8"/>
  <c r="N15" i="8" s="1"/>
  <c r="G15" i="8"/>
  <c r="O15" i="8" s="1"/>
  <c r="H15" i="8"/>
  <c r="C16" i="8"/>
  <c r="K16" i="8" s="1"/>
  <c r="D16" i="8"/>
  <c r="L16" i="8" s="1"/>
  <c r="E16" i="8"/>
  <c r="M16" i="8" s="1"/>
  <c r="F16" i="8"/>
  <c r="N16" i="8" s="1"/>
  <c r="G16" i="8"/>
  <c r="O16" i="8" s="1"/>
  <c r="H16" i="8"/>
  <c r="C17" i="8"/>
  <c r="K17" i="8" s="1"/>
  <c r="D17" i="8"/>
  <c r="L17" i="8" s="1"/>
  <c r="E17" i="8"/>
  <c r="M17" i="8" s="1"/>
  <c r="F17" i="8"/>
  <c r="N17" i="8" s="1"/>
  <c r="G17" i="8"/>
  <c r="O17" i="8" s="1"/>
  <c r="H17" i="8"/>
  <c r="I17" i="8" s="1"/>
  <c r="C18" i="8"/>
  <c r="K18" i="8" s="1"/>
  <c r="D18" i="8"/>
  <c r="L18" i="8" s="1"/>
  <c r="E18" i="8"/>
  <c r="M18" i="8" s="1"/>
  <c r="F18" i="8"/>
  <c r="N18" i="8" s="1"/>
  <c r="G18" i="8"/>
  <c r="O18" i="8" s="1"/>
  <c r="H18" i="8"/>
  <c r="C19" i="8"/>
  <c r="K19" i="8" s="1"/>
  <c r="D19" i="8"/>
  <c r="L19" i="8" s="1"/>
  <c r="E19" i="8"/>
  <c r="M19" i="8" s="1"/>
  <c r="F19" i="8"/>
  <c r="N19" i="8" s="1"/>
  <c r="G19" i="8"/>
  <c r="O19" i="8" s="1"/>
  <c r="H19" i="8"/>
  <c r="C20" i="8"/>
  <c r="K20" i="8" s="1"/>
  <c r="D20" i="8"/>
  <c r="L20" i="8" s="1"/>
  <c r="E20" i="8"/>
  <c r="M20" i="8" s="1"/>
  <c r="F20" i="8"/>
  <c r="N20" i="8" s="1"/>
  <c r="G20" i="8"/>
  <c r="O20" i="8" s="1"/>
  <c r="H20" i="8"/>
  <c r="C21" i="8"/>
  <c r="K21" i="8" s="1"/>
  <c r="D21" i="8"/>
  <c r="L21" i="8" s="1"/>
  <c r="E21" i="8"/>
  <c r="M21" i="8" s="1"/>
  <c r="F21" i="8"/>
  <c r="N21" i="8" s="1"/>
  <c r="G21" i="8"/>
  <c r="O21" i="8" s="1"/>
  <c r="H21" i="8"/>
  <c r="C22" i="8"/>
  <c r="K22" i="8" s="1"/>
  <c r="D22" i="8"/>
  <c r="L22" i="8" s="1"/>
  <c r="E22" i="8"/>
  <c r="M22" i="8" s="1"/>
  <c r="F22" i="8"/>
  <c r="N22" i="8" s="1"/>
  <c r="G22" i="8"/>
  <c r="O22" i="8" s="1"/>
  <c r="H22" i="8"/>
  <c r="C23" i="8"/>
  <c r="K23" i="8" s="1"/>
  <c r="D23" i="8"/>
  <c r="L23" i="8" s="1"/>
  <c r="E23" i="8"/>
  <c r="M23" i="8" s="1"/>
  <c r="F23" i="8"/>
  <c r="N23" i="8" s="1"/>
  <c r="G23" i="8"/>
  <c r="O23" i="8" s="1"/>
  <c r="H23" i="8"/>
  <c r="C24" i="8"/>
  <c r="K24" i="8" s="1"/>
  <c r="D24" i="8"/>
  <c r="L24" i="8" s="1"/>
  <c r="E24" i="8"/>
  <c r="M24" i="8" s="1"/>
  <c r="F24" i="8"/>
  <c r="N24" i="8" s="1"/>
  <c r="G24" i="8"/>
  <c r="O24" i="8" s="1"/>
  <c r="H24" i="8"/>
  <c r="C25" i="8"/>
  <c r="K25" i="8" s="1"/>
  <c r="D25" i="8"/>
  <c r="L25" i="8" s="1"/>
  <c r="E25" i="8"/>
  <c r="M25" i="8" s="1"/>
  <c r="F25" i="8"/>
  <c r="N25" i="8" s="1"/>
  <c r="G25" i="8"/>
  <c r="O25" i="8" s="1"/>
  <c r="H25" i="8"/>
  <c r="C26" i="8"/>
  <c r="K26" i="8" s="1"/>
  <c r="D26" i="8"/>
  <c r="L26" i="8" s="1"/>
  <c r="E26" i="8"/>
  <c r="M26" i="8" s="1"/>
  <c r="F26" i="8"/>
  <c r="N26" i="8" s="1"/>
  <c r="G26" i="8"/>
  <c r="O26" i="8" s="1"/>
  <c r="H26" i="8"/>
  <c r="C27" i="8"/>
  <c r="K27" i="8" s="1"/>
  <c r="D27" i="8"/>
  <c r="L27" i="8" s="1"/>
  <c r="E27" i="8"/>
  <c r="M27" i="8" s="1"/>
  <c r="F27" i="8"/>
  <c r="N27" i="8" s="1"/>
  <c r="G27" i="8"/>
  <c r="O27" i="8" s="1"/>
  <c r="H27" i="8"/>
  <c r="I27" i="8" s="1"/>
  <c r="C28" i="8"/>
  <c r="K28" i="8" s="1"/>
  <c r="D28" i="8"/>
  <c r="L28" i="8" s="1"/>
  <c r="E28" i="8"/>
  <c r="M28" i="8" s="1"/>
  <c r="F28" i="8"/>
  <c r="N28" i="8" s="1"/>
  <c r="G28" i="8"/>
  <c r="O28" i="8" s="1"/>
  <c r="H28" i="8"/>
  <c r="L29" i="8"/>
  <c r="M29" i="8"/>
  <c r="N29" i="8"/>
  <c r="O29" i="8"/>
  <c r="C30" i="8"/>
  <c r="K30" i="8" s="1"/>
  <c r="D30" i="8"/>
  <c r="L30" i="8" s="1"/>
  <c r="E30" i="8"/>
  <c r="M30" i="8" s="1"/>
  <c r="F30" i="8"/>
  <c r="N30" i="8" s="1"/>
  <c r="G30" i="8"/>
  <c r="O30" i="8" s="1"/>
  <c r="H30" i="8"/>
  <c r="C31" i="8"/>
  <c r="K31" i="8" s="1"/>
  <c r="D31" i="8"/>
  <c r="L31" i="8" s="1"/>
  <c r="E31" i="8"/>
  <c r="M31" i="8" s="1"/>
  <c r="F31" i="8"/>
  <c r="N31" i="8" s="1"/>
  <c r="G31" i="8"/>
  <c r="O31" i="8" s="1"/>
  <c r="H31" i="8"/>
  <c r="C32" i="8"/>
  <c r="K32" i="8" s="1"/>
  <c r="D32" i="8"/>
  <c r="L32" i="8" s="1"/>
  <c r="E32" i="8"/>
  <c r="M32" i="8" s="1"/>
  <c r="F32" i="8"/>
  <c r="N32" i="8" s="1"/>
  <c r="G32" i="8"/>
  <c r="O32" i="8" s="1"/>
  <c r="H32" i="8"/>
  <c r="I32" i="8" s="1"/>
  <c r="C33" i="8"/>
  <c r="D33" i="8"/>
  <c r="E33" i="8"/>
  <c r="F33" i="8"/>
  <c r="G33" i="8"/>
  <c r="H33" i="8"/>
  <c r="D2" i="8"/>
  <c r="L2" i="8" s="1"/>
  <c r="E2" i="8"/>
  <c r="M2" i="8" s="1"/>
  <c r="F2" i="8"/>
  <c r="N2" i="8" s="1"/>
  <c r="G2" i="8"/>
  <c r="O2" i="8" s="1"/>
  <c r="H2" i="8"/>
  <c r="C2" i="8"/>
  <c r="K2" i="8" s="1"/>
  <c r="J33" i="4"/>
  <c r="H33" i="6" s="1"/>
  <c r="H33" i="10" s="1"/>
  <c r="C8" i="4"/>
  <c r="C15" i="4"/>
  <c r="C22" i="4"/>
  <c r="C21" i="4"/>
  <c r="C36" i="4"/>
  <c r="C11" i="4" s="1"/>
  <c r="M33" i="3"/>
  <c r="F7" i="3"/>
  <c r="J7" i="3" s="1"/>
  <c r="F14" i="3"/>
  <c r="G14" i="3" s="1"/>
  <c r="E33" i="3"/>
  <c r="F9" i="3" s="1"/>
  <c r="Q33" i="12" l="1"/>
  <c r="S3" i="12"/>
  <c r="R33" i="12"/>
  <c r="F31" i="3"/>
  <c r="G31" i="3" s="1"/>
  <c r="F30" i="3"/>
  <c r="C9" i="4"/>
  <c r="F23" i="3"/>
  <c r="H23" i="3" s="1"/>
  <c r="D33" i="12"/>
  <c r="H33" i="11"/>
  <c r="G33" i="11"/>
  <c r="D29" i="12"/>
  <c r="G29" i="11"/>
  <c r="F22" i="3"/>
  <c r="K22" i="3" s="1"/>
  <c r="F6" i="3"/>
  <c r="H6" i="3" s="1"/>
  <c r="F15" i="3"/>
  <c r="I15" i="3" s="1"/>
  <c r="C31" i="4"/>
  <c r="G9" i="3"/>
  <c r="I9" i="3"/>
  <c r="K9" i="3"/>
  <c r="J9" i="3"/>
  <c r="L9" i="3"/>
  <c r="M9" i="3"/>
  <c r="H9" i="3"/>
  <c r="P24" i="8"/>
  <c r="I24" i="8"/>
  <c r="F27" i="3"/>
  <c r="F3" i="3"/>
  <c r="M3" i="3" s="1"/>
  <c r="G30" i="3"/>
  <c r="I14" i="3"/>
  <c r="P14" i="8"/>
  <c r="I14" i="8"/>
  <c r="F32" i="3"/>
  <c r="M32" i="3" s="1"/>
  <c r="F24" i="3"/>
  <c r="F16" i="3"/>
  <c r="M16" i="3" s="1"/>
  <c r="F8" i="3"/>
  <c r="L30" i="3"/>
  <c r="G23" i="3"/>
  <c r="H15" i="3"/>
  <c r="I7" i="3"/>
  <c r="G6" i="3"/>
  <c r="C20" i="4"/>
  <c r="C12" i="4"/>
  <c r="P31" i="8"/>
  <c r="I31" i="8"/>
  <c r="Q31" i="8" s="1"/>
  <c r="F29" i="3"/>
  <c r="F21" i="3"/>
  <c r="F13" i="3"/>
  <c r="F5" i="3"/>
  <c r="M5" i="3" s="1"/>
  <c r="K31" i="3"/>
  <c r="I30" i="3"/>
  <c r="L23" i="3"/>
  <c r="K14" i="3"/>
  <c r="L6" i="3"/>
  <c r="C23" i="4"/>
  <c r="C6" i="4"/>
  <c r="P25" i="8"/>
  <c r="I25" i="8"/>
  <c r="Q25" i="8" s="1"/>
  <c r="P21" i="8"/>
  <c r="I21" i="8"/>
  <c r="P13" i="8"/>
  <c r="I13" i="8"/>
  <c r="P9" i="8"/>
  <c r="I9" i="8"/>
  <c r="Q9" i="8" s="1"/>
  <c r="P5" i="8"/>
  <c r="I5" i="8"/>
  <c r="Q5" i="8" s="1"/>
  <c r="P27" i="8"/>
  <c r="P20" i="8"/>
  <c r="I20" i="8"/>
  <c r="P8" i="8"/>
  <c r="I8" i="8"/>
  <c r="Q8" i="8" s="1"/>
  <c r="L31" i="3"/>
  <c r="L14" i="3"/>
  <c r="G7" i="3"/>
  <c r="F28" i="3"/>
  <c r="M28" i="3" s="1"/>
  <c r="F20" i="3"/>
  <c r="F12" i="3"/>
  <c r="F4" i="3"/>
  <c r="J31" i="3"/>
  <c r="H30" i="3"/>
  <c r="K23" i="3"/>
  <c r="L15" i="3"/>
  <c r="J14" i="3"/>
  <c r="K6" i="3"/>
  <c r="C24" i="4"/>
  <c r="C2" i="4"/>
  <c r="P29" i="8"/>
  <c r="G15" i="3"/>
  <c r="H7" i="3"/>
  <c r="P28" i="8"/>
  <c r="I28" i="8"/>
  <c r="P16" i="8"/>
  <c r="I16" i="8"/>
  <c r="P4" i="8"/>
  <c r="I4" i="8"/>
  <c r="F19" i="3"/>
  <c r="M19" i="3" s="1"/>
  <c r="J23" i="3"/>
  <c r="K15" i="3"/>
  <c r="L7" i="3"/>
  <c r="P18" i="8"/>
  <c r="I18" i="8"/>
  <c r="P10" i="8"/>
  <c r="I10" i="8"/>
  <c r="P6" i="8"/>
  <c r="I6" i="8"/>
  <c r="Q6" i="8" s="1"/>
  <c r="F2" i="3"/>
  <c r="F26" i="3"/>
  <c r="F18" i="3"/>
  <c r="F10" i="3"/>
  <c r="H31" i="3"/>
  <c r="I23" i="3"/>
  <c r="J15" i="3"/>
  <c r="H14" i="3"/>
  <c r="K7" i="3"/>
  <c r="I6" i="3"/>
  <c r="C18" i="4"/>
  <c r="C16" i="4"/>
  <c r="P30" i="8"/>
  <c r="I30" i="8"/>
  <c r="P12" i="8"/>
  <c r="I12" i="8"/>
  <c r="Q12" i="8" s="1"/>
  <c r="F11" i="3"/>
  <c r="I31" i="3"/>
  <c r="J6" i="3"/>
  <c r="P26" i="8"/>
  <c r="I26" i="8"/>
  <c r="Q26" i="8" s="1"/>
  <c r="P22" i="8"/>
  <c r="I22" i="8"/>
  <c r="F33" i="3"/>
  <c r="F25" i="3"/>
  <c r="F17" i="3"/>
  <c r="C19" i="4"/>
  <c r="P2" i="8"/>
  <c r="I2" i="8"/>
  <c r="Q2" i="8" s="1"/>
  <c r="P23" i="8"/>
  <c r="I23" i="8"/>
  <c r="Q23" i="8" s="1"/>
  <c r="P19" i="8"/>
  <c r="I19" i="8"/>
  <c r="Q19" i="8" s="1"/>
  <c r="P15" i="8"/>
  <c r="I15" i="8"/>
  <c r="P11" i="8"/>
  <c r="I11" i="8"/>
  <c r="Q11" i="8" s="1"/>
  <c r="P7" i="8"/>
  <c r="I7" i="8"/>
  <c r="Q7" i="8" s="1"/>
  <c r="P3" i="8"/>
  <c r="I3" i="8"/>
  <c r="Q3" i="8" s="1"/>
  <c r="P32" i="8"/>
  <c r="P17" i="8"/>
  <c r="Q13" i="8"/>
  <c r="Q18" i="8"/>
  <c r="Q29" i="8"/>
  <c r="Q10" i="8"/>
  <c r="Q21" i="8"/>
  <c r="Q27" i="8"/>
  <c r="Q28" i="8"/>
  <c r="Q20" i="8"/>
  <c r="Q4" i="8"/>
  <c r="Q30" i="8"/>
  <c r="Q22" i="8"/>
  <c r="Q14" i="8"/>
  <c r="Q15" i="8"/>
  <c r="Q32" i="8"/>
  <c r="Q24" i="8"/>
  <c r="Q16" i="8"/>
  <c r="Q17" i="8"/>
  <c r="M18" i="3"/>
  <c r="M10" i="3"/>
  <c r="M27" i="3"/>
  <c r="M20" i="3"/>
  <c r="M12" i="3"/>
  <c r="M4" i="3"/>
  <c r="M30" i="3"/>
  <c r="M14" i="3"/>
  <c r="M6" i="3"/>
  <c r="M21" i="3"/>
  <c r="M13" i="3"/>
  <c r="M31" i="3"/>
  <c r="M23" i="3"/>
  <c r="M15" i="3"/>
  <c r="M7" i="3"/>
  <c r="M29" i="3"/>
  <c r="M24" i="3"/>
  <c r="I34" i="3"/>
  <c r="J34" i="3"/>
  <c r="K34" i="3"/>
  <c r="L34" i="3"/>
  <c r="H34" i="3"/>
  <c r="C33" i="3"/>
  <c r="T3" i="12" l="1"/>
  <c r="S33" i="12"/>
  <c r="I22" i="3"/>
  <c r="J30" i="3"/>
  <c r="K30" i="3"/>
  <c r="G22" i="3"/>
  <c r="L22" i="3"/>
  <c r="M22" i="3"/>
  <c r="J22" i="3"/>
  <c r="H22" i="3"/>
  <c r="I33" i="11"/>
  <c r="I29" i="11"/>
  <c r="L2" i="3"/>
  <c r="G2" i="3"/>
  <c r="H2" i="3"/>
  <c r="I2" i="3"/>
  <c r="J2" i="3"/>
  <c r="K2" i="3"/>
  <c r="M2" i="3"/>
  <c r="M17" i="3"/>
  <c r="G17" i="3"/>
  <c r="H17" i="3"/>
  <c r="J17" i="3"/>
  <c r="K17" i="3"/>
  <c r="I17" i="3"/>
  <c r="L17" i="3"/>
  <c r="K26" i="3"/>
  <c r="H26" i="3"/>
  <c r="J26" i="3"/>
  <c r="I26" i="3"/>
  <c r="L26" i="3"/>
  <c r="G26" i="3"/>
  <c r="J20" i="3"/>
  <c r="L20" i="3"/>
  <c r="K20" i="3"/>
  <c r="G20" i="3"/>
  <c r="I20" i="3"/>
  <c r="H20" i="3"/>
  <c r="K29" i="3"/>
  <c r="L29" i="3"/>
  <c r="I29" i="3"/>
  <c r="G29" i="3"/>
  <c r="H29" i="3"/>
  <c r="J29" i="3"/>
  <c r="L8" i="3"/>
  <c r="G8" i="3"/>
  <c r="J8" i="3"/>
  <c r="H8" i="3"/>
  <c r="I8" i="3"/>
  <c r="K8" i="3"/>
  <c r="H19" i="3"/>
  <c r="I19" i="3"/>
  <c r="J19" i="3"/>
  <c r="K19" i="3"/>
  <c r="L19" i="3"/>
  <c r="G19" i="3"/>
  <c r="K16" i="3"/>
  <c r="I16" i="3"/>
  <c r="L16" i="3"/>
  <c r="G16" i="3"/>
  <c r="H16" i="3"/>
  <c r="J16" i="3"/>
  <c r="J3" i="3"/>
  <c r="K3" i="3"/>
  <c r="L3" i="3"/>
  <c r="H3" i="3"/>
  <c r="G3" i="3"/>
  <c r="I3" i="3"/>
  <c r="I11" i="3"/>
  <c r="G11" i="3"/>
  <c r="J11" i="3"/>
  <c r="K11" i="3"/>
  <c r="L11" i="3"/>
  <c r="H11" i="3"/>
  <c r="M11" i="3"/>
  <c r="J24" i="3"/>
  <c r="L24" i="3"/>
  <c r="K24" i="3"/>
  <c r="H24" i="3"/>
  <c r="G24" i="3"/>
  <c r="I24" i="3"/>
  <c r="G27" i="3"/>
  <c r="I27" i="3"/>
  <c r="H27" i="3"/>
  <c r="J27" i="3"/>
  <c r="K27" i="3"/>
  <c r="L27" i="3"/>
  <c r="L25" i="3"/>
  <c r="M25" i="3"/>
  <c r="I25" i="3"/>
  <c r="G25" i="3"/>
  <c r="H25" i="3"/>
  <c r="J25" i="3"/>
  <c r="K25" i="3"/>
  <c r="H5" i="3"/>
  <c r="L5" i="3"/>
  <c r="G5" i="3"/>
  <c r="I5" i="3"/>
  <c r="J5" i="3"/>
  <c r="K5" i="3"/>
  <c r="I32" i="3"/>
  <c r="J32" i="3"/>
  <c r="K32" i="3"/>
  <c r="G32" i="3"/>
  <c r="L32" i="3"/>
  <c r="H32" i="3"/>
  <c r="G10" i="3"/>
  <c r="I10" i="3"/>
  <c r="H10" i="3"/>
  <c r="L10" i="3"/>
  <c r="J10" i="3"/>
  <c r="K10" i="3"/>
  <c r="L4" i="3"/>
  <c r="G4" i="3"/>
  <c r="I4" i="3"/>
  <c r="H4" i="3"/>
  <c r="K4" i="3"/>
  <c r="J4" i="3"/>
  <c r="M8" i="3"/>
  <c r="G13" i="3"/>
  <c r="H13" i="3"/>
  <c r="I13" i="3"/>
  <c r="L13" i="3"/>
  <c r="J13" i="3"/>
  <c r="K13" i="3"/>
  <c r="I28" i="3"/>
  <c r="J28" i="3"/>
  <c r="K28" i="3"/>
  <c r="L28" i="3"/>
  <c r="H28" i="3"/>
  <c r="G28" i="3"/>
  <c r="M26" i="3"/>
  <c r="G18" i="3"/>
  <c r="K18" i="3"/>
  <c r="I18" i="3"/>
  <c r="J18" i="3"/>
  <c r="L18" i="3"/>
  <c r="H18" i="3"/>
  <c r="K12" i="3"/>
  <c r="L12" i="3"/>
  <c r="I12" i="3"/>
  <c r="G12" i="3"/>
  <c r="H12" i="3"/>
  <c r="J12" i="3"/>
  <c r="L21" i="3"/>
  <c r="J21" i="3"/>
  <c r="G21" i="3"/>
  <c r="I21" i="3"/>
  <c r="H21" i="3"/>
  <c r="K21" i="3"/>
  <c r="D2" i="3"/>
  <c r="D32" i="3"/>
  <c r="D15" i="3"/>
  <c r="D7" i="3"/>
  <c r="D9" i="3"/>
  <c r="D30" i="3"/>
  <c r="D6" i="3"/>
  <c r="D25" i="3"/>
  <c r="D8" i="3"/>
  <c r="D22" i="3"/>
  <c r="D29" i="3"/>
  <c r="D5" i="3"/>
  <c r="D28" i="3"/>
  <c r="D20" i="3"/>
  <c r="D12" i="3"/>
  <c r="D4" i="3"/>
  <c r="D24" i="3"/>
  <c r="D23" i="3"/>
  <c r="D21" i="3"/>
  <c r="D19" i="3"/>
  <c r="D11" i="3"/>
  <c r="D3" i="3"/>
  <c r="D17" i="3"/>
  <c r="D16" i="3"/>
  <c r="D31" i="3"/>
  <c r="D14" i="3"/>
  <c r="D13" i="3"/>
  <c r="D27" i="3"/>
  <c r="D33" i="3"/>
  <c r="D26" i="3"/>
  <c r="D18" i="3"/>
  <c r="D10" i="3"/>
  <c r="G34" i="4"/>
  <c r="H34" i="4"/>
  <c r="I34" i="4"/>
  <c r="J34" i="4"/>
  <c r="F34" i="4"/>
  <c r="K33" i="4"/>
  <c r="C33" i="4"/>
  <c r="D6" i="4" s="1"/>
  <c r="U3" i="12" l="1"/>
  <c r="T33" i="12"/>
  <c r="F36" i="12" s="1"/>
  <c r="K34" i="4"/>
  <c r="I33" i="6"/>
  <c r="I33" i="10" s="1"/>
  <c r="K33" i="11" s="1"/>
  <c r="D27" i="4"/>
  <c r="E27" i="4" s="1"/>
  <c r="C27" i="6" s="1"/>
  <c r="C27" i="10" s="1"/>
  <c r="I27" i="12" s="1"/>
  <c r="D19" i="4"/>
  <c r="G19" i="4" s="1"/>
  <c r="E19" i="6" s="1"/>
  <c r="E19" i="10" s="1"/>
  <c r="K19" i="12" s="1"/>
  <c r="D4" i="4"/>
  <c r="L4" i="4" s="1"/>
  <c r="D13" i="4"/>
  <c r="L13" i="4" s="1"/>
  <c r="D12" i="4"/>
  <c r="K12" i="4" s="1"/>
  <c r="I12" i="6" s="1"/>
  <c r="I12" i="10" s="1"/>
  <c r="D29" i="4"/>
  <c r="L29" i="4" s="1"/>
  <c r="D11" i="4"/>
  <c r="K11" i="4" s="1"/>
  <c r="I11" i="6" s="1"/>
  <c r="I11" i="10" s="1"/>
  <c r="D28" i="4"/>
  <c r="K28" i="4" s="1"/>
  <c r="I28" i="6" s="1"/>
  <c r="I28" i="10" s="1"/>
  <c r="D5" i="4"/>
  <c r="L5" i="4" s="1"/>
  <c r="D21" i="4"/>
  <c r="L21" i="4" s="1"/>
  <c r="D3" i="4"/>
  <c r="F3" i="4" s="1"/>
  <c r="D3" i="6" s="1"/>
  <c r="D3" i="10" s="1"/>
  <c r="J3" i="12" s="1"/>
  <c r="D20" i="4"/>
  <c r="E20" i="4" s="1"/>
  <c r="C20" i="6" s="1"/>
  <c r="C20" i="10" s="1"/>
  <c r="I20" i="12" s="1"/>
  <c r="L6" i="4"/>
  <c r="G6" i="4"/>
  <c r="E6" i="6" s="1"/>
  <c r="E6" i="10" s="1"/>
  <c r="K6" i="12" s="1"/>
  <c r="H6" i="4"/>
  <c r="F6" i="6" s="1"/>
  <c r="F6" i="10" s="1"/>
  <c r="L6" i="12" s="1"/>
  <c r="I6" i="4"/>
  <c r="G6" i="6" s="1"/>
  <c r="G6" i="10" s="1"/>
  <c r="M6" i="12" s="1"/>
  <c r="F6" i="4"/>
  <c r="D6" i="6" s="1"/>
  <c r="D6" i="10" s="1"/>
  <c r="J6" i="12" s="1"/>
  <c r="J6" i="4"/>
  <c r="H6" i="6" s="1"/>
  <c r="H6" i="10" s="1"/>
  <c r="K6" i="4"/>
  <c r="I6" i="6" s="1"/>
  <c r="I6" i="10" s="1"/>
  <c r="E6" i="4"/>
  <c r="C6" i="6" s="1"/>
  <c r="C6" i="10" s="1"/>
  <c r="I6" i="12" s="1"/>
  <c r="D18" i="4"/>
  <c r="K18" i="4" s="1"/>
  <c r="I18" i="6" s="1"/>
  <c r="I18" i="10" s="1"/>
  <c r="D33" i="4"/>
  <c r="D2" i="4"/>
  <c r="K2" i="4" s="1"/>
  <c r="I2" i="6" s="1"/>
  <c r="I2" i="10" s="1"/>
  <c r="D25" i="4"/>
  <c r="K25" i="4" s="1"/>
  <c r="I25" i="6" s="1"/>
  <c r="I25" i="10" s="1"/>
  <c r="D17" i="4"/>
  <c r="K17" i="4" s="1"/>
  <c r="I17" i="6" s="1"/>
  <c r="I17" i="10" s="1"/>
  <c r="D9" i="4"/>
  <c r="K9" i="4" s="1"/>
  <c r="I9" i="6" s="1"/>
  <c r="I9" i="10" s="1"/>
  <c r="L11" i="4"/>
  <c r="D26" i="4"/>
  <c r="K26" i="4" s="1"/>
  <c r="I26" i="6" s="1"/>
  <c r="I26" i="10" s="1"/>
  <c r="D10" i="4"/>
  <c r="K10" i="4" s="1"/>
  <c r="I10" i="6" s="1"/>
  <c r="I10" i="10" s="1"/>
  <c r="D32" i="4"/>
  <c r="D24" i="4"/>
  <c r="D16" i="4"/>
  <c r="K16" i="4" s="1"/>
  <c r="I16" i="6" s="1"/>
  <c r="I16" i="10" s="1"/>
  <c r="D8" i="4"/>
  <c r="K8" i="4" s="1"/>
  <c r="I8" i="6" s="1"/>
  <c r="I8" i="10" s="1"/>
  <c r="D31" i="4"/>
  <c r="K31" i="4" s="1"/>
  <c r="I31" i="6" s="1"/>
  <c r="I31" i="10" s="1"/>
  <c r="D23" i="4"/>
  <c r="K23" i="4" s="1"/>
  <c r="I23" i="6" s="1"/>
  <c r="I23" i="10" s="1"/>
  <c r="D15" i="4"/>
  <c r="K15" i="4" s="1"/>
  <c r="I15" i="6" s="1"/>
  <c r="I15" i="10" s="1"/>
  <c r="D7" i="4"/>
  <c r="K7" i="4" s="1"/>
  <c r="I7" i="6" s="1"/>
  <c r="I7" i="10" s="1"/>
  <c r="J20" i="4"/>
  <c r="H20" i="6" s="1"/>
  <c r="H20" i="10" s="1"/>
  <c r="I11" i="4"/>
  <c r="G11" i="6" s="1"/>
  <c r="G11" i="10" s="1"/>
  <c r="M11" i="12" s="1"/>
  <c r="D30" i="4"/>
  <c r="D22" i="4"/>
  <c r="K22" i="4" s="1"/>
  <c r="I22" i="6" s="1"/>
  <c r="I22" i="10" s="1"/>
  <c r="D14" i="4"/>
  <c r="K20" i="4"/>
  <c r="I20" i="6" s="1"/>
  <c r="I20" i="10" s="1"/>
  <c r="V3" i="12" l="1"/>
  <c r="U33" i="12"/>
  <c r="K25" i="11"/>
  <c r="O25" i="12"/>
  <c r="O28" i="12"/>
  <c r="K28" i="11"/>
  <c r="B6" i="11"/>
  <c r="B7" i="11" s="1"/>
  <c r="M29" i="11" s="1"/>
  <c r="B2" i="11"/>
  <c r="B3" i="11" s="1"/>
  <c r="K9" i="11"/>
  <c r="O9" i="12"/>
  <c r="K2" i="11"/>
  <c r="O2" i="12"/>
  <c r="O11" i="12"/>
  <c r="K11" i="11"/>
  <c r="H6" i="11"/>
  <c r="I6" i="11" s="1"/>
  <c r="M6" i="11" s="1"/>
  <c r="G6" i="11"/>
  <c r="N6" i="12"/>
  <c r="E6" i="12"/>
  <c r="D6" i="12"/>
  <c r="K8" i="11"/>
  <c r="O8" i="12"/>
  <c r="K16" i="11"/>
  <c r="O16" i="12"/>
  <c r="K17" i="11"/>
  <c r="O17" i="12"/>
  <c r="H20" i="11"/>
  <c r="I20" i="11" s="1"/>
  <c r="M20" i="11" s="1"/>
  <c r="G20" i="11"/>
  <c r="E20" i="12"/>
  <c r="N20" i="12"/>
  <c r="D20" i="12"/>
  <c r="O7" i="12"/>
  <c r="K7" i="11"/>
  <c r="O10" i="12"/>
  <c r="K10" i="11"/>
  <c r="O18" i="12"/>
  <c r="K18" i="11"/>
  <c r="O12" i="12"/>
  <c r="K12" i="11"/>
  <c r="O15" i="12"/>
  <c r="K15" i="11"/>
  <c r="O26" i="12"/>
  <c r="K26" i="11"/>
  <c r="O31" i="12"/>
  <c r="K31" i="11"/>
  <c r="O22" i="12"/>
  <c r="K22" i="11"/>
  <c r="O20" i="12"/>
  <c r="K20" i="11"/>
  <c r="O23" i="12"/>
  <c r="K23" i="11"/>
  <c r="O6" i="12"/>
  <c r="K6" i="11"/>
  <c r="L20" i="4"/>
  <c r="I13" i="4"/>
  <c r="G13" i="6" s="1"/>
  <c r="G13" i="10" s="1"/>
  <c r="M13" i="12" s="1"/>
  <c r="I29" i="4"/>
  <c r="G29" i="6" s="1"/>
  <c r="G29" i="4"/>
  <c r="E29" i="6" s="1"/>
  <c r="F29" i="4"/>
  <c r="D29" i="6" s="1"/>
  <c r="G12" i="4"/>
  <c r="E12" i="6" s="1"/>
  <c r="E12" i="10" s="1"/>
  <c r="K12" i="12" s="1"/>
  <c r="F5" i="4"/>
  <c r="D5" i="6" s="1"/>
  <c r="D5" i="10" s="1"/>
  <c r="J5" i="12" s="1"/>
  <c r="H29" i="4"/>
  <c r="F29" i="6" s="1"/>
  <c r="J29" i="4"/>
  <c r="H29" i="6" s="1"/>
  <c r="I19" i="4"/>
  <c r="G19" i="6" s="1"/>
  <c r="G19" i="10" s="1"/>
  <c r="M19" i="12" s="1"/>
  <c r="K29" i="4"/>
  <c r="I29" i="6" s="1"/>
  <c r="L3" i="4"/>
  <c r="K3" i="4"/>
  <c r="I3" i="6" s="1"/>
  <c r="I3" i="10" s="1"/>
  <c r="E3" i="4"/>
  <c r="C3" i="6" s="1"/>
  <c r="C3" i="10" s="1"/>
  <c r="I3" i="12" s="1"/>
  <c r="J3" i="4"/>
  <c r="H3" i="6" s="1"/>
  <c r="H3" i="10" s="1"/>
  <c r="K19" i="4"/>
  <c r="I19" i="6" s="1"/>
  <c r="I19" i="10" s="1"/>
  <c r="F21" i="4"/>
  <c r="D21" i="6" s="1"/>
  <c r="D21" i="10" s="1"/>
  <c r="J21" i="12" s="1"/>
  <c r="J28" i="4"/>
  <c r="H28" i="6" s="1"/>
  <c r="H28" i="10" s="1"/>
  <c r="H21" i="4"/>
  <c r="F21" i="6" s="1"/>
  <c r="F21" i="10" s="1"/>
  <c r="L21" i="12" s="1"/>
  <c r="H19" i="4"/>
  <c r="F19" i="6" s="1"/>
  <c r="F19" i="10" s="1"/>
  <c r="L19" i="12" s="1"/>
  <c r="E19" i="4"/>
  <c r="C19" i="6" s="1"/>
  <c r="C19" i="10" s="1"/>
  <c r="I19" i="12" s="1"/>
  <c r="I4" i="4"/>
  <c r="G4" i="6" s="1"/>
  <c r="G4" i="10" s="1"/>
  <c r="M4" i="12" s="1"/>
  <c r="H28" i="4"/>
  <c r="F28" i="6" s="1"/>
  <c r="F28" i="10" s="1"/>
  <c r="L28" i="12" s="1"/>
  <c r="F20" i="4"/>
  <c r="D20" i="6" s="1"/>
  <c r="D20" i="10" s="1"/>
  <c r="J20" i="12" s="1"/>
  <c r="E28" i="4"/>
  <c r="C28" i="6" s="1"/>
  <c r="C28" i="10" s="1"/>
  <c r="I28" i="12" s="1"/>
  <c r="L19" i="4"/>
  <c r="F4" i="4"/>
  <c r="D4" i="6" s="1"/>
  <c r="D4" i="10" s="1"/>
  <c r="J4" i="12" s="1"/>
  <c r="G20" i="4"/>
  <c r="E20" i="6" s="1"/>
  <c r="E20" i="10" s="1"/>
  <c r="K20" i="12" s="1"/>
  <c r="J19" i="4"/>
  <c r="H19" i="6" s="1"/>
  <c r="H19" i="10" s="1"/>
  <c r="F12" i="4"/>
  <c r="D12" i="6" s="1"/>
  <c r="D12" i="10" s="1"/>
  <c r="J12" i="12" s="1"/>
  <c r="F19" i="4"/>
  <c r="D19" i="6" s="1"/>
  <c r="D19" i="10" s="1"/>
  <c r="J19" i="12" s="1"/>
  <c r="E5" i="4"/>
  <c r="C5" i="6" s="1"/>
  <c r="C5" i="10" s="1"/>
  <c r="I5" i="12" s="1"/>
  <c r="L27" i="4"/>
  <c r="J4" i="4"/>
  <c r="H4" i="6" s="1"/>
  <c r="H4" i="10" s="1"/>
  <c r="E4" i="4"/>
  <c r="C4" i="6" s="1"/>
  <c r="C4" i="10" s="1"/>
  <c r="I4" i="12" s="1"/>
  <c r="F27" i="4"/>
  <c r="D27" i="6" s="1"/>
  <c r="D27" i="10" s="1"/>
  <c r="J27" i="12" s="1"/>
  <c r="H4" i="4"/>
  <c r="F4" i="6" s="1"/>
  <c r="F4" i="10" s="1"/>
  <c r="L4" i="12" s="1"/>
  <c r="J11" i="4"/>
  <c r="H11" i="6" s="1"/>
  <c r="H11" i="10" s="1"/>
  <c r="G4" i="4"/>
  <c r="E4" i="6" s="1"/>
  <c r="E4" i="10" s="1"/>
  <c r="K4" i="12" s="1"/>
  <c r="E11" i="4"/>
  <c r="C11" i="6" s="1"/>
  <c r="C11" i="10" s="1"/>
  <c r="I11" i="12" s="1"/>
  <c r="E29" i="4"/>
  <c r="C29" i="6" s="1"/>
  <c r="H27" i="4"/>
  <c r="F27" i="6" s="1"/>
  <c r="F27" i="10" s="1"/>
  <c r="L27" i="12" s="1"/>
  <c r="K4" i="4"/>
  <c r="I4" i="6" s="1"/>
  <c r="I4" i="10" s="1"/>
  <c r="I27" i="4"/>
  <c r="G27" i="6" s="1"/>
  <c r="G27" i="10" s="1"/>
  <c r="M27" i="12" s="1"/>
  <c r="G27" i="4"/>
  <c r="E27" i="6" s="1"/>
  <c r="E27" i="10" s="1"/>
  <c r="K27" i="12" s="1"/>
  <c r="K27" i="4"/>
  <c r="I27" i="6" s="1"/>
  <c r="I27" i="10" s="1"/>
  <c r="J27" i="4"/>
  <c r="H27" i="6" s="1"/>
  <c r="H27" i="10" s="1"/>
  <c r="L12" i="4"/>
  <c r="J13" i="4"/>
  <c r="H13" i="6" s="1"/>
  <c r="H13" i="10" s="1"/>
  <c r="K13" i="4"/>
  <c r="I13" i="6" s="1"/>
  <c r="I13" i="10" s="1"/>
  <c r="H13" i="4"/>
  <c r="F13" i="6" s="1"/>
  <c r="F13" i="10" s="1"/>
  <c r="L13" i="12" s="1"/>
  <c r="E13" i="4"/>
  <c r="C13" i="6" s="1"/>
  <c r="C13" i="10" s="1"/>
  <c r="I13" i="12" s="1"/>
  <c r="H12" i="4"/>
  <c r="F12" i="6" s="1"/>
  <c r="F12" i="10" s="1"/>
  <c r="L12" i="12" s="1"/>
  <c r="E21" i="4"/>
  <c r="C21" i="6" s="1"/>
  <c r="C21" i="10" s="1"/>
  <c r="I21" i="12" s="1"/>
  <c r="K5" i="4"/>
  <c r="I5" i="6" s="1"/>
  <c r="I5" i="10" s="1"/>
  <c r="I21" i="4"/>
  <c r="G21" i="6" s="1"/>
  <c r="G21" i="10" s="1"/>
  <c r="M21" i="12" s="1"/>
  <c r="G21" i="4"/>
  <c r="E21" i="6" s="1"/>
  <c r="E21" i="10" s="1"/>
  <c r="K21" i="12" s="1"/>
  <c r="J5" i="4"/>
  <c r="H5" i="6" s="1"/>
  <c r="H5" i="10" s="1"/>
  <c r="G13" i="4"/>
  <c r="E13" i="6" s="1"/>
  <c r="E13" i="10" s="1"/>
  <c r="K13" i="12" s="1"/>
  <c r="J21" i="4"/>
  <c r="H21" i="6" s="1"/>
  <c r="H21" i="10" s="1"/>
  <c r="H11" i="4"/>
  <c r="F11" i="6" s="1"/>
  <c r="F11" i="10" s="1"/>
  <c r="L11" i="12" s="1"/>
  <c r="F11" i="4"/>
  <c r="D11" i="6" s="1"/>
  <c r="D11" i="10" s="1"/>
  <c r="J11" i="12" s="1"/>
  <c r="G11" i="4"/>
  <c r="E11" i="6" s="1"/>
  <c r="E11" i="10" s="1"/>
  <c r="K11" i="12" s="1"/>
  <c r="F13" i="4"/>
  <c r="D13" i="6" s="1"/>
  <c r="D13" i="10" s="1"/>
  <c r="J13" i="12" s="1"/>
  <c r="K21" i="4"/>
  <c r="I21" i="6" s="1"/>
  <c r="I21" i="10" s="1"/>
  <c r="H5" i="4"/>
  <c r="F5" i="6" s="1"/>
  <c r="F5" i="10" s="1"/>
  <c r="L5" i="12" s="1"/>
  <c r="G28" i="4"/>
  <c r="E28" i="6" s="1"/>
  <c r="E28" i="10" s="1"/>
  <c r="K28" i="12" s="1"/>
  <c r="F28" i="4"/>
  <c r="D28" i="6" s="1"/>
  <c r="D28" i="10" s="1"/>
  <c r="J28" i="12" s="1"/>
  <c r="E12" i="4"/>
  <c r="C12" i="6" s="1"/>
  <c r="C12" i="10" s="1"/>
  <c r="I12" i="12" s="1"/>
  <c r="I28" i="4"/>
  <c r="G28" i="6" s="1"/>
  <c r="G28" i="10" s="1"/>
  <c r="M28" i="12" s="1"/>
  <c r="I20" i="4"/>
  <c r="G20" i="6" s="1"/>
  <c r="G20" i="10" s="1"/>
  <c r="M20" i="12" s="1"/>
  <c r="H20" i="4"/>
  <c r="F20" i="6" s="1"/>
  <c r="F20" i="10" s="1"/>
  <c r="L20" i="12" s="1"/>
  <c r="J12" i="4"/>
  <c r="H12" i="6" s="1"/>
  <c r="H12" i="10" s="1"/>
  <c r="I12" i="4"/>
  <c r="G12" i="6" s="1"/>
  <c r="G12" i="10" s="1"/>
  <c r="M12" i="12" s="1"/>
  <c r="G5" i="4"/>
  <c r="E5" i="6" s="1"/>
  <c r="E5" i="10" s="1"/>
  <c r="K5" i="12" s="1"/>
  <c r="I5" i="4"/>
  <c r="G5" i="6" s="1"/>
  <c r="G5" i="10" s="1"/>
  <c r="M5" i="12" s="1"/>
  <c r="L28" i="4"/>
  <c r="I3" i="4"/>
  <c r="G3" i="6" s="1"/>
  <c r="G3" i="10" s="1"/>
  <c r="M3" i="12" s="1"/>
  <c r="H3" i="4"/>
  <c r="F3" i="6" s="1"/>
  <c r="F3" i="10" s="1"/>
  <c r="L3" i="12" s="1"/>
  <c r="G3" i="4"/>
  <c r="E3" i="6" s="1"/>
  <c r="E3" i="10" s="1"/>
  <c r="K3" i="12" s="1"/>
  <c r="L22" i="4"/>
  <c r="E22" i="4"/>
  <c r="C22" i="6" s="1"/>
  <c r="C22" i="10" s="1"/>
  <c r="I22" i="12" s="1"/>
  <c r="F22" i="4"/>
  <c r="D22" i="6" s="1"/>
  <c r="D22" i="10" s="1"/>
  <c r="J22" i="12" s="1"/>
  <c r="I22" i="4"/>
  <c r="G22" i="6" s="1"/>
  <c r="G22" i="10" s="1"/>
  <c r="M22" i="12" s="1"/>
  <c r="J22" i="4"/>
  <c r="H22" i="6" s="1"/>
  <c r="H22" i="10" s="1"/>
  <c r="G22" i="4"/>
  <c r="E22" i="6" s="1"/>
  <c r="E22" i="10" s="1"/>
  <c r="K22" i="12" s="1"/>
  <c r="H22" i="4"/>
  <c r="F22" i="6" s="1"/>
  <c r="F22" i="10" s="1"/>
  <c r="L22" i="12" s="1"/>
  <c r="H30" i="4"/>
  <c r="F30" i="6" s="1"/>
  <c r="F30" i="10" s="1"/>
  <c r="L30" i="12" s="1"/>
  <c r="I30" i="4"/>
  <c r="G30" i="6" s="1"/>
  <c r="G30" i="10" s="1"/>
  <c r="M30" i="12" s="1"/>
  <c r="L30" i="4"/>
  <c r="J30" i="4"/>
  <c r="H30" i="6" s="1"/>
  <c r="H30" i="10" s="1"/>
  <c r="F30" i="4"/>
  <c r="D30" i="6" s="1"/>
  <c r="D30" i="10" s="1"/>
  <c r="J30" i="12" s="1"/>
  <c r="E30" i="4"/>
  <c r="C30" i="6" s="1"/>
  <c r="C30" i="10" s="1"/>
  <c r="I30" i="12" s="1"/>
  <c r="G30" i="4"/>
  <c r="E30" i="6" s="1"/>
  <c r="E30" i="10" s="1"/>
  <c r="K30" i="12" s="1"/>
  <c r="F10" i="4"/>
  <c r="D10" i="6" s="1"/>
  <c r="D10" i="10" s="1"/>
  <c r="J10" i="12" s="1"/>
  <c r="G10" i="4"/>
  <c r="E10" i="6" s="1"/>
  <c r="E10" i="10" s="1"/>
  <c r="K10" i="12" s="1"/>
  <c r="H10" i="4"/>
  <c r="F10" i="6" s="1"/>
  <c r="F10" i="10" s="1"/>
  <c r="L10" i="12" s="1"/>
  <c r="L10" i="4"/>
  <c r="J10" i="4"/>
  <c r="H10" i="6" s="1"/>
  <c r="H10" i="10" s="1"/>
  <c r="I10" i="4"/>
  <c r="G10" i="6" s="1"/>
  <c r="G10" i="10" s="1"/>
  <c r="M10" i="12" s="1"/>
  <c r="E10" i="4"/>
  <c r="C10" i="6" s="1"/>
  <c r="C10" i="10" s="1"/>
  <c r="I10" i="12" s="1"/>
  <c r="I8" i="4"/>
  <c r="G8" i="6" s="1"/>
  <c r="G8" i="10" s="1"/>
  <c r="M8" i="12" s="1"/>
  <c r="J8" i="4"/>
  <c r="H8" i="6" s="1"/>
  <c r="H8" i="10" s="1"/>
  <c r="G8" i="4"/>
  <c r="E8" i="6" s="1"/>
  <c r="E8" i="10" s="1"/>
  <c r="K8" i="12" s="1"/>
  <c r="L8" i="4"/>
  <c r="F8" i="4"/>
  <c r="D8" i="6" s="1"/>
  <c r="D8" i="10" s="1"/>
  <c r="J8" i="12" s="1"/>
  <c r="E8" i="4"/>
  <c r="C8" i="6" s="1"/>
  <c r="C8" i="10" s="1"/>
  <c r="I8" i="12" s="1"/>
  <c r="H8" i="4"/>
  <c r="F8" i="6" s="1"/>
  <c r="F8" i="10" s="1"/>
  <c r="L8" i="12" s="1"/>
  <c r="I26" i="4"/>
  <c r="G26" i="6" s="1"/>
  <c r="G26" i="10" s="1"/>
  <c r="M26" i="12" s="1"/>
  <c r="E26" i="4"/>
  <c r="C26" i="6" s="1"/>
  <c r="C26" i="10" s="1"/>
  <c r="I26" i="12" s="1"/>
  <c r="L26" i="4"/>
  <c r="J26" i="4"/>
  <c r="H26" i="6" s="1"/>
  <c r="H26" i="10" s="1"/>
  <c r="F26" i="4"/>
  <c r="D26" i="6" s="1"/>
  <c r="D26" i="10" s="1"/>
  <c r="J26" i="12" s="1"/>
  <c r="G26" i="4"/>
  <c r="E26" i="6" s="1"/>
  <c r="E26" i="10" s="1"/>
  <c r="K26" i="12" s="1"/>
  <c r="H26" i="4"/>
  <c r="F26" i="6" s="1"/>
  <c r="F26" i="10" s="1"/>
  <c r="L26" i="12" s="1"/>
  <c r="H2" i="4"/>
  <c r="F2" i="6" s="1"/>
  <c r="F2" i="10" s="1"/>
  <c r="L2" i="12" s="1"/>
  <c r="I2" i="4"/>
  <c r="G2" i="6" s="1"/>
  <c r="G2" i="10" s="1"/>
  <c r="M2" i="12" s="1"/>
  <c r="F2" i="4"/>
  <c r="D2" i="6" s="1"/>
  <c r="D2" i="10" s="1"/>
  <c r="J2" i="12" s="1"/>
  <c r="G2" i="4"/>
  <c r="E2" i="6" s="1"/>
  <c r="E2" i="10" s="1"/>
  <c r="K2" i="12" s="1"/>
  <c r="J2" i="4"/>
  <c r="H2" i="6" s="1"/>
  <c r="H2" i="10" s="1"/>
  <c r="L2" i="4"/>
  <c r="E2" i="4"/>
  <c r="C2" i="6" s="1"/>
  <c r="C2" i="10" s="1"/>
  <c r="I2" i="12" s="1"/>
  <c r="F7" i="4"/>
  <c r="D7" i="6" s="1"/>
  <c r="D7" i="10" s="1"/>
  <c r="J7" i="12" s="1"/>
  <c r="H7" i="4"/>
  <c r="F7" i="6" s="1"/>
  <c r="F7" i="10" s="1"/>
  <c r="L7" i="12" s="1"/>
  <c r="L7" i="4"/>
  <c r="I7" i="4"/>
  <c r="G7" i="6" s="1"/>
  <c r="G7" i="10" s="1"/>
  <c r="M7" i="12" s="1"/>
  <c r="J7" i="4"/>
  <c r="H7" i="6" s="1"/>
  <c r="H7" i="10" s="1"/>
  <c r="E7" i="4"/>
  <c r="C7" i="6" s="1"/>
  <c r="C7" i="10" s="1"/>
  <c r="I7" i="12" s="1"/>
  <c r="G7" i="4"/>
  <c r="E7" i="6" s="1"/>
  <c r="E7" i="10" s="1"/>
  <c r="K7" i="12" s="1"/>
  <c r="I16" i="4"/>
  <c r="G16" i="6" s="1"/>
  <c r="G16" i="10" s="1"/>
  <c r="M16" i="12" s="1"/>
  <c r="J16" i="4"/>
  <c r="H16" i="6" s="1"/>
  <c r="H16" i="10" s="1"/>
  <c r="F16" i="4"/>
  <c r="D16" i="6" s="1"/>
  <c r="D16" i="10" s="1"/>
  <c r="J16" i="12" s="1"/>
  <c r="H16" i="4"/>
  <c r="F16" i="6" s="1"/>
  <c r="F16" i="10" s="1"/>
  <c r="L16" i="12" s="1"/>
  <c r="L16" i="4"/>
  <c r="E16" i="4"/>
  <c r="C16" i="6" s="1"/>
  <c r="C16" i="10" s="1"/>
  <c r="I16" i="12" s="1"/>
  <c r="G16" i="4"/>
  <c r="E16" i="6" s="1"/>
  <c r="E16" i="10" s="1"/>
  <c r="K16" i="12" s="1"/>
  <c r="L14" i="4"/>
  <c r="E14" i="4"/>
  <c r="C14" i="6" s="1"/>
  <c r="C14" i="10" s="1"/>
  <c r="I14" i="12" s="1"/>
  <c r="F14" i="4"/>
  <c r="D14" i="6" s="1"/>
  <c r="D14" i="10" s="1"/>
  <c r="J14" i="12" s="1"/>
  <c r="G14" i="4"/>
  <c r="E14" i="6" s="1"/>
  <c r="E14" i="10" s="1"/>
  <c r="K14" i="12" s="1"/>
  <c r="I14" i="4"/>
  <c r="G14" i="6" s="1"/>
  <c r="G14" i="10" s="1"/>
  <c r="M14" i="12" s="1"/>
  <c r="J14" i="4"/>
  <c r="H14" i="6" s="1"/>
  <c r="H14" i="10" s="1"/>
  <c r="H14" i="4"/>
  <c r="F14" i="6" s="1"/>
  <c r="F14" i="10" s="1"/>
  <c r="L14" i="12" s="1"/>
  <c r="E18" i="4"/>
  <c r="C18" i="6" s="1"/>
  <c r="C18" i="10" s="1"/>
  <c r="I18" i="12" s="1"/>
  <c r="F18" i="4"/>
  <c r="D18" i="6" s="1"/>
  <c r="D18" i="10" s="1"/>
  <c r="J18" i="12" s="1"/>
  <c r="G18" i="4"/>
  <c r="E18" i="6" s="1"/>
  <c r="E18" i="10" s="1"/>
  <c r="K18" i="12" s="1"/>
  <c r="I18" i="4"/>
  <c r="G18" i="6" s="1"/>
  <c r="G18" i="10" s="1"/>
  <c r="M18" i="12" s="1"/>
  <c r="J18" i="4"/>
  <c r="H18" i="6" s="1"/>
  <c r="H18" i="10" s="1"/>
  <c r="H18" i="4"/>
  <c r="F18" i="6" s="1"/>
  <c r="F18" i="10" s="1"/>
  <c r="L18" i="12" s="1"/>
  <c r="L18" i="4"/>
  <c r="K14" i="4"/>
  <c r="I14" i="6" s="1"/>
  <c r="I14" i="10" s="1"/>
  <c r="G15" i="4"/>
  <c r="E15" i="6" s="1"/>
  <c r="E15" i="10" s="1"/>
  <c r="K15" i="12" s="1"/>
  <c r="L15" i="4"/>
  <c r="H15" i="4"/>
  <c r="F15" i="6" s="1"/>
  <c r="F15" i="10" s="1"/>
  <c r="L15" i="12" s="1"/>
  <c r="I15" i="4"/>
  <c r="G15" i="6" s="1"/>
  <c r="G15" i="10" s="1"/>
  <c r="M15" i="12" s="1"/>
  <c r="F15" i="4"/>
  <c r="D15" i="6" s="1"/>
  <c r="D15" i="10" s="1"/>
  <c r="J15" i="12" s="1"/>
  <c r="J15" i="4"/>
  <c r="H15" i="6" s="1"/>
  <c r="H15" i="10" s="1"/>
  <c r="E15" i="4"/>
  <c r="C15" i="6" s="1"/>
  <c r="C15" i="10" s="1"/>
  <c r="I15" i="12" s="1"/>
  <c r="H24" i="4"/>
  <c r="F24" i="6" s="1"/>
  <c r="F24" i="10" s="1"/>
  <c r="L24" i="12" s="1"/>
  <c r="I24" i="4"/>
  <c r="G24" i="6" s="1"/>
  <c r="G24" i="10" s="1"/>
  <c r="M24" i="12" s="1"/>
  <c r="E24" i="4"/>
  <c r="C24" i="6" s="1"/>
  <c r="C24" i="10" s="1"/>
  <c r="I24" i="12" s="1"/>
  <c r="F24" i="4"/>
  <c r="D24" i="6" s="1"/>
  <c r="D24" i="10" s="1"/>
  <c r="J24" i="12" s="1"/>
  <c r="L24" i="4"/>
  <c r="J24" i="4"/>
  <c r="H24" i="6" s="1"/>
  <c r="H24" i="10" s="1"/>
  <c r="K24" i="4"/>
  <c r="I24" i="6" s="1"/>
  <c r="I24" i="10" s="1"/>
  <c r="G24" i="4"/>
  <c r="E24" i="6" s="1"/>
  <c r="E24" i="10" s="1"/>
  <c r="K24" i="12" s="1"/>
  <c r="E9" i="4"/>
  <c r="C9" i="6" s="1"/>
  <c r="C9" i="10" s="1"/>
  <c r="I9" i="12" s="1"/>
  <c r="J9" i="4"/>
  <c r="H9" i="6" s="1"/>
  <c r="H9" i="10" s="1"/>
  <c r="F9" i="4"/>
  <c r="D9" i="6" s="1"/>
  <c r="D9" i="10" s="1"/>
  <c r="J9" i="12" s="1"/>
  <c r="L9" i="4"/>
  <c r="G9" i="4"/>
  <c r="E9" i="6" s="1"/>
  <c r="E9" i="10" s="1"/>
  <c r="K9" i="12" s="1"/>
  <c r="H9" i="4"/>
  <c r="F9" i="6" s="1"/>
  <c r="F9" i="10" s="1"/>
  <c r="L9" i="12" s="1"/>
  <c r="I9" i="4"/>
  <c r="G9" i="6" s="1"/>
  <c r="G9" i="10" s="1"/>
  <c r="M9" i="12" s="1"/>
  <c r="E23" i="4"/>
  <c r="C23" i="6" s="1"/>
  <c r="C23" i="10" s="1"/>
  <c r="I23" i="12" s="1"/>
  <c r="F23" i="4"/>
  <c r="D23" i="6" s="1"/>
  <c r="D23" i="10" s="1"/>
  <c r="J23" i="12" s="1"/>
  <c r="L23" i="4"/>
  <c r="G23" i="4"/>
  <c r="E23" i="6" s="1"/>
  <c r="E23" i="10" s="1"/>
  <c r="K23" i="12" s="1"/>
  <c r="H23" i="4"/>
  <c r="F23" i="6" s="1"/>
  <c r="F23" i="10" s="1"/>
  <c r="L23" i="12" s="1"/>
  <c r="J23" i="4"/>
  <c r="H23" i="6" s="1"/>
  <c r="H23" i="10" s="1"/>
  <c r="I23" i="4"/>
  <c r="G23" i="6" s="1"/>
  <c r="G23" i="10" s="1"/>
  <c r="M23" i="12" s="1"/>
  <c r="F32" i="4"/>
  <c r="D32" i="6" s="1"/>
  <c r="D32" i="10" s="1"/>
  <c r="J32" i="12" s="1"/>
  <c r="G32" i="4"/>
  <c r="E32" i="6" s="1"/>
  <c r="E32" i="10" s="1"/>
  <c r="K32" i="12" s="1"/>
  <c r="L32" i="4"/>
  <c r="H32" i="4"/>
  <c r="F32" i="6" s="1"/>
  <c r="F32" i="10" s="1"/>
  <c r="L32" i="12" s="1"/>
  <c r="J32" i="4"/>
  <c r="H32" i="6" s="1"/>
  <c r="H32" i="10" s="1"/>
  <c r="E32" i="4"/>
  <c r="C32" i="6" s="1"/>
  <c r="C32" i="10" s="1"/>
  <c r="I32" i="12" s="1"/>
  <c r="I32" i="4"/>
  <c r="G32" i="6" s="1"/>
  <c r="G32" i="10" s="1"/>
  <c r="M32" i="12" s="1"/>
  <c r="K32" i="4"/>
  <c r="I32" i="6" s="1"/>
  <c r="I32" i="10" s="1"/>
  <c r="I17" i="4"/>
  <c r="G17" i="6" s="1"/>
  <c r="G17" i="10" s="1"/>
  <c r="M17" i="12" s="1"/>
  <c r="E17" i="4"/>
  <c r="C17" i="6" s="1"/>
  <c r="C17" i="10" s="1"/>
  <c r="I17" i="12" s="1"/>
  <c r="L17" i="4"/>
  <c r="F17" i="4"/>
  <c r="D17" i="6" s="1"/>
  <c r="D17" i="10" s="1"/>
  <c r="J17" i="12" s="1"/>
  <c r="G17" i="4"/>
  <c r="E17" i="6" s="1"/>
  <c r="E17" i="10" s="1"/>
  <c r="K17" i="12" s="1"/>
  <c r="H17" i="4"/>
  <c r="F17" i="6" s="1"/>
  <c r="F17" i="10" s="1"/>
  <c r="L17" i="12" s="1"/>
  <c r="J17" i="4"/>
  <c r="H17" i="6" s="1"/>
  <c r="H17" i="10" s="1"/>
  <c r="K30" i="4"/>
  <c r="I30" i="6" s="1"/>
  <c r="I30" i="10" s="1"/>
  <c r="L31" i="4"/>
  <c r="E31" i="4"/>
  <c r="C31" i="6" s="1"/>
  <c r="C31" i="10" s="1"/>
  <c r="I31" i="12" s="1"/>
  <c r="I31" i="4"/>
  <c r="G31" i="6" s="1"/>
  <c r="G31" i="10" s="1"/>
  <c r="M31" i="12" s="1"/>
  <c r="F31" i="4"/>
  <c r="D31" i="6" s="1"/>
  <c r="D31" i="10" s="1"/>
  <c r="J31" i="12" s="1"/>
  <c r="G31" i="4"/>
  <c r="E31" i="6" s="1"/>
  <c r="E31" i="10" s="1"/>
  <c r="K31" i="12" s="1"/>
  <c r="H31" i="4"/>
  <c r="F31" i="6" s="1"/>
  <c r="F31" i="10" s="1"/>
  <c r="L31" i="12" s="1"/>
  <c r="J31" i="4"/>
  <c r="H31" i="6" s="1"/>
  <c r="H31" i="10" s="1"/>
  <c r="I25" i="4"/>
  <c r="G25" i="6" s="1"/>
  <c r="G25" i="10" s="1"/>
  <c r="M25" i="12" s="1"/>
  <c r="J25" i="4"/>
  <c r="H25" i="6" s="1"/>
  <c r="H25" i="10" s="1"/>
  <c r="H25" i="4"/>
  <c r="F25" i="6" s="1"/>
  <c r="F25" i="10" s="1"/>
  <c r="L25" i="12" s="1"/>
  <c r="E25" i="4"/>
  <c r="C25" i="6" s="1"/>
  <c r="C25" i="10" s="1"/>
  <c r="I25" i="12" s="1"/>
  <c r="F25" i="4"/>
  <c r="D25" i="6" s="1"/>
  <c r="D25" i="10" s="1"/>
  <c r="J25" i="12" s="1"/>
  <c r="L25" i="4"/>
  <c r="G25" i="4"/>
  <c r="E25" i="6" s="1"/>
  <c r="E25" i="10" s="1"/>
  <c r="K25" i="12" s="1"/>
  <c r="W3" i="12" l="1"/>
  <c r="V33" i="12"/>
  <c r="J33" i="12"/>
  <c r="H25" i="11"/>
  <c r="I25" i="11" s="1"/>
  <c r="G25" i="11"/>
  <c r="N25" i="12"/>
  <c r="E25" i="12"/>
  <c r="D25" i="12"/>
  <c r="E15" i="12"/>
  <c r="N15" i="12"/>
  <c r="H15" i="11"/>
  <c r="I15" i="11" s="1"/>
  <c r="M15" i="11" s="1"/>
  <c r="G15" i="11"/>
  <c r="D15" i="12"/>
  <c r="M33" i="12"/>
  <c r="K32" i="11"/>
  <c r="O32" i="12"/>
  <c r="H24" i="11"/>
  <c r="I24" i="11" s="1"/>
  <c r="G24" i="11"/>
  <c r="E24" i="12"/>
  <c r="N24" i="12"/>
  <c r="D24" i="12"/>
  <c r="N18" i="12"/>
  <c r="H18" i="11"/>
  <c r="I18" i="11" s="1"/>
  <c r="G18" i="11"/>
  <c r="E18" i="12"/>
  <c r="D18" i="12"/>
  <c r="L33" i="12"/>
  <c r="N21" i="12"/>
  <c r="E21" i="12"/>
  <c r="H21" i="11"/>
  <c r="I21" i="11" s="1"/>
  <c r="G21" i="11"/>
  <c r="D21" i="12"/>
  <c r="L20" i="11"/>
  <c r="L15" i="11"/>
  <c r="L17" i="11"/>
  <c r="L29" i="11"/>
  <c r="K24" i="11"/>
  <c r="L24" i="11" s="1"/>
  <c r="O24" i="12"/>
  <c r="O3" i="12"/>
  <c r="K3" i="11"/>
  <c r="O30" i="12"/>
  <c r="K30" i="11"/>
  <c r="H17" i="11"/>
  <c r="I17" i="11" s="1"/>
  <c r="M17" i="11" s="1"/>
  <c r="G17" i="11"/>
  <c r="N17" i="12"/>
  <c r="E17" i="12"/>
  <c r="D17" i="12"/>
  <c r="H16" i="11"/>
  <c r="I16" i="11" s="1"/>
  <c r="M16" i="11" s="1"/>
  <c r="G16" i="11"/>
  <c r="E16" i="12"/>
  <c r="N16" i="12"/>
  <c r="D16" i="12"/>
  <c r="N10" i="12"/>
  <c r="H10" i="11"/>
  <c r="I10" i="11" s="1"/>
  <c r="M10" i="11" s="1"/>
  <c r="G10" i="11"/>
  <c r="E10" i="12"/>
  <c r="D10" i="12"/>
  <c r="H30" i="11"/>
  <c r="I30" i="11" s="1"/>
  <c r="G30" i="11"/>
  <c r="N30" i="12"/>
  <c r="E30" i="12"/>
  <c r="D30" i="12"/>
  <c r="O4" i="12"/>
  <c r="K4" i="11"/>
  <c r="H14" i="11"/>
  <c r="I14" i="11" s="1"/>
  <c r="G14" i="11"/>
  <c r="N14" i="12"/>
  <c r="E14" i="12"/>
  <c r="D14" i="12"/>
  <c r="I33" i="12"/>
  <c r="N5" i="12"/>
  <c r="E5" i="12"/>
  <c r="H5" i="11"/>
  <c r="I5" i="11" s="1"/>
  <c r="G5" i="11"/>
  <c r="D5" i="12"/>
  <c r="O13" i="12"/>
  <c r="K13" i="11"/>
  <c r="N4" i="12"/>
  <c r="H4" i="11"/>
  <c r="I4" i="11" s="1"/>
  <c r="M4" i="11" s="1"/>
  <c r="G4" i="11"/>
  <c r="E4" i="12"/>
  <c r="D4" i="12"/>
  <c r="H28" i="11"/>
  <c r="I28" i="11" s="1"/>
  <c r="M28" i="11" s="1"/>
  <c r="G28" i="11"/>
  <c r="E28" i="12"/>
  <c r="N28" i="12"/>
  <c r="D28" i="12"/>
  <c r="L22" i="11"/>
  <c r="L12" i="11"/>
  <c r="L16" i="11"/>
  <c r="H22" i="11"/>
  <c r="I22" i="11" s="1"/>
  <c r="M22" i="11" s="1"/>
  <c r="G22" i="11"/>
  <c r="N22" i="12"/>
  <c r="E22" i="12"/>
  <c r="D22" i="12"/>
  <c r="L9" i="11"/>
  <c r="E31" i="12"/>
  <c r="N31" i="12"/>
  <c r="G31" i="11"/>
  <c r="H31" i="11"/>
  <c r="I31" i="11" s="1"/>
  <c r="M31" i="11" s="1"/>
  <c r="D31" i="12"/>
  <c r="E23" i="12"/>
  <c r="N23" i="12"/>
  <c r="H23" i="11"/>
  <c r="I23" i="11" s="1"/>
  <c r="L23" i="11" s="1"/>
  <c r="G23" i="11"/>
  <c r="D23" i="12"/>
  <c r="H32" i="11"/>
  <c r="I32" i="11" s="1"/>
  <c r="G32" i="11"/>
  <c r="E32" i="12"/>
  <c r="N32" i="12"/>
  <c r="D32" i="12"/>
  <c r="N12" i="12"/>
  <c r="H12" i="11"/>
  <c r="I12" i="11" s="1"/>
  <c r="M12" i="11" s="1"/>
  <c r="G12" i="11"/>
  <c r="E12" i="12"/>
  <c r="D12" i="12"/>
  <c r="O21" i="12"/>
  <c r="K21" i="11"/>
  <c r="N13" i="12"/>
  <c r="E13" i="12"/>
  <c r="H13" i="11"/>
  <c r="I13" i="11" s="1"/>
  <c r="M13" i="11" s="1"/>
  <c r="G13" i="11"/>
  <c r="D13" i="12"/>
  <c r="N11" i="12"/>
  <c r="H11" i="11"/>
  <c r="I11" i="11" s="1"/>
  <c r="M11" i="11" s="1"/>
  <c r="G11" i="11"/>
  <c r="E11" i="12"/>
  <c r="D11" i="12"/>
  <c r="N19" i="12"/>
  <c r="H19" i="11"/>
  <c r="I19" i="11" s="1"/>
  <c r="G19" i="11"/>
  <c r="E19" i="12"/>
  <c r="D19" i="12"/>
  <c r="H9" i="11"/>
  <c r="I9" i="11" s="1"/>
  <c r="M9" i="11" s="1"/>
  <c r="G9" i="11"/>
  <c r="N9" i="12"/>
  <c r="E9" i="12"/>
  <c r="D9" i="12"/>
  <c r="N2" i="12"/>
  <c r="E2" i="12"/>
  <c r="H2" i="11"/>
  <c r="I2" i="11" s="1"/>
  <c r="G2" i="11"/>
  <c r="D2" i="12"/>
  <c r="N26" i="12"/>
  <c r="H26" i="11"/>
  <c r="I26" i="11" s="1"/>
  <c r="M26" i="11" s="1"/>
  <c r="G26" i="11"/>
  <c r="E26" i="12"/>
  <c r="D26" i="12"/>
  <c r="O19" i="12"/>
  <c r="K19" i="11"/>
  <c r="L6" i="11"/>
  <c r="L31" i="11"/>
  <c r="M18" i="11"/>
  <c r="L18" i="11"/>
  <c r="O27" i="12"/>
  <c r="K27" i="11"/>
  <c r="L27" i="11" s="1"/>
  <c r="O14" i="12"/>
  <c r="K14" i="11"/>
  <c r="L14" i="11" s="1"/>
  <c r="E7" i="12"/>
  <c r="N7" i="12"/>
  <c r="H7" i="11"/>
  <c r="I7" i="11" s="1"/>
  <c r="L7" i="11" s="1"/>
  <c r="G7" i="11"/>
  <c r="D7" i="12"/>
  <c r="K33" i="12"/>
  <c r="H8" i="11"/>
  <c r="I8" i="11" s="1"/>
  <c r="M8" i="11" s="1"/>
  <c r="G8" i="11"/>
  <c r="E8" i="12"/>
  <c r="N8" i="12"/>
  <c r="D8" i="12"/>
  <c r="O5" i="12"/>
  <c r="K5" i="11"/>
  <c r="N27" i="12"/>
  <c r="H27" i="11"/>
  <c r="I27" i="11" s="1"/>
  <c r="G27" i="11"/>
  <c r="E27" i="12"/>
  <c r="D27" i="12"/>
  <c r="N3" i="12"/>
  <c r="H3" i="11"/>
  <c r="I3" i="11" s="1"/>
  <c r="G3" i="11"/>
  <c r="E3" i="12"/>
  <c r="D3" i="12"/>
  <c r="M2" i="11"/>
  <c r="L2" i="11"/>
  <c r="M25" i="11"/>
  <c r="L25" i="11"/>
  <c r="X3" i="12" l="1"/>
  <c r="W33" i="12"/>
  <c r="O33" i="12"/>
  <c r="J36" i="12"/>
  <c r="L4" i="11"/>
  <c r="M36" i="12"/>
  <c r="M35" i="12"/>
  <c r="M5" i="11"/>
  <c r="L5" i="11"/>
  <c r="M23" i="11"/>
  <c r="L21" i="11"/>
  <c r="M21" i="11"/>
  <c r="M3" i="11"/>
  <c r="M33" i="11" s="1"/>
  <c r="L3" i="11"/>
  <c r="L33" i="11" s="1"/>
  <c r="M7" i="11"/>
  <c r="L36" i="12"/>
  <c r="L35" i="12"/>
  <c r="F13" i="12"/>
  <c r="M19" i="11"/>
  <c r="L19" i="11"/>
  <c r="M14" i="11"/>
  <c r="L10" i="11"/>
  <c r="F12" i="12"/>
  <c r="L13" i="11"/>
  <c r="M24" i="11"/>
  <c r="M27" i="11"/>
  <c r="L8" i="11"/>
  <c r="E33" i="12"/>
  <c r="F11" i="12" s="1"/>
  <c r="L28" i="11"/>
  <c r="L26" i="11"/>
  <c r="F15" i="12"/>
  <c r="J35" i="12"/>
  <c r="K36" i="12"/>
  <c r="K35" i="12"/>
  <c r="N33" i="12"/>
  <c r="F31" i="12"/>
  <c r="L11" i="11"/>
  <c r="M30" i="11"/>
  <c r="L30" i="11"/>
  <c r="L32" i="11"/>
  <c r="M32" i="11"/>
  <c r="Y3" i="12" l="1"/>
  <c r="Y33" i="12" s="1"/>
  <c r="F37" i="12" s="1"/>
  <c r="X33" i="12"/>
  <c r="F2" i="12"/>
  <c r="F10" i="12"/>
  <c r="O35" i="12"/>
  <c r="F29" i="12"/>
  <c r="F20" i="12"/>
  <c r="F6" i="12"/>
  <c r="F28" i="12"/>
  <c r="F24" i="12"/>
  <c r="F14" i="12"/>
  <c r="F26" i="12"/>
  <c r="F7" i="12"/>
  <c r="F4" i="12"/>
  <c r="F8" i="12"/>
  <c r="F5" i="12"/>
  <c r="F9" i="12"/>
  <c r="F25" i="12"/>
  <c r="F27" i="12"/>
  <c r="F17" i="12"/>
  <c r="F22" i="12"/>
  <c r="P36" i="12"/>
  <c r="F3" i="12"/>
  <c r="F30" i="12"/>
  <c r="F32" i="12"/>
  <c r="F23" i="12"/>
  <c r="N36" i="12"/>
  <c r="N35" i="12"/>
  <c r="F16" i="12"/>
  <c r="F19" i="12"/>
  <c r="F18" i="12"/>
  <c r="F21" i="12"/>
  <c r="O36" i="12"/>
  <c r="F33" i="12" l="1"/>
  <c r="Q36" i="12"/>
  <c r="R36" i="12" l="1"/>
  <c r="S36" i="12" l="1"/>
  <c r="T36" i="12" l="1"/>
  <c r="U36" i="12" l="1"/>
  <c r="V36" i="12" l="1"/>
  <c r="W36" i="12" l="1"/>
  <c r="X36" i="12" l="1"/>
  <c r="Y36" i="12"/>
</calcChain>
</file>

<file path=xl/sharedStrings.xml><?xml version="1.0" encoding="utf-8"?>
<sst xmlns="http://schemas.openxmlformats.org/spreadsheetml/2006/main" count="646" uniqueCount="148">
  <si>
    <t>prov_en</t>
  </si>
  <si>
    <t>prov_cn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</si>
  <si>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</si>
  <si>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</si>
  <si>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</si>
  <si>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</si>
  <si>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</si>
  <si>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</si>
  <si>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</si>
  <si>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</si>
  <si>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</si>
  <si>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</si>
  <si>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</si>
  <si>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</si>
  <si>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</si>
  <si>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</si>
  <si>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</si>
  <si>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</si>
  <si>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</si>
  <si>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</si>
  <si>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</si>
  <si>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</si>
  <si>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</si>
  <si>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</si>
  <si>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</si>
  <si>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</si>
  <si>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</si>
  <si>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</si>
  <si>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</si>
  <si>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</si>
  <si>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</si>
  <si>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</si>
  <si>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</si>
  <si>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</si>
  <si>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</si>
  <si>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</si>
  <si>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</si>
  <si>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</si>
  <si>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</si>
  <si>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</si>
  <si>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</si>
  <si>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</si>
  <si>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</si>
  <si>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</si>
  <si>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</si>
  <si>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</si>
  <si>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</si>
  <si>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</si>
  <si>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</si>
  <si>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</si>
  <si>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</si>
  <si>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</si>
  <si>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</si>
  <si>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</si>
  <si>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</si>
  <si>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</si>
  <si>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</si>
  <si>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</si>
  <si>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</si>
  <si>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</si>
  <si>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</si>
  <si>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</si>
  <si>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</si>
  <si>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</si>
  <si>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合计</t>
  </si>
  <si>
    <t>Total</t>
  </si>
  <si>
    <t>capa_MW_2019</t>
  </si>
  <si>
    <t>perc_capa_2019</t>
  </si>
  <si>
    <t>capa_MW_2015</t>
  </si>
  <si>
    <t>perc_capa_2015</t>
  </si>
  <si>
    <t>Yellow boxes are derive from color intensity</t>
  </si>
  <si>
    <t>2020 values based on 19% expected growth (set same as last year)</t>
  </si>
  <si>
    <t>Others</t>
  </si>
  <si>
    <t>For nov 2020: reported gas capacity is 97.51 GW, up 8.4% since last year</t>
  </si>
  <si>
    <t>That means 89.95 GW in november 2019, which is 7.4% up from 2018</t>
  </si>
  <si>
    <t>For all of 2019 that would be 12*7.4/11=8.07%</t>
  </si>
  <si>
    <t>2020 values based on 8.4% expected growth (as reported for 2020 through november)</t>
  </si>
  <si>
    <t>2019-2015 TWh</t>
  </si>
  <si>
    <t>2019-2015 %</t>
  </si>
  <si>
    <t>2019 % of nat</t>
  </si>
  <si>
    <t>Annual growth, % pa</t>
  </si>
  <si>
    <t>Implied national production in 2022</t>
  </si>
  <si>
    <t>Implied national production in 2025</t>
  </si>
  <si>
    <t>Implied growth through 2020-2022</t>
  </si>
  <si>
    <t>Implied growth through 2020-2025</t>
  </si>
  <si>
    <t>Forecasted demand 2022 (TWh)</t>
  </si>
  <si>
    <t>Forecasted demand 2025 (TWh)</t>
  </si>
  <si>
    <t>Demand 2020 (TWh)</t>
  </si>
  <si>
    <t>Numbers in this sheet refer to coal-fired power generation only</t>
  </si>
  <si>
    <t>node_name</t>
  </si>
  <si>
    <t>eldc Anhui</t>
  </si>
  <si>
    <t>eldc Beijing</t>
  </si>
  <si>
    <t>eldc Chongqing</t>
  </si>
  <si>
    <t>eldc Fujian</t>
  </si>
  <si>
    <t>eldc Gansu</t>
  </si>
  <si>
    <t>eldc Guangdong</t>
  </si>
  <si>
    <t>eldc Guangxi</t>
  </si>
  <si>
    <t>eldc Guizhou</t>
  </si>
  <si>
    <t>eldc Hainan</t>
  </si>
  <si>
    <t>eldc Hebei</t>
  </si>
  <si>
    <t>eldc Heilongjiang</t>
  </si>
  <si>
    <t>eldc Henan</t>
  </si>
  <si>
    <t>eldc Hubei</t>
  </si>
  <si>
    <t>eldc Hunan</t>
  </si>
  <si>
    <t>eldc Inner Mongolia</t>
  </si>
  <si>
    <t>eldc Jiangsu</t>
  </si>
  <si>
    <t>eldc Jiangxi</t>
  </si>
  <si>
    <t>eldc Jilin</t>
  </si>
  <si>
    <t>eldc Liaoning</t>
  </si>
  <si>
    <t>eldc Ningxia</t>
  </si>
  <si>
    <t>eldc Qinghai</t>
  </si>
  <si>
    <t>eldc Shaanxi</t>
  </si>
  <si>
    <t>eldc Shandong</t>
  </si>
  <si>
    <t>eldc Shanghai</t>
  </si>
  <si>
    <t>eldc Shanxi</t>
  </si>
  <si>
    <t>eldc Sichuan</t>
  </si>
  <si>
    <t>eldc Tianjin</t>
  </si>
  <si>
    <t>eldc Tibet</t>
  </si>
  <si>
    <t>eldc Xinjiang</t>
  </si>
  <si>
    <t>eldc Yunnan</t>
  </si>
  <si>
    <t>eldc Zhejiang</t>
  </si>
  <si>
    <t>Growth, % pa</t>
  </si>
  <si>
    <t>Growth, TWh pa</t>
  </si>
  <si>
    <t>power_dem_TWh_2014</t>
  </si>
  <si>
    <t>power_dem_TWh_2015</t>
  </si>
  <si>
    <t>power_dem_TWh_2016</t>
  </si>
  <si>
    <t>power_dem_TWh_2017</t>
  </si>
  <si>
    <t>power_dem_TWh_2018</t>
  </si>
  <si>
    <t>power_dem_TWh_2019</t>
  </si>
  <si>
    <t>power_dem_TWh_2020</t>
  </si>
  <si>
    <t>power_dem_TWh_2021</t>
  </si>
  <si>
    <t>power_dem_TWh_2022</t>
  </si>
  <si>
    <t>power_dem_TWh_2023</t>
  </si>
  <si>
    <t>power_dem_TWh_2024</t>
  </si>
  <si>
    <t>power_dem_TWh_2025</t>
  </si>
  <si>
    <t>power_dem_TWh_2026</t>
  </si>
  <si>
    <t>power_dem_TWh_2027</t>
  </si>
  <si>
    <t>power_dem_TWh_2028</t>
  </si>
  <si>
    <t>power_dem_TWh_2029</t>
  </si>
  <si>
    <t>power_dem_TWh_2030</t>
  </si>
  <si>
    <t>This is a baseline to make sure capacities are sufficient</t>
  </si>
  <si>
    <t>2019-2015 % of national</t>
  </si>
  <si>
    <t>cagr 2015-2019</t>
  </si>
  <si>
    <t>adjusted cagr for extrapolation</t>
  </si>
  <si>
    <t>Prov level growth adjustment for the forecast period</t>
  </si>
  <si>
    <t>Implied avg nat lvl growth 2020-2025, % pa</t>
  </si>
  <si>
    <t>Implied avg nat lvl growth 2025-2030, % pa</t>
  </si>
  <si>
    <t>&lt;-- adjust this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</si>
</sst>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horizontal="right"/>
    </xf>
    <xf numFmtId="165" fontId="0" fillId="0" borderId="0" xfId="0" applyNumberForma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topLeftCell="D10" workbookViewId="0">
      <selection activeCell="Q40" sqref="Q40"/>
    </sheetView>
  </sheetViews>
  <sheetFormatPr defaultColWidth="11.42578125" defaultRowHeight="15" x14ac:dyDescent="0.25"/>
  <cols>
    <col min="1" max="1" width="14.7109375" customWidth="1"/>
    <col min="2" max="2" width="19.42578125" customWidth="1"/>
    <col min="4" max="4" width="13" customWidth="1"/>
    <col min="7" max="8" width="16.5703125" customWidth="1"/>
  </cols>
  <sheetData>
    <row r="1" spans="1:25" ht="45" x14ac:dyDescent="0.25">
      <c r="A1" s="10" t="s">
        <v>0</v>
      </c>
      <c r="B1" s="10" t="s">
        <v>1</v>
      </c>
      <c r="C1" s="10" t="s">
        <v>89</v>
      </c>
      <c r="D1" s="11" t="s">
        <v>79</v>
      </c>
      <c r="E1" s="12" t="s">
        <v>77</v>
      </c>
      <c r="F1" s="12" t="s">
        <v>141</v>
      </c>
      <c r="G1" s="12" t="s">
        <v>142</v>
      </c>
      <c r="H1" s="12" t="s">
        <v>143</v>
      </c>
      <c r="I1" s="12" t="s">
        <v>123</v>
      </c>
      <c r="J1" s="12" t="s">
        <v>124</v>
      </c>
      <c r="K1" s="12" t="s">
        <v>125</v>
      </c>
      <c r="L1" s="12" t="s">
        <v>126</v>
      </c>
      <c r="M1" s="12" t="s">
        <v>127</v>
      </c>
      <c r="N1" s="12" t="s">
        <v>128</v>
      </c>
      <c r="O1" s="12" t="s">
        <v>129</v>
      </c>
      <c r="P1" s="12" t="s">
        <v>130</v>
      </c>
      <c r="Q1" s="12" t="s">
        <v>131</v>
      </c>
      <c r="R1" s="12" t="s">
        <v>132</v>
      </c>
      <c r="S1" s="12" t="s">
        <v>133</v>
      </c>
      <c r="T1" s="12" t="s">
        <v>134</v>
      </c>
      <c r="U1" s="12" t="s">
        <v>135</v>
      </c>
      <c r="V1" s="12" t="s">
        <v>136</v>
      </c>
      <c r="W1" s="12" t="s">
        <v>137</v>
      </c>
      <c r="X1" s="12" t="s">
        <v>138</v>
      </c>
      <c r="Y1" s="12" t="s">
        <v>139</v>
      </c>
    </row>
    <row r="2" spans="1:25" x14ac:dyDescent="0.25">
      <c r="A2" t="s">
        <v>2</v>
      </c>
      <c r="B2" t="s">
        <v>3</v>
      </c>
      <c r="C2" t="s">
        <v>90</v>
      </c>
      <c r="D2" s="9">
        <f>VLOOKUP(A2,'coal TWh hist'!$A$1:$S$33,8,0)/'coal TWh hist'!$H$33</f>
        <v>5.2378537554235938E-2</v>
      </c>
      <c r="E2" s="8">
        <f>VLOOKUP(A2,'coal TWh hist'!$A$1:$S$33,8,0)-VLOOKUP(A2,'coal TWh hist'!$A$1:$S$33,3,0)</f>
        <v>61.395939980040311</v>
      </c>
      <c r="F2" s="9">
        <f>E2/$E$33</f>
        <v>7.8819535076381786E-2</v>
      </c>
      <c r="G2" s="9">
        <f>POWER(N2/J2,1/4)-1</f>
        <v>7.6385745087494517E-2</v>
      </c>
      <c r="H2" s="9">
        <f>G2+$F$35</f>
        <v>7.6385745087494517E-2</v>
      </c>
      <c r="I2" s="8">
        <f>VLOOKUP($A2,'coal TWh hist'!$A$1:$S$33,3,0)</f>
        <v>184.46083188662587</v>
      </c>
      <c r="J2" s="8">
        <f>VLOOKUP($A2,'coal TWh hist'!$A$1:$S$33,4,0)</f>
        <v>183.15147663054145</v>
      </c>
      <c r="K2" s="8">
        <f>VLOOKUP($A2,'coal TWh hist'!$A$1:$S$33,5,0)</f>
        <v>200.70163883479145</v>
      </c>
      <c r="L2" s="8">
        <f>VLOOKUP($A2,'coal TWh hist'!$A$1:$S$33,6,0)</f>
        <v>216.53706496498523</v>
      </c>
      <c r="M2" s="8">
        <f>VLOOKUP($A2,'coal TWh hist'!$A$1:$S$33,7,0)</f>
        <v>233.3641900866709</v>
      </c>
      <c r="N2" s="8">
        <f>VLOOKUP($A2,'coal TWh hist'!$A$1:$S$33,8,0)</f>
        <v>245.85677186666618</v>
      </c>
      <c r="O2" s="8">
        <f>VLOOKUP($A2,'coal TWh hist'!$A$1:$S$33,9,0)</f>
        <v>232.63091112487325</v>
      </c>
      <c r="P2" s="3">
        <f>IF(O2*($H2+1)&lt;0,0,O2*($H2+1))</f>
        <v>250.4005966015294</v>
      </c>
      <c r="Q2" s="3">
        <f t="shared" ref="Q2:Y2" si="0">IF(P2*($H2+1)&lt;0,0,P2*($H2+1))</f>
        <v>269.52763274329038</v>
      </c>
      <c r="R2" s="3">
        <f t="shared" si="0"/>
        <v>290.11570179205518</v>
      </c>
      <c r="S2" s="3">
        <f t="shared" si="0"/>
        <v>312.27640583502267</v>
      </c>
      <c r="T2" s="3">
        <f t="shared" si="0"/>
        <v>336.12987176797571</v>
      </c>
      <c r="U2" s="3">
        <f t="shared" si="0"/>
        <v>361.80540246913654</v>
      </c>
      <c r="V2" s="3">
        <f t="shared" si="0"/>
        <v>389.44217771342238</v>
      </c>
      <c r="W2" s="3">
        <f t="shared" si="0"/>
        <v>419.19000862655861</v>
      </c>
      <c r="X2" s="3">
        <f t="shared" si="0"/>
        <v>451.21014976873153</v>
      </c>
      <c r="Y2" s="3">
        <f t="shared" si="0"/>
        <v>485.67617324985605</v>
      </c>
    </row>
    <row r="3" spans="1:25" x14ac:dyDescent="0.25">
      <c r="A3" t="s">
        <v>4</v>
      </c>
      <c r="B3" t="s">
        <v>5</v>
      </c>
      <c r="C3" t="s">
        <v>91</v>
      </c>
      <c r="D3" s="9">
        <f>VLOOKUP(A3,'coal TWh hist'!$A$1:$S$33,8,0)/'coal TWh hist'!$H$33</f>
        <v>2.1816550292497309E-3</v>
      </c>
      <c r="E3" s="8">
        <f>VLOOKUP(A3,'coal TWh hist'!$A$1:$S$33,8,0)-VLOOKUP(A3,'coal TWh hist'!$A$1:$S$33,3,0)</f>
        <v>-4.3434011649317465</v>
      </c>
      <c r="F3" s="9">
        <f t="shared" ref="F3:F32" si="1">E3/$E$33</f>
        <v>-5.5760179025100172E-3</v>
      </c>
      <c r="G3" s="9">
        <f t="shared" ref="G3:G32" si="2">POWER(N3/J3,1/4)-1</f>
        <v>-0.10636964428533757</v>
      </c>
      <c r="H3" s="9">
        <f t="shared" ref="H3:H32" si="3">G3+$F$35</f>
        <v>-0.10636964428533757</v>
      </c>
      <c r="I3" s="8">
        <f>VLOOKUP($A3,'coal TWh hist'!$A$1:$S$33,3,0)</f>
        <v>14.583753184356134</v>
      </c>
      <c r="J3" s="8">
        <f>VLOOKUP($A3,'coal TWh hist'!$A$1:$S$33,4,0)</f>
        <v>16.057696102372354</v>
      </c>
      <c r="K3" s="8">
        <f>VLOOKUP($A3,'coal TWh hist'!$A$1:$S$33,5,0)</f>
        <v>16.136566869327936</v>
      </c>
      <c r="L3" s="8">
        <f>VLOOKUP($A3,'coal TWh hist'!$A$1:$S$33,6,0)</f>
        <v>9.742557383420051</v>
      </c>
      <c r="M3" s="8">
        <f>VLOOKUP($A3,'coal TWh hist'!$A$1:$S$33,7,0)</f>
        <v>12.889924677086114</v>
      </c>
      <c r="N3" s="8">
        <f>VLOOKUP($A3,'coal TWh hist'!$A$1:$S$33,8,0)</f>
        <v>10.240352019424387</v>
      </c>
      <c r="O3" s="8">
        <f>VLOOKUP($A3,'coal TWh hist'!$A$1:$S$33,9,0)</f>
        <v>8.3294769591013598</v>
      </c>
      <c r="P3" s="3">
        <f t="shared" ref="P3:Y3" si="4">IF(O3*($H3+1)&lt;0,0,O3*($H3+1))</f>
        <v>7.4434734578788326</v>
      </c>
      <c r="Q3" s="3">
        <f t="shared" si="4"/>
        <v>6.6517138339169097</v>
      </c>
      <c r="R3" s="3">
        <f t="shared" si="4"/>
        <v>5.944173399515309</v>
      </c>
      <c r="S3" s="3">
        <f t="shared" si="4"/>
        <v>5.3118937894384999</v>
      </c>
      <c r="T3" s="3">
        <f t="shared" si="4"/>
        <v>4.7468695365744331</v>
      </c>
      <c r="U3" s="3">
        <f t="shared" si="4"/>
        <v>4.2419467125001056</v>
      </c>
      <c r="V3" s="3">
        <f t="shared" si="4"/>
        <v>3.7907323496141121</v>
      </c>
      <c r="W3" s="3">
        <f t="shared" si="4"/>
        <v>3.3875134980047372</v>
      </c>
      <c r="X3" s="3">
        <f t="shared" si="4"/>
        <v>3.0271848922101938</v>
      </c>
      <c r="Y3" s="3">
        <f t="shared" si="4"/>
        <v>2.7051843120398473</v>
      </c>
    </row>
    <row r="4" spans="1:25" x14ac:dyDescent="0.25">
      <c r="A4" t="s">
        <v>6</v>
      </c>
      <c r="B4" t="s">
        <v>7</v>
      </c>
      <c r="C4" t="s">
        <v>92</v>
      </c>
      <c r="D4" s="9">
        <f>VLOOKUP(A4,'coal TWh hist'!$A$1:$S$33,8,0)/'coal TWh hist'!$H$33</f>
        <v>1.0048724205264233E-2</v>
      </c>
      <c r="E4" s="8">
        <f>VLOOKUP(A4,'coal TWh hist'!$A$1:$S$33,8,0)-VLOOKUP(A4,'coal TWh hist'!$A$1:$S$33,3,0)</f>
        <v>9.3251785244916974</v>
      </c>
      <c r="F4" s="9">
        <f t="shared" si="1"/>
        <v>1.1971577209236384E-2</v>
      </c>
      <c r="G4" s="9">
        <f t="shared" si="2"/>
        <v>6.0063955031371741E-2</v>
      </c>
      <c r="H4" s="9">
        <f t="shared" si="3"/>
        <v>6.0063955031371741E-2</v>
      </c>
      <c r="I4" s="8">
        <f>VLOOKUP($A4,'coal TWh hist'!$A$1:$S$33,3,0)</f>
        <v>37.841982107409102</v>
      </c>
      <c r="J4" s="8">
        <f>VLOOKUP($A4,'coal TWh hist'!$A$1:$S$33,4,0)</f>
        <v>37.351793761361051</v>
      </c>
      <c r="K4" s="8">
        <f>VLOOKUP($A4,'coal TWh hist'!$A$1:$S$33,5,0)</f>
        <v>38.64909639018132</v>
      </c>
      <c r="L4" s="8">
        <f>VLOOKUP($A4,'coal TWh hist'!$A$1:$S$33,6,0)</f>
        <v>40.087813807986741</v>
      </c>
      <c r="M4" s="8">
        <f>VLOOKUP($A4,'coal TWh hist'!$A$1:$S$33,7,0)</f>
        <v>46.497214436948859</v>
      </c>
      <c r="N4" s="8">
        <f>VLOOKUP($A4,'coal TWh hist'!$A$1:$S$33,8,0)</f>
        <v>47.167160631900799</v>
      </c>
      <c r="O4" s="8">
        <f>VLOOKUP($A4,'coal TWh hist'!$A$1:$S$33,9,0)</f>
        <v>44.627125022916175</v>
      </c>
      <c r="P4" s="3">
        <f t="shared" ref="P4:Y4" si="5">IF(O4*($H4+1)&lt;0,0,O4*($H4+1))</f>
        <v>47.307606653472014</v>
      </c>
      <c r="Q4" s="3">
        <f t="shared" si="5"/>
        <v>50.149088612147978</v>
      </c>
      <c r="R4" s="3">
        <f t="shared" si="5"/>
        <v>53.161241215412311</v>
      </c>
      <c r="S4" s="3">
        <f t="shared" si="5"/>
        <v>56.354315617186742</v>
      </c>
      <c r="T4" s="3">
        <f t="shared" si="5"/>
        <v>59.739178696241176</v>
      </c>
      <c r="U4" s="3">
        <f t="shared" si="5"/>
        <v>63.327350039063283</v>
      </c>
      <c r="V4" s="3">
        <f t="shared" si="5"/>
        <v>67.13104114406552</v>
      </c>
      <c r="W4" s="3">
        <f t="shared" si="5"/>
        <v>71.163196980551831</v>
      </c>
      <c r="X4" s="3">
        <f t="shared" si="5"/>
        <v>75.437540043880347</v>
      </c>
      <c r="Y4" s="3">
        <f t="shared" si="5"/>
        <v>79.968617056753274</v>
      </c>
    </row>
    <row r="5" spans="1:25" x14ac:dyDescent="0.25">
      <c r="A5" t="s">
        <v>8</v>
      </c>
      <c r="B5" t="s">
        <v>9</v>
      </c>
      <c r="C5" t="s">
        <v>93</v>
      </c>
      <c r="D5" s="9">
        <f>VLOOKUP(A5,'coal TWh hist'!$A$1:$S$33,8,0)/'coal TWh hist'!$H$33</f>
        <v>2.6678759396817235E-2</v>
      </c>
      <c r="E5" s="8">
        <f>VLOOKUP(A5,'coal TWh hist'!$A$1:$S$33,8,0)-VLOOKUP(A5,'coal TWh hist'!$A$1:$S$33,3,0)</f>
        <v>9.9078690124406847</v>
      </c>
      <c r="F5" s="9">
        <f t="shared" si="1"/>
        <v>1.2719629822625804E-2</v>
      </c>
      <c r="G5" s="9">
        <f t="shared" si="2"/>
        <v>7.035973521102834E-2</v>
      </c>
      <c r="H5" s="9">
        <f t="shared" si="3"/>
        <v>7.035973521102834E-2</v>
      </c>
      <c r="I5" s="8">
        <f>VLOOKUP($A5,'coal TWh hist'!$A$1:$S$33,3,0)</f>
        <v>115.31811034823205</v>
      </c>
      <c r="J5" s="8">
        <f>VLOOKUP($A5,'coal TWh hist'!$A$1:$S$33,4,0)</f>
        <v>95.405933029971607</v>
      </c>
      <c r="K5" s="8">
        <f>VLOOKUP($A5,'coal TWh hist'!$A$1:$S$33,5,0)</f>
        <v>78.589884903637866</v>
      </c>
      <c r="L5" s="8">
        <f>VLOOKUP($A5,'coal TWh hist'!$A$1:$S$33,6,0)</f>
        <v>99.021557990815737</v>
      </c>
      <c r="M5" s="8">
        <f>VLOOKUP($A5,'coal TWh hist'!$A$1:$S$33,7,0)</f>
        <v>124.76196936945934</v>
      </c>
      <c r="N5" s="8">
        <f>VLOOKUP($A5,'coal TWh hist'!$A$1:$S$33,8,0)</f>
        <v>125.22597936067274</v>
      </c>
      <c r="O5" s="8">
        <f>VLOOKUP($A5,'coal TWh hist'!$A$1:$S$33,9,0)</f>
        <v>139.38392234123333</v>
      </c>
      <c r="P5" s="3">
        <f t="shared" ref="P5:Y5" si="6">IF(O5*($H5+1)&lt;0,0,O5*($H5+1))</f>
        <v>149.19093820983704</v>
      </c>
      <c r="Q5" s="3">
        <f t="shared" si="6"/>
        <v>159.68797311816607</v>
      </c>
      <c r="R5" s="3">
        <f t="shared" si="6"/>
        <v>170.92357662314603</v>
      </c>
      <c r="S5" s="3">
        <f t="shared" si="6"/>
        <v>182.94971421567251</v>
      </c>
      <c r="T5" s="3">
        <f t="shared" si="6"/>
        <v>195.82200766482055</v>
      </c>
      <c r="U5" s="3">
        <f t="shared" si="6"/>
        <v>209.59999227260928</v>
      </c>
      <c r="V5" s="3">
        <f t="shared" si="6"/>
        <v>224.34739222914365</v>
      </c>
      <c r="W5" s="3">
        <f t="shared" si="6"/>
        <v>240.13241534167091</v>
      </c>
      <c r="X5" s="3">
        <f t="shared" si="6"/>
        <v>257.02806850069555</v>
      </c>
      <c r="Y5" s="3">
        <f t="shared" si="6"/>
        <v>275.11249534220656</v>
      </c>
    </row>
    <row r="6" spans="1:25" x14ac:dyDescent="0.25">
      <c r="A6" t="s">
        <v>10</v>
      </c>
      <c r="B6" t="s">
        <v>11</v>
      </c>
      <c r="C6" t="s">
        <v>94</v>
      </c>
      <c r="D6" s="9">
        <f>VLOOKUP(A6,'coal TWh hist'!$A$1:$S$33,8,0)/'coal TWh hist'!$H$33</f>
        <v>1.6068734262846125E-2</v>
      </c>
      <c r="E6" s="8">
        <f>VLOOKUP(A6,'coal TWh hist'!$A$1:$S$33,8,0)-VLOOKUP(A6,'coal TWh hist'!$A$1:$S$33,3,0)</f>
        <v>5.0877028780146389</v>
      </c>
      <c r="F6" s="9">
        <f t="shared" si="1"/>
        <v>6.5315454992993186E-3</v>
      </c>
      <c r="G6" s="9">
        <f t="shared" si="2"/>
        <v>2.4756596721452029E-2</v>
      </c>
      <c r="H6" s="9">
        <f t="shared" si="3"/>
        <v>2.4756596721452029E-2</v>
      </c>
      <c r="I6" s="8">
        <f>VLOOKUP($A6,'coal TWh hist'!$A$1:$S$33,3,0)</f>
        <v>70.336455915192261</v>
      </c>
      <c r="J6" s="8">
        <f>VLOOKUP($A6,'coal TWh hist'!$A$1:$S$33,4,0)</f>
        <v>68.395508754043178</v>
      </c>
      <c r="K6" s="8">
        <f>VLOOKUP($A6,'coal TWh hist'!$A$1:$S$33,5,0)</f>
        <v>67.652242713479779</v>
      </c>
      <c r="L6" s="8">
        <f>VLOOKUP($A6,'coal TWh hist'!$A$1:$S$33,6,0)</f>
        <v>68.675342739239241</v>
      </c>
      <c r="M6" s="8">
        <f>VLOOKUP($A6,'coal TWh hist'!$A$1:$S$33,7,0)</f>
        <v>74.728207541971415</v>
      </c>
      <c r="N6" s="8">
        <f>VLOOKUP($A6,'coal TWh hist'!$A$1:$S$33,8,0)</f>
        <v>75.4241587932069</v>
      </c>
      <c r="O6" s="8">
        <f>VLOOKUP($A6,'coal TWh hist'!$A$1:$S$33,9,0)</f>
        <v>84.134401789387283</v>
      </c>
      <c r="P6" s="3">
        <f t="shared" ref="P6:Y6" si="7">IF(O6*($H6+1)&lt;0,0,O6*($H6+1))</f>
        <v>86.217283244887753</v>
      </c>
      <c r="Q6" s="3">
        <f t="shared" si="7"/>
        <v>88.351729756600648</v>
      </c>
      <c r="R6" s="3">
        <f t="shared" si="7"/>
        <v>90.539017899827527</v>
      </c>
      <c r="S6" s="3">
        <f t="shared" si="7"/>
        <v>92.780455853529887</v>
      </c>
      <c r="T6" s="3">
        <f t="shared" si="7"/>
        <v>95.07738418272821</v>
      </c>
      <c r="U6" s="3">
        <f t="shared" si="7"/>
        <v>97.431176640270579</v>
      </c>
      <c r="V6" s="3">
        <f t="shared" si="7"/>
        <v>99.843240988450319</v>
      </c>
      <c r="W6" s="3">
        <f t="shared" si="7"/>
        <v>102.31501984096413</v>
      </c>
      <c r="X6" s="3">
        <f t="shared" si="7"/>
        <v>104.84799152571424</v>
      </c>
      <c r="Y6" s="3">
        <f t="shared" si="7"/>
        <v>107.44367096897057</v>
      </c>
    </row>
    <row r="7" spans="1:25" x14ac:dyDescent="0.25">
      <c r="A7" t="s">
        <v>12</v>
      </c>
      <c r="B7" t="s">
        <v>13</v>
      </c>
      <c r="C7" t="s">
        <v>95</v>
      </c>
      <c r="D7" s="9">
        <f>VLOOKUP(A7,'coal TWh hist'!$A$1:$S$33,8,0)/'coal TWh hist'!$H$33</f>
        <v>5.2817746852804576E-2</v>
      </c>
      <c r="E7" s="8">
        <f>VLOOKUP(A7,'coal TWh hist'!$A$1:$S$33,8,0)-VLOOKUP(A7,'coal TWh hist'!$A$1:$S$33,3,0)</f>
        <v>1.4599176988124327</v>
      </c>
      <c r="F7" s="9">
        <f t="shared" si="1"/>
        <v>1.8742287243681934E-3</v>
      </c>
      <c r="G7" s="9">
        <f t="shared" si="2"/>
        <v>2.2053422326890226E-2</v>
      </c>
      <c r="H7" s="9">
        <f t="shared" si="3"/>
        <v>2.2053422326890226E-2</v>
      </c>
      <c r="I7" s="8">
        <f>VLOOKUP($A7,'coal TWh hist'!$A$1:$S$33,3,0)</f>
        <v>246.45843483356242</v>
      </c>
      <c r="J7" s="8">
        <f>VLOOKUP($A7,'coal TWh hist'!$A$1:$S$33,4,0)</f>
        <v>227.20311957936502</v>
      </c>
      <c r="K7" s="8">
        <f>VLOOKUP($A7,'coal TWh hist'!$A$1:$S$33,5,0)</f>
        <v>228.95445493126687</v>
      </c>
      <c r="L7" s="8">
        <f>VLOOKUP($A7,'coal TWh hist'!$A$1:$S$33,6,0)</f>
        <v>258.14187798139085</v>
      </c>
      <c r="M7" s="8">
        <f>VLOOKUP($A7,'coal TWh hist'!$A$1:$S$33,7,0)</f>
        <v>246.48606384459913</v>
      </c>
      <c r="N7" s="8">
        <f>VLOOKUP($A7,'coal TWh hist'!$A$1:$S$33,8,0)</f>
        <v>247.91835253237485</v>
      </c>
      <c r="O7" s="8">
        <f>VLOOKUP($A7,'coal TWh hist'!$A$1:$S$33,9,0)</f>
        <v>262.74372081292864</v>
      </c>
      <c r="P7" s="3">
        <f t="shared" ref="P7:Y7" si="8">IF(O7*($H7+1)&lt;0,0,O7*($H7+1))</f>
        <v>268.53811905175468</v>
      </c>
      <c r="Q7" s="3">
        <f t="shared" si="8"/>
        <v>274.46030360207175</v>
      </c>
      <c r="R7" s="3">
        <f t="shared" si="8"/>
        <v>280.51309258937476</v>
      </c>
      <c r="S7" s="3">
        <f t="shared" si="8"/>
        <v>286.69936628847029</v>
      </c>
      <c r="T7" s="3">
        <f t="shared" si="8"/>
        <v>293.02206849408174</v>
      </c>
      <c r="U7" s="3">
        <f t="shared" si="8"/>
        <v>299.48420792168065</v>
      </c>
      <c r="V7" s="3">
        <f t="shared" si="8"/>
        <v>306.08885963921165</v>
      </c>
      <c r="W7" s="3">
        <f t="shared" si="8"/>
        <v>312.83916653039142</v>
      </c>
      <c r="X7" s="3">
        <f t="shared" si="8"/>
        <v>319.73834079027847</v>
      </c>
      <c r="Y7" s="3">
        <f t="shared" si="8"/>
        <v>326.78966545382565</v>
      </c>
    </row>
    <row r="8" spans="1:25" x14ac:dyDescent="0.25">
      <c r="A8" t="s">
        <v>14</v>
      </c>
      <c r="B8" t="s">
        <v>15</v>
      </c>
      <c r="C8" t="s">
        <v>96</v>
      </c>
      <c r="D8" s="9">
        <f>VLOOKUP(A8,'coal TWh hist'!$A$1:$S$33,8,0)/'coal TWh hist'!$H$33</f>
        <v>2.0187885540953472E-2</v>
      </c>
      <c r="E8" s="8">
        <f>VLOOKUP(A8,'coal TWh hist'!$A$1:$S$33,8,0)-VLOOKUP(A8,'coal TWh hist'!$A$1:$S$33,3,0)</f>
        <v>29.981521901418006</v>
      </c>
      <c r="F8" s="9">
        <f t="shared" si="1"/>
        <v>3.8489998164705573E-2</v>
      </c>
      <c r="G8" s="9">
        <f t="shared" si="2"/>
        <v>0.18514575331271921</v>
      </c>
      <c r="H8" s="9">
        <f t="shared" si="3"/>
        <v>0.18514575331271921</v>
      </c>
      <c r="I8" s="8">
        <f>VLOOKUP($A8,'coal TWh hist'!$A$1:$S$33,3,0)</f>
        <v>64.77729729572421</v>
      </c>
      <c r="J8" s="8">
        <f>VLOOKUP($A8,'coal TWh hist'!$A$1:$S$33,4,0)</f>
        <v>48.032211359500423</v>
      </c>
      <c r="K8" s="8">
        <f>VLOOKUP($A8,'coal TWh hist'!$A$1:$S$33,5,0)</f>
        <v>53.845340096495896</v>
      </c>
      <c r="L8" s="8">
        <f>VLOOKUP($A8,'coal TWh hist'!$A$1:$S$33,6,0)</f>
        <v>57.692597646406142</v>
      </c>
      <c r="M8" s="8">
        <f>VLOOKUP($A8,'coal TWh hist'!$A$1:$S$33,7,0)</f>
        <v>77.668659602420092</v>
      </c>
      <c r="N8" s="8">
        <f>VLOOKUP($A8,'coal TWh hist'!$A$1:$S$33,8,0)</f>
        <v>94.758819197142216</v>
      </c>
      <c r="O8" s="8">
        <f>VLOOKUP($A8,'coal TWh hist'!$A$1:$S$33,9,0)</f>
        <v>100.02456721273693</v>
      </c>
      <c r="P8" s="3">
        <f t="shared" ref="P8:Y8" si="9">IF(O8*($H8+1)&lt;0,0,O8*($H8+1))</f>
        <v>118.54369105911782</v>
      </c>
      <c r="Q8" s="3">
        <f t="shared" si="9"/>
        <v>140.49155204072844</v>
      </c>
      <c r="R8" s="3">
        <f t="shared" si="9"/>
        <v>166.5029662773822</v>
      </c>
      <c r="S8" s="3">
        <f t="shared" si="9"/>
        <v>197.3302833976104</v>
      </c>
      <c r="T8" s="3">
        <f t="shared" si="9"/>
        <v>233.86514736867335</v>
      </c>
      <c r="U8" s="3">
        <f t="shared" si="9"/>
        <v>277.16428625183647</v>
      </c>
      <c r="V8" s="3">
        <f t="shared" si="9"/>
        <v>328.48007682131487</v>
      </c>
      <c r="W8" s="3">
        <f t="shared" si="9"/>
        <v>389.29676809261707</v>
      </c>
      <c r="X8" s="3">
        <f t="shared" si="9"/>
        <v>461.37341148333161</v>
      </c>
      <c r="Y8" s="3">
        <f t="shared" si="9"/>
        <v>546.79473931087216</v>
      </c>
    </row>
    <row r="9" spans="1:25" x14ac:dyDescent="0.25">
      <c r="A9" t="s">
        <v>16</v>
      </c>
      <c r="B9" t="s">
        <v>17</v>
      </c>
      <c r="C9" t="s">
        <v>97</v>
      </c>
      <c r="D9" s="9">
        <f>VLOOKUP(A9,'coal TWh hist'!$A$1:$S$33,8,0)/'coal TWh hist'!$H$33</f>
        <v>2.7436023927560334E-2</v>
      </c>
      <c r="E9" s="8">
        <f>VLOOKUP(A9,'coal TWh hist'!$A$1:$S$33,8,0)-VLOOKUP(A9,'coal TWh hist'!$A$1:$S$33,3,0)</f>
        <v>28.390894776936904</v>
      </c>
      <c r="F9" s="9">
        <f t="shared" si="1"/>
        <v>3.644796589885476E-2</v>
      </c>
      <c r="G9" s="9">
        <f t="shared" si="2"/>
        <v>8.1068169950441638E-2</v>
      </c>
      <c r="H9" s="9">
        <f t="shared" si="3"/>
        <v>8.1068169950441638E-2</v>
      </c>
      <c r="I9" s="8">
        <f>VLOOKUP($A9,'coal TWh hist'!$A$1:$S$33,3,0)</f>
        <v>100.3895674248202</v>
      </c>
      <c r="J9" s="8">
        <f>VLOOKUP($A9,'coal TWh hist'!$A$1:$S$33,4,0)</f>
        <v>94.283925778906621</v>
      </c>
      <c r="K9" s="8">
        <f>VLOOKUP($A9,'coal TWh hist'!$A$1:$S$33,5,0)</f>
        <v>107.2831103002509</v>
      </c>
      <c r="L9" s="8">
        <f>VLOOKUP($A9,'coal TWh hist'!$A$1:$S$33,6,0)</f>
        <v>109.16944156760077</v>
      </c>
      <c r="M9" s="8">
        <f>VLOOKUP($A9,'coal TWh hist'!$A$1:$S$33,7,0)</f>
        <v>117.1915753288102</v>
      </c>
      <c r="N9" s="8">
        <f>VLOOKUP($A9,'coal TWh hist'!$A$1:$S$33,8,0)</f>
        <v>128.7804622017571</v>
      </c>
      <c r="O9" s="8">
        <f>VLOOKUP($A9,'coal TWh hist'!$A$1:$S$33,9,0)</f>
        <v>127.48138455470476</v>
      </c>
      <c r="P9" s="3">
        <f t="shared" ref="P9:Y9" si="10">IF(O9*($H9+1)&lt;0,0,O9*($H9+1))</f>
        <v>137.81606710330317</v>
      </c>
      <c r="Q9" s="3">
        <f t="shared" si="10"/>
        <v>148.98856345313521</v>
      </c>
      <c r="R9" s="3">
        <f t="shared" si="10"/>
        <v>161.06679363582614</v>
      </c>
      <c r="S9" s="3">
        <f t="shared" si="10"/>
        <v>174.12418383566802</v>
      </c>
      <c r="T9" s="3">
        <f t="shared" si="10"/>
        <v>188.24011276333991</v>
      </c>
      <c r="U9" s="3">
        <f t="shared" si="10"/>
        <v>203.50039421632866</v>
      </c>
      <c r="V9" s="3">
        <f t="shared" si="10"/>
        <v>219.99779875963986</v>
      </c>
      <c r="W9" s="3">
        <f t="shared" si="10"/>
        <v>237.83261769820942</v>
      </c>
      <c r="X9" s="3">
        <f t="shared" si="10"/>
        <v>257.11327276952625</v>
      </c>
      <c r="Y9" s="3">
        <f t="shared" si="10"/>
        <v>277.95697526292048</v>
      </c>
    </row>
    <row r="10" spans="1:25" x14ac:dyDescent="0.25">
      <c r="A10" t="s">
        <v>18</v>
      </c>
      <c r="B10" t="s">
        <v>19</v>
      </c>
      <c r="C10" t="s">
        <v>98</v>
      </c>
      <c r="D10" s="9">
        <f>VLOOKUP(A10,'coal TWh hist'!$A$1:$S$33,8,0)/'coal TWh hist'!$H$33</f>
        <v>3.8099165076003029E-3</v>
      </c>
      <c r="E10" s="8">
        <f>VLOOKUP(A10,'coal TWh hist'!$A$1:$S$33,8,0)-VLOOKUP(A10,'coal TWh hist'!$A$1:$S$33,3,0)</f>
        <v>-1.6493487121729373</v>
      </c>
      <c r="F10" s="9">
        <f t="shared" si="1"/>
        <v>-2.1174184924045952E-3</v>
      </c>
      <c r="G10" s="9">
        <f t="shared" si="2"/>
        <v>-3.4269496894312246E-2</v>
      </c>
      <c r="H10" s="9">
        <f t="shared" si="3"/>
        <v>-3.4269496894312246E-2</v>
      </c>
      <c r="I10" s="8">
        <f>VLOOKUP($A10,'coal TWh hist'!$A$1:$S$33,3,0)</f>
        <v>19.532508826565657</v>
      </c>
      <c r="J10" s="8">
        <f>VLOOKUP($A10,'coal TWh hist'!$A$1:$S$33,4,0)</f>
        <v>20.559874947447891</v>
      </c>
      <c r="K10" s="8">
        <f>VLOOKUP($A10,'coal TWh hist'!$A$1:$S$33,5,0)</f>
        <v>16.963791136827481</v>
      </c>
      <c r="L10" s="8">
        <f>VLOOKUP($A10,'coal TWh hist'!$A$1:$S$33,6,0)</f>
        <v>16.795950966351608</v>
      </c>
      <c r="M10" s="8">
        <f>VLOOKUP($A10,'coal TWh hist'!$A$1:$S$33,7,0)</f>
        <v>18.15862282237557</v>
      </c>
      <c r="N10" s="8">
        <f>VLOOKUP($A10,'coal TWh hist'!$A$1:$S$33,8,0)</f>
        <v>17.883160114392719</v>
      </c>
      <c r="O10" s="8">
        <f>VLOOKUP($A10,'coal TWh hist'!$A$1:$S$33,9,0)</f>
        <v>17.451387639307242</v>
      </c>
      <c r="P10" s="3">
        <f t="shared" ref="P10:Y10" si="11">IF(O10*($H10+1)&lt;0,0,O10*($H10+1))</f>
        <v>16.853337364800563</v>
      </c>
      <c r="Q10" s="3">
        <f t="shared" si="11"/>
        <v>16.275781972318732</v>
      </c>
      <c r="R10" s="3">
        <f t="shared" si="11"/>
        <v>15.718019112565852</v>
      </c>
      <c r="S10" s="3">
        <f t="shared" si="11"/>
        <v>15.179370505403035</v>
      </c>
      <c r="T10" s="3">
        <f t="shared" si="11"/>
        <v>14.659181115010512</v>
      </c>
      <c r="U10" s="3">
        <f t="shared" si="11"/>
        <v>14.156818353316497</v>
      </c>
      <c r="V10" s="3">
        <f t="shared" si="11"/>
        <v>13.671671310724175</v>
      </c>
      <c r="W10" s="3">
        <f t="shared" si="11"/>
        <v>13.203150013201256</v>
      </c>
      <c r="X10" s="3">
        <f t="shared" si="11"/>
        <v>12.750684704828718</v>
      </c>
      <c r="Y10" s="3">
        <f t="shared" si="11"/>
        <v>12.313725154936236</v>
      </c>
    </row>
    <row r="11" spans="1:25" x14ac:dyDescent="0.25">
      <c r="A11" t="s">
        <v>20</v>
      </c>
      <c r="B11" t="s">
        <v>21</v>
      </c>
      <c r="C11" t="s">
        <v>99</v>
      </c>
      <c r="D11" s="9">
        <f>VLOOKUP(A11,'coal TWh hist'!$A$1:$S$33,8,0)/'coal TWh hist'!$H$33</f>
        <v>5.607254827992806E-2</v>
      </c>
      <c r="E11" s="8">
        <f>VLOOKUP(A11,'coal TWh hist'!$A$1:$S$33,8,0)-VLOOKUP(A11,'coal TWh hist'!$A$1:$S$33,3,0)</f>
        <v>42.726811235384105</v>
      </c>
      <c r="F11" s="9">
        <f t="shared" si="1"/>
        <v>5.4852281730097062E-2</v>
      </c>
      <c r="G11" s="9">
        <f t="shared" si="2"/>
        <v>4.9862018924385909E-2</v>
      </c>
      <c r="H11" s="9">
        <f t="shared" si="3"/>
        <v>4.9862018924385909E-2</v>
      </c>
      <c r="I11" s="8">
        <f>VLOOKUP($A11,'coal TWh hist'!$A$1:$S$33,3,0)</f>
        <v>220.46907689276804</v>
      </c>
      <c r="J11" s="8">
        <f>VLOOKUP($A11,'coal TWh hist'!$A$1:$S$33,4,0)</f>
        <v>216.64576422743124</v>
      </c>
      <c r="K11" s="8">
        <f>VLOOKUP($A11,'coal TWh hist'!$A$1:$S$33,5,0)</f>
        <v>227.62814758244193</v>
      </c>
      <c r="L11" s="8">
        <f>VLOOKUP($A11,'coal TWh hist'!$A$1:$S$33,6,0)</f>
        <v>237.36814917616354</v>
      </c>
      <c r="M11" s="8">
        <f>VLOOKUP($A11,'coal TWh hist'!$A$1:$S$33,7,0)</f>
        <v>260.89354687945939</v>
      </c>
      <c r="N11" s="8">
        <f>VLOOKUP($A11,'coal TWh hist'!$A$1:$S$33,8,0)</f>
        <v>263.19588812815215</v>
      </c>
      <c r="O11" s="8">
        <f>VLOOKUP($A11,'coal TWh hist'!$A$1:$S$33,9,0)</f>
        <v>261.59138240590391</v>
      </c>
      <c r="P11" s="3">
        <f t="shared" ref="P11:Y11" si="12">IF(O11*($H11+1)&lt;0,0,O11*($H11+1))</f>
        <v>274.63485686588336</v>
      </c>
      <c r="Q11" s="3">
        <f t="shared" si="12"/>
        <v>288.32870529622608</v>
      </c>
      <c r="R11" s="3">
        <f t="shared" si="12"/>
        <v>302.70535665615017</v>
      </c>
      <c r="S11" s="3">
        <f t="shared" si="12"/>
        <v>317.79885687825214</v>
      </c>
      <c r="T11" s="3">
        <f t="shared" si="12"/>
        <v>333.64494949406378</v>
      </c>
      <c r="U11" s="3">
        <f t="shared" si="12"/>
        <v>350.28116027976256</v>
      </c>
      <c r="V11" s="3">
        <f t="shared" si="12"/>
        <v>367.74688612248792</v>
      </c>
      <c r="W11" s="3">
        <f t="shared" si="12"/>
        <v>386.08348831771139</v>
      </c>
      <c r="X11" s="3">
        <f t="shared" si="12"/>
        <v>405.33439051860205</v>
      </c>
      <c r="Y11" s="3">
        <f t="shared" si="12"/>
        <v>425.545181569345</v>
      </c>
    </row>
    <row r="12" spans="1:25" x14ac:dyDescent="0.25">
      <c r="A12" t="s">
        <v>22</v>
      </c>
      <c r="B12" t="s">
        <v>23</v>
      </c>
      <c r="C12" t="s">
        <v>100</v>
      </c>
      <c r="D12" s="9">
        <f>VLOOKUP(A12,'coal TWh hist'!$A$1:$S$33,8,0)/'coal TWh hist'!$H$33</f>
        <v>1.7459043197070343E-2</v>
      </c>
      <c r="E12" s="8">
        <f>VLOOKUP(A12,'coal TWh hist'!$A$1:$S$33,8,0)-VLOOKUP(A12,'coal TWh hist'!$A$1:$S$33,3,0)</f>
        <v>11.388511202100773</v>
      </c>
      <c r="F12" s="9">
        <f t="shared" si="1"/>
        <v>1.4620464455036744E-2</v>
      </c>
      <c r="G12" s="9">
        <f t="shared" si="2"/>
        <v>3.5141309835265311E-2</v>
      </c>
      <c r="H12" s="9">
        <f t="shared" si="3"/>
        <v>3.5141309835265311E-2</v>
      </c>
      <c r="I12" s="8">
        <f>VLOOKUP($A12,'coal TWh hist'!$A$1:$S$33,3,0)</f>
        <v>70.561543166403794</v>
      </c>
      <c r="J12" s="8">
        <f>VLOOKUP($A12,'coal TWh hist'!$A$1:$S$33,4,0)</f>
        <v>71.375749876123592</v>
      </c>
      <c r="K12" s="8">
        <f>VLOOKUP($A12,'coal TWh hist'!$A$1:$S$33,5,0)</f>
        <v>73.99497500277019</v>
      </c>
      <c r="L12" s="8">
        <f>VLOOKUP($A12,'coal TWh hist'!$A$1:$S$33,6,0)</f>
        <v>73.362873428496172</v>
      </c>
      <c r="M12" s="8">
        <f>VLOOKUP($A12,'coal TWh hist'!$A$1:$S$33,7,0)</f>
        <v>79.318582267226347</v>
      </c>
      <c r="N12" s="8">
        <f>VLOOKUP($A12,'coal TWh hist'!$A$1:$S$33,8,0)</f>
        <v>81.950054368504567</v>
      </c>
      <c r="O12" s="8">
        <f>VLOOKUP($A12,'coal TWh hist'!$A$1:$S$33,9,0)</f>
        <v>81.642881642988286</v>
      </c>
      <c r="P12" s="3">
        <f t="shared" ref="P12:Y12" si="13">IF(O12*($H12+1)&lt;0,0,O12*($H12+1))</f>
        <v>84.511919442648434</v>
      </c>
      <c r="Q12" s="3">
        <f t="shared" si="13"/>
        <v>87.481778988555519</v>
      </c>
      <c r="R12" s="3">
        <f t="shared" si="13"/>
        <v>90.556003288932544</v>
      </c>
      <c r="S12" s="3">
        <f t="shared" si="13"/>
        <v>93.738259857952229</v>
      </c>
      <c r="T12" s="3">
        <f t="shared" si="13"/>
        <v>97.032345091039147</v>
      </c>
      <c r="U12" s="3">
        <f t="shared" si="13"/>
        <v>100.44218879392574</v>
      </c>
      <c r="V12" s="3">
        <f t="shared" si="13"/>
        <v>103.97185887086529</v>
      </c>
      <c r="W12" s="3">
        <f t="shared" si="13"/>
        <v>107.62556617759485</v>
      </c>
      <c r="X12" s="3">
        <f t="shared" si="13"/>
        <v>111.40766954483756</v>
      </c>
      <c r="Y12" s="3">
        <f t="shared" si="13"/>
        <v>115.32268097833754</v>
      </c>
    </row>
    <row r="13" spans="1:25" x14ac:dyDescent="0.25">
      <c r="A13" t="s">
        <v>24</v>
      </c>
      <c r="B13" t="s">
        <v>25</v>
      </c>
      <c r="C13" t="s">
        <v>101</v>
      </c>
      <c r="D13" s="9">
        <f>VLOOKUP(A13,'coal TWh hist'!$A$1:$S$33,8,0)/'coal TWh hist'!$H$33</f>
        <v>5.0042894117315322E-2</v>
      </c>
      <c r="E13" s="8">
        <f>VLOOKUP(A13,'coal TWh hist'!$A$1:$S$33,8,0)-VLOOKUP(A13,'coal TWh hist'!$A$1:$S$33,3,0)</f>
        <v>-14.703164050655715</v>
      </c>
      <c r="F13" s="9">
        <f t="shared" si="1"/>
        <v>-1.8875784864621482E-2</v>
      </c>
      <c r="G13" s="9">
        <f t="shared" si="2"/>
        <v>4.409172208585499E-3</v>
      </c>
      <c r="H13" s="9">
        <f t="shared" si="3"/>
        <v>4.409172208585499E-3</v>
      </c>
      <c r="I13" s="8">
        <f>VLOOKUP($A13,'coal TWh hist'!$A$1:$S$33,3,0)</f>
        <v>249.59678607683102</v>
      </c>
      <c r="J13" s="8">
        <f>VLOOKUP($A13,'coal TWh hist'!$A$1:$S$33,4,0)</f>
        <v>230.79614189754278</v>
      </c>
      <c r="K13" s="8">
        <f>VLOOKUP($A13,'coal TWh hist'!$A$1:$S$33,5,0)</f>
        <v>236.33341032088225</v>
      </c>
      <c r="L13" s="8">
        <f>VLOOKUP($A13,'coal TWh hist'!$A$1:$S$33,6,0)</f>
        <v>240.3216862663696</v>
      </c>
      <c r="M13" s="8">
        <f>VLOOKUP($A13,'coal TWh hist'!$A$1:$S$33,7,0)</f>
        <v>253.34729340430599</v>
      </c>
      <c r="N13" s="8">
        <f>VLOOKUP($A13,'coal TWh hist'!$A$1:$S$33,8,0)</f>
        <v>234.89362202617531</v>
      </c>
      <c r="O13" s="8">
        <f>VLOOKUP($A13,'coal TWh hist'!$A$1:$S$33,9,0)</f>
        <v>228.27308959488121</v>
      </c>
      <c r="P13" s="3">
        <f t="shared" ref="P13:Y13" si="14">IF(O13*($H13+1)&lt;0,0,O13*($H13+1))</f>
        <v>229.2795849574909</v>
      </c>
      <c r="Q13" s="3">
        <f t="shared" si="14"/>
        <v>230.29051813148149</v>
      </c>
      <c r="R13" s="3">
        <f t="shared" si="14"/>
        <v>231.30590868392758</v>
      </c>
      <c r="S13" s="3">
        <f t="shared" si="14"/>
        <v>232.32577626817837</v>
      </c>
      <c r="T13" s="3">
        <f t="shared" si="14"/>
        <v>233.35014062423807</v>
      </c>
      <c r="U13" s="3">
        <f t="shared" si="14"/>
        <v>234.37902157914797</v>
      </c>
      <c r="V13" s="3">
        <f t="shared" si="14"/>
        <v>235.41243904737021</v>
      </c>
      <c r="W13" s="3">
        <f t="shared" si="14"/>
        <v>236.45041303117321</v>
      </c>
      <c r="X13" s="3">
        <f t="shared" si="14"/>
        <v>237.49296362101882</v>
      </c>
      <c r="Y13" s="3">
        <f t="shared" si="14"/>
        <v>238.54011099595121</v>
      </c>
    </row>
    <row r="14" spans="1:25" x14ac:dyDescent="0.25">
      <c r="A14" t="s">
        <v>26</v>
      </c>
      <c r="B14" t="s">
        <v>27</v>
      </c>
      <c r="C14" t="s">
        <v>102</v>
      </c>
      <c r="D14" s="9">
        <f>VLOOKUP(A14,'coal TWh hist'!$A$1:$S$33,8,0)/'coal TWh hist'!$H$33</f>
        <v>2.8798603558723674E-2</v>
      </c>
      <c r="E14" s="8">
        <f>VLOOKUP(A14,'coal TWh hist'!$A$1:$S$33,8,0)-VLOOKUP(A14,'coal TWh hist'!$A$1:$S$33,3,0)</f>
        <v>48.146615730035421</v>
      </c>
      <c r="F14" s="9">
        <f t="shared" si="1"/>
        <v>6.1810176187160157E-2</v>
      </c>
      <c r="G14" s="9">
        <f t="shared" si="2"/>
        <v>0.11289199474984457</v>
      </c>
      <c r="H14" s="9">
        <f t="shared" si="3"/>
        <v>0.11289199474984457</v>
      </c>
      <c r="I14" s="8">
        <f>VLOOKUP($A14,'coal TWh hist'!$A$1:$S$33,3,0)</f>
        <v>87.02958497782663</v>
      </c>
      <c r="J14" s="8">
        <f>VLOOKUP($A14,'coal TWh hist'!$A$1:$S$33,4,0)</f>
        <v>88.122774466937358</v>
      </c>
      <c r="K14" s="8">
        <f>VLOOKUP($A14,'coal TWh hist'!$A$1:$S$33,5,0)</f>
        <v>93.340581080686675</v>
      </c>
      <c r="L14" s="8">
        <f>VLOOKUP($A14,'coal TWh hist'!$A$1:$S$33,6,0)</f>
        <v>95.491420511047536</v>
      </c>
      <c r="M14" s="8">
        <f>VLOOKUP($A14,'coal TWh hist'!$A$1:$S$33,7,0)</f>
        <v>113.77159647077075</v>
      </c>
      <c r="N14" s="8">
        <f>VLOOKUP($A14,'coal TWh hist'!$A$1:$S$33,8,0)</f>
        <v>135.17620070786205</v>
      </c>
      <c r="O14" s="8">
        <f>VLOOKUP($A14,'coal TWh hist'!$A$1:$S$33,9,0)</f>
        <v>108.8574672471246</v>
      </c>
      <c r="P14" s="3">
        <f t="shared" ref="P14:Y14" si="15">IF(O14*($H14+1)&lt;0,0,O14*($H14+1))</f>
        <v>121.14660386806837</v>
      </c>
      <c r="Q14" s="3">
        <f t="shared" si="15"/>
        <v>134.82308563590385</v>
      </c>
      <c r="R14" s="3">
        <f t="shared" si="15"/>
        <v>150.04353271167017</v>
      </c>
      <c r="S14" s="3">
        <f t="shared" si="15"/>
        <v>166.98224641880418</v>
      </c>
      <c r="T14" s="3">
        <f t="shared" si="15"/>
        <v>185.83320530483309</v>
      </c>
      <c r="U14" s="3">
        <f t="shared" si="15"/>
        <v>206.81228654245308</v>
      </c>
      <c r="V14" s="3">
        <f t="shared" si="15"/>
        <v>230.15973810900704</v>
      </c>
      <c r="W14" s="3">
        <f t="shared" si="15"/>
        <v>256.14293005523467</v>
      </c>
      <c r="X14" s="3">
        <f t="shared" si="15"/>
        <v>285.05941637024</v>
      </c>
      <c r="Y14" s="3">
        <f t="shared" si="15"/>
        <v>317.24034250650288</v>
      </c>
    </row>
    <row r="15" spans="1:25" x14ac:dyDescent="0.25">
      <c r="A15" t="s">
        <v>28</v>
      </c>
      <c r="B15" t="s">
        <v>29</v>
      </c>
      <c r="C15" t="s">
        <v>103</v>
      </c>
      <c r="D15" s="9">
        <f>VLOOKUP(A15,'coal TWh hist'!$A$1:$S$33,8,0)/'coal TWh hist'!$H$33</f>
        <v>1.7600463919653541E-2</v>
      </c>
      <c r="E15" s="8">
        <f>VLOOKUP(A15,'coal TWh hist'!$A$1:$S$33,8,0)-VLOOKUP(A15,'coal TWh hist'!$A$1:$S$33,3,0)</f>
        <v>12.184182200302956</v>
      </c>
      <c r="F15" s="9">
        <f t="shared" si="1"/>
        <v>1.5641939460915716E-2</v>
      </c>
      <c r="G15" s="9">
        <f t="shared" si="2"/>
        <v>6.1581322740614786E-2</v>
      </c>
      <c r="H15" s="9">
        <f t="shared" si="3"/>
        <v>6.1581322740614786E-2</v>
      </c>
      <c r="I15" s="8">
        <f>VLOOKUP($A15,'coal TWh hist'!$A$1:$S$33,3,0)</f>
        <v>70.429679214997336</v>
      </c>
      <c r="J15" s="8">
        <f>VLOOKUP($A15,'coal TWh hist'!$A$1:$S$33,4,0)</f>
        <v>65.048883342331493</v>
      </c>
      <c r="K15" s="8">
        <f>VLOOKUP($A15,'coal TWh hist'!$A$1:$S$33,5,0)</f>
        <v>67.021673264990838</v>
      </c>
      <c r="L15" s="8">
        <f>VLOOKUP($A15,'coal TWh hist'!$A$1:$S$33,6,0)</f>
        <v>72.549197981011801</v>
      </c>
      <c r="M15" s="8">
        <f>VLOOKUP($A15,'coal TWh hist'!$A$1:$S$33,7,0)</f>
        <v>84.291603964646853</v>
      </c>
      <c r="N15" s="8">
        <f>VLOOKUP($A15,'coal TWh hist'!$A$1:$S$33,8,0)</f>
        <v>82.613861415300292</v>
      </c>
      <c r="O15" s="8">
        <f>VLOOKUP($A15,'coal TWh hist'!$A$1:$S$33,9,0)</f>
        <v>76.329636679981022</v>
      </c>
      <c r="P15" s="3">
        <f t="shared" ref="P15:Y15" si="16">IF(O15*($H15+1)&lt;0,0,O15*($H15+1))</f>
        <v>81.030116671044794</v>
      </c>
      <c r="Q15" s="3">
        <f t="shared" si="16"/>
        <v>86.020058437474077</v>
      </c>
      <c r="R15" s="3">
        <f t="shared" si="16"/>
        <v>91.31728741827871</v>
      </c>
      <c r="S15" s="3">
        <f t="shared" si="16"/>
        <v>96.940726766581207</v>
      </c>
      <c r="T15" s="3">
        <f t="shared" si="16"/>
        <v>102.9104649483038</v>
      </c>
      <c r="U15" s="3">
        <f t="shared" si="16"/>
        <v>109.24782750367201</v>
      </c>
      <c r="V15" s="3">
        <f t="shared" si="16"/>
        <v>115.97545322788665</v>
      </c>
      <c r="W15" s="3">
        <f t="shared" si="16"/>
        <v>123.11737504310221</v>
      </c>
      <c r="X15" s="3">
        <f t="shared" si="16"/>
        <v>130.69910585060882</v>
      </c>
      <c r="Y15" s="3">
        <f t="shared" si="16"/>
        <v>138.74772966990494</v>
      </c>
    </row>
    <row r="16" spans="1:25" x14ac:dyDescent="0.25">
      <c r="A16" t="s">
        <v>30</v>
      </c>
      <c r="B16" t="s">
        <v>31</v>
      </c>
      <c r="C16" t="s">
        <v>104</v>
      </c>
      <c r="D16" s="9">
        <f>VLOOKUP(A16,'coal TWh hist'!$A$1:$S$33,8,0)/'coal TWh hist'!$H$33</f>
        <v>9.4216784423482788E-2</v>
      </c>
      <c r="E16" s="8">
        <f>VLOOKUP(A16,'coal TWh hist'!$A$1:$S$33,8,0)-VLOOKUP(A16,'coal TWh hist'!$A$1:$S$33,3,0)</f>
        <v>126.59959914698203</v>
      </c>
      <c r="F16" s="9">
        <f t="shared" si="1"/>
        <v>0.16252738452844634</v>
      </c>
      <c r="G16" s="9">
        <f t="shared" si="2"/>
        <v>8.9415912710919976E-2</v>
      </c>
      <c r="H16" s="9">
        <f t="shared" si="3"/>
        <v>8.9415912710919976E-2</v>
      </c>
      <c r="I16" s="8">
        <f>VLOOKUP($A16,'coal TWh hist'!$A$1:$S$33,3,0)</f>
        <v>315.63944676051062</v>
      </c>
      <c r="J16" s="8">
        <f>VLOOKUP($A16,'coal TWh hist'!$A$1:$S$33,4,0)</f>
        <v>313.96571525272668</v>
      </c>
      <c r="K16" s="8">
        <f>VLOOKUP($A16,'coal TWh hist'!$A$1:$S$33,5,0)</f>
        <v>321.33175651811638</v>
      </c>
      <c r="L16" s="8">
        <f>VLOOKUP($A16,'coal TWh hist'!$A$1:$S$33,6,0)</f>
        <v>355.33025705656286</v>
      </c>
      <c r="M16" s="8">
        <f>VLOOKUP($A16,'coal TWh hist'!$A$1:$S$33,7,0)</f>
        <v>401.78362713848503</v>
      </c>
      <c r="N16" s="8">
        <f>VLOOKUP($A16,'coal TWh hist'!$A$1:$S$33,8,0)</f>
        <v>442.23904590749265</v>
      </c>
      <c r="O16" s="8">
        <f>VLOOKUP($A16,'coal TWh hist'!$A$1:$S$33,9,0)</f>
        <v>464.2422952852616</v>
      </c>
      <c r="P16" s="3">
        <f t="shared" ref="P16:Y16" si="17">IF(O16*($H16+1)&lt;0,0,O16*($H16+1))</f>
        <v>505.75294383720569</v>
      </c>
      <c r="Q16" s="3">
        <f t="shared" si="17"/>
        <v>550.97530491664406</v>
      </c>
      <c r="R16" s="3">
        <f t="shared" si="17"/>
        <v>600.24126468694328</v>
      </c>
      <c r="S16" s="3">
        <f t="shared" si="17"/>
        <v>653.91238521568323</v>
      </c>
      <c r="T16" s="3">
        <f t="shared" si="17"/>
        <v>712.38255797271825</v>
      </c>
      <c r="U16" s="3">
        <f t="shared" si="17"/>
        <v>776.08089459318876</v>
      </c>
      <c r="V16" s="3">
        <f t="shared" si="17"/>
        <v>845.47487612074599</v>
      </c>
      <c r="W16" s="3">
        <f t="shared" si="17"/>
        <v>921.07378384323454</v>
      </c>
      <c r="X16" s="3">
        <f t="shared" si="17"/>
        <v>1003.432436899678</v>
      </c>
      <c r="Y16" s="3">
        <f t="shared" si="17"/>
        <v>1093.1552640888053</v>
      </c>
    </row>
    <row r="17" spans="1:25" x14ac:dyDescent="0.25">
      <c r="A17" t="s">
        <v>32</v>
      </c>
      <c r="B17" t="s">
        <v>33</v>
      </c>
      <c r="C17" t="s">
        <v>105</v>
      </c>
      <c r="D17" s="9">
        <f>VLOOKUP(A17,'coal TWh hist'!$A$1:$S$33,8,0)/'coal TWh hist'!$H$33</f>
        <v>8.1821039884769312E-2</v>
      </c>
      <c r="E17" s="8">
        <f>VLOOKUP(A17,'coal TWh hist'!$A$1:$S$33,8,0)-VLOOKUP(A17,'coal TWh hist'!$A$1:$S$33,3,0)</f>
        <v>17.19439665268817</v>
      </c>
      <c r="F17" s="9">
        <f t="shared" si="1"/>
        <v>2.2074006042164467E-2</v>
      </c>
      <c r="G17" s="9">
        <f t="shared" si="2"/>
        <v>1.7976766330242588E-2</v>
      </c>
      <c r="H17" s="9">
        <f t="shared" si="3"/>
        <v>1.7976766330242588E-2</v>
      </c>
      <c r="I17" s="8">
        <f>VLOOKUP($A17,'coal TWh hist'!$A$1:$S$33,3,0)</f>
        <v>366.86093738586766</v>
      </c>
      <c r="J17" s="8">
        <f>VLOOKUP($A17,'coal TWh hist'!$A$1:$S$33,4,0)</f>
        <v>357.6369126358727</v>
      </c>
      <c r="K17" s="8">
        <f>VLOOKUP($A17,'coal TWh hist'!$A$1:$S$33,5,0)</f>
        <v>389.07889257762395</v>
      </c>
      <c r="L17" s="8">
        <f>VLOOKUP($A17,'coal TWh hist'!$A$1:$S$33,6,0)</f>
        <v>390.52502880657693</v>
      </c>
      <c r="M17" s="8">
        <f>VLOOKUP($A17,'coal TWh hist'!$A$1:$S$33,7,0)</f>
        <v>391.53181140912051</v>
      </c>
      <c r="N17" s="8">
        <f>VLOOKUP($A17,'coal TWh hist'!$A$1:$S$33,8,0)</f>
        <v>384.05533403855583</v>
      </c>
      <c r="O17" s="8">
        <f>VLOOKUP($A17,'coal TWh hist'!$A$1:$S$33,9,0)</f>
        <v>374.74000844298138</v>
      </c>
      <c r="P17" s="3">
        <f t="shared" ref="P17:Y17" si="18">IF(O17*($H17+1)&lt;0,0,O17*($H17+1))</f>
        <v>381.476622009354</v>
      </c>
      <c r="Q17" s="3">
        <f t="shared" si="18"/>
        <v>388.33433810366643</v>
      </c>
      <c r="R17" s="3">
        <f t="shared" si="18"/>
        <v>395.31533375776547</v>
      </c>
      <c r="S17" s="3">
        <f t="shared" si="18"/>
        <v>402.42182513949069</v>
      </c>
      <c r="T17" s="3">
        <f t="shared" si="18"/>
        <v>409.65606825621308</v>
      </c>
      <c r="U17" s="3">
        <f t="shared" si="18"/>
        <v>417.02035967102091</v>
      </c>
      <c r="V17" s="3">
        <f t="shared" si="18"/>
        <v>424.51703723178059</v>
      </c>
      <c r="W17" s="3">
        <f t="shared" si="18"/>
        <v>432.14848081330319</v>
      </c>
      <c r="X17" s="3">
        <f t="shared" si="18"/>
        <v>439.91711307285328</v>
      </c>
      <c r="Y17" s="3">
        <f t="shared" si="18"/>
        <v>447.82540021923887</v>
      </c>
    </row>
    <row r="18" spans="1:25" x14ac:dyDescent="0.25">
      <c r="A18" t="s">
        <v>34</v>
      </c>
      <c r="B18" t="s">
        <v>35</v>
      </c>
      <c r="C18" t="s">
        <v>106</v>
      </c>
      <c r="D18" s="9">
        <f>VLOOKUP(A18,'coal TWh hist'!$A$1:$S$33,8,0)/'coal TWh hist'!$H$33</f>
        <v>2.2058866083701386E-2</v>
      </c>
      <c r="E18" s="8">
        <f>VLOOKUP(A18,'coal TWh hist'!$A$1:$S$33,8,0)-VLOOKUP(A18,'coal TWh hist'!$A$1:$S$33,3,0)</f>
        <v>33.657921969923635</v>
      </c>
      <c r="F18" s="9">
        <f t="shared" si="1"/>
        <v>4.320972628106956E-2</v>
      </c>
      <c r="G18" s="9">
        <f t="shared" si="2"/>
        <v>9.2705189457690018E-2</v>
      </c>
      <c r="H18" s="9">
        <f t="shared" si="3"/>
        <v>9.2705189457690018E-2</v>
      </c>
      <c r="I18" s="8">
        <f>VLOOKUP($A18,'coal TWh hist'!$A$1:$S$33,3,0)</f>
        <v>69.882991152407683</v>
      </c>
      <c r="J18" s="8">
        <f>VLOOKUP($A18,'coal TWh hist'!$A$1:$S$33,4,0)</f>
        <v>72.627311555035149</v>
      </c>
      <c r="K18" s="8">
        <f>VLOOKUP($A18,'coal TWh hist'!$A$1:$S$33,5,0)</f>
        <v>79.035618877307627</v>
      </c>
      <c r="L18" s="8">
        <f>VLOOKUP($A18,'coal TWh hist'!$A$1:$S$33,6,0)</f>
        <v>89.145309064463831</v>
      </c>
      <c r="M18" s="8">
        <f>VLOOKUP($A18,'coal TWh hist'!$A$1:$S$33,7,0)</f>
        <v>100.22849126930932</v>
      </c>
      <c r="N18" s="8">
        <f>VLOOKUP($A18,'coal TWh hist'!$A$1:$S$33,8,0)</f>
        <v>103.54091312233132</v>
      </c>
      <c r="O18" s="8">
        <f>VLOOKUP($A18,'coal TWh hist'!$A$1:$S$33,9,0)</f>
        <v>109.23744140187912</v>
      </c>
      <c r="P18" s="3">
        <f t="shared" ref="P18:Y18" si="19">IF(O18*($H18+1)&lt;0,0,O18*($H18+1))</f>
        <v>119.36431910291364</v>
      </c>
      <c r="Q18" s="3">
        <f t="shared" si="19"/>
        <v>130.43001091983743</v>
      </c>
      <c r="R18" s="3">
        <f t="shared" si="19"/>
        <v>142.52154979312954</v>
      </c>
      <c r="S18" s="3">
        <f t="shared" si="19"/>
        <v>155.73403706850522</v>
      </c>
      <c r="T18" s="3">
        <f t="shared" si="19"/>
        <v>170.17139047995192</v>
      </c>
      <c r="U18" s="3">
        <f t="shared" si="19"/>
        <v>185.9471614746744</v>
      </c>
      <c r="V18" s="3">
        <f t="shared" si="19"/>
        <v>203.18542830830378</v>
      </c>
      <c r="W18" s="3">
        <f t="shared" si="19"/>
        <v>222.02177193466699</v>
      </c>
      <c r="X18" s="3">
        <f t="shared" si="19"/>
        <v>242.60434236560232</v>
      </c>
      <c r="Y18" s="3">
        <f t="shared" si="19"/>
        <v>265.09502388786376</v>
      </c>
    </row>
    <row r="19" spans="1:25" x14ac:dyDescent="0.25">
      <c r="A19" t="s">
        <v>36</v>
      </c>
      <c r="B19" t="s">
        <v>37</v>
      </c>
      <c r="C19" t="s">
        <v>107</v>
      </c>
      <c r="D19" s="9">
        <f>VLOOKUP(A19,'coal TWh hist'!$A$1:$S$33,8,0)/'coal TWh hist'!$H$33</f>
        <v>1.3941965286701377E-2</v>
      </c>
      <c r="E19" s="8">
        <f>VLOOKUP(A19,'coal TWh hist'!$A$1:$S$33,8,0)-VLOOKUP(A19,'coal TWh hist'!$A$1:$S$33,3,0)</f>
        <v>6.2462182395471615</v>
      </c>
      <c r="F19" s="9">
        <f t="shared" si="1"/>
        <v>8.018836714394741E-3</v>
      </c>
      <c r="G19" s="9">
        <f t="shared" si="2"/>
        <v>5.9229261722310245E-2</v>
      </c>
      <c r="H19" s="9">
        <f t="shared" si="3"/>
        <v>5.9229261722310245E-2</v>
      </c>
      <c r="I19" s="8">
        <f>VLOOKUP($A19,'coal TWh hist'!$A$1:$S$33,3,0)</f>
        <v>59.195215197120334</v>
      </c>
      <c r="J19" s="8">
        <f>VLOOKUP($A19,'coal TWh hist'!$A$1:$S$33,4,0)</f>
        <v>51.986780670078971</v>
      </c>
      <c r="K19" s="8">
        <f>VLOOKUP($A19,'coal TWh hist'!$A$1:$S$33,5,0)</f>
        <v>53.444261508142915</v>
      </c>
      <c r="L19" s="8">
        <f>VLOOKUP($A19,'coal TWh hist'!$A$1:$S$33,6,0)</f>
        <v>54.689142099704249</v>
      </c>
      <c r="M19" s="8">
        <f>VLOOKUP($A19,'coal TWh hist'!$A$1:$S$33,7,0)</f>
        <v>61.433595312955632</v>
      </c>
      <c r="N19" s="8">
        <f>VLOOKUP($A19,'coal TWh hist'!$A$1:$S$33,8,0)</f>
        <v>65.441433436667495</v>
      </c>
      <c r="O19" s="8">
        <f>VLOOKUP($A19,'coal TWh hist'!$A$1:$S$33,9,0)</f>
        <v>67.619736402580529</v>
      </c>
      <c r="P19" s="3">
        <f t="shared" ref="P19:Y19" si="20">IF(O19*($H19+1)&lt;0,0,O19*($H19+1))</f>
        <v>71.6248034675626</v>
      </c>
      <c r="Q19" s="3">
        <f t="shared" si="20"/>
        <v>75.867087697951902</v>
      </c>
      <c r="R19" s="3">
        <f t="shared" si="20"/>
        <v>80.360639291323366</v>
      </c>
      <c r="S19" s="3">
        <f t="shared" si="20"/>
        <v>85.120340628081323</v>
      </c>
      <c r="T19" s="3">
        <f t="shared" si="20"/>
        <v>90.161955561034148</v>
      </c>
      <c r="U19" s="3">
        <f t="shared" si="20"/>
        <v>95.502181624353952</v>
      </c>
      <c r="V19" s="3">
        <f t="shared" si="20"/>
        <v>101.15870533483442</v>
      </c>
      <c r="W19" s="3">
        <f t="shared" si="20"/>
        <v>107.1502607686014</v>
      </c>
      <c r="X19" s="3">
        <f t="shared" si="20"/>
        <v>113.49669160727868</v>
      </c>
      <c r="Y19" s="3">
        <f t="shared" si="20"/>
        <v>120.21901685910252</v>
      </c>
    </row>
    <row r="20" spans="1:25" x14ac:dyDescent="0.25">
      <c r="A20" t="s">
        <v>38</v>
      </c>
      <c r="B20" t="s">
        <v>39</v>
      </c>
      <c r="C20" t="s">
        <v>108</v>
      </c>
      <c r="D20" s="9">
        <f>VLOOKUP(A20,'coal TWh hist'!$A$1:$S$33,8,0)/'coal TWh hist'!$H$33</f>
        <v>3.0154977516981523E-2</v>
      </c>
      <c r="E20" s="8">
        <f>VLOOKUP(A20,'coal TWh hist'!$A$1:$S$33,8,0)-VLOOKUP(A20,'coal TWh hist'!$A$1:$S$33,3,0)</f>
        <v>9.6982667496295676</v>
      </c>
      <c r="F20" s="9">
        <f t="shared" si="1"/>
        <v>1.2450544392691828E-2</v>
      </c>
      <c r="G20" s="9">
        <f t="shared" si="2"/>
        <v>2.0188335167318439E-2</v>
      </c>
      <c r="H20" s="9">
        <f t="shared" si="3"/>
        <v>2.0188335167318439E-2</v>
      </c>
      <c r="I20" s="8">
        <f>VLOOKUP($A20,'coal TWh hist'!$A$1:$S$33,3,0)</f>
        <v>131.84454399342081</v>
      </c>
      <c r="J20" s="8">
        <f>VLOOKUP($A20,'coal TWh hist'!$A$1:$S$33,4,0)</f>
        <v>130.66714482023062</v>
      </c>
      <c r="K20" s="8">
        <f>VLOOKUP($A20,'coal TWh hist'!$A$1:$S$33,5,0)</f>
        <v>134.84971218580574</v>
      </c>
      <c r="L20" s="8">
        <f>VLOOKUP($A20,'coal TWh hist'!$A$1:$S$33,6,0)</f>
        <v>135.65634872333686</v>
      </c>
      <c r="M20" s="8">
        <f>VLOOKUP($A20,'coal TWh hist'!$A$1:$S$33,7,0)</f>
        <v>135.73951908155567</v>
      </c>
      <c r="N20" s="8">
        <f>VLOOKUP($A20,'coal TWh hist'!$A$1:$S$33,8,0)</f>
        <v>141.54281074305038</v>
      </c>
      <c r="O20" s="8">
        <f>VLOOKUP($A20,'coal TWh hist'!$A$1:$S$33,9,0)</f>
        <v>143.56326754719504</v>
      </c>
      <c r="P20" s="3">
        <f t="shared" ref="P20:Y20" si="21">IF(O20*($H20+1)&lt;0,0,O20*($H20+1))</f>
        <v>146.46157091015323</v>
      </c>
      <c r="Q20" s="3">
        <f t="shared" si="21"/>
        <v>149.41838619281938</v>
      </c>
      <c r="R20" s="3">
        <f t="shared" si="21"/>
        <v>152.43489465343984</v>
      </c>
      <c r="S20" s="3">
        <f t="shared" si="21"/>
        <v>155.51230139789837</v>
      </c>
      <c r="T20" s="3">
        <f t="shared" si="21"/>
        <v>158.65183586116018</v>
      </c>
      <c r="U20" s="3">
        <f t="shared" si="21"/>
        <v>161.85475229843567</v>
      </c>
      <c r="V20" s="3">
        <f t="shared" si="21"/>
        <v>165.1223302862598</v>
      </c>
      <c r="W20" s="3">
        <f t="shared" si="21"/>
        <v>168.45587523368746</v>
      </c>
      <c r="X20" s="3">
        <f t="shared" si="21"/>
        <v>171.85671890380914</v>
      </c>
      <c r="Y20" s="3">
        <f t="shared" si="21"/>
        <v>175.32621994579486</v>
      </c>
    </row>
    <row r="21" spans="1:25" x14ac:dyDescent="0.25">
      <c r="A21" t="s">
        <v>40</v>
      </c>
      <c r="B21" t="s">
        <v>41</v>
      </c>
      <c r="C21" t="s">
        <v>109</v>
      </c>
      <c r="D21" s="9">
        <f>VLOOKUP(A21,'coal TWh hist'!$A$1:$S$33,8,0)/'coal TWh hist'!$H$33</f>
        <v>2.917901336733204E-2</v>
      </c>
      <c r="E21" s="8">
        <f>VLOOKUP(A21,'coal TWh hist'!$A$1:$S$33,8,0)-VLOOKUP(A21,'coal TWh hist'!$A$1:$S$33,3,0)</f>
        <v>36.051826758813434</v>
      </c>
      <c r="F21" s="9">
        <f t="shared" si="1"/>
        <v>4.628299891992417E-2</v>
      </c>
      <c r="G21" s="9">
        <f t="shared" si="2"/>
        <v>0.10305180390456226</v>
      </c>
      <c r="H21" s="9">
        <f t="shared" si="3"/>
        <v>0.10305180390456226</v>
      </c>
      <c r="I21" s="8">
        <f>VLOOKUP($A21,'coal TWh hist'!$A$1:$S$33,3,0)</f>
        <v>100.90995888322183</v>
      </c>
      <c r="J21" s="8">
        <f>VLOOKUP($A21,'coal TWh hist'!$A$1:$S$33,4,0)</f>
        <v>92.51577105250864</v>
      </c>
      <c r="K21" s="8">
        <f>VLOOKUP($A21,'coal TWh hist'!$A$1:$S$33,5,0)</f>
        <v>86.27761982317125</v>
      </c>
      <c r="L21" s="8">
        <f>VLOOKUP($A21,'coal TWh hist'!$A$1:$S$33,6,0)</f>
        <v>103.76035524929755</v>
      </c>
      <c r="M21" s="8">
        <f>VLOOKUP($A21,'coal TWh hist'!$A$1:$S$33,7,0)</f>
        <v>122.01216285927826</v>
      </c>
      <c r="N21" s="8">
        <f>VLOOKUP($A21,'coal TWh hist'!$A$1:$S$33,8,0)</f>
        <v>136.96178564203527</v>
      </c>
      <c r="O21" s="8">
        <f>VLOOKUP($A21,'coal TWh hist'!$A$1:$S$33,9,0)</f>
        <v>147.99121541425691</v>
      </c>
      <c r="P21" s="3">
        <f t="shared" ref="P21:Y21" si="22">IF(O21*($H21+1)&lt;0,0,O21*($H21+1))</f>
        <v>163.24197712472474</v>
      </c>
      <c r="Q21" s="3">
        <f t="shared" si="22"/>
        <v>180.06435734037493</v>
      </c>
      <c r="R21" s="3">
        <f t="shared" si="22"/>
        <v>198.62031418321627</v>
      </c>
      <c r="S21" s="3">
        <f t="shared" si="22"/>
        <v>219.08849585188761</v>
      </c>
      <c r="T21" s="3">
        <f t="shared" si="22"/>
        <v>241.66596056416185</v>
      </c>
      <c r="U21" s="3">
        <f t="shared" si="22"/>
        <v>266.57007374262753</v>
      </c>
      <c r="V21" s="3">
        <f t="shared" si="22"/>
        <v>294.0406007087775</v>
      </c>
      <c r="W21" s="3">
        <f t="shared" si="22"/>
        <v>324.34201503299812</v>
      </c>
      <c r="X21" s="3">
        <f t="shared" si="22"/>
        <v>357.76604476418925</v>
      </c>
      <c r="Y21" s="3">
        <f t="shared" si="22"/>
        <v>394.63448105293929</v>
      </c>
    </row>
    <row r="22" spans="1:25" x14ac:dyDescent="0.25">
      <c r="A22" t="s">
        <v>42</v>
      </c>
      <c r="B22" t="s">
        <v>43</v>
      </c>
      <c r="C22" t="s">
        <v>110</v>
      </c>
      <c r="D22" s="9">
        <f>VLOOKUP(A22,'coal TWh hist'!$A$1:$S$33,8,0)/'coal TWh hist'!$H$33</f>
        <v>1.9932057760783392E-3</v>
      </c>
      <c r="E22" s="8">
        <f>VLOOKUP(A22,'coal TWh hist'!$A$1:$S$33,8,0)-VLOOKUP(A22,'coal TWh hist'!$A$1:$S$33,3,0)</f>
        <v>-2.7849096034089005</v>
      </c>
      <c r="F22" s="9">
        <f t="shared" si="1"/>
        <v>-3.5752409726408784E-3</v>
      </c>
      <c r="G22" s="9">
        <f t="shared" si="2"/>
        <v>-3.942110016738698E-2</v>
      </c>
      <c r="H22" s="9">
        <f t="shared" si="3"/>
        <v>-3.942110016738698E-2</v>
      </c>
      <c r="I22" s="8">
        <f>VLOOKUP($A22,'coal TWh hist'!$A$1:$S$33,3,0)</f>
        <v>12.140709911219957</v>
      </c>
      <c r="J22" s="8">
        <f>VLOOKUP($A22,'coal TWh hist'!$A$1:$S$33,4,0)</f>
        <v>10.988762142298427</v>
      </c>
      <c r="K22" s="8">
        <f>VLOOKUP($A22,'coal TWh hist'!$A$1:$S$33,5,0)</f>
        <v>11.025942683874128</v>
      </c>
      <c r="L22" s="8">
        <f>VLOOKUP($A22,'coal TWh hist'!$A$1:$S$33,6,0)</f>
        <v>14.87179665758242</v>
      </c>
      <c r="M22" s="8">
        <f>VLOOKUP($A22,'coal TWh hist'!$A$1:$S$33,7,0)</f>
        <v>11.070164739515516</v>
      </c>
      <c r="N22" s="8">
        <f>VLOOKUP($A22,'coal TWh hist'!$A$1:$S$33,8,0)</f>
        <v>9.355800307811057</v>
      </c>
      <c r="O22" s="8">
        <f>VLOOKUP($A22,'coal TWh hist'!$A$1:$S$33,9,0)</f>
        <v>8.9051068849473189</v>
      </c>
      <c r="P22" s="3">
        <f t="shared" ref="P22:Y22" si="23">IF(O22*($H22+1)&lt;0,0,O22*($H22+1))</f>
        <v>8.5540577744345239</v>
      </c>
      <c r="Q22" s="3">
        <f t="shared" si="23"/>
        <v>8.2168474060709258</v>
      </c>
      <c r="R22" s="3">
        <f t="shared" si="23"/>
        <v>7.89293024141607</v>
      </c>
      <c r="S22" s="3">
        <f t="shared" si="23"/>
        <v>7.581782247755009</v>
      </c>
      <c r="T22" s="3">
        <f t="shared" si="23"/>
        <v>7.2829000503189425</v>
      </c>
      <c r="U22" s="3">
        <f t="shared" si="23"/>
        <v>6.9958001179262519</v>
      </c>
      <c r="V22" s="3">
        <f t="shared" si="23"/>
        <v>6.7200179807264631</v>
      </c>
      <c r="W22" s="3">
        <f t="shared" si="23"/>
        <v>6.4551074787816036</v>
      </c>
      <c r="X22" s="3">
        <f t="shared" si="23"/>
        <v>6.2006400402693052</v>
      </c>
      <c r="Y22" s="3">
        <f t="shared" si="23"/>
        <v>5.9562039881399382</v>
      </c>
    </row>
    <row r="23" spans="1:25" x14ac:dyDescent="0.25">
      <c r="A23" t="s">
        <v>44</v>
      </c>
      <c r="B23" t="s">
        <v>45</v>
      </c>
      <c r="C23" t="s">
        <v>111</v>
      </c>
      <c r="D23" s="9">
        <f>VLOOKUP(A23,'coal TWh hist'!$A$1:$S$33,8,0)/'coal TWh hist'!$H$33</f>
        <v>3.8291431776765424E-2</v>
      </c>
      <c r="E23" s="8">
        <f>VLOOKUP(A23,'coal TWh hist'!$A$1:$S$33,8,0)-VLOOKUP(A23,'coal TWh hist'!$A$1:$S$33,3,0)</f>
        <v>36.470589062815066</v>
      </c>
      <c r="F23" s="9">
        <f t="shared" si="1"/>
        <v>4.6820602059800411E-2</v>
      </c>
      <c r="G23" s="9">
        <f t="shared" si="2"/>
        <v>6.5688095071249952E-2</v>
      </c>
      <c r="H23" s="9">
        <f t="shared" si="3"/>
        <v>6.5688095071249952E-2</v>
      </c>
      <c r="I23" s="8">
        <f>VLOOKUP($A23,'coal TWh hist'!$A$1:$S$33,3,0)</f>
        <v>143.26348230258307</v>
      </c>
      <c r="J23" s="8">
        <f>VLOOKUP($A23,'coal TWh hist'!$A$1:$S$33,4,0)</f>
        <v>139.35095685051235</v>
      </c>
      <c r="K23" s="8">
        <f>VLOOKUP($A23,'coal TWh hist'!$A$1:$S$33,5,0)</f>
        <v>152.84800953201989</v>
      </c>
      <c r="L23" s="8">
        <f>VLOOKUP($A23,'coal TWh hist'!$A$1:$S$33,6,0)</f>
        <v>153.38671274830884</v>
      </c>
      <c r="M23" s="8">
        <f>VLOOKUP($A23,'coal TWh hist'!$A$1:$S$33,7,0)</f>
        <v>151.40542677661955</v>
      </c>
      <c r="N23" s="8">
        <f>VLOOKUP($A23,'coal TWh hist'!$A$1:$S$33,8,0)</f>
        <v>179.73407136539814</v>
      </c>
      <c r="O23" s="8">
        <f>VLOOKUP($A23,'coal TWh hist'!$A$1:$S$33,9,0)</f>
        <v>194.35619641204272</v>
      </c>
      <c r="P23" s="3">
        <f t="shared" ref="P23:Y23" si="24">IF(O23*($H23+1)&lt;0,0,O23*($H23+1))</f>
        <v>207.12308471964351</v>
      </c>
      <c r="Q23" s="3">
        <f t="shared" si="24"/>
        <v>220.72860560015801</v>
      </c>
      <c r="R23" s="3">
        <f t="shared" si="24"/>
        <v>235.22784722976562</v>
      </c>
      <c r="S23" s="3">
        <f t="shared" si="24"/>
        <v>250.67951642199992</v>
      </c>
      <c r="T23" s="3">
        <f t="shared" si="24"/>
        <v>267.1461763291432</v>
      </c>
      <c r="U23" s="3">
        <f t="shared" si="24"/>
        <v>284.69449975777286</v>
      </c>
      <c r="V23" s="3">
        <f t="shared" si="24"/>
        <v>303.39553912412339</v>
      </c>
      <c r="W23" s="3">
        <f t="shared" si="24"/>
        <v>323.32501414230194</v>
      </c>
      <c r="X23" s="3">
        <f t="shared" si="24"/>
        <v>344.56361841019469</v>
      </c>
      <c r="Y23" s="3">
        <f t="shared" si="24"/>
        <v>367.19734613441744</v>
      </c>
    </row>
    <row r="24" spans="1:25" x14ac:dyDescent="0.25">
      <c r="A24" t="s">
        <v>46</v>
      </c>
      <c r="B24" t="s">
        <v>47</v>
      </c>
      <c r="C24" t="s">
        <v>112</v>
      </c>
      <c r="D24" s="9">
        <f>VLOOKUP(A24,'coal TWh hist'!$A$1:$S$33,8,0)/'coal TWh hist'!$H$33</f>
        <v>0.10348408799171556</v>
      </c>
      <c r="E24" s="8">
        <f>VLOOKUP(A24,'coal TWh hist'!$A$1:$S$33,8,0)-VLOOKUP(A24,'coal TWh hist'!$A$1:$S$33,3,0)</f>
        <v>146.52027985395637</v>
      </c>
      <c r="F24" s="9">
        <f t="shared" si="1"/>
        <v>0.18810136861011711</v>
      </c>
      <c r="G24" s="9">
        <f t="shared" si="2"/>
        <v>3.3276322517016732E-2</v>
      </c>
      <c r="H24" s="9">
        <f t="shared" si="3"/>
        <v>3.3276322517016732E-2</v>
      </c>
      <c r="I24" s="8">
        <f>VLOOKUP($A24,'coal TWh hist'!$A$1:$S$33,3,0)</f>
        <v>339.21805880937018</v>
      </c>
      <c r="J24" s="8">
        <f>VLOOKUP($A24,'coal TWh hist'!$A$1:$S$33,4,0)</f>
        <v>426.1244683962716</v>
      </c>
      <c r="K24" s="8">
        <f>VLOOKUP($A24,'coal TWh hist'!$A$1:$S$33,5,0)</f>
        <v>473.82129358609609</v>
      </c>
      <c r="L24" s="8">
        <f>VLOOKUP($A24,'coal TWh hist'!$A$1:$S$33,6,0)</f>
        <v>455.47862463363509</v>
      </c>
      <c r="M24" s="8">
        <f>VLOOKUP($A24,'coal TWh hist'!$A$1:$S$33,7,0)</f>
        <v>507.93130277498386</v>
      </c>
      <c r="N24" s="8">
        <f>VLOOKUP($A24,'coal TWh hist'!$A$1:$S$33,8,0)</f>
        <v>485.73833866332654</v>
      </c>
      <c r="O24" s="8">
        <f>VLOOKUP($A24,'coal TWh hist'!$A$1:$S$33,9,0)</f>
        <v>471.7980285196582</v>
      </c>
      <c r="P24" s="3">
        <f t="shared" ref="P24:Y24" si="25">IF(O24*($H24+1)&lt;0,0,O24*($H24+1))</f>
        <v>487.49773187957101</v>
      </c>
      <c r="Q24" s="3">
        <f t="shared" si="25"/>
        <v>503.71986363190979</v>
      </c>
      <c r="R24" s="3">
        <f t="shared" si="25"/>
        <v>520.48180827235285</v>
      </c>
      <c r="S24" s="3">
        <f t="shared" si="25"/>
        <v>537.80152878866375</v>
      </c>
      <c r="T24" s="3">
        <f t="shared" si="25"/>
        <v>555.69758591077994</v>
      </c>
      <c r="U24" s="3">
        <f t="shared" si="25"/>
        <v>574.18915800147465</v>
      </c>
      <c r="V24" s="3">
        <f t="shared" si="25"/>
        <v>593.29606160890603</v>
      </c>
      <c r="W24" s="3">
        <f t="shared" si="25"/>
        <v>613.03877270307987</v>
      </c>
      <c r="X24" s="3">
        <f t="shared" si="25"/>
        <v>633.43844861898367</v>
      </c>
      <c r="Y24" s="3">
        <f t="shared" si="25"/>
        <v>654.51695072990765</v>
      </c>
    </row>
    <row r="25" spans="1:25" x14ac:dyDescent="0.25">
      <c r="A25" t="s">
        <v>48</v>
      </c>
      <c r="B25" t="s">
        <v>49</v>
      </c>
      <c r="C25" t="s">
        <v>113</v>
      </c>
      <c r="D25" s="9">
        <f>VLOOKUP(A25,'coal TWh hist'!$A$1:$S$33,8,0)/'coal TWh hist'!$H$33</f>
        <v>1.1357572679121606E-2</v>
      </c>
      <c r="E25" s="8">
        <f>VLOOKUP(A25,'coal TWh hist'!$A$1:$S$33,8,0)-VLOOKUP(A25,'coal TWh hist'!$A$1:$S$33,3,0)</f>
        <v>-10.611485667622723</v>
      </c>
      <c r="F25" s="9">
        <f t="shared" si="1"/>
        <v>-1.3622926321571445E-2</v>
      </c>
      <c r="G25" s="9">
        <f t="shared" si="2"/>
        <v>-3.0944312495168935E-2</v>
      </c>
      <c r="H25" s="9">
        <f t="shared" si="3"/>
        <v>-3.0944312495168935E-2</v>
      </c>
      <c r="I25" s="8">
        <f>VLOOKUP($A25,'coal TWh hist'!$A$1:$S$33,3,0)</f>
        <v>63.922179045392689</v>
      </c>
      <c r="J25" s="8">
        <f>VLOOKUP($A25,'coal TWh hist'!$A$1:$S$33,4,0)</f>
        <v>60.453213547115098</v>
      </c>
      <c r="K25" s="8">
        <f>VLOOKUP($A25,'coal TWh hist'!$A$1:$S$33,5,0)</f>
        <v>59.407473976076723</v>
      </c>
      <c r="L25" s="8">
        <f>VLOOKUP($A25,'coal TWh hist'!$A$1:$S$33,6,0)</f>
        <v>60.25314681156037</v>
      </c>
      <c r="M25" s="8">
        <f>VLOOKUP($A25,'coal TWh hist'!$A$1:$S$33,7,0)</f>
        <v>58.034448198258211</v>
      </c>
      <c r="N25" s="8">
        <f>VLOOKUP($A25,'coal TWh hist'!$A$1:$S$33,8,0)</f>
        <v>53.310693377769965</v>
      </c>
      <c r="O25" s="8">
        <f>VLOOKUP($A25,'coal TWh hist'!$A$1:$S$33,9,0)</f>
        <v>53.321306980210828</v>
      </c>
      <c r="P25" s="3">
        <f t="shared" ref="P25:Y25" si="26">IF(O25*($H25+1)&lt;0,0,O25*($H25+1))</f>
        <v>51.671315794364354</v>
      </c>
      <c r="Q25" s="3">
        <f t="shared" si="26"/>
        <v>50.072382451386986</v>
      </c>
      <c r="R25" s="3">
        <f t="shared" si="26"/>
        <v>48.522927001433651</v>
      </c>
      <c r="S25" s="3">
        <f t="shared" si="26"/>
        <v>47.021418385121017</v>
      </c>
      <c r="T25" s="3">
        <f t="shared" si="26"/>
        <v>45.566372920645748</v>
      </c>
      <c r="U25" s="3">
        <f t="shared" si="26"/>
        <v>44.156352837717883</v>
      </c>
      <c r="V25" s="3">
        <f t="shared" si="26"/>
        <v>42.7899648568606</v>
      </c>
      <c r="W25" s="3">
        <f t="shared" si="26"/>
        <v>41.465858812672607</v>
      </c>
      <c r="X25" s="3">
        <f t="shared" si="26"/>
        <v>40.182726319692712</v>
      </c>
      <c r="Y25" s="3">
        <f t="shared" si="26"/>
        <v>38.939299479548289</v>
      </c>
    </row>
    <row r="26" spans="1:25" x14ac:dyDescent="0.25">
      <c r="A26" t="s">
        <v>50</v>
      </c>
      <c r="B26" t="s">
        <v>51</v>
      </c>
      <c r="C26" t="s">
        <v>114</v>
      </c>
      <c r="D26" s="9">
        <f>VLOOKUP(A26,'coal TWh hist'!$A$1:$S$33,8,0)/'coal TWh hist'!$H$33</f>
        <v>5.8263043170788127E-2</v>
      </c>
      <c r="E26" s="8">
        <f>VLOOKUP(A26,'coal TWh hist'!$A$1:$S$33,8,0)-VLOOKUP(A26,'coal TWh hist'!$A$1:$S$33,3,0)</f>
        <v>31.747107873071968</v>
      </c>
      <c r="F26" s="9">
        <f t="shared" si="1"/>
        <v>4.0756640966630078E-2</v>
      </c>
      <c r="G26" s="9">
        <f t="shared" si="2"/>
        <v>6.1363475048763494E-2</v>
      </c>
      <c r="H26" s="9">
        <f t="shared" si="3"/>
        <v>6.1363475048763494E-2</v>
      </c>
      <c r="I26" s="8">
        <f>VLOOKUP($A26,'coal TWh hist'!$A$1:$S$33,3,0)</f>
        <v>241.73062522067579</v>
      </c>
      <c r="J26" s="8">
        <f>VLOOKUP($A26,'coal TWh hist'!$A$1:$S$33,4,0)</f>
        <v>215.50900362351274</v>
      </c>
      <c r="K26" s="8">
        <f>VLOOKUP($A26,'coal TWh hist'!$A$1:$S$33,5,0)</f>
        <v>219.90398023739186</v>
      </c>
      <c r="L26" s="8">
        <f>VLOOKUP($A26,'coal TWh hist'!$A$1:$S$33,6,0)</f>
        <v>240.56600896507229</v>
      </c>
      <c r="M26" s="8">
        <f>VLOOKUP($A26,'coal TWh hist'!$A$1:$S$33,7,0)</f>
        <v>260.65499451353861</v>
      </c>
      <c r="N26" s="8">
        <f>VLOOKUP($A26,'coal TWh hist'!$A$1:$S$33,8,0)</f>
        <v>273.47773309374776</v>
      </c>
      <c r="O26" s="8">
        <f>VLOOKUP($A26,'coal TWh hist'!$A$1:$S$33,9,0)</f>
        <v>280.88154409614231</v>
      </c>
      <c r="P26" s="3">
        <f t="shared" ref="P26:Y26" si="27">IF(O26*($H26+1)&lt;0,0,O26*($H26+1))</f>
        <v>298.11741171894408</v>
      </c>
      <c r="Q26" s="3">
        <f t="shared" si="27"/>
        <v>316.41093207456146</v>
      </c>
      <c r="R26" s="3">
        <f t="shared" si="27"/>
        <v>335.82700641007483</v>
      </c>
      <c r="S26" s="3">
        <f t="shared" si="27"/>
        <v>356.43451853862041</v>
      </c>
      <c r="T26" s="3">
        <f t="shared" si="27"/>
        <v>378.30657922348308</v>
      </c>
      <c r="U26" s="3">
        <f t="shared" si="27"/>
        <v>401.52078555844633</v>
      </c>
      <c r="V26" s="3">
        <f t="shared" si="27"/>
        <v>426.15949626462196</v>
      </c>
      <c r="W26" s="3">
        <f t="shared" si="27"/>
        <v>452.31012388044974</v>
      </c>
      <c r="X26" s="3">
        <f t="shared" si="27"/>
        <v>480.06544488149086</v>
      </c>
      <c r="Y26" s="3">
        <f t="shared" si="27"/>
        <v>509.52392883024976</v>
      </c>
    </row>
    <row r="27" spans="1:25" x14ac:dyDescent="0.25">
      <c r="A27" t="s">
        <v>52</v>
      </c>
      <c r="B27" t="s">
        <v>53</v>
      </c>
      <c r="C27" t="s">
        <v>115</v>
      </c>
      <c r="D27" s="9">
        <f>VLOOKUP(A27,'coal TWh hist'!$A$1:$S$33,8,0)/'coal TWh hist'!$H$33</f>
        <v>8.8108335117779799E-3</v>
      </c>
      <c r="E27" s="8">
        <f>VLOOKUP(A27,'coal TWh hist'!$A$1:$S$33,8,0)-VLOOKUP(A27,'coal TWh hist'!$A$1:$S$33,3,0)</f>
        <v>-11.51801136037075</v>
      </c>
      <c r="F27" s="9">
        <f t="shared" si="1"/>
        <v>-1.4786715550312357E-2</v>
      </c>
      <c r="G27" s="9">
        <f t="shared" si="2"/>
        <v>2.0738937108715882E-2</v>
      </c>
      <c r="H27" s="9">
        <f t="shared" si="3"/>
        <v>2.0738937108715882E-2</v>
      </c>
      <c r="I27" s="8">
        <f>VLOOKUP($A27,'coal TWh hist'!$A$1:$S$33,3,0)</f>
        <v>52.874704116776122</v>
      </c>
      <c r="J27" s="8">
        <f>VLOOKUP($A27,'coal TWh hist'!$A$1:$S$33,4,0)</f>
        <v>38.096675153383991</v>
      </c>
      <c r="K27" s="8">
        <f>VLOOKUP($A27,'coal TWh hist'!$A$1:$S$33,5,0)</f>
        <v>33.438283261340771</v>
      </c>
      <c r="L27" s="8">
        <f>VLOOKUP($A27,'coal TWh hist'!$A$1:$S$33,6,0)</f>
        <v>30.999942744527758</v>
      </c>
      <c r="M27" s="8">
        <f>VLOOKUP($A27,'coal TWh hist'!$A$1:$S$33,7,0)</f>
        <v>36.92710735951632</v>
      </c>
      <c r="N27" s="8">
        <f>VLOOKUP($A27,'coal TWh hist'!$A$1:$S$33,8,0)</f>
        <v>41.356692756405373</v>
      </c>
      <c r="O27" s="8">
        <f>VLOOKUP($A27,'coal TWh hist'!$A$1:$S$33,9,0)</f>
        <v>42.461672910239635</v>
      </c>
      <c r="P27" s="3">
        <f t="shared" ref="P27:Y27" si="28">IF(O27*($H27+1)&lt;0,0,O27*($H27+1))</f>
        <v>43.342282874255957</v>
      </c>
      <c r="Q27" s="3">
        <f t="shared" si="28"/>
        <v>44.241155752933324</v>
      </c>
      <c r="R27" s="3">
        <f t="shared" si="28"/>
        <v>45.158670299710309</v>
      </c>
      <c r="S27" s="3">
        <f t="shared" si="28"/>
        <v>46.095213122969234</v>
      </c>
      <c r="T27" s="3">
        <f t="shared" si="28"/>
        <v>47.051178848939351</v>
      </c>
      <c r="U27" s="3">
        <f t="shared" si="28"/>
        <v>48.02697028797845</v>
      </c>
      <c r="V27" s="3">
        <f t="shared" si="28"/>
        <v>49.022998604303005</v>
      </c>
      <c r="W27" s="3">
        <f t="shared" si="28"/>
        <v>50.039683489238314</v>
      </c>
      <c r="X27" s="3">
        <f t="shared" si="28"/>
        <v>51.077453338061673</v>
      </c>
      <c r="Y27" s="3">
        <f t="shared" si="28"/>
        <v>52.136745430513102</v>
      </c>
    </row>
    <row r="28" spans="1:25" x14ac:dyDescent="0.25">
      <c r="A28" t="s">
        <v>54</v>
      </c>
      <c r="B28" t="s">
        <v>55</v>
      </c>
      <c r="C28" t="s">
        <v>116</v>
      </c>
      <c r="D28" s="9">
        <f>VLOOKUP(A28,'coal TWh hist'!$A$1:$S$33,8,0)/'coal TWh hist'!$H$33</f>
        <v>1.1984991408269991E-2</v>
      </c>
      <c r="E28" s="8">
        <f>VLOOKUP(A28,'coal TWh hist'!$A$1:$S$33,8,0)-VLOOKUP(A28,'coal TWh hist'!$A$1:$S$33,3,0)</f>
        <v>3.2875783710297597</v>
      </c>
      <c r="F28" s="9">
        <f t="shared" si="1"/>
        <v>4.220562447874816E-3</v>
      </c>
      <c r="G28" s="9">
        <f t="shared" si="2"/>
        <v>2.631432613693474E-2</v>
      </c>
      <c r="H28" s="9">
        <f t="shared" si="3"/>
        <v>2.631432613693474E-2</v>
      </c>
      <c r="I28" s="8">
        <f>VLOOKUP($A28,'coal TWh hist'!$A$1:$S$33,3,0)</f>
        <v>52.968121693828081</v>
      </c>
      <c r="J28" s="8">
        <f>VLOOKUP($A28,'coal TWh hist'!$A$1:$S$33,4,0)</f>
        <v>50.704320710939918</v>
      </c>
      <c r="K28" s="8">
        <f>VLOOKUP($A28,'coal TWh hist'!$A$1:$S$33,5,0)</f>
        <v>49.779136294348696</v>
      </c>
      <c r="L28" s="8">
        <f>VLOOKUP($A28,'coal TWh hist'!$A$1:$S$33,6,0)</f>
        <v>48.364082075398876</v>
      </c>
      <c r="M28" s="8">
        <f>VLOOKUP($A28,'coal TWh hist'!$A$1:$S$33,7,0)</f>
        <v>56.337042697365241</v>
      </c>
      <c r="N28" s="8">
        <f>VLOOKUP($A28,'coal TWh hist'!$A$1:$S$33,8,0)</f>
        <v>56.255700064857841</v>
      </c>
      <c r="O28" s="8">
        <f>VLOOKUP($A28,'coal TWh hist'!$A$1:$S$33,9,0)</f>
        <v>58.695893587705555</v>
      </c>
      <c r="P28" s="3">
        <f t="shared" ref="P28:Y28" si="29">IF(O28*($H28+1)&lt;0,0,O28*($H28+1))</f>
        <v>60.240436474471252</v>
      </c>
      <c r="Q28" s="3">
        <f t="shared" si="29"/>
        <v>61.825622966491785</v>
      </c>
      <c r="R28" s="3">
        <f t="shared" si="29"/>
        <v>63.452522572851215</v>
      </c>
      <c r="S28" s="3">
        <f t="shared" si="29"/>
        <v>65.122232946044434</v>
      </c>
      <c r="T28" s="3">
        <f t="shared" si="29"/>
        <v>66.835880622552082</v>
      </c>
      <c r="U28" s="3">
        <f t="shared" si="29"/>
        <v>68.594621782903161</v>
      </c>
      <c r="V28" s="3">
        <f t="shared" si="29"/>
        <v>70.399643031738165</v>
      </c>
      <c r="W28" s="3">
        <f t="shared" si="29"/>
        <v>72.252162198399105</v>
      </c>
      <c r="X28" s="3">
        <f t="shared" si="29"/>
        <v>74.153429158586491</v>
      </c>
      <c r="Y28" s="3">
        <f t="shared" si="29"/>
        <v>76.104726677637615</v>
      </c>
    </row>
    <row r="29" spans="1:25" x14ac:dyDescent="0.25">
      <c r="A29" t="s">
        <v>56</v>
      </c>
      <c r="B29" t="s">
        <v>57</v>
      </c>
      <c r="C29" t="s">
        <v>117</v>
      </c>
      <c r="D29" s="9">
        <f>VLOOKUP(A29,'coal TWh hist'!$A$1:$S$33,8,0)/'coal TWh hist'!$H$33</f>
        <v>0</v>
      </c>
      <c r="E29" s="8">
        <f>VLOOKUP(A29,'coal TWh hist'!$A$1:$S$33,8,0)-VLOOKUP(A29,'coal TWh hist'!$A$1:$S$33,3,0)</f>
        <v>0</v>
      </c>
      <c r="F29" s="9">
        <f t="shared" si="1"/>
        <v>0</v>
      </c>
      <c r="G29" s="9">
        <v>0</v>
      </c>
      <c r="H29" s="9">
        <f t="shared" si="3"/>
        <v>0</v>
      </c>
      <c r="I29" s="8">
        <f>VLOOKUP($A29,'coal TWh hist'!$A$1:$S$33,3,0)</f>
        <v>0</v>
      </c>
      <c r="J29" s="8">
        <f>VLOOKUP($A29,'coal TWh hist'!$A$1:$S$33,4,0)</f>
        <v>0</v>
      </c>
      <c r="K29" s="8">
        <f>VLOOKUP($A29,'coal TWh hist'!$A$1:$S$33,5,0)</f>
        <v>0</v>
      </c>
      <c r="L29" s="8">
        <f>VLOOKUP($A29,'coal TWh hist'!$A$1:$S$33,6,0)</f>
        <v>0</v>
      </c>
      <c r="M29" s="8">
        <f>VLOOKUP($A29,'coal TWh hist'!$A$1:$S$33,7,0)</f>
        <v>0</v>
      </c>
      <c r="N29" s="8">
        <f>VLOOKUP($A29,'coal TWh hist'!$A$1:$S$33,8,0)</f>
        <v>0</v>
      </c>
      <c r="O29" s="8">
        <f>VLOOKUP($A29,'coal TWh hist'!$A$1:$S$33,9,0)</f>
        <v>0</v>
      </c>
      <c r="P29" s="3">
        <f t="shared" ref="P29:Y29" si="30">IF(O29*($H29+1)&lt;0,0,O29*($H29+1))</f>
        <v>0</v>
      </c>
      <c r="Q29" s="3">
        <f t="shared" si="30"/>
        <v>0</v>
      </c>
      <c r="R29" s="3">
        <f t="shared" si="30"/>
        <v>0</v>
      </c>
      <c r="S29" s="3">
        <f t="shared" si="30"/>
        <v>0</v>
      </c>
      <c r="T29" s="3">
        <f t="shared" si="30"/>
        <v>0</v>
      </c>
      <c r="U29" s="3">
        <f t="shared" si="30"/>
        <v>0</v>
      </c>
      <c r="V29" s="3">
        <f t="shared" si="30"/>
        <v>0</v>
      </c>
      <c r="W29" s="3">
        <f t="shared" si="30"/>
        <v>0</v>
      </c>
      <c r="X29" s="3">
        <f t="shared" si="30"/>
        <v>0</v>
      </c>
      <c r="Y29" s="3">
        <f t="shared" si="30"/>
        <v>0</v>
      </c>
    </row>
    <row r="30" spans="1:25" x14ac:dyDescent="0.25">
      <c r="A30" t="s">
        <v>58</v>
      </c>
      <c r="B30" t="s">
        <v>59</v>
      </c>
      <c r="C30" t="s">
        <v>118</v>
      </c>
      <c r="D30" s="9">
        <f>VLOOKUP(A30,'coal TWh hist'!$A$1:$S$33,8,0)/'coal TWh hist'!$H$33</f>
        <v>5.8008860888725707E-2</v>
      </c>
      <c r="E30" s="8">
        <f>VLOOKUP(A30,'coal TWh hist'!$A$1:$S$33,8,0)-VLOOKUP(A30,'coal TWh hist'!$A$1:$S$33,3,0)</f>
        <v>115.0339156705937</v>
      </c>
      <c r="F30" s="9">
        <f t="shared" si="1"/>
        <v>0.14767946796025178</v>
      </c>
      <c r="G30" s="9">
        <f t="shared" si="2"/>
        <v>8.8315145615655899E-2</v>
      </c>
      <c r="H30" s="9">
        <f t="shared" si="3"/>
        <v>8.8315145615655899E-2</v>
      </c>
      <c r="I30" s="8">
        <f>VLOOKUP($A30,'coal TWh hist'!$A$1:$S$33,3,0)</f>
        <v>157.2507250182953</v>
      </c>
      <c r="J30" s="8">
        <f>VLOOKUP($A30,'coal TWh hist'!$A$1:$S$33,4,0)</f>
        <v>194.09057716234878</v>
      </c>
      <c r="K30" s="8">
        <f>VLOOKUP($A30,'coal TWh hist'!$A$1:$S$33,5,0)</f>
        <v>213.51104761303381</v>
      </c>
      <c r="L30" s="8">
        <f>VLOOKUP($A30,'coal TWh hist'!$A$1:$S$33,6,0)</f>
        <v>226.67761834176159</v>
      </c>
      <c r="M30" s="8">
        <f>VLOOKUP($A30,'coal TWh hist'!$A$1:$S$33,7,0)</f>
        <v>242.87828186459518</v>
      </c>
      <c r="N30" s="8">
        <f>VLOOKUP($A30,'coal TWh hist'!$A$1:$S$33,8,0)</f>
        <v>272.284640688889</v>
      </c>
      <c r="O30" s="8">
        <f>VLOOKUP($A30,'coal TWh hist'!$A$1:$S$33,9,0)</f>
        <v>315.38868276612379</v>
      </c>
      <c r="P30" s="3">
        <f t="shared" ref="P30:Y30" si="31">IF(O30*($H30+1)&lt;0,0,O30*($H30+1))</f>
        <v>343.24228021014392</v>
      </c>
      <c r="Q30" s="3">
        <f t="shared" si="31"/>
        <v>373.55577216835252</v>
      </c>
      <c r="R30" s="3">
        <f t="shared" si="31"/>
        <v>406.54640458296933</v>
      </c>
      <c r="S30" s="3">
        <f t="shared" si="31"/>
        <v>442.45060950323563</v>
      </c>
      <c r="T30" s="3">
        <f t="shared" si="31"/>
        <v>481.52569950924959</v>
      </c>
      <c r="U30" s="3">
        <f t="shared" si="31"/>
        <v>524.05171177908949</v>
      </c>
      <c r="V30" s="3">
        <f t="shared" si="31"/>
        <v>570.33341501499353</v>
      </c>
      <c r="W30" s="3">
        <f t="shared" si="31"/>
        <v>620.70249361151696</v>
      </c>
      <c r="X30" s="3">
        <f t="shared" si="31"/>
        <v>675.51992471881886</v>
      </c>
      <c r="Y30" s="3">
        <f t="shared" si="31"/>
        <v>735.17856523663829</v>
      </c>
    </row>
    <row r="31" spans="1:25" x14ac:dyDescent="0.25">
      <c r="A31" t="s">
        <v>60</v>
      </c>
      <c r="B31" t="s">
        <v>61</v>
      </c>
      <c r="C31" t="s">
        <v>119</v>
      </c>
      <c r="D31" s="9">
        <f>VLOOKUP(A31,'coal TWh hist'!$A$1:$S$33,8,0)/'coal TWh hist'!$H$33</f>
        <v>6.1490224025172006E-3</v>
      </c>
      <c r="E31" s="8">
        <f>VLOOKUP(A31,'coal TWh hist'!$A$1:$S$33,8,0)-VLOOKUP(A31,'coal TWh hist'!$A$1:$S$33,3,0)</f>
        <v>-8.5884964115135283</v>
      </c>
      <c r="F31" s="9">
        <f t="shared" si="1"/>
        <v>-1.1025831583989785E-2</v>
      </c>
      <c r="G31" s="9">
        <f t="shared" si="2"/>
        <v>3.3333401006686358E-2</v>
      </c>
      <c r="H31" s="9">
        <f t="shared" si="3"/>
        <v>3.3333401006686358E-2</v>
      </c>
      <c r="I31" s="8">
        <f>VLOOKUP($A31,'coal TWh hist'!$A$1:$S$33,3,0)</f>
        <v>37.451058609881571</v>
      </c>
      <c r="J31" s="8">
        <f>VLOOKUP($A31,'coal TWh hist'!$A$1:$S$33,4,0)</f>
        <v>25.314713207787776</v>
      </c>
      <c r="K31" s="8">
        <f>VLOOKUP($A31,'coal TWh hist'!$A$1:$S$33,5,0)</f>
        <v>22.119398783850144</v>
      </c>
      <c r="L31" s="8">
        <f>VLOOKUP($A31,'coal TWh hist'!$A$1:$S$33,6,0)</f>
        <v>22.091047622321714</v>
      </c>
      <c r="M31" s="8">
        <f>VLOOKUP($A31,'coal TWh hist'!$A$1:$S$33,7,0)</f>
        <v>26.871598073385066</v>
      </c>
      <c r="N31" s="8">
        <f>VLOOKUP($A31,'coal TWh hist'!$A$1:$S$33,8,0)</f>
        <v>28.862562198368042</v>
      </c>
      <c r="O31" s="8">
        <f>VLOOKUP($A31,'coal TWh hist'!$A$1:$S$33,9,0)</f>
        <v>38.712751717677286</v>
      </c>
      <c r="P31" s="3">
        <f t="shared" ref="P31:Y31" si="32">IF(O31*($H31+1)&lt;0,0,O31*($H31+1))</f>
        <v>40.003179394754909</v>
      </c>
      <c r="Q31" s="3">
        <f t="shared" si="32"/>
        <v>41.336621415062687</v>
      </c>
      <c r="R31" s="3">
        <f t="shared" si="32"/>
        <v>42.714511592952547</v>
      </c>
      <c r="S31" s="3">
        <f t="shared" si="32"/>
        <v>44.138331536685186</v>
      </c>
      <c r="T31" s="3">
        <f t="shared" si="32"/>
        <v>45.609612241563582</v>
      </c>
      <c r="U31" s="3">
        <f t="shared" si="32"/>
        <v>47.129935736171092</v>
      </c>
      <c r="V31" s="3">
        <f t="shared" si="32"/>
        <v>48.700936783484238</v>
      </c>
      <c r="W31" s="3">
        <f t="shared" si="32"/>
        <v>50.324304638689398</v>
      </c>
      <c r="X31" s="3">
        <f t="shared" si="32"/>
        <v>52.001784865593478</v>
      </c>
      <c r="Y31" s="3">
        <f t="shared" si="32"/>
        <v>53.73518121358174</v>
      </c>
    </row>
    <row r="32" spans="1:25" x14ac:dyDescent="0.25">
      <c r="A32" t="s">
        <v>62</v>
      </c>
      <c r="B32" t="s">
        <v>63</v>
      </c>
      <c r="C32" t="s">
        <v>120</v>
      </c>
      <c r="D32" s="9">
        <f>VLOOKUP(A32,'coal TWh hist'!$A$1:$S$33,8,0)/'coal TWh hist'!$H$33</f>
        <v>4.8654777370221267E-2</v>
      </c>
      <c r="E32" s="8">
        <f>VLOOKUP(A32,'coal TWh hist'!$A$1:$S$33,8,0)-VLOOKUP(A32,'coal TWh hist'!$A$1:$S$33,3,0)</f>
        <v>10.639160128259618</v>
      </c>
      <c r="F32" s="9">
        <f t="shared" si="1"/>
        <v>1.3658454536003848E-2</v>
      </c>
      <c r="G32" s="9">
        <f t="shared" si="2"/>
        <v>2.5386495291952471E-2</v>
      </c>
      <c r="H32" s="9">
        <f t="shared" si="3"/>
        <v>2.5386495291952471E-2</v>
      </c>
      <c r="I32" s="8">
        <f>VLOOKUP($A32,'coal TWh hist'!$A$1:$S$33,3,0)</f>
        <v>217.73885611069372</v>
      </c>
      <c r="J32" s="8">
        <f>VLOOKUP($A32,'coal TWh hist'!$A$1:$S$33,4,0)</f>
        <v>206.58744425401375</v>
      </c>
      <c r="K32" s="8">
        <f>VLOOKUP($A32,'coal TWh hist'!$A$1:$S$33,5,0)</f>
        <v>221.70325330151229</v>
      </c>
      <c r="L32" s="8">
        <f>VLOOKUP($A32,'coal TWh hist'!$A$1:$S$33,6,0)</f>
        <v>237.73584780230976</v>
      </c>
      <c r="M32" s="8">
        <f>VLOOKUP($A32,'coal TWh hist'!$A$1:$S$33,7,0)</f>
        <v>239.09545554464921</v>
      </c>
      <c r="N32" s="8">
        <f>VLOOKUP($A32,'coal TWh hist'!$A$1:$S$33,8,0)</f>
        <v>228.37801623895334</v>
      </c>
      <c r="O32" s="8">
        <f>VLOOKUP($A32,'coal TWh hist'!$A$1:$S$33,9,0)</f>
        <v>219.18679178661515</v>
      </c>
      <c r="P32" s="3">
        <f t="shared" ref="P32:Y32" si="33">IF(O32*($H32+1)&lt;0,0,O32*($H32+1))</f>
        <v>224.75117624436422</v>
      </c>
      <c r="Q32" s="3">
        <f t="shared" si="33"/>
        <v>230.45682092195256</v>
      </c>
      <c r="R32" s="3">
        <f t="shared" si="33"/>
        <v>236.30731192128604</v>
      </c>
      <c r="S32" s="3">
        <f t="shared" si="33"/>
        <v>242.30632638282972</v>
      </c>
      <c r="T32" s="3">
        <f t="shared" si="33"/>
        <v>248.45763479675773</v>
      </c>
      <c r="U32" s="3">
        <f t="shared" si="33"/>
        <v>254.76510337277526</v>
      </c>
      <c r="V32" s="3">
        <f t="shared" si="33"/>
        <v>261.23269647010198</v>
      </c>
      <c r="W32" s="3">
        <f t="shared" si="33"/>
        <v>267.86447908914425</v>
      </c>
      <c r="X32" s="3">
        <f t="shared" si="33"/>
        <v>274.66461942642212</v>
      </c>
      <c r="Y32" s="3">
        <f t="shared" si="33"/>
        <v>281.6373914943569</v>
      </c>
    </row>
    <row r="33" spans="1:25" x14ac:dyDescent="0.25">
      <c r="A33" t="s">
        <v>65</v>
      </c>
      <c r="B33" t="s">
        <v>64</v>
      </c>
      <c r="D33" s="9">
        <f>VLOOKUP(A33,'coal TWh hist'!$A$1:$S$33,8,0)/'coal TWh hist'!$H$33</f>
        <v>1</v>
      </c>
      <c r="E33" s="8">
        <f>SUM(E2:E32)</f>
        <v>778.94318864661204</v>
      </c>
      <c r="F33" s="9">
        <f>SUM(F2:F32)</f>
        <v>1.0000000000000002</v>
      </c>
      <c r="G33" s="9">
        <f>POWER(N33/J33,1/5)-1</f>
        <v>4.0473127764910188E-2</v>
      </c>
      <c r="H33" s="9"/>
      <c r="I33" s="3">
        <f>SUM(I2:I32)</f>
        <v>3914.6772263625803</v>
      </c>
      <c r="J33" s="3">
        <f t="shared" ref="J33:O33" si="34">SUM(J2:J32)</f>
        <v>3849.0506247885132</v>
      </c>
      <c r="K33" s="3">
        <f t="shared" si="34"/>
        <v>4028.670594187744</v>
      </c>
      <c r="L33" s="3">
        <f t="shared" si="34"/>
        <v>4214.4888018137062</v>
      </c>
      <c r="M33" s="3">
        <f t="shared" si="34"/>
        <v>4547.3040803098829</v>
      </c>
      <c r="N33" s="3">
        <f t="shared" si="34"/>
        <v>4693.6204150091926</v>
      </c>
      <c r="O33" s="3">
        <f t="shared" si="34"/>
        <v>4764.6032951835841</v>
      </c>
      <c r="P33" s="3">
        <f>SUM(P2:P32)</f>
        <v>5025.3793880885787</v>
      </c>
      <c r="Q33" s="3">
        <f t="shared" ref="Q33:Y33" si="35">SUM(Q2:Q32)</f>
        <v>5307.182595182192</v>
      </c>
      <c r="R33" s="3">
        <f t="shared" si="35"/>
        <v>5612.0386077946941</v>
      </c>
      <c r="S33" s="3">
        <f t="shared" si="35"/>
        <v>5942.2127187032411</v>
      </c>
      <c r="T33" s="3">
        <f t="shared" si="35"/>
        <v>6300.2423162005962</v>
      </c>
      <c r="U33" s="3">
        <f t="shared" si="35"/>
        <v>6688.9744222122617</v>
      </c>
      <c r="V33" s="3">
        <f t="shared" si="35"/>
        <v>7111.6091140637682</v>
      </c>
      <c r="W33" s="3">
        <f t="shared" si="35"/>
        <v>7571.7498169177506</v>
      </c>
      <c r="X33" s="3">
        <f t="shared" si="35"/>
        <v>8073.4616277760315</v>
      </c>
      <c r="Y33" s="3">
        <f t="shared" si="35"/>
        <v>8621.3390371011574</v>
      </c>
    </row>
    <row r="35" spans="1:25" x14ac:dyDescent="0.25">
      <c r="A35" s="13"/>
      <c r="B35" s="15"/>
      <c r="E35" s="14" t="s">
        <v>144</v>
      </c>
      <c r="F35" s="9">
        <v>0</v>
      </c>
      <c r="G35" t="s">
        <v>147</v>
      </c>
      <c r="I35" t="s">
        <v>121</v>
      </c>
      <c r="J35" s="2">
        <f>(J33-I33)/I33</f>
        <v>-1.676424332819022E-2</v>
      </c>
      <c r="K35" s="2">
        <f t="shared" ref="K35:O35" si="36">(K33-J33)/J33</f>
        <v>4.6666044931300429E-2</v>
      </c>
      <c r="L35" s="2">
        <f t="shared" si="36"/>
        <v>4.6123951631599387E-2</v>
      </c>
      <c r="M35" s="2">
        <f t="shared" si="36"/>
        <v>7.8969311379579313E-2</v>
      </c>
      <c r="N35" s="2">
        <f t="shared" si="36"/>
        <v>3.2176501090584363E-2</v>
      </c>
      <c r="O35" s="2">
        <f t="shared" si="36"/>
        <v>1.512326815935168E-2</v>
      </c>
      <c r="P35" s="2">
        <f t="shared" ref="P35" si="37">(P33-O33)/O33</f>
        <v>5.4731963344903545E-2</v>
      </c>
      <c r="Q35" s="2">
        <f t="shared" ref="Q35" si="38">(Q33-P33)/P33</f>
        <v>5.6076006472577621E-2</v>
      </c>
      <c r="R35" s="2">
        <f t="shared" ref="R35" si="39">(R33-Q33)/Q33</f>
        <v>5.7442156388070653E-2</v>
      </c>
      <c r="S35" s="2">
        <f t="shared" ref="S35" si="40">(S33-R33)/R33</f>
        <v>5.8833185938877944E-2</v>
      </c>
      <c r="T35" s="2">
        <f t="shared" ref="T35" si="41">(T33-S33)/S33</f>
        <v>6.0251898483951828E-2</v>
      </c>
      <c r="U35" s="2">
        <f t="shared" ref="U35" si="42">(U33-T33)/T33</f>
        <v>6.1701135686808489E-2</v>
      </c>
      <c r="V35" s="2">
        <f t="shared" ref="V35" si="43">(V33-U33)/U33</f>
        <v>6.3183780528155667E-2</v>
      </c>
      <c r="W35" s="2">
        <f t="shared" ref="W35" si="44">(W33-V33)/V33</f>
        <v>6.4702755097157671E-2</v>
      </c>
      <c r="X35" s="2">
        <f t="shared" ref="X35" si="45">(X33-W33)/W33</f>
        <v>6.6261012710337255E-2</v>
      </c>
      <c r="Y35" s="2">
        <f t="shared" ref="Y35" si="46">(Y33-X33)/X33</f>
        <v>6.7861523914376706E-2</v>
      </c>
    </row>
    <row r="36" spans="1:25" x14ac:dyDescent="0.25">
      <c r="A36" s="13"/>
      <c r="B36" s="13"/>
      <c r="C36" s="13"/>
      <c r="E36" s="14" t="s">
        <v>145</v>
      </c>
      <c r="F36" s="9">
        <f>POWER(T33/O33,1/5)-1</f>
        <v>5.7465241838784875E-2</v>
      </c>
      <c r="I36" t="s">
        <v>122</v>
      </c>
      <c r="J36" s="3">
        <f>J33-I33</f>
        <v>-65.626601574067081</v>
      </c>
      <c r="K36" s="3">
        <f t="shared" ref="K36:Y36" si="47">K33-J33</f>
        <v>179.61996939923074</v>
      </c>
      <c r="L36" s="3">
        <f t="shared" si="47"/>
        <v>185.81820762596226</v>
      </c>
      <c r="M36" s="3">
        <f t="shared" si="47"/>
        <v>332.81527849617669</v>
      </c>
      <c r="N36" s="3">
        <f t="shared" si="47"/>
        <v>146.31633469930966</v>
      </c>
      <c r="O36" s="3">
        <f t="shared" si="47"/>
        <v>70.982880174391539</v>
      </c>
      <c r="P36" s="3">
        <f t="shared" si="47"/>
        <v>260.77609290499458</v>
      </c>
      <c r="Q36" s="3">
        <f t="shared" si="47"/>
        <v>281.80320709361331</v>
      </c>
      <c r="R36" s="3">
        <f t="shared" si="47"/>
        <v>304.85601261250213</v>
      </c>
      <c r="S36" s="3">
        <f t="shared" si="47"/>
        <v>330.17411090854694</v>
      </c>
      <c r="T36" s="3">
        <f t="shared" si="47"/>
        <v>358.0295974973551</v>
      </c>
      <c r="U36" s="3">
        <f t="shared" si="47"/>
        <v>388.73210601166556</v>
      </c>
      <c r="V36" s="3">
        <f t="shared" si="47"/>
        <v>422.63469185150643</v>
      </c>
      <c r="W36" s="3">
        <f t="shared" si="47"/>
        <v>460.14070285398248</v>
      </c>
      <c r="X36" s="3">
        <f t="shared" si="47"/>
        <v>501.71181085828084</v>
      </c>
      <c r="Y36" s="3">
        <f t="shared" si="47"/>
        <v>547.87740932512588</v>
      </c>
    </row>
    <row r="37" spans="1:25" x14ac:dyDescent="0.25">
      <c r="E37" s="14" t="s">
        <v>146</v>
      </c>
      <c r="F37" s="9">
        <f>POWER(Y33/T33,1/5)-1</f>
        <v>6.4739814371201687E-2</v>
      </c>
    </row>
    <row r="38" spans="1:25" x14ac:dyDescent="0.25">
      <c r="E38" s="14" t="s">
        <v>140</v>
      </c>
    </row>
  </sheetData>
  <phoneticPr fontId="1" type="noConversion"/>
  <conditionalFormatting sqref="I2:Y3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H2" sqref="A2:H2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>
        <v>2020</v>
      </c>
      <c r="J1">
        <v>2021</v>
      </c>
      <c r="K1" s="1">
        <v>2022</v>
      </c>
      <c r="L1">
        <v>2023</v>
      </c>
      <c r="M1">
        <v>2024</v>
      </c>
      <c r="N1" s="1">
        <v>2025</v>
      </c>
      <c r="O1">
        <v>2026</v>
      </c>
      <c r="P1">
        <v>2027</v>
      </c>
      <c r="Q1" s="1">
        <v>2028</v>
      </c>
      <c r="R1">
        <v>2029</v>
      </c>
      <c r="S1">
        <v>2030</v>
      </c>
    </row>
    <row r="2" spans="1:19" x14ac:dyDescent="0.25">
      <c r="A2" t="s">
        <v>2</v>
      </c>
      <c r="B2" t="s">
        <v>3</v>
      </c>
      <c r="C2" s="8">
        <f>'coal GWh'!C2*0.001</f>
        <v>184.46083188662587</v>
      </c>
      <c r="D2" s="8">
        <f>'coal GWh'!D2*0.001</f>
        <v>183.15147663054145</v>
      </c>
      <c r="E2" s="8">
        <f>'coal GWh'!E2*0.001</f>
        <v>200.70163883479145</v>
      </c>
      <c r="F2" s="8">
        <f>'coal GWh'!F2*0.001</f>
        <v>216.53706496498523</v>
      </c>
      <c r="G2" s="8">
        <f>'coal GWh'!G2*0.001</f>
        <v>233.3641900866709</v>
      </c>
      <c r="H2" s="8">
        <f>'coal GWh'!H2*0.001</f>
        <v>245.85677186666618</v>
      </c>
      <c r="I2" s="8">
        <f>'coal GWh'!I2*0.001</f>
        <v>232.63091112487325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t="s">
        <v>4</v>
      </c>
      <c r="B3" t="s">
        <v>5</v>
      </c>
      <c r="C3" s="8">
        <f>'coal GWh'!C3*0.001</f>
        <v>14.583753184356134</v>
      </c>
      <c r="D3" s="8">
        <f>'coal GWh'!D3*0.001</f>
        <v>16.057696102372354</v>
      </c>
      <c r="E3" s="8">
        <f>'coal GWh'!E3*0.001</f>
        <v>16.136566869327936</v>
      </c>
      <c r="F3" s="8">
        <f>'coal GWh'!F3*0.001</f>
        <v>9.742557383420051</v>
      </c>
      <c r="G3" s="8">
        <f>'coal GWh'!G3*0.001</f>
        <v>12.889924677086114</v>
      </c>
      <c r="H3" s="8">
        <f>'coal GWh'!H3*0.001</f>
        <v>10.240352019424387</v>
      </c>
      <c r="I3" s="8">
        <f>'coal GWh'!I3*0.001</f>
        <v>8.3294769591013598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t="s">
        <v>6</v>
      </c>
      <c r="B4" t="s">
        <v>7</v>
      </c>
      <c r="C4" s="8">
        <f>'coal GWh'!C4*0.001</f>
        <v>37.841982107409102</v>
      </c>
      <c r="D4" s="8">
        <f>'coal GWh'!D4*0.001</f>
        <v>37.351793761361051</v>
      </c>
      <c r="E4" s="8">
        <f>'coal GWh'!E4*0.001</f>
        <v>38.64909639018132</v>
      </c>
      <c r="F4" s="8">
        <f>'coal GWh'!F4*0.001</f>
        <v>40.087813807986741</v>
      </c>
      <c r="G4" s="8">
        <f>'coal GWh'!G4*0.001</f>
        <v>46.497214436948859</v>
      </c>
      <c r="H4" s="8">
        <f>'coal GWh'!H4*0.001</f>
        <v>47.167160631900799</v>
      </c>
      <c r="I4" s="8">
        <f>'coal GWh'!I4*0.001</f>
        <v>44.627125022916175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t="s">
        <v>8</v>
      </c>
      <c r="B5" t="s">
        <v>9</v>
      </c>
      <c r="C5" s="8">
        <f>'coal GWh'!C5*0.001</f>
        <v>115.31811034823205</v>
      </c>
      <c r="D5" s="8">
        <f>'coal GWh'!D5*0.001</f>
        <v>95.405933029971607</v>
      </c>
      <c r="E5" s="8">
        <f>'coal GWh'!E5*0.001</f>
        <v>78.589884903637866</v>
      </c>
      <c r="F5" s="8">
        <f>'coal GWh'!F5*0.001</f>
        <v>99.021557990815737</v>
      </c>
      <c r="G5" s="8">
        <f>'coal GWh'!G5*0.001</f>
        <v>124.76196936945934</v>
      </c>
      <c r="H5" s="8">
        <f>'coal GWh'!H5*0.001</f>
        <v>125.22597936067274</v>
      </c>
      <c r="I5" s="8">
        <f>'coal GWh'!I5*0.001</f>
        <v>139.38392234123333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10</v>
      </c>
      <c r="B6" t="s">
        <v>11</v>
      </c>
      <c r="C6" s="8">
        <f>'coal GWh'!C6*0.001</f>
        <v>70.336455915192261</v>
      </c>
      <c r="D6" s="8">
        <f>'coal GWh'!D6*0.001</f>
        <v>68.395508754043178</v>
      </c>
      <c r="E6" s="8">
        <f>'coal GWh'!E6*0.001</f>
        <v>67.652242713479779</v>
      </c>
      <c r="F6" s="8">
        <f>'coal GWh'!F6*0.001</f>
        <v>68.675342739239241</v>
      </c>
      <c r="G6" s="8">
        <f>'coal GWh'!G6*0.001</f>
        <v>74.728207541971415</v>
      </c>
      <c r="H6" s="8">
        <f>'coal GWh'!H6*0.001</f>
        <v>75.4241587932069</v>
      </c>
      <c r="I6" s="8">
        <f>'coal GWh'!I6*0.001</f>
        <v>84.134401789387283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t="s">
        <v>12</v>
      </c>
      <c r="B7" t="s">
        <v>13</v>
      </c>
      <c r="C7" s="8">
        <f>'coal GWh'!C7*0.001</f>
        <v>246.45843483356242</v>
      </c>
      <c r="D7" s="8">
        <f>'coal GWh'!D7*0.001</f>
        <v>227.20311957936502</v>
      </c>
      <c r="E7" s="8">
        <f>'coal GWh'!E7*0.001</f>
        <v>228.95445493126687</v>
      </c>
      <c r="F7" s="8">
        <f>'coal GWh'!F7*0.001</f>
        <v>258.14187798139085</v>
      </c>
      <c r="G7" s="8">
        <f>'coal GWh'!G7*0.001</f>
        <v>246.48606384459913</v>
      </c>
      <c r="H7" s="8">
        <f>'coal GWh'!H7*0.001</f>
        <v>247.91835253237485</v>
      </c>
      <c r="I7" s="8">
        <f>'coal GWh'!I7*0.001</f>
        <v>262.74372081292864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t="s">
        <v>14</v>
      </c>
      <c r="B8" t="s">
        <v>15</v>
      </c>
      <c r="C8" s="8">
        <f>'coal GWh'!C8*0.001</f>
        <v>64.77729729572421</v>
      </c>
      <c r="D8" s="8">
        <f>'coal GWh'!D8*0.001</f>
        <v>48.032211359500423</v>
      </c>
      <c r="E8" s="8">
        <f>'coal GWh'!E8*0.001</f>
        <v>53.845340096495896</v>
      </c>
      <c r="F8" s="8">
        <f>'coal GWh'!F8*0.001</f>
        <v>57.692597646406142</v>
      </c>
      <c r="G8" s="8">
        <f>'coal GWh'!G8*0.001</f>
        <v>77.668659602420092</v>
      </c>
      <c r="H8" s="8">
        <f>'coal GWh'!H8*0.001</f>
        <v>94.758819197142216</v>
      </c>
      <c r="I8" s="8">
        <f>'coal GWh'!I8*0.001</f>
        <v>100.02456721273693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16</v>
      </c>
      <c r="B9" t="s">
        <v>17</v>
      </c>
      <c r="C9" s="8">
        <f>'coal GWh'!C9*0.001</f>
        <v>100.3895674248202</v>
      </c>
      <c r="D9" s="8">
        <f>'coal GWh'!D9*0.001</f>
        <v>94.283925778906621</v>
      </c>
      <c r="E9" s="8">
        <f>'coal GWh'!E9*0.001</f>
        <v>107.2831103002509</v>
      </c>
      <c r="F9" s="8">
        <f>'coal GWh'!F9*0.001</f>
        <v>109.16944156760077</v>
      </c>
      <c r="G9" s="8">
        <f>'coal GWh'!G9*0.001</f>
        <v>117.1915753288102</v>
      </c>
      <c r="H9" s="8">
        <f>'coal GWh'!H9*0.001</f>
        <v>128.7804622017571</v>
      </c>
      <c r="I9" s="8">
        <f>'coal GWh'!I9*0.001</f>
        <v>127.48138455470476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18</v>
      </c>
      <c r="B10" t="s">
        <v>19</v>
      </c>
      <c r="C10" s="8">
        <f>'coal GWh'!C10*0.001</f>
        <v>19.532508826565657</v>
      </c>
      <c r="D10" s="8">
        <f>'coal GWh'!D10*0.001</f>
        <v>20.559874947447891</v>
      </c>
      <c r="E10" s="8">
        <f>'coal GWh'!E10*0.001</f>
        <v>16.963791136827481</v>
      </c>
      <c r="F10" s="8">
        <f>'coal GWh'!F10*0.001</f>
        <v>16.795950966351608</v>
      </c>
      <c r="G10" s="8">
        <f>'coal GWh'!G10*0.001</f>
        <v>18.15862282237557</v>
      </c>
      <c r="H10" s="8">
        <f>'coal GWh'!H10*0.001</f>
        <v>17.883160114392719</v>
      </c>
      <c r="I10" s="8">
        <f>'coal GWh'!I10*0.001</f>
        <v>17.451387639307242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t="s">
        <v>20</v>
      </c>
      <c r="B11" t="s">
        <v>21</v>
      </c>
      <c r="C11" s="8">
        <f>'coal GWh'!C11*0.001</f>
        <v>220.46907689276804</v>
      </c>
      <c r="D11" s="8">
        <f>'coal GWh'!D11*0.001</f>
        <v>216.64576422743124</v>
      </c>
      <c r="E11" s="8">
        <f>'coal GWh'!E11*0.001</f>
        <v>227.62814758244193</v>
      </c>
      <c r="F11" s="8">
        <f>'coal GWh'!F11*0.001</f>
        <v>237.36814917616354</v>
      </c>
      <c r="G11" s="8">
        <f>'coal GWh'!G11*0.001</f>
        <v>260.89354687945939</v>
      </c>
      <c r="H11" s="8">
        <f>'coal GWh'!H11*0.001</f>
        <v>263.19588812815215</v>
      </c>
      <c r="I11" s="8">
        <f>'coal GWh'!I11*0.001</f>
        <v>261.59138240590391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t="s">
        <v>22</v>
      </c>
      <c r="B12" t="s">
        <v>23</v>
      </c>
      <c r="C12" s="8">
        <f>'coal GWh'!C12*0.001</f>
        <v>70.561543166403794</v>
      </c>
      <c r="D12" s="8">
        <f>'coal GWh'!D12*0.001</f>
        <v>71.375749876123592</v>
      </c>
      <c r="E12" s="8">
        <f>'coal GWh'!E12*0.001</f>
        <v>73.99497500277019</v>
      </c>
      <c r="F12" s="8">
        <f>'coal GWh'!F12*0.001</f>
        <v>73.362873428496172</v>
      </c>
      <c r="G12" s="8">
        <f>'coal GWh'!G12*0.001</f>
        <v>79.318582267226347</v>
      </c>
      <c r="H12" s="8">
        <f>'coal GWh'!H12*0.001</f>
        <v>81.950054368504567</v>
      </c>
      <c r="I12" s="8">
        <f>'coal GWh'!I12*0.001</f>
        <v>81.642881642988286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t="s">
        <v>24</v>
      </c>
      <c r="B13" t="s">
        <v>25</v>
      </c>
      <c r="C13" s="8">
        <f>'coal GWh'!C13*0.001</f>
        <v>249.59678607683102</v>
      </c>
      <c r="D13" s="8">
        <f>'coal GWh'!D13*0.001</f>
        <v>230.79614189754278</v>
      </c>
      <c r="E13" s="8">
        <f>'coal GWh'!E13*0.001</f>
        <v>236.33341032088225</v>
      </c>
      <c r="F13" s="8">
        <f>'coal GWh'!F13*0.001</f>
        <v>240.3216862663696</v>
      </c>
      <c r="G13" s="8">
        <f>'coal GWh'!G13*0.001</f>
        <v>253.34729340430599</v>
      </c>
      <c r="H13" s="8">
        <f>'coal GWh'!H13*0.001</f>
        <v>234.89362202617531</v>
      </c>
      <c r="I13" s="8">
        <f>'coal GWh'!I13*0.001</f>
        <v>228.27308959488121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t="s">
        <v>26</v>
      </c>
      <c r="B14" t="s">
        <v>27</v>
      </c>
      <c r="C14" s="8">
        <f>'coal GWh'!C14*0.001</f>
        <v>87.02958497782663</v>
      </c>
      <c r="D14" s="8">
        <f>'coal GWh'!D14*0.001</f>
        <v>88.122774466937358</v>
      </c>
      <c r="E14" s="8">
        <f>'coal GWh'!E14*0.001</f>
        <v>93.340581080686675</v>
      </c>
      <c r="F14" s="8">
        <f>'coal GWh'!F14*0.001</f>
        <v>95.491420511047536</v>
      </c>
      <c r="G14" s="8">
        <f>'coal GWh'!G14*0.001</f>
        <v>113.77159647077075</v>
      </c>
      <c r="H14" s="8">
        <f>'coal GWh'!H14*0.001</f>
        <v>135.17620070786205</v>
      </c>
      <c r="I14" s="8">
        <f>'coal GWh'!I14*0.001</f>
        <v>108.8574672471246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t="s">
        <v>28</v>
      </c>
      <c r="B15" t="s">
        <v>29</v>
      </c>
      <c r="C15" s="8">
        <f>'coal GWh'!C15*0.001</f>
        <v>70.429679214997336</v>
      </c>
      <c r="D15" s="8">
        <f>'coal GWh'!D15*0.001</f>
        <v>65.048883342331493</v>
      </c>
      <c r="E15" s="8">
        <f>'coal GWh'!E15*0.001</f>
        <v>67.021673264990838</v>
      </c>
      <c r="F15" s="8">
        <f>'coal GWh'!F15*0.001</f>
        <v>72.549197981011801</v>
      </c>
      <c r="G15" s="8">
        <f>'coal GWh'!G15*0.001</f>
        <v>84.291603964646853</v>
      </c>
      <c r="H15" s="8">
        <f>'coal GWh'!H15*0.001</f>
        <v>82.613861415300292</v>
      </c>
      <c r="I15" s="8">
        <f>'coal GWh'!I15*0.001</f>
        <v>76.329636679981022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30</v>
      </c>
      <c r="B16" t="s">
        <v>31</v>
      </c>
      <c r="C16" s="8">
        <f>'coal GWh'!C16*0.001</f>
        <v>315.63944676051062</v>
      </c>
      <c r="D16" s="8">
        <f>'coal GWh'!D16*0.001</f>
        <v>313.96571525272668</v>
      </c>
      <c r="E16" s="8">
        <f>'coal GWh'!E16*0.001</f>
        <v>321.33175651811638</v>
      </c>
      <c r="F16" s="8">
        <f>'coal GWh'!F16*0.001</f>
        <v>355.33025705656286</v>
      </c>
      <c r="G16" s="8">
        <f>'coal GWh'!G16*0.001</f>
        <v>401.78362713848503</v>
      </c>
      <c r="H16" s="8">
        <f>'coal GWh'!H16*0.001</f>
        <v>442.23904590749265</v>
      </c>
      <c r="I16" s="8">
        <f>'coal GWh'!I16*0.001</f>
        <v>464.2422952852616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t="s">
        <v>32</v>
      </c>
      <c r="B17" t="s">
        <v>33</v>
      </c>
      <c r="C17" s="8">
        <f>'coal GWh'!C17*0.001</f>
        <v>366.86093738586766</v>
      </c>
      <c r="D17" s="8">
        <f>'coal GWh'!D17*0.001</f>
        <v>357.6369126358727</v>
      </c>
      <c r="E17" s="8">
        <f>'coal GWh'!E17*0.001</f>
        <v>389.07889257762395</v>
      </c>
      <c r="F17" s="8">
        <f>'coal GWh'!F17*0.001</f>
        <v>390.52502880657693</v>
      </c>
      <c r="G17" s="8">
        <f>'coal GWh'!G17*0.001</f>
        <v>391.53181140912051</v>
      </c>
      <c r="H17" s="8">
        <f>'coal GWh'!H17*0.001</f>
        <v>384.05533403855583</v>
      </c>
      <c r="I17" s="8">
        <f>'coal GWh'!I17*0.001</f>
        <v>374.74000844298138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34</v>
      </c>
      <c r="B18" t="s">
        <v>35</v>
      </c>
      <c r="C18" s="8">
        <f>'coal GWh'!C18*0.001</f>
        <v>69.882991152407683</v>
      </c>
      <c r="D18" s="8">
        <f>'coal GWh'!D18*0.001</f>
        <v>72.627311555035149</v>
      </c>
      <c r="E18" s="8">
        <f>'coal GWh'!E18*0.001</f>
        <v>79.035618877307627</v>
      </c>
      <c r="F18" s="8">
        <f>'coal GWh'!F18*0.001</f>
        <v>89.145309064463831</v>
      </c>
      <c r="G18" s="8">
        <f>'coal GWh'!G18*0.001</f>
        <v>100.22849126930932</v>
      </c>
      <c r="H18" s="8">
        <f>'coal GWh'!H18*0.001</f>
        <v>103.54091312233132</v>
      </c>
      <c r="I18" s="8">
        <f>'coal GWh'!I18*0.001</f>
        <v>109.23744140187912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36</v>
      </c>
      <c r="B19" t="s">
        <v>37</v>
      </c>
      <c r="C19" s="8">
        <f>'coal GWh'!C19*0.001</f>
        <v>59.195215197120334</v>
      </c>
      <c r="D19" s="8">
        <f>'coal GWh'!D19*0.001</f>
        <v>51.986780670078971</v>
      </c>
      <c r="E19" s="8">
        <f>'coal GWh'!E19*0.001</f>
        <v>53.444261508142915</v>
      </c>
      <c r="F19" s="8">
        <f>'coal GWh'!F19*0.001</f>
        <v>54.689142099704249</v>
      </c>
      <c r="G19" s="8">
        <f>'coal GWh'!G19*0.001</f>
        <v>61.433595312955632</v>
      </c>
      <c r="H19" s="8">
        <f>'coal GWh'!H19*0.001</f>
        <v>65.441433436667495</v>
      </c>
      <c r="I19" s="8">
        <f>'coal GWh'!I19*0.001</f>
        <v>67.619736402580529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t="s">
        <v>38</v>
      </c>
      <c r="B20" t="s">
        <v>39</v>
      </c>
      <c r="C20" s="8">
        <f>'coal GWh'!C20*0.001</f>
        <v>131.84454399342081</v>
      </c>
      <c r="D20" s="8">
        <f>'coal GWh'!D20*0.001</f>
        <v>130.66714482023062</v>
      </c>
      <c r="E20" s="8">
        <f>'coal GWh'!E20*0.001</f>
        <v>134.84971218580574</v>
      </c>
      <c r="F20" s="8">
        <f>'coal GWh'!F20*0.001</f>
        <v>135.65634872333686</v>
      </c>
      <c r="G20" s="8">
        <f>'coal GWh'!G20*0.001</f>
        <v>135.73951908155567</v>
      </c>
      <c r="H20" s="8">
        <f>'coal GWh'!H20*0.001</f>
        <v>141.54281074305038</v>
      </c>
      <c r="I20" s="8">
        <f>'coal GWh'!I20*0.001</f>
        <v>143.56326754719504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t="s">
        <v>40</v>
      </c>
      <c r="B21" t="s">
        <v>41</v>
      </c>
      <c r="C21" s="8">
        <f>'coal GWh'!C21*0.001</f>
        <v>100.90995888322183</v>
      </c>
      <c r="D21" s="8">
        <f>'coal GWh'!D21*0.001</f>
        <v>92.51577105250864</v>
      </c>
      <c r="E21" s="8">
        <f>'coal GWh'!E21*0.001</f>
        <v>86.27761982317125</v>
      </c>
      <c r="F21" s="8">
        <f>'coal GWh'!F21*0.001</f>
        <v>103.76035524929755</v>
      </c>
      <c r="G21" s="8">
        <f>'coal GWh'!G21*0.001</f>
        <v>122.01216285927826</v>
      </c>
      <c r="H21" s="8">
        <f>'coal GWh'!H21*0.001</f>
        <v>136.96178564203527</v>
      </c>
      <c r="I21" s="8">
        <f>'coal GWh'!I21*0.001</f>
        <v>147.99121541425691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t="s">
        <v>42</v>
      </c>
      <c r="B22" t="s">
        <v>43</v>
      </c>
      <c r="C22" s="8">
        <f>'coal GWh'!C22*0.001</f>
        <v>12.140709911219957</v>
      </c>
      <c r="D22" s="8">
        <f>'coal GWh'!D22*0.001</f>
        <v>10.988762142298427</v>
      </c>
      <c r="E22" s="8">
        <f>'coal GWh'!E22*0.001</f>
        <v>11.025942683874128</v>
      </c>
      <c r="F22" s="8">
        <f>'coal GWh'!F22*0.001</f>
        <v>14.87179665758242</v>
      </c>
      <c r="G22" s="8">
        <f>'coal GWh'!G22*0.001</f>
        <v>11.070164739515516</v>
      </c>
      <c r="H22" s="8">
        <f>'coal GWh'!H22*0.001</f>
        <v>9.355800307811057</v>
      </c>
      <c r="I22" s="8">
        <f>'coal GWh'!I22*0.001</f>
        <v>8.9051068849473189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44</v>
      </c>
      <c r="B23" t="s">
        <v>45</v>
      </c>
      <c r="C23" s="8">
        <f>'coal GWh'!C23*0.001</f>
        <v>143.26348230258307</v>
      </c>
      <c r="D23" s="8">
        <f>'coal GWh'!D23*0.001</f>
        <v>139.35095685051235</v>
      </c>
      <c r="E23" s="8">
        <f>'coal GWh'!E23*0.001</f>
        <v>152.84800953201989</v>
      </c>
      <c r="F23" s="8">
        <f>'coal GWh'!F23*0.001</f>
        <v>153.38671274830884</v>
      </c>
      <c r="G23" s="8">
        <f>'coal GWh'!G23*0.001</f>
        <v>151.40542677661955</v>
      </c>
      <c r="H23" s="8">
        <f>'coal GWh'!H23*0.001</f>
        <v>179.73407136539814</v>
      </c>
      <c r="I23" s="8">
        <f>'coal GWh'!I23*0.001</f>
        <v>194.35619641204272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46</v>
      </c>
      <c r="B24" t="s">
        <v>47</v>
      </c>
      <c r="C24" s="8">
        <f>'coal GWh'!C24*0.001</f>
        <v>339.21805880937018</v>
      </c>
      <c r="D24" s="8">
        <f>'coal GWh'!D24*0.001</f>
        <v>426.1244683962716</v>
      </c>
      <c r="E24" s="8">
        <f>'coal GWh'!E24*0.001</f>
        <v>473.82129358609609</v>
      </c>
      <c r="F24" s="8">
        <f>'coal GWh'!F24*0.001</f>
        <v>455.47862463363509</v>
      </c>
      <c r="G24" s="8">
        <f>'coal GWh'!G24*0.001</f>
        <v>507.93130277498386</v>
      </c>
      <c r="H24" s="8">
        <f>'coal GWh'!H24*0.001</f>
        <v>485.73833866332654</v>
      </c>
      <c r="I24" s="8">
        <f>'coal GWh'!I24*0.001</f>
        <v>471.7980285196582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t="s">
        <v>48</v>
      </c>
      <c r="B25" t="s">
        <v>49</v>
      </c>
      <c r="C25" s="8">
        <f>'coal GWh'!C25*0.001</f>
        <v>63.922179045392689</v>
      </c>
      <c r="D25" s="8">
        <f>'coal GWh'!D25*0.001</f>
        <v>60.453213547115098</v>
      </c>
      <c r="E25" s="8">
        <f>'coal GWh'!E25*0.001</f>
        <v>59.407473976076723</v>
      </c>
      <c r="F25" s="8">
        <f>'coal GWh'!F25*0.001</f>
        <v>60.25314681156037</v>
      </c>
      <c r="G25" s="8">
        <f>'coal GWh'!G25*0.001</f>
        <v>58.034448198258211</v>
      </c>
      <c r="H25" s="8">
        <f>'coal GWh'!H25*0.001</f>
        <v>53.310693377769965</v>
      </c>
      <c r="I25" s="8">
        <f>'coal GWh'!I25*0.001</f>
        <v>53.321306980210828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50</v>
      </c>
      <c r="B26" t="s">
        <v>51</v>
      </c>
      <c r="C26" s="8">
        <f>'coal GWh'!C26*0.001</f>
        <v>241.73062522067579</v>
      </c>
      <c r="D26" s="8">
        <f>'coal GWh'!D26*0.001</f>
        <v>215.50900362351274</v>
      </c>
      <c r="E26" s="8">
        <f>'coal GWh'!E26*0.001</f>
        <v>219.90398023739186</v>
      </c>
      <c r="F26" s="8">
        <f>'coal GWh'!F26*0.001</f>
        <v>240.56600896507229</v>
      </c>
      <c r="G26" s="8">
        <f>'coal GWh'!G26*0.001</f>
        <v>260.65499451353861</v>
      </c>
      <c r="H26" s="8">
        <f>'coal GWh'!H26*0.001</f>
        <v>273.47773309374776</v>
      </c>
      <c r="I26" s="8">
        <f>'coal GWh'!I26*0.001</f>
        <v>280.88154409614231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t="s">
        <v>52</v>
      </c>
      <c r="B27" t="s">
        <v>53</v>
      </c>
      <c r="C27" s="8">
        <f>'coal GWh'!C27*0.001</f>
        <v>52.874704116776122</v>
      </c>
      <c r="D27" s="8">
        <f>'coal GWh'!D27*0.001</f>
        <v>38.096675153383991</v>
      </c>
      <c r="E27" s="8">
        <f>'coal GWh'!E27*0.001</f>
        <v>33.438283261340771</v>
      </c>
      <c r="F27" s="8">
        <f>'coal GWh'!F27*0.001</f>
        <v>30.999942744527758</v>
      </c>
      <c r="G27" s="8">
        <f>'coal GWh'!G27*0.001</f>
        <v>36.92710735951632</v>
      </c>
      <c r="H27" s="8">
        <f>'coal GWh'!H27*0.001</f>
        <v>41.356692756405373</v>
      </c>
      <c r="I27" s="8">
        <f>'coal GWh'!I27*0.001</f>
        <v>42.461672910239635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54</v>
      </c>
      <c r="B28" t="s">
        <v>55</v>
      </c>
      <c r="C28" s="8">
        <f>'coal GWh'!C28*0.001</f>
        <v>52.968121693828081</v>
      </c>
      <c r="D28" s="8">
        <f>'coal GWh'!D28*0.001</f>
        <v>50.704320710939918</v>
      </c>
      <c r="E28" s="8">
        <f>'coal GWh'!E28*0.001</f>
        <v>49.779136294348696</v>
      </c>
      <c r="F28" s="8">
        <f>'coal GWh'!F28*0.001</f>
        <v>48.364082075398876</v>
      </c>
      <c r="G28" s="8">
        <f>'coal GWh'!G28*0.001</f>
        <v>56.337042697365241</v>
      </c>
      <c r="H28" s="8">
        <f>'coal GWh'!H28*0.001</f>
        <v>56.255700064857841</v>
      </c>
      <c r="I28" s="8">
        <f>'coal GWh'!I28*0.001</f>
        <v>58.695893587705555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t="s">
        <v>56</v>
      </c>
      <c r="B29" t="s">
        <v>57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t="s">
        <v>58</v>
      </c>
      <c r="B30" t="s">
        <v>59</v>
      </c>
      <c r="C30" s="8">
        <f>'coal GWh'!C30*0.001</f>
        <v>157.2507250182953</v>
      </c>
      <c r="D30" s="8">
        <f>'coal GWh'!D30*0.001</f>
        <v>194.09057716234878</v>
      </c>
      <c r="E30" s="8">
        <f>'coal GWh'!E30*0.001</f>
        <v>213.51104761303381</v>
      </c>
      <c r="F30" s="8">
        <f>'coal GWh'!F30*0.001</f>
        <v>226.67761834176159</v>
      </c>
      <c r="G30" s="8">
        <f>'coal GWh'!G30*0.001</f>
        <v>242.87828186459518</v>
      </c>
      <c r="H30" s="8">
        <f>'coal GWh'!H30*0.001</f>
        <v>272.284640688889</v>
      </c>
      <c r="I30" s="8">
        <f>'coal GWh'!I30*0.001</f>
        <v>315.38868276612379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t="s">
        <v>60</v>
      </c>
      <c r="B31" t="s">
        <v>61</v>
      </c>
      <c r="C31" s="8">
        <f>'coal GWh'!C31*0.001</f>
        <v>37.451058609881571</v>
      </c>
      <c r="D31" s="8">
        <f>'coal GWh'!D31*0.001</f>
        <v>25.314713207787776</v>
      </c>
      <c r="E31" s="8">
        <f>'coal GWh'!E31*0.001</f>
        <v>22.119398783850144</v>
      </c>
      <c r="F31" s="8">
        <f>'coal GWh'!F31*0.001</f>
        <v>22.091047622321714</v>
      </c>
      <c r="G31" s="8">
        <f>'coal GWh'!G31*0.001</f>
        <v>26.871598073385066</v>
      </c>
      <c r="H31" s="8">
        <f>'coal GWh'!H31*0.001</f>
        <v>28.862562198368042</v>
      </c>
      <c r="I31" s="8">
        <f>'coal GWh'!I31*0.001</f>
        <v>38.712751717677286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62</v>
      </c>
      <c r="B32" t="s">
        <v>63</v>
      </c>
      <c r="C32" s="8">
        <f>'coal GWh'!C32*0.001</f>
        <v>217.73885611069372</v>
      </c>
      <c r="D32" s="8">
        <f>'coal GWh'!D32*0.001</f>
        <v>206.58744425401375</v>
      </c>
      <c r="E32" s="8">
        <f>'coal GWh'!E32*0.001</f>
        <v>221.70325330151229</v>
      </c>
      <c r="F32" s="8">
        <f>'coal GWh'!F32*0.001</f>
        <v>237.73584780230976</v>
      </c>
      <c r="G32" s="8">
        <f>'coal GWh'!G32*0.001</f>
        <v>239.09545554464921</v>
      </c>
      <c r="H32" s="8">
        <f>'coal GWh'!H32*0.001</f>
        <v>228.37801623895334</v>
      </c>
      <c r="I32" s="8">
        <f>'coal GWh'!I32*0.001</f>
        <v>219.18679178661515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t="s">
        <v>65</v>
      </c>
      <c r="B33" t="s">
        <v>64</v>
      </c>
      <c r="C33" s="3">
        <f>'coal GWh'!C33*0.001</f>
        <v>3914.9689999999996</v>
      </c>
      <c r="D33" s="3">
        <f>'coal GWh'!D33*0.001</f>
        <v>3848.5930000000008</v>
      </c>
      <c r="E33" s="3">
        <f>'coal GWh'!E33*0.001</f>
        <v>4028.73</v>
      </c>
      <c r="F33" s="3">
        <f>'coal GWh'!F33*0.001</f>
        <v>4214.5339999999997</v>
      </c>
      <c r="G33" s="3">
        <f>'coal GWh'!G33*0.001</f>
        <v>4547.37</v>
      </c>
      <c r="H33" s="3">
        <f>'coal GWh'!H33*0.001</f>
        <v>4693.8456731841943</v>
      </c>
      <c r="I33" s="3">
        <f>'coal GWh'!I33*0.001</f>
        <v>4764.7870108162397</v>
      </c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workbookViewId="0">
      <selection activeCell="D29" sqref="D29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>
        <v>2020</v>
      </c>
      <c r="J1">
        <v>2021</v>
      </c>
      <c r="K1" s="1">
        <v>2022</v>
      </c>
      <c r="L1">
        <v>2023</v>
      </c>
      <c r="M1">
        <v>2024</v>
      </c>
      <c r="N1" s="1">
        <v>2025</v>
      </c>
      <c r="O1">
        <v>2026</v>
      </c>
      <c r="P1">
        <v>2027</v>
      </c>
      <c r="Q1" s="1">
        <v>2028</v>
      </c>
      <c r="R1">
        <v>2029</v>
      </c>
      <c r="S1">
        <v>2030</v>
      </c>
    </row>
    <row r="2" spans="1:19" x14ac:dyDescent="0.25">
      <c r="A2" t="s">
        <v>2</v>
      </c>
      <c r="B2" t="s">
        <v>3</v>
      </c>
      <c r="C2" s="3">
        <f>'thermal all'!C2-biopower!G2-gas!E2-'waste heat gas pressure'!K2</f>
        <v>184460.83188662588</v>
      </c>
      <c r="D2" s="3">
        <f>'thermal all'!D2-biopower!H2-gas!F2-'waste heat gas pressure'!L2</f>
        <v>183151.47663054144</v>
      </c>
      <c r="E2" s="3">
        <f>'thermal all'!E2-biopower!I2-gas!G2-'waste heat gas pressure'!M2</f>
        <v>200701.63883479146</v>
      </c>
      <c r="F2" s="3">
        <f>'thermal all'!F2-biopower!J2-gas!H2-'waste heat gas pressure'!N2</f>
        <v>216537.06496498524</v>
      </c>
      <c r="G2" s="3">
        <f>'thermal all'!G2-biopower!K2-gas!I2-'waste heat gas pressure'!O2</f>
        <v>233364.19008667089</v>
      </c>
      <c r="H2" s="3">
        <f>'thermal all'!H2-biopower!L2-gas!J2-'waste heat gas pressure'!P2</f>
        <v>245856.77186666618</v>
      </c>
      <c r="I2" s="3">
        <f>'thermal all'!I2-biopower!M2-gas!K2-'waste heat gas pressure'!Q2</f>
        <v>232630.91112487324</v>
      </c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t="s">
        <v>4</v>
      </c>
      <c r="B3" t="s">
        <v>5</v>
      </c>
      <c r="C3" s="3">
        <f>'thermal all'!C3-biopower!G3-gas!E3-'waste heat gas pressure'!K3</f>
        <v>14583.753184356134</v>
      </c>
      <c r="D3" s="3">
        <f>'thermal all'!D3-biopower!H3-gas!F3-'waste heat gas pressure'!L3</f>
        <v>16057.696102372352</v>
      </c>
      <c r="E3" s="3">
        <f>'thermal all'!E3-biopower!I3-gas!G3-'waste heat gas pressure'!M3</f>
        <v>16136.566869327937</v>
      </c>
      <c r="F3" s="3">
        <f>'thermal all'!F3-biopower!J3-gas!H3-'waste heat gas pressure'!N3</f>
        <v>9742.5573834200513</v>
      </c>
      <c r="G3" s="3">
        <f>'thermal all'!G3-biopower!K3-gas!I3-'waste heat gas pressure'!O3</f>
        <v>12889.924677086114</v>
      </c>
      <c r="H3" s="3">
        <f>'thermal all'!H3-biopower!L3-gas!J3-'waste heat gas pressure'!P3</f>
        <v>10240.352019424387</v>
      </c>
      <c r="I3" s="3">
        <f>'thermal all'!I3-biopower!M3-gas!K3-'waste heat gas pressure'!Q3</f>
        <v>8329.4769591013592</v>
      </c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t="s">
        <v>6</v>
      </c>
      <c r="B4" t="s">
        <v>7</v>
      </c>
      <c r="C4" s="3">
        <f>'thermal all'!C4-biopower!G4-gas!E4-'waste heat gas pressure'!K4</f>
        <v>37841.982107409101</v>
      </c>
      <c r="D4" s="3">
        <f>'thermal all'!D4-biopower!H4-gas!F4-'waste heat gas pressure'!L4</f>
        <v>37351.793761361048</v>
      </c>
      <c r="E4" s="3">
        <f>'thermal all'!E4-biopower!I4-gas!G4-'waste heat gas pressure'!M4</f>
        <v>38649.096390181323</v>
      </c>
      <c r="F4" s="3">
        <f>'thermal all'!F4-biopower!J4-gas!H4-'waste heat gas pressure'!N4</f>
        <v>40087.813807986742</v>
      </c>
      <c r="G4" s="3">
        <f>'thermal all'!G4-biopower!K4-gas!I4-'waste heat gas pressure'!O4</f>
        <v>46497.21443694886</v>
      </c>
      <c r="H4" s="3">
        <f>'thermal all'!H4-biopower!L4-gas!J4-'waste heat gas pressure'!P4</f>
        <v>47167.160631900799</v>
      </c>
      <c r="I4" s="3">
        <f>'thermal all'!I4-biopower!M4-gas!K4-'waste heat gas pressure'!Q4</f>
        <v>44627.125022916174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t="s">
        <v>8</v>
      </c>
      <c r="B5" t="s">
        <v>9</v>
      </c>
      <c r="C5" s="3">
        <f>'thermal all'!C5-biopower!G5-gas!E5-'waste heat gas pressure'!K5</f>
        <v>115318.11034823205</v>
      </c>
      <c r="D5" s="3">
        <f>'thermal all'!D5-biopower!H5-gas!F5-'waste heat gas pressure'!L5</f>
        <v>95405.933029971609</v>
      </c>
      <c r="E5" s="3">
        <f>'thermal all'!E5-biopower!I5-gas!G5-'waste heat gas pressure'!M5</f>
        <v>78589.884903637867</v>
      </c>
      <c r="F5" s="3">
        <f>'thermal all'!F5-biopower!J5-gas!H5-'waste heat gas pressure'!N5</f>
        <v>99021.557990815738</v>
      </c>
      <c r="G5" s="3">
        <f>'thermal all'!G5-biopower!K5-gas!I5-'waste heat gas pressure'!O5</f>
        <v>124761.96936945933</v>
      </c>
      <c r="H5" s="3">
        <f>'thermal all'!H5-biopower!L5-gas!J5-'waste heat gas pressure'!P5</f>
        <v>125225.97936067273</v>
      </c>
      <c r="I5" s="3">
        <f>'thermal all'!I5-biopower!M5-gas!K5-'waste heat gas pressure'!Q5</f>
        <v>139383.92234123332</v>
      </c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t="s">
        <v>10</v>
      </c>
      <c r="B6" t="s">
        <v>11</v>
      </c>
      <c r="C6" s="3">
        <f>'thermal all'!C6-biopower!G6-gas!E6-'waste heat gas pressure'!K6</f>
        <v>70336.455915192259</v>
      </c>
      <c r="D6" s="3">
        <f>'thermal all'!D6-biopower!H6-gas!F6-'waste heat gas pressure'!L6</f>
        <v>68395.50875404317</v>
      </c>
      <c r="E6" s="3">
        <f>'thermal all'!E6-biopower!I6-gas!G6-'waste heat gas pressure'!M6</f>
        <v>67652.242713479776</v>
      </c>
      <c r="F6" s="3">
        <f>'thermal all'!F6-biopower!J6-gas!H6-'waste heat gas pressure'!N6</f>
        <v>68675.342739239233</v>
      </c>
      <c r="G6" s="3">
        <f>'thermal all'!G6-biopower!K6-gas!I6-'waste heat gas pressure'!O6</f>
        <v>74728.207541971409</v>
      </c>
      <c r="H6" s="3">
        <f>'thermal all'!H6-biopower!L6-gas!J6-'waste heat gas pressure'!P6</f>
        <v>75424.158793206894</v>
      </c>
      <c r="I6" s="3">
        <f>'thermal all'!I6-biopower!M6-gas!K6-'waste heat gas pressure'!Q6</f>
        <v>84134.401789387281</v>
      </c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t="s">
        <v>12</v>
      </c>
      <c r="B7" t="s">
        <v>13</v>
      </c>
      <c r="C7" s="3">
        <f>'thermal all'!C7-biopower!G7-gas!E7-'waste heat gas pressure'!K7</f>
        <v>246458.43483356241</v>
      </c>
      <c r="D7" s="3">
        <f>'thermal all'!D7-biopower!H7-gas!F7-'waste heat gas pressure'!L7</f>
        <v>227203.11957936501</v>
      </c>
      <c r="E7" s="3">
        <f>'thermal all'!E7-biopower!I7-gas!G7-'waste heat gas pressure'!M7</f>
        <v>228954.45493126687</v>
      </c>
      <c r="F7" s="3">
        <f>'thermal all'!F7-biopower!J7-gas!H7-'waste heat gas pressure'!N7</f>
        <v>258141.87798139086</v>
      </c>
      <c r="G7" s="3">
        <f>'thermal all'!G7-biopower!K7-gas!I7-'waste heat gas pressure'!O7</f>
        <v>246486.06384459912</v>
      </c>
      <c r="H7" s="3">
        <f>'thermal all'!H7-biopower!L7-gas!J7-'waste heat gas pressure'!P7</f>
        <v>247918.35253237485</v>
      </c>
      <c r="I7" s="3">
        <f>'thermal all'!I7-biopower!M7-gas!K7-'waste heat gas pressure'!Q7</f>
        <v>262743.72081292863</v>
      </c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t="s">
        <v>14</v>
      </c>
      <c r="B8" t="s">
        <v>15</v>
      </c>
      <c r="C8" s="3">
        <f>'thermal all'!C8-biopower!G8-gas!E8-'waste heat gas pressure'!K8</f>
        <v>64777.297295724209</v>
      </c>
      <c r="D8" s="3">
        <f>'thermal all'!D8-biopower!H8-gas!F8-'waste heat gas pressure'!L8</f>
        <v>48032.211359500419</v>
      </c>
      <c r="E8" s="3">
        <f>'thermal all'!E8-biopower!I8-gas!G8-'waste heat gas pressure'!M8</f>
        <v>53845.340096495893</v>
      </c>
      <c r="F8" s="3">
        <f>'thermal all'!F8-biopower!J8-gas!H8-'waste heat gas pressure'!N8</f>
        <v>57692.597646406139</v>
      </c>
      <c r="G8" s="3">
        <f>'thermal all'!G8-biopower!K8-gas!I8-'waste heat gas pressure'!O8</f>
        <v>77668.659602420084</v>
      </c>
      <c r="H8" s="3">
        <f>'thermal all'!H8-biopower!L8-gas!J8-'waste heat gas pressure'!P8</f>
        <v>94758.81919714222</v>
      </c>
      <c r="I8" s="3">
        <f>'thermal all'!I8-biopower!M8-gas!K8-'waste heat gas pressure'!Q8</f>
        <v>100024.56721273692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t="s">
        <v>16</v>
      </c>
      <c r="B9" t="s">
        <v>17</v>
      </c>
      <c r="C9" s="3">
        <f>'thermal all'!C9-biopower!G9-gas!E9-'waste heat gas pressure'!K9</f>
        <v>100389.5674248202</v>
      </c>
      <c r="D9" s="3">
        <f>'thermal all'!D9-biopower!H9-gas!F9-'waste heat gas pressure'!L9</f>
        <v>94283.925778906618</v>
      </c>
      <c r="E9" s="3">
        <f>'thermal all'!E9-biopower!I9-gas!G9-'waste heat gas pressure'!M9</f>
        <v>107283.11030025089</v>
      </c>
      <c r="F9" s="3">
        <f>'thermal all'!F9-biopower!J9-gas!H9-'waste heat gas pressure'!N9</f>
        <v>109169.44156760076</v>
      </c>
      <c r="G9" s="3">
        <f>'thermal all'!G9-biopower!K9-gas!I9-'waste heat gas pressure'!O9</f>
        <v>117191.5753288102</v>
      </c>
      <c r="H9" s="3">
        <f>'thermal all'!H9-biopower!L9-gas!J9-'waste heat gas pressure'!P9</f>
        <v>128780.46220175711</v>
      </c>
      <c r="I9" s="3">
        <f>'thermal all'!I9-biopower!M9-gas!K9-'waste heat gas pressure'!Q9</f>
        <v>127481.38455470475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t="s">
        <v>18</v>
      </c>
      <c r="B10" t="s">
        <v>19</v>
      </c>
      <c r="C10" s="3">
        <f>'thermal all'!C10-biopower!G10-gas!E10-'waste heat gas pressure'!K10</f>
        <v>19532.508826565656</v>
      </c>
      <c r="D10" s="3">
        <f>'thermal all'!D10-biopower!H10-gas!F10-'waste heat gas pressure'!L10</f>
        <v>20559.87494744789</v>
      </c>
      <c r="E10" s="3">
        <f>'thermal all'!E10-biopower!I10-gas!G10-'waste heat gas pressure'!M10</f>
        <v>16963.79113682748</v>
      </c>
      <c r="F10" s="3">
        <f>'thermal all'!F10-biopower!J10-gas!H10-'waste heat gas pressure'!N10</f>
        <v>16795.950966351607</v>
      </c>
      <c r="G10" s="3">
        <f>'thermal all'!G10-biopower!K10-gas!I10-'waste heat gas pressure'!O10</f>
        <v>18158.622822375568</v>
      </c>
      <c r="H10" s="3">
        <f>'thermal all'!H10-biopower!L10-gas!J10-'waste heat gas pressure'!P10</f>
        <v>17883.160114392718</v>
      </c>
      <c r="I10" s="3">
        <f>'thermal all'!I10-biopower!M10-gas!K10-'waste heat gas pressure'!Q10</f>
        <v>17451.387639307242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t="s">
        <v>20</v>
      </c>
      <c r="B11" t="s">
        <v>21</v>
      </c>
      <c r="C11" s="3">
        <f>'thermal all'!C11-biopower!G11-gas!E11-'waste heat gas pressure'!K11</f>
        <v>220469.07689276803</v>
      </c>
      <c r="D11" s="3">
        <f>'thermal all'!D11-biopower!H11-gas!F11-'waste heat gas pressure'!L11</f>
        <v>216645.76422743124</v>
      </c>
      <c r="E11" s="3">
        <f>'thermal all'!E11-biopower!I11-gas!G11-'waste heat gas pressure'!M11</f>
        <v>227628.14758244192</v>
      </c>
      <c r="F11" s="3">
        <f>'thermal all'!F11-biopower!J11-gas!H11-'waste heat gas pressure'!N11</f>
        <v>237368.14917616354</v>
      </c>
      <c r="G11" s="3">
        <f>'thermal all'!G11-biopower!K11-gas!I11-'waste heat gas pressure'!O11</f>
        <v>260893.54687945938</v>
      </c>
      <c r="H11" s="3">
        <f>'thermal all'!H11-biopower!L11-gas!J11-'waste heat gas pressure'!P11</f>
        <v>263195.88812815212</v>
      </c>
      <c r="I11" s="3">
        <f>'thermal all'!I11-biopower!M11-gas!K11-'waste heat gas pressure'!Q11</f>
        <v>261591.38240590389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t="s">
        <v>22</v>
      </c>
      <c r="B12" t="s">
        <v>23</v>
      </c>
      <c r="C12" s="3">
        <f>'thermal all'!C12-biopower!G12-gas!E12-'waste heat gas pressure'!K12</f>
        <v>70561.54316640379</v>
      </c>
      <c r="D12" s="3">
        <f>'thermal all'!D12-biopower!H12-gas!F12-'waste heat gas pressure'!L12</f>
        <v>71375.749876123591</v>
      </c>
      <c r="E12" s="3">
        <f>'thermal all'!E12-biopower!I12-gas!G12-'waste heat gas pressure'!M12</f>
        <v>73994.975002770181</v>
      </c>
      <c r="F12" s="3">
        <f>'thermal all'!F12-biopower!J12-gas!H12-'waste heat gas pressure'!N12</f>
        <v>73362.873428496168</v>
      </c>
      <c r="G12" s="3">
        <f>'thermal all'!G12-biopower!K12-gas!I12-'waste heat gas pressure'!O12</f>
        <v>79318.582267226346</v>
      </c>
      <c r="H12" s="3">
        <f>'thermal all'!H12-biopower!L12-gas!J12-'waste heat gas pressure'!P12</f>
        <v>81950.05436850457</v>
      </c>
      <c r="I12" s="3">
        <f>'thermal all'!I12-biopower!M12-gas!K12-'waste heat gas pressure'!Q12</f>
        <v>81642.881642988286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t="s">
        <v>24</v>
      </c>
      <c r="B13" t="s">
        <v>25</v>
      </c>
      <c r="C13" s="3">
        <f>'thermal all'!C13-biopower!G13-gas!E13-'waste heat gas pressure'!K13</f>
        <v>249596.78607683102</v>
      </c>
      <c r="D13" s="3">
        <f>'thermal all'!D13-biopower!H13-gas!F13-'waste heat gas pressure'!L13</f>
        <v>230796.14189754278</v>
      </c>
      <c r="E13" s="3">
        <f>'thermal all'!E13-biopower!I13-gas!G13-'waste heat gas pressure'!M13</f>
        <v>236333.41032088225</v>
      </c>
      <c r="F13" s="3">
        <f>'thermal all'!F13-biopower!J13-gas!H13-'waste heat gas pressure'!N13</f>
        <v>240321.68626636959</v>
      </c>
      <c r="G13" s="3">
        <f>'thermal all'!G13-biopower!K13-gas!I13-'waste heat gas pressure'!O13</f>
        <v>253347.29340430599</v>
      </c>
      <c r="H13" s="3">
        <f>'thermal all'!H13-biopower!L13-gas!J13-'waste heat gas pressure'!P13</f>
        <v>234893.62202617529</v>
      </c>
      <c r="I13" s="3">
        <f>'thermal all'!I13-biopower!M13-gas!K13-'waste heat gas pressure'!Q13</f>
        <v>228273.0895948812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t="s">
        <v>26</v>
      </c>
      <c r="B14" t="s">
        <v>27</v>
      </c>
      <c r="C14" s="3">
        <f>'thermal all'!C14-biopower!G14-gas!E14-'waste heat gas pressure'!K14</f>
        <v>87029.584977826627</v>
      </c>
      <c r="D14" s="3">
        <f>'thermal all'!D14-biopower!H14-gas!F14-'waste heat gas pressure'!L14</f>
        <v>88122.77446693735</v>
      </c>
      <c r="E14" s="3">
        <f>'thermal all'!E14-biopower!I14-gas!G14-'waste heat gas pressure'!M14</f>
        <v>93340.581080686679</v>
      </c>
      <c r="F14" s="3">
        <f>'thermal all'!F14-biopower!J14-gas!H14-'waste heat gas pressure'!N14</f>
        <v>95491.42051104753</v>
      </c>
      <c r="G14" s="3">
        <f>'thermal all'!G14-biopower!K14-gas!I14-'waste heat gas pressure'!O14</f>
        <v>113771.59647077075</v>
      </c>
      <c r="H14" s="3">
        <f>'thermal all'!H14-biopower!L14-gas!J14-'waste heat gas pressure'!P14</f>
        <v>135176.20070786204</v>
      </c>
      <c r="I14" s="3">
        <f>'thermal all'!I14-biopower!M14-gas!K14-'waste heat gas pressure'!Q14</f>
        <v>108857.4672471246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t="s">
        <v>28</v>
      </c>
      <c r="B15" t="s">
        <v>29</v>
      </c>
      <c r="C15" s="3">
        <f>'thermal all'!C15-biopower!G15-gas!E15-'waste heat gas pressure'!K15</f>
        <v>70429.679214997333</v>
      </c>
      <c r="D15" s="3">
        <f>'thermal all'!D15-biopower!H15-gas!F15-'waste heat gas pressure'!L15</f>
        <v>65048.883342331494</v>
      </c>
      <c r="E15" s="3">
        <f>'thermal all'!E15-biopower!I15-gas!G15-'waste heat gas pressure'!M15</f>
        <v>67021.673264990837</v>
      </c>
      <c r="F15" s="3">
        <f>'thermal all'!F15-biopower!J15-gas!H15-'waste heat gas pressure'!N15</f>
        <v>72549.197981011806</v>
      </c>
      <c r="G15" s="3">
        <f>'thermal all'!G15-biopower!K15-gas!I15-'waste heat gas pressure'!O15</f>
        <v>84291.603964646856</v>
      </c>
      <c r="H15" s="3">
        <f>'thermal all'!H15-biopower!L15-gas!J15-'waste heat gas pressure'!P15</f>
        <v>82613.861415300285</v>
      </c>
      <c r="I15" s="3">
        <f>'thermal all'!I15-biopower!M15-gas!K15-'waste heat gas pressure'!Q15</f>
        <v>76329.63667998102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t="s">
        <v>30</v>
      </c>
      <c r="B16" t="s">
        <v>31</v>
      </c>
      <c r="C16" s="3">
        <f>'thermal all'!C16-biopower!G16-gas!E16-'waste heat gas pressure'!K16</f>
        <v>315639.44676051062</v>
      </c>
      <c r="D16" s="3">
        <f>'thermal all'!D16-biopower!H16-gas!F16-'waste heat gas pressure'!L16</f>
        <v>313965.71525272669</v>
      </c>
      <c r="E16" s="3">
        <f>'thermal all'!E16-biopower!I16-gas!G16-'waste heat gas pressure'!M16</f>
        <v>321331.7565181164</v>
      </c>
      <c r="F16" s="3">
        <f>'thermal all'!F16-biopower!J16-gas!H16-'waste heat gas pressure'!N16</f>
        <v>355330.25705656287</v>
      </c>
      <c r="G16" s="3">
        <f>'thermal all'!G16-biopower!K16-gas!I16-'waste heat gas pressure'!O16</f>
        <v>401783.62713848503</v>
      </c>
      <c r="H16" s="3">
        <f>'thermal all'!H16-biopower!L16-gas!J16-'waste heat gas pressure'!P16</f>
        <v>442239.04590749263</v>
      </c>
      <c r="I16" s="3">
        <f>'thermal all'!I16-biopower!M16-gas!K16-'waste heat gas pressure'!Q16</f>
        <v>464242.29528526159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t="s">
        <v>32</v>
      </c>
      <c r="B17" t="s">
        <v>33</v>
      </c>
      <c r="C17" s="3">
        <f>'thermal all'!C17-biopower!G17-gas!E17-'waste heat gas pressure'!K17</f>
        <v>366860.93738586764</v>
      </c>
      <c r="D17" s="3">
        <f>'thermal all'!D17-biopower!H17-gas!F17-'waste heat gas pressure'!L17</f>
        <v>357636.91263587272</v>
      </c>
      <c r="E17" s="3">
        <f>'thermal all'!E17-biopower!I17-gas!G17-'waste heat gas pressure'!M17</f>
        <v>389078.89257762395</v>
      </c>
      <c r="F17" s="3">
        <f>'thermal all'!F17-biopower!J17-gas!H17-'waste heat gas pressure'!N17</f>
        <v>390525.02880657691</v>
      </c>
      <c r="G17" s="3">
        <f>'thermal all'!G17-biopower!K17-gas!I17-'waste heat gas pressure'!O17</f>
        <v>391531.81140912051</v>
      </c>
      <c r="H17" s="3">
        <f>'thermal all'!H17-biopower!L17-gas!J17-'waste heat gas pressure'!P17</f>
        <v>384055.3340385558</v>
      </c>
      <c r="I17" s="3">
        <f>'thermal all'!I17-biopower!M17-gas!K17-'waste heat gas pressure'!Q17</f>
        <v>374740.00844298134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t="s">
        <v>34</v>
      </c>
      <c r="B18" t="s">
        <v>35</v>
      </c>
      <c r="C18" s="3">
        <f>'thermal all'!C18-biopower!G18-gas!E18-'waste heat gas pressure'!K18</f>
        <v>69882.991152407689</v>
      </c>
      <c r="D18" s="3">
        <f>'thermal all'!D18-biopower!H18-gas!F18-'waste heat gas pressure'!L18</f>
        <v>72627.31155503515</v>
      </c>
      <c r="E18" s="3">
        <f>'thermal all'!E18-biopower!I18-gas!G18-'waste heat gas pressure'!M18</f>
        <v>79035.618877307628</v>
      </c>
      <c r="F18" s="3">
        <f>'thermal all'!F18-biopower!J18-gas!H18-'waste heat gas pressure'!N18</f>
        <v>89145.309064463829</v>
      </c>
      <c r="G18" s="3">
        <f>'thermal all'!G18-biopower!K18-gas!I18-'waste heat gas pressure'!O18</f>
        <v>100228.49126930932</v>
      </c>
      <c r="H18" s="3">
        <f>'thermal all'!H18-biopower!L18-gas!J18-'waste heat gas pressure'!P18</f>
        <v>103540.91312233132</v>
      </c>
      <c r="I18" s="3">
        <f>'thermal all'!I18-biopower!M18-gas!K18-'waste heat gas pressure'!Q18</f>
        <v>109237.44140187913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t="s">
        <v>36</v>
      </c>
      <c r="B19" t="s">
        <v>37</v>
      </c>
      <c r="C19" s="3">
        <f>'thermal all'!C19-biopower!G19-gas!E19-'waste heat gas pressure'!K19</f>
        <v>59195.215197120335</v>
      </c>
      <c r="D19" s="3">
        <f>'thermal all'!D19-biopower!H19-gas!F19-'waste heat gas pressure'!L19</f>
        <v>51986.780670078973</v>
      </c>
      <c r="E19" s="3">
        <f>'thermal all'!E19-biopower!I19-gas!G19-'waste heat gas pressure'!M19</f>
        <v>53444.261508142918</v>
      </c>
      <c r="F19" s="3">
        <f>'thermal all'!F19-biopower!J19-gas!H19-'waste heat gas pressure'!N19</f>
        <v>54689.142099704244</v>
      </c>
      <c r="G19" s="3">
        <f>'thermal all'!G19-biopower!K19-gas!I19-'waste heat gas pressure'!O19</f>
        <v>61433.595312955629</v>
      </c>
      <c r="H19" s="3">
        <f>'thermal all'!H19-biopower!L19-gas!J19-'waste heat gas pressure'!P19</f>
        <v>65441.433436667496</v>
      </c>
      <c r="I19" s="3">
        <f>'thermal all'!I19-biopower!M19-gas!K19-'waste heat gas pressure'!Q19</f>
        <v>67619.736402580529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t="s">
        <v>38</v>
      </c>
      <c r="B20" t="s">
        <v>39</v>
      </c>
      <c r="C20" s="3">
        <f>'thermal all'!C20-biopower!G20-gas!E20-'waste heat gas pressure'!K20</f>
        <v>131844.54399342081</v>
      </c>
      <c r="D20" s="3">
        <f>'thermal all'!D20-biopower!H20-gas!F20-'waste heat gas pressure'!L20</f>
        <v>130667.14482023061</v>
      </c>
      <c r="E20" s="3">
        <f>'thermal all'!E20-biopower!I20-gas!G20-'waste heat gas pressure'!M20</f>
        <v>134849.71218580575</v>
      </c>
      <c r="F20" s="3">
        <f>'thermal all'!F20-biopower!J20-gas!H20-'waste heat gas pressure'!N20</f>
        <v>135656.34872333685</v>
      </c>
      <c r="G20" s="3">
        <f>'thermal all'!G20-biopower!K20-gas!I20-'waste heat gas pressure'!O20</f>
        <v>135739.51908155566</v>
      </c>
      <c r="H20" s="3">
        <f>'thermal all'!H20-biopower!L20-gas!J20-'waste heat gas pressure'!P20</f>
        <v>141542.81074305039</v>
      </c>
      <c r="I20" s="3">
        <f>'thermal all'!I20-biopower!M20-gas!K20-'waste heat gas pressure'!Q20</f>
        <v>143563.26754719505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t="s">
        <v>40</v>
      </c>
      <c r="B21" t="s">
        <v>41</v>
      </c>
      <c r="C21" s="3">
        <f>'thermal all'!C21-biopower!G21-gas!E21-'waste heat gas pressure'!K21</f>
        <v>100909.95888322183</v>
      </c>
      <c r="D21" s="3">
        <f>'thermal all'!D21-biopower!H21-gas!F21-'waste heat gas pressure'!L21</f>
        <v>92515.771052508644</v>
      </c>
      <c r="E21" s="3">
        <f>'thermal all'!E21-biopower!I21-gas!G21-'waste heat gas pressure'!M21</f>
        <v>86277.619823171248</v>
      </c>
      <c r="F21" s="3">
        <f>'thermal all'!F21-biopower!J21-gas!H21-'waste heat gas pressure'!N21</f>
        <v>103760.35524929754</v>
      </c>
      <c r="G21" s="3">
        <f>'thermal all'!G21-biopower!K21-gas!I21-'waste heat gas pressure'!O21</f>
        <v>122012.16285927827</v>
      </c>
      <c r="H21" s="3">
        <f>'thermal all'!H21-biopower!L21-gas!J21-'waste heat gas pressure'!P21</f>
        <v>136961.78564203528</v>
      </c>
      <c r="I21" s="3">
        <f>'thermal all'!I21-biopower!M21-gas!K21-'waste heat gas pressure'!Q21</f>
        <v>147991.21541425691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t="s">
        <v>42</v>
      </c>
      <c r="B22" t="s">
        <v>43</v>
      </c>
      <c r="C22" s="3">
        <f>'thermal all'!C22-biopower!G22-gas!E22-'waste heat gas pressure'!K22</f>
        <v>12140.709911219958</v>
      </c>
      <c r="D22" s="3">
        <f>'thermal all'!D22-biopower!H22-gas!F22-'waste heat gas pressure'!L22</f>
        <v>10988.762142298427</v>
      </c>
      <c r="E22" s="3">
        <f>'thermal all'!E22-biopower!I22-gas!G22-'waste heat gas pressure'!M22</f>
        <v>11025.942683874127</v>
      </c>
      <c r="F22" s="3">
        <f>'thermal all'!F22-biopower!J22-gas!H22-'waste heat gas pressure'!N22</f>
        <v>14871.796657582419</v>
      </c>
      <c r="G22" s="3">
        <f>'thermal all'!G22-biopower!K22-gas!I22-'waste heat gas pressure'!O22</f>
        <v>11070.164739515516</v>
      </c>
      <c r="H22" s="3">
        <f>'thermal all'!H22-biopower!L22-gas!J22-'waste heat gas pressure'!P22</f>
        <v>9355.800307811056</v>
      </c>
      <c r="I22" s="3">
        <f>'thermal all'!I22-biopower!M22-gas!K22-'waste heat gas pressure'!Q22</f>
        <v>8905.1068849473195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t="s">
        <v>44</v>
      </c>
      <c r="B23" t="s">
        <v>45</v>
      </c>
      <c r="C23" s="3">
        <f>'thermal all'!C23-biopower!G23-gas!E23-'waste heat gas pressure'!K23</f>
        <v>143263.48230258306</v>
      </c>
      <c r="D23" s="3">
        <f>'thermal all'!D23-biopower!H23-gas!F23-'waste heat gas pressure'!L23</f>
        <v>139350.95685051233</v>
      </c>
      <c r="E23" s="3">
        <f>'thermal all'!E23-biopower!I23-gas!G23-'waste heat gas pressure'!M23</f>
        <v>152848.00953201987</v>
      </c>
      <c r="F23" s="3">
        <f>'thermal all'!F23-biopower!J23-gas!H23-'waste heat gas pressure'!N23</f>
        <v>153386.71274830884</v>
      </c>
      <c r="G23" s="3">
        <f>'thermal all'!G23-biopower!K23-gas!I23-'waste heat gas pressure'!O23</f>
        <v>151405.42677661954</v>
      </c>
      <c r="H23" s="3">
        <f>'thermal all'!H23-biopower!L23-gas!J23-'waste heat gas pressure'!P23</f>
        <v>179734.07136539812</v>
      </c>
      <c r="I23" s="3">
        <f>'thermal all'!I23-biopower!M23-gas!K23-'waste heat gas pressure'!Q23</f>
        <v>194356.19641204271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t="s">
        <v>46</v>
      </c>
      <c r="B24" t="s">
        <v>47</v>
      </c>
      <c r="C24" s="3">
        <f>'thermal all'!C24-biopower!G24-gas!E24-'waste heat gas pressure'!K24</f>
        <v>339218.05880937015</v>
      </c>
      <c r="D24" s="3">
        <f>'thermal all'!D24-biopower!H24-gas!F24-'waste heat gas pressure'!L24</f>
        <v>426124.46839627158</v>
      </c>
      <c r="E24" s="3">
        <f>'thermal all'!E24-biopower!I24-gas!G24-'waste heat gas pressure'!M24</f>
        <v>473821.29358609609</v>
      </c>
      <c r="F24" s="3">
        <f>'thermal all'!F24-biopower!J24-gas!H24-'waste heat gas pressure'!N24</f>
        <v>455478.6246336351</v>
      </c>
      <c r="G24" s="3">
        <f>'thermal all'!G24-biopower!K24-gas!I24-'waste heat gas pressure'!O24</f>
        <v>507931.30277498387</v>
      </c>
      <c r="H24" s="3">
        <f>'thermal all'!H24-biopower!L24-gas!J24-'waste heat gas pressure'!P24</f>
        <v>485738.33866332652</v>
      </c>
      <c r="I24" s="3">
        <f>'thermal all'!I24-biopower!M24-gas!K24-'waste heat gas pressure'!Q24</f>
        <v>471798.0285196582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t="s">
        <v>48</v>
      </c>
      <c r="B25" t="s">
        <v>49</v>
      </c>
      <c r="C25" s="3">
        <f>'thermal all'!C25-biopower!G25-gas!E25-'waste heat gas pressure'!K25</f>
        <v>63922.179045392688</v>
      </c>
      <c r="D25" s="3">
        <f>'thermal all'!D25-biopower!H25-gas!F25-'waste heat gas pressure'!L25</f>
        <v>60453.213547115098</v>
      </c>
      <c r="E25" s="3">
        <f>'thermal all'!E25-biopower!I25-gas!G25-'waste heat gas pressure'!M25</f>
        <v>59407.473976076719</v>
      </c>
      <c r="F25" s="3">
        <f>'thermal all'!F25-biopower!J25-gas!H25-'waste heat gas pressure'!N25</f>
        <v>60253.146811560371</v>
      </c>
      <c r="G25" s="3">
        <f>'thermal all'!G25-biopower!K25-gas!I25-'waste heat gas pressure'!O25</f>
        <v>58034.448198258207</v>
      </c>
      <c r="H25" s="3">
        <f>'thermal all'!H25-biopower!L25-gas!J25-'waste heat gas pressure'!P25</f>
        <v>53310.693377769967</v>
      </c>
      <c r="I25" s="3">
        <f>'thermal all'!I25-biopower!M25-gas!K25-'waste heat gas pressure'!Q25</f>
        <v>53321.306980210829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t="s">
        <v>50</v>
      </c>
      <c r="B26" t="s">
        <v>51</v>
      </c>
      <c r="C26" s="3">
        <f>'thermal all'!C26-biopower!G26-gas!E26-'waste heat gas pressure'!K26</f>
        <v>241730.62522067578</v>
      </c>
      <c r="D26" s="3">
        <f>'thermal all'!D26-biopower!H26-gas!F26-'waste heat gas pressure'!L26</f>
        <v>215509.00362351275</v>
      </c>
      <c r="E26" s="3">
        <f>'thermal all'!E26-biopower!I26-gas!G26-'waste heat gas pressure'!M26</f>
        <v>219903.98023739186</v>
      </c>
      <c r="F26" s="3">
        <f>'thermal all'!F26-biopower!J26-gas!H26-'waste heat gas pressure'!N26</f>
        <v>240566.00896507228</v>
      </c>
      <c r="G26" s="3">
        <f>'thermal all'!G26-biopower!K26-gas!I26-'waste heat gas pressure'!O26</f>
        <v>260654.99451353858</v>
      </c>
      <c r="H26" s="3">
        <f>'thermal all'!H26-biopower!L26-gas!J26-'waste heat gas pressure'!P26</f>
        <v>273477.73309374775</v>
      </c>
      <c r="I26" s="3">
        <f>'thermal all'!I26-biopower!M26-gas!K26-'waste heat gas pressure'!Q26</f>
        <v>280881.54409614229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t="s">
        <v>52</v>
      </c>
      <c r="B27" t="s">
        <v>53</v>
      </c>
      <c r="C27" s="3">
        <f>'thermal all'!C27-biopower!G27-gas!E27-'waste heat gas pressure'!K27</f>
        <v>52874.70411677612</v>
      </c>
      <c r="D27" s="3">
        <f>'thermal all'!D27-biopower!H27-gas!F27-'waste heat gas pressure'!L27</f>
        <v>38096.675153383992</v>
      </c>
      <c r="E27" s="3">
        <f>'thermal all'!E27-biopower!I27-gas!G27-'waste heat gas pressure'!M27</f>
        <v>33438.283261340774</v>
      </c>
      <c r="F27" s="3">
        <f>'thermal all'!F27-biopower!J27-gas!H27-'waste heat gas pressure'!N27</f>
        <v>30999.942744527758</v>
      </c>
      <c r="G27" s="3">
        <f>'thermal all'!G27-biopower!K27-gas!I27-'waste heat gas pressure'!O27</f>
        <v>36927.107359516318</v>
      </c>
      <c r="H27" s="3">
        <f>'thermal all'!H27-biopower!L27-gas!J27-'waste heat gas pressure'!P27</f>
        <v>41356.692756405369</v>
      </c>
      <c r="I27" s="3">
        <f>'thermal all'!I27-biopower!M27-gas!K27-'waste heat gas pressure'!Q27</f>
        <v>42461.672910239635</v>
      </c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t="s">
        <v>54</v>
      </c>
      <c r="B28" t="s">
        <v>55</v>
      </c>
      <c r="C28" s="3">
        <f>'thermal all'!C28-biopower!G28-gas!E28-'waste heat gas pressure'!K28</f>
        <v>52968.121693828078</v>
      </c>
      <c r="D28" s="3">
        <f>'thermal all'!D28-biopower!H28-gas!F28-'waste heat gas pressure'!L28</f>
        <v>50704.320710939915</v>
      </c>
      <c r="E28" s="3">
        <f>'thermal all'!E28-biopower!I28-gas!G28-'waste heat gas pressure'!M28</f>
        <v>49779.136294348697</v>
      </c>
      <c r="F28" s="3">
        <f>'thermal all'!F28-biopower!J28-gas!H28-'waste heat gas pressure'!N28</f>
        <v>48364.082075398874</v>
      </c>
      <c r="G28" s="3">
        <f>'thermal all'!G28-biopower!K28-gas!I28-'waste heat gas pressure'!O28</f>
        <v>56337.042697365243</v>
      </c>
      <c r="H28" s="3">
        <f>'thermal all'!H28-biopower!L28-gas!J28-'waste heat gas pressure'!P28</f>
        <v>56255.70006485784</v>
      </c>
      <c r="I28" s="3">
        <f>'thermal all'!I28-biopower!M28-gas!K28-'waste heat gas pressure'!Q28</f>
        <v>58695.893587705556</v>
      </c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t="s">
        <v>56</v>
      </c>
      <c r="B29" t="s">
        <v>57</v>
      </c>
      <c r="C29" s="3">
        <f>'thermal all'!C29-biopower!G29-gas!E29-'waste heat gas pressure'!K29</f>
        <v>293.66315477073749</v>
      </c>
      <c r="D29" s="3">
        <f>'thermal all'!D29-biopower!H29-gas!F29-'waste heat gas pressure'!L29</f>
        <v>-49.769401988425585</v>
      </c>
      <c r="E29" s="3">
        <f>'thermal all'!E29-biopower!I29-gas!G29-'waste heat gas pressure'!M29</f>
        <v>53.546520255230746</v>
      </c>
      <c r="F29" s="3">
        <f>'thermal all'!F29-biopower!J29-gas!H29-'waste heat gas pressure'!N29</f>
        <v>39.358955334619381</v>
      </c>
      <c r="G29" s="3">
        <f>'thermal all'!G29-biopower!K29-gas!I29-'waste heat gas pressure'!O29</f>
        <v>81.106989167532276</v>
      </c>
      <c r="H29" s="3">
        <f>'thermal all'!H29-biopower!L29-gas!J29-'waste heat gas pressure'!P29</f>
        <v>225.13874462086363</v>
      </c>
      <c r="I29" s="3">
        <f>'thermal all'!I29-biopower!M29-gas!K29-'waste heat gas pressure'!Q29</f>
        <v>213.81510609882773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t="s">
        <v>58</v>
      </c>
      <c r="B30" t="s">
        <v>59</v>
      </c>
      <c r="C30" s="3">
        <f>'thermal all'!C30-biopower!G30-gas!E30-'waste heat gas pressure'!K30</f>
        <v>157250.72501829528</v>
      </c>
      <c r="D30" s="3">
        <f>'thermal all'!D30-biopower!H30-gas!F30-'waste heat gas pressure'!L30</f>
        <v>194090.57716234878</v>
      </c>
      <c r="E30" s="3">
        <f>'thermal all'!E30-biopower!I30-gas!G30-'waste heat gas pressure'!M30</f>
        <v>213511.04761303379</v>
      </c>
      <c r="F30" s="3">
        <f>'thermal all'!F30-biopower!J30-gas!H30-'waste heat gas pressure'!N30</f>
        <v>226677.61834176158</v>
      </c>
      <c r="G30" s="3">
        <f>'thermal all'!G30-biopower!K30-gas!I30-'waste heat gas pressure'!O30</f>
        <v>242878.28186459516</v>
      </c>
      <c r="H30" s="3">
        <f>'thermal all'!H30-biopower!L30-gas!J30-'waste heat gas pressure'!P30</f>
        <v>272284.64068888902</v>
      </c>
      <c r="I30" s="3">
        <f>'thermal all'!I30-biopower!M30-gas!K30-'waste heat gas pressure'!Q30</f>
        <v>315388.68276612379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t="s">
        <v>60</v>
      </c>
      <c r="B31" t="s">
        <v>61</v>
      </c>
      <c r="C31" s="3">
        <f>'thermal all'!C31-biopower!G31-gas!E31-'waste heat gas pressure'!K31</f>
        <v>37451.058609881569</v>
      </c>
      <c r="D31" s="3">
        <f>'thermal all'!D31-biopower!H31-gas!F31-'waste heat gas pressure'!L31</f>
        <v>25314.713207787776</v>
      </c>
      <c r="E31" s="3">
        <f>'thermal all'!E31-biopower!I31-gas!G31-'waste heat gas pressure'!M31</f>
        <v>22119.398783850145</v>
      </c>
      <c r="F31" s="3">
        <f>'thermal all'!F31-biopower!J31-gas!H31-'waste heat gas pressure'!N31</f>
        <v>22091.047622321712</v>
      </c>
      <c r="G31" s="3">
        <f>'thermal all'!G31-biopower!K31-gas!I31-'waste heat gas pressure'!O31</f>
        <v>26871.598073385067</v>
      </c>
      <c r="H31" s="3">
        <f>'thermal all'!H31-biopower!L31-gas!J31-'waste heat gas pressure'!P31</f>
        <v>28862.562198368043</v>
      </c>
      <c r="I31" s="3">
        <f>'thermal all'!I31-biopower!M31-gas!K31-'waste heat gas pressure'!Q31</f>
        <v>38712.751717677282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t="s">
        <v>62</v>
      </c>
      <c r="B32" t="s">
        <v>63</v>
      </c>
      <c r="C32" s="3">
        <f>'thermal all'!C32-biopower!G32-gas!E32-'waste heat gas pressure'!K32</f>
        <v>217738.85611069371</v>
      </c>
      <c r="D32" s="3">
        <f>'thermal all'!D32-biopower!H32-gas!F32-'waste heat gas pressure'!L32</f>
        <v>206587.44425401374</v>
      </c>
      <c r="E32" s="3">
        <f>'thermal all'!E32-biopower!I32-gas!G32-'waste heat gas pressure'!M32</f>
        <v>221703.25330151228</v>
      </c>
      <c r="F32" s="3">
        <f>'thermal all'!F32-biopower!J32-gas!H32-'waste heat gas pressure'!N32</f>
        <v>237735.84780230976</v>
      </c>
      <c r="G32" s="3">
        <f>'thermal all'!G32-biopower!K32-gas!I32-'waste heat gas pressure'!O32</f>
        <v>239095.45554464922</v>
      </c>
      <c r="H32" s="3">
        <f>'thermal all'!H32-biopower!L32-gas!J32-'waste heat gas pressure'!P32</f>
        <v>228378.01623895334</v>
      </c>
      <c r="I32" s="3">
        <f>'thermal all'!I32-biopower!M32-gas!K32-'waste heat gas pressure'!Q32</f>
        <v>219186.79178661515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t="s">
        <v>65</v>
      </c>
      <c r="B33" t="s">
        <v>64</v>
      </c>
      <c r="C33" s="3">
        <f>'thermal all'!C33-biopower!G33-gas!E33-'waste heat gas pressure'!K33</f>
        <v>3914968.9999999995</v>
      </c>
      <c r="D33" s="3">
        <f>'thermal all'!D33-biopower!H33-gas!F33-'waste heat gas pressure'!L33</f>
        <v>3848593.0000000005</v>
      </c>
      <c r="E33" s="3">
        <f>'thermal all'!E33-biopower!I33-gas!G33-'waste heat gas pressure'!M33</f>
        <v>4028730</v>
      </c>
      <c r="F33" s="3">
        <f>'thermal all'!F33-biopower!J33-gas!H33-'waste heat gas pressure'!N33</f>
        <v>4214534</v>
      </c>
      <c r="G33" s="3">
        <f>'thermal all'!G33-biopower!K33-gas!I33-'waste heat gas pressure'!O33</f>
        <v>4547370</v>
      </c>
      <c r="H33" s="3">
        <f>'thermal all'!H33-biopower!L33-gas!J33-'waste heat gas pressure'!P33</f>
        <v>4693845.6731841946</v>
      </c>
      <c r="I33" s="3">
        <f>'thermal all'!I33-biopower!M33-gas!K33-'waste heat gas pressure'!Q33</f>
        <v>4764787.0108162398</v>
      </c>
      <c r="J33" s="3"/>
      <c r="K33" s="3"/>
      <c r="L33" s="3"/>
      <c r="M33" s="3"/>
      <c r="N33" s="3"/>
      <c r="O33" s="3"/>
      <c r="P33" s="3"/>
      <c r="Q33" s="3"/>
      <c r="R33" s="3"/>
      <c r="S33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workbookViewId="0">
      <selection activeCell="H16" sqref="H16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>
        <v>2020</v>
      </c>
      <c r="J1">
        <v>2021</v>
      </c>
      <c r="K1" s="1">
        <v>2022</v>
      </c>
      <c r="L1">
        <v>2023</v>
      </c>
      <c r="M1">
        <v>2024</v>
      </c>
      <c r="N1" s="1">
        <v>2025</v>
      </c>
      <c r="O1">
        <v>2026</v>
      </c>
      <c r="P1">
        <v>2027</v>
      </c>
      <c r="Q1" s="1">
        <v>2028</v>
      </c>
      <c r="R1">
        <v>2029</v>
      </c>
      <c r="S1">
        <v>2030</v>
      </c>
    </row>
    <row r="2" spans="1:19" x14ac:dyDescent="0.25">
      <c r="A2" t="s">
        <v>2</v>
      </c>
      <c r="B2" t="s">
        <v>3</v>
      </c>
      <c r="C2" s="3">
        <v>193518</v>
      </c>
      <c r="D2" s="3">
        <v>193828</v>
      </c>
      <c r="E2" s="3">
        <v>212990</v>
      </c>
      <c r="F2" s="3">
        <v>230570</v>
      </c>
      <c r="G2" s="3">
        <v>249130</v>
      </c>
      <c r="H2" s="3">
        <v>263720</v>
      </c>
      <c r="I2" s="3">
        <v>252730</v>
      </c>
    </row>
    <row r="3" spans="1:19" x14ac:dyDescent="0.25">
      <c r="A3" t="s">
        <v>4</v>
      </c>
      <c r="B3" t="s">
        <v>5</v>
      </c>
      <c r="C3" s="3">
        <v>32658</v>
      </c>
      <c r="D3" s="3">
        <v>38738</v>
      </c>
      <c r="E3" s="3">
        <v>41750</v>
      </c>
      <c r="F3" s="3">
        <v>37230</v>
      </c>
      <c r="G3" s="3">
        <v>42280</v>
      </c>
      <c r="H3" s="3">
        <v>42050</v>
      </c>
      <c r="I3" s="3">
        <v>42910</v>
      </c>
    </row>
    <row r="4" spans="1:19" x14ac:dyDescent="0.25">
      <c r="A4" t="s">
        <v>6</v>
      </c>
      <c r="B4" t="s">
        <v>7</v>
      </c>
      <c r="C4" s="3">
        <v>42340</v>
      </c>
      <c r="D4" s="3">
        <v>42860</v>
      </c>
      <c r="E4" s="3">
        <v>44860</v>
      </c>
      <c r="F4" s="3">
        <v>46850</v>
      </c>
      <c r="G4" s="3">
        <v>53910</v>
      </c>
      <c r="H4" s="3">
        <v>55260</v>
      </c>
      <c r="I4" s="3">
        <v>53500</v>
      </c>
    </row>
    <row r="5" spans="1:19" x14ac:dyDescent="0.25">
      <c r="A5" t="s">
        <v>8</v>
      </c>
      <c r="B5" t="s">
        <v>9</v>
      </c>
      <c r="C5" s="3">
        <v>124442</v>
      </c>
      <c r="D5" s="3">
        <v>106022</v>
      </c>
      <c r="E5" s="3">
        <v>90020</v>
      </c>
      <c r="F5" s="3">
        <v>111810</v>
      </c>
      <c r="G5" s="3">
        <v>139040</v>
      </c>
      <c r="H5" s="3">
        <v>140640</v>
      </c>
      <c r="I5" s="3">
        <v>156140</v>
      </c>
    </row>
    <row r="6" spans="1:19" x14ac:dyDescent="0.25">
      <c r="A6" t="s">
        <v>10</v>
      </c>
      <c r="B6" t="s">
        <v>11</v>
      </c>
      <c r="C6" s="3">
        <v>72468</v>
      </c>
      <c r="D6" s="3">
        <v>70822</v>
      </c>
      <c r="E6" s="3">
        <v>70290</v>
      </c>
      <c r="F6" s="3">
        <v>71360</v>
      </c>
      <c r="G6" s="3">
        <v>77680</v>
      </c>
      <c r="H6" s="3">
        <v>78530</v>
      </c>
      <c r="I6" s="3">
        <v>87440</v>
      </c>
    </row>
    <row r="7" spans="1:19" x14ac:dyDescent="0.25">
      <c r="A7" t="s">
        <v>12</v>
      </c>
      <c r="B7" t="s">
        <v>13</v>
      </c>
      <c r="C7" s="3">
        <v>295707</v>
      </c>
      <c r="D7" s="3">
        <v>287724</v>
      </c>
      <c r="E7" s="3">
        <v>297100</v>
      </c>
      <c r="F7" s="3">
        <v>332730</v>
      </c>
      <c r="G7" s="3">
        <v>326010</v>
      </c>
      <c r="H7" s="3">
        <v>334600</v>
      </c>
      <c r="I7" s="3">
        <v>357590</v>
      </c>
    </row>
    <row r="8" spans="1:19" x14ac:dyDescent="0.25">
      <c r="A8" t="s">
        <v>14</v>
      </c>
      <c r="B8" t="s">
        <v>15</v>
      </c>
      <c r="C8" s="3">
        <v>67734</v>
      </c>
      <c r="D8" s="3">
        <v>51115</v>
      </c>
      <c r="E8" s="3">
        <v>57420</v>
      </c>
      <c r="F8" s="3">
        <v>61730</v>
      </c>
      <c r="G8" s="3">
        <v>82570</v>
      </c>
      <c r="H8" s="3">
        <v>100580</v>
      </c>
      <c r="I8" s="3">
        <v>106470</v>
      </c>
    </row>
    <row r="9" spans="1:19" x14ac:dyDescent="0.25">
      <c r="A9" t="s">
        <v>16</v>
      </c>
      <c r="B9" t="s">
        <v>17</v>
      </c>
      <c r="C9" s="3">
        <v>103449</v>
      </c>
      <c r="D9" s="3">
        <v>97681</v>
      </c>
      <c r="E9" s="3">
        <v>111350</v>
      </c>
      <c r="F9" s="3">
        <v>113340</v>
      </c>
      <c r="G9" s="3">
        <v>121760</v>
      </c>
      <c r="H9" s="3">
        <v>133880</v>
      </c>
      <c r="I9" s="3">
        <v>132930</v>
      </c>
    </row>
    <row r="10" spans="1:19" x14ac:dyDescent="0.25">
      <c r="A10" t="s">
        <v>18</v>
      </c>
      <c r="B10" t="s">
        <v>19</v>
      </c>
      <c r="C10" s="3">
        <v>21404</v>
      </c>
      <c r="D10" s="3">
        <v>22876</v>
      </c>
      <c r="E10" s="3">
        <v>19460</v>
      </c>
      <c r="F10" s="3">
        <v>19460</v>
      </c>
      <c r="G10" s="3">
        <v>21030</v>
      </c>
      <c r="H10" s="3">
        <v>20980</v>
      </c>
      <c r="I10" s="3">
        <v>20820</v>
      </c>
    </row>
    <row r="11" spans="1:19" x14ac:dyDescent="0.25">
      <c r="A11" t="s">
        <v>20</v>
      </c>
      <c r="B11" t="s">
        <v>21</v>
      </c>
      <c r="C11" s="3">
        <v>227769</v>
      </c>
      <c r="D11" s="3">
        <v>225038</v>
      </c>
      <c r="E11" s="3">
        <v>237130</v>
      </c>
      <c r="F11" s="3">
        <v>247550</v>
      </c>
      <c r="G11" s="3">
        <v>272320</v>
      </c>
      <c r="H11" s="3">
        <v>275520</v>
      </c>
      <c r="I11" s="3">
        <v>275050</v>
      </c>
    </row>
    <row r="12" spans="1:19" x14ac:dyDescent="0.25">
      <c r="A12" t="s">
        <v>22</v>
      </c>
      <c r="B12" t="s">
        <v>23</v>
      </c>
      <c r="C12" s="3">
        <v>75223</v>
      </c>
      <c r="D12" s="3">
        <v>76963</v>
      </c>
      <c r="E12" s="3">
        <v>80280</v>
      </c>
      <c r="F12" s="3">
        <v>80510</v>
      </c>
      <c r="G12" s="3">
        <v>87390</v>
      </c>
      <c r="H12" s="3">
        <v>91160</v>
      </c>
      <c r="I12" s="3">
        <v>92160</v>
      </c>
    </row>
    <row r="13" spans="1:19" x14ac:dyDescent="0.25">
      <c r="A13" t="s">
        <v>24</v>
      </c>
      <c r="B13" t="s">
        <v>25</v>
      </c>
      <c r="C13" s="3">
        <v>261435</v>
      </c>
      <c r="D13" s="3">
        <v>244449</v>
      </c>
      <c r="E13" s="3">
        <v>251620</v>
      </c>
      <c r="F13" s="3">
        <v>256490</v>
      </c>
      <c r="G13" s="3">
        <v>270830</v>
      </c>
      <c r="H13" s="3">
        <v>253200</v>
      </c>
      <c r="I13" s="3">
        <v>248190</v>
      </c>
    </row>
    <row r="14" spans="1:19" x14ac:dyDescent="0.25">
      <c r="A14" t="s">
        <v>26</v>
      </c>
      <c r="B14" t="s">
        <v>27</v>
      </c>
      <c r="C14" s="3">
        <v>92780</v>
      </c>
      <c r="D14" s="3">
        <v>95058</v>
      </c>
      <c r="E14" s="3">
        <v>101200</v>
      </c>
      <c r="F14" s="3">
        <v>104200</v>
      </c>
      <c r="G14" s="3">
        <v>123700</v>
      </c>
      <c r="H14" s="3">
        <v>146680</v>
      </c>
      <c r="I14" s="3">
        <v>121640</v>
      </c>
    </row>
    <row r="15" spans="1:19" x14ac:dyDescent="0.25">
      <c r="A15" t="s">
        <v>28</v>
      </c>
      <c r="B15" t="s">
        <v>29</v>
      </c>
      <c r="C15" s="3">
        <v>74463</v>
      </c>
      <c r="D15" s="3">
        <v>69716</v>
      </c>
      <c r="E15" s="3">
        <v>72260</v>
      </c>
      <c r="F15" s="3">
        <v>78600</v>
      </c>
      <c r="G15" s="3">
        <v>91250</v>
      </c>
      <c r="H15" s="3">
        <v>90370</v>
      </c>
      <c r="I15" s="3">
        <v>85120</v>
      </c>
    </row>
    <row r="16" spans="1:19" x14ac:dyDescent="0.25">
      <c r="A16" t="s">
        <v>30</v>
      </c>
      <c r="B16" t="s">
        <v>31</v>
      </c>
      <c r="C16" s="3">
        <v>323530</v>
      </c>
      <c r="D16" s="3">
        <v>322938</v>
      </c>
      <c r="E16" s="3">
        <v>331280</v>
      </c>
      <c r="F16" s="3">
        <v>365920</v>
      </c>
      <c r="G16" s="3">
        <v>413840</v>
      </c>
      <c r="H16" s="3">
        <v>455610</v>
      </c>
      <c r="I16" s="3">
        <v>478200</v>
      </c>
    </row>
    <row r="17" spans="1:9" x14ac:dyDescent="0.25">
      <c r="A17" t="s">
        <v>32</v>
      </c>
      <c r="B17" t="s">
        <v>33</v>
      </c>
      <c r="C17" s="3">
        <v>403260</v>
      </c>
      <c r="D17" s="3">
        <v>402103</v>
      </c>
      <c r="E17" s="3">
        <v>439730</v>
      </c>
      <c r="F17" s="3">
        <v>443790</v>
      </c>
      <c r="G17" s="3">
        <v>447730</v>
      </c>
      <c r="H17" s="3">
        <v>443900</v>
      </c>
      <c r="I17" s="3">
        <v>439050</v>
      </c>
    </row>
    <row r="18" spans="1:9" x14ac:dyDescent="0.25">
      <c r="A18" t="s">
        <v>34</v>
      </c>
      <c r="B18" t="s">
        <v>35</v>
      </c>
      <c r="C18" s="3">
        <v>72915</v>
      </c>
      <c r="D18" s="3">
        <v>76271</v>
      </c>
      <c r="E18" s="3">
        <v>83230</v>
      </c>
      <c r="F18" s="3">
        <v>93910</v>
      </c>
      <c r="G18" s="3">
        <v>105630</v>
      </c>
      <c r="H18" s="3">
        <v>109500</v>
      </c>
      <c r="I18" s="3">
        <v>115810</v>
      </c>
    </row>
    <row r="19" spans="1:9" x14ac:dyDescent="0.25">
      <c r="A19" t="s">
        <v>36</v>
      </c>
      <c r="B19" t="s">
        <v>37</v>
      </c>
      <c r="C19" s="3">
        <v>62634</v>
      </c>
      <c r="D19" s="3">
        <v>55905</v>
      </c>
      <c r="E19" s="3">
        <v>57840</v>
      </c>
      <c r="F19" s="3">
        <v>59690</v>
      </c>
      <c r="G19" s="3">
        <v>67120</v>
      </c>
      <c r="H19" s="3">
        <v>71940</v>
      </c>
      <c r="I19" s="3">
        <v>74990</v>
      </c>
    </row>
    <row r="20" spans="1:9" x14ac:dyDescent="0.25">
      <c r="A20" t="s">
        <v>38</v>
      </c>
      <c r="B20" t="s">
        <v>39</v>
      </c>
      <c r="C20" s="3">
        <v>135757</v>
      </c>
      <c r="D20" s="3">
        <v>135164</v>
      </c>
      <c r="E20" s="3">
        <v>139880</v>
      </c>
      <c r="F20" s="3">
        <v>140780</v>
      </c>
      <c r="G20" s="3">
        <v>141110</v>
      </c>
      <c r="H20" s="3">
        <v>147360</v>
      </c>
      <c r="I20" s="3">
        <v>149810</v>
      </c>
    </row>
    <row r="21" spans="1:9" x14ac:dyDescent="0.25">
      <c r="A21" t="s">
        <v>40</v>
      </c>
      <c r="B21" t="s">
        <v>41</v>
      </c>
      <c r="C21" s="3">
        <v>103722</v>
      </c>
      <c r="D21" s="3">
        <v>95553</v>
      </c>
      <c r="E21" s="3">
        <v>89430</v>
      </c>
      <c r="F21" s="3">
        <v>107350</v>
      </c>
      <c r="G21" s="3">
        <v>126190</v>
      </c>
      <c r="H21" s="3">
        <v>141660</v>
      </c>
      <c r="I21" s="3">
        <v>152930</v>
      </c>
    </row>
    <row r="22" spans="1:9" x14ac:dyDescent="0.25">
      <c r="A22" t="s">
        <v>42</v>
      </c>
      <c r="B22" t="s">
        <v>43</v>
      </c>
      <c r="C22" s="3">
        <v>12954</v>
      </c>
      <c r="D22" s="3">
        <v>11942</v>
      </c>
      <c r="E22" s="3">
        <v>12090</v>
      </c>
      <c r="F22" s="3">
        <v>16120.000000000002</v>
      </c>
      <c r="G22" s="3">
        <v>12310</v>
      </c>
      <c r="H22" s="3">
        <v>10670</v>
      </c>
      <c r="I22" s="3">
        <v>10360</v>
      </c>
    </row>
    <row r="23" spans="1:9" x14ac:dyDescent="0.25">
      <c r="A23" t="s">
        <v>44</v>
      </c>
      <c r="B23" t="s">
        <v>45</v>
      </c>
      <c r="C23" s="3">
        <v>147166</v>
      </c>
      <c r="D23" s="3">
        <v>143745</v>
      </c>
      <c r="E23" s="3">
        <v>158000</v>
      </c>
      <c r="F23" s="3">
        <v>158510</v>
      </c>
      <c r="G23" s="3">
        <v>156660</v>
      </c>
      <c r="H23" s="3">
        <v>185910</v>
      </c>
      <c r="I23" s="3">
        <v>200870</v>
      </c>
    </row>
    <row r="24" spans="1:9" x14ac:dyDescent="0.25">
      <c r="A24" t="s">
        <v>46</v>
      </c>
      <c r="B24" t="s">
        <v>47</v>
      </c>
      <c r="C24" s="3">
        <v>354735</v>
      </c>
      <c r="D24" s="3">
        <v>446552</v>
      </c>
      <c r="E24" s="3">
        <v>497620</v>
      </c>
      <c r="F24" s="3">
        <v>480820</v>
      </c>
      <c r="G24" s="3">
        <v>536770</v>
      </c>
      <c r="H24" s="3">
        <v>516940.00000000006</v>
      </c>
      <c r="I24" s="3">
        <v>506720</v>
      </c>
    </row>
    <row r="25" spans="1:9" x14ac:dyDescent="0.25">
      <c r="A25" t="s">
        <v>48</v>
      </c>
      <c r="B25" t="s">
        <v>49</v>
      </c>
      <c r="C25" s="3">
        <v>78720</v>
      </c>
      <c r="D25" s="3">
        <v>78773</v>
      </c>
      <c r="E25" s="3">
        <v>80010</v>
      </c>
      <c r="F25" s="3">
        <v>82280</v>
      </c>
      <c r="G25" s="3">
        <v>81350</v>
      </c>
      <c r="H25" s="3">
        <v>78320</v>
      </c>
      <c r="I25" s="3">
        <v>80370</v>
      </c>
    </row>
    <row r="26" spans="1:9" x14ac:dyDescent="0.25">
      <c r="A26" t="s">
        <v>50</v>
      </c>
      <c r="B26" t="s">
        <v>51</v>
      </c>
      <c r="C26" s="3">
        <v>253842</v>
      </c>
      <c r="D26" s="3">
        <v>229372</v>
      </c>
      <c r="E26" s="3">
        <v>235420</v>
      </c>
      <c r="F26" s="3">
        <v>257260</v>
      </c>
      <c r="G26" s="3">
        <v>278750</v>
      </c>
      <c r="H26" s="3">
        <v>293050</v>
      </c>
      <c r="I26" s="3">
        <v>301910</v>
      </c>
    </row>
    <row r="27" spans="1:9" x14ac:dyDescent="0.25">
      <c r="A27" t="s">
        <v>52</v>
      </c>
      <c r="B27" t="s">
        <v>53</v>
      </c>
      <c r="C27" s="3">
        <v>57918</v>
      </c>
      <c r="D27" s="3">
        <v>43865</v>
      </c>
      <c r="E27" s="3">
        <v>39780</v>
      </c>
      <c r="F27" s="3">
        <v>38050</v>
      </c>
      <c r="G27" s="3">
        <v>44790</v>
      </c>
      <c r="H27" s="3">
        <v>50250</v>
      </c>
      <c r="I27" s="3">
        <v>52440</v>
      </c>
    </row>
    <row r="28" spans="1:9" x14ac:dyDescent="0.25">
      <c r="A28" t="s">
        <v>54</v>
      </c>
      <c r="B28" t="s">
        <v>55</v>
      </c>
      <c r="C28" s="3">
        <v>61125</v>
      </c>
      <c r="D28" s="3">
        <v>60737</v>
      </c>
      <c r="E28" s="3">
        <v>61030</v>
      </c>
      <c r="F28" s="3">
        <v>60340</v>
      </c>
      <c r="G28" s="3">
        <v>69260</v>
      </c>
      <c r="H28" s="3">
        <v>70180</v>
      </c>
      <c r="I28" s="3">
        <v>73770</v>
      </c>
    </row>
    <row r="29" spans="1:9" x14ac:dyDescent="0.25">
      <c r="A29" t="s">
        <v>56</v>
      </c>
      <c r="B29" t="s">
        <v>57</v>
      </c>
      <c r="C29" s="3">
        <v>364</v>
      </c>
      <c r="D29" s="3">
        <v>36</v>
      </c>
      <c r="E29" s="3">
        <v>150</v>
      </c>
      <c r="F29" s="3">
        <v>160</v>
      </c>
      <c r="G29" s="3">
        <v>220</v>
      </c>
      <c r="H29" s="3">
        <v>390</v>
      </c>
      <c r="I29" s="3">
        <v>410</v>
      </c>
    </row>
    <row r="30" spans="1:9" x14ac:dyDescent="0.25">
      <c r="A30" t="s">
        <v>58</v>
      </c>
      <c r="B30" t="s">
        <v>59</v>
      </c>
      <c r="C30" s="3">
        <v>162322</v>
      </c>
      <c r="D30" s="3">
        <v>200923</v>
      </c>
      <c r="E30" s="3">
        <v>221510</v>
      </c>
      <c r="F30" s="3">
        <v>234920</v>
      </c>
      <c r="G30" s="3">
        <v>251780</v>
      </c>
      <c r="H30" s="3">
        <v>282200</v>
      </c>
      <c r="I30" s="3">
        <v>325760</v>
      </c>
    </row>
    <row r="31" spans="1:9" x14ac:dyDescent="0.25">
      <c r="A31" t="s">
        <v>60</v>
      </c>
      <c r="B31" t="s">
        <v>61</v>
      </c>
      <c r="C31" s="3">
        <v>38926</v>
      </c>
      <c r="D31" s="3">
        <v>26755</v>
      </c>
      <c r="E31" s="3">
        <v>23630</v>
      </c>
      <c r="F31" s="3">
        <v>23710</v>
      </c>
      <c r="G31" s="3">
        <v>28730</v>
      </c>
      <c r="H31" s="3">
        <v>30930</v>
      </c>
      <c r="I31" s="3">
        <v>40980</v>
      </c>
    </row>
    <row r="32" spans="1:9" x14ac:dyDescent="0.25">
      <c r="A32" t="s">
        <v>62</v>
      </c>
      <c r="B32" t="s">
        <v>63</v>
      </c>
      <c r="C32" s="3">
        <v>229534</v>
      </c>
      <c r="D32" s="3">
        <v>220363</v>
      </c>
      <c r="E32" s="3">
        <v>237400</v>
      </c>
      <c r="F32" s="3">
        <v>255410</v>
      </c>
      <c r="G32" s="3">
        <v>258339.99999999997</v>
      </c>
      <c r="H32" s="3">
        <v>249440</v>
      </c>
      <c r="I32" s="3">
        <v>242820</v>
      </c>
    </row>
    <row r="33" spans="1:9" x14ac:dyDescent="0.25">
      <c r="A33" t="s">
        <v>65</v>
      </c>
      <c r="B33" t="s">
        <v>64</v>
      </c>
      <c r="C33" s="3">
        <v>4184819.9999999995</v>
      </c>
      <c r="D33" s="3">
        <v>4173470.0000000005</v>
      </c>
      <c r="E33" s="3">
        <v>4395770</v>
      </c>
      <c r="F33" s="3">
        <v>4611460</v>
      </c>
      <c r="G33" s="3">
        <v>4979470</v>
      </c>
      <c r="H33" s="3">
        <v>5165430</v>
      </c>
      <c r="I33" s="3">
        <v>5279870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5"/>
  <sheetViews>
    <sheetView workbookViewId="0">
      <selection activeCell="A29" sqref="A29:XFD29"/>
    </sheetView>
  </sheetViews>
  <sheetFormatPr defaultColWidth="11.42578125" defaultRowHeight="15" x14ac:dyDescent="0.25"/>
  <cols>
    <col min="1" max="1" width="16.28515625" customWidth="1"/>
    <col min="3" max="6" width="17.28515625" customWidth="1"/>
  </cols>
  <sheetData>
    <row r="1" spans="1:14" x14ac:dyDescent="0.25">
      <c r="A1" t="s">
        <v>0</v>
      </c>
      <c r="B1" t="s">
        <v>1</v>
      </c>
      <c r="C1" t="s">
        <v>68</v>
      </c>
      <c r="D1" t="s">
        <v>69</v>
      </c>
      <c r="E1" t="s">
        <v>66</v>
      </c>
      <c r="F1" t="s">
        <v>67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4" x14ac:dyDescent="0.25">
      <c r="A2" t="s">
        <v>2</v>
      </c>
      <c r="B2" t="s">
        <v>3</v>
      </c>
      <c r="C2">
        <v>651</v>
      </c>
      <c r="D2" s="2">
        <f>C2/$C$33</f>
        <v>0.1030371424365831</v>
      </c>
      <c r="E2" s="5">
        <v>1954</v>
      </c>
      <c r="F2" s="2">
        <f>E2/$E$33</f>
        <v>9.6651333036553391E-2</v>
      </c>
      <c r="G2" s="3">
        <f>$F2*G$33</f>
        <v>4581.2731859326304</v>
      </c>
      <c r="H2" s="3">
        <f t="shared" ref="H2:M17" si="0">$F2*H$33</f>
        <v>5586.4470495127862</v>
      </c>
      <c r="I2" s="3">
        <f t="shared" si="0"/>
        <v>6282.3366473759706</v>
      </c>
      <c r="J2" s="3">
        <f t="shared" si="0"/>
        <v>7857.7533758717909</v>
      </c>
      <c r="K2" s="3">
        <f t="shared" si="0"/>
        <v>9046.564772221398</v>
      </c>
      <c r="L2" s="3">
        <f t="shared" si="0"/>
        <v>10737.963100361081</v>
      </c>
      <c r="M2" s="3">
        <f t="shared" si="0"/>
        <v>12778.176089429688</v>
      </c>
      <c r="N2" s="3"/>
    </row>
    <row r="3" spans="1:14" x14ac:dyDescent="0.25">
      <c r="A3" t="s">
        <v>4</v>
      </c>
      <c r="B3" t="s">
        <v>5</v>
      </c>
      <c r="D3" s="2">
        <f t="shared" ref="D3:D32" si="1">C3/$C$33</f>
        <v>0</v>
      </c>
      <c r="E3" s="6">
        <v>280</v>
      </c>
      <c r="F3" s="2">
        <f t="shared" ref="F3:F33" si="2">E3/$E$33</f>
        <v>1.3849730424889944E-2</v>
      </c>
      <c r="G3" s="3">
        <f t="shared" ref="G3:M32" si="3">$F3*G$33</f>
        <v>656.47722213978329</v>
      </c>
      <c r="H3" s="3">
        <f t="shared" si="0"/>
        <v>800.51441855863879</v>
      </c>
      <c r="I3" s="3">
        <f t="shared" si="0"/>
        <v>900.23247761784637</v>
      </c>
      <c r="J3" s="3">
        <f t="shared" si="0"/>
        <v>1125.9830835435525</v>
      </c>
      <c r="K3" s="3">
        <f t="shared" si="0"/>
        <v>1296.3347677696988</v>
      </c>
      <c r="L3" s="3">
        <f t="shared" si="0"/>
        <v>1538.7050502052728</v>
      </c>
      <c r="M3" s="3">
        <f t="shared" si="0"/>
        <v>1831.0590097442746</v>
      </c>
      <c r="N3" s="3"/>
    </row>
    <row r="4" spans="1:14" x14ac:dyDescent="0.25">
      <c r="A4" t="s">
        <v>6</v>
      </c>
      <c r="B4" t="s">
        <v>7</v>
      </c>
      <c r="C4">
        <v>120</v>
      </c>
      <c r="D4" s="2">
        <f t="shared" si="1"/>
        <v>1.8993021647296424E-2</v>
      </c>
      <c r="E4" s="5">
        <v>317</v>
      </c>
      <c r="F4" s="2">
        <f t="shared" si="2"/>
        <v>1.5679873373893257E-2</v>
      </c>
      <c r="G4" s="3">
        <f t="shared" si="3"/>
        <v>743.22599792254039</v>
      </c>
      <c r="H4" s="3">
        <f t="shared" si="0"/>
        <v>906.29668101103027</v>
      </c>
      <c r="I4" s="3">
        <f t="shared" si="0"/>
        <v>1019.1917693030617</v>
      </c>
      <c r="J4" s="3">
        <f t="shared" si="0"/>
        <v>1274.7737052975217</v>
      </c>
      <c r="K4" s="3">
        <f t="shared" si="0"/>
        <v>1467.6361477964087</v>
      </c>
      <c r="L4" s="3">
        <f t="shared" si="0"/>
        <v>1742.0339318395409</v>
      </c>
      <c r="M4" s="3">
        <f t="shared" si="0"/>
        <v>2073.0203788890535</v>
      </c>
      <c r="N4" s="3"/>
    </row>
    <row r="5" spans="1:14" x14ac:dyDescent="0.25">
      <c r="A5" t="s">
        <v>8</v>
      </c>
      <c r="B5" t="s">
        <v>9</v>
      </c>
      <c r="C5">
        <v>12</v>
      </c>
      <c r="D5" s="2">
        <f t="shared" si="1"/>
        <v>1.8993021647296423E-3</v>
      </c>
      <c r="E5" s="6">
        <v>450</v>
      </c>
      <c r="F5" s="2">
        <f t="shared" si="2"/>
        <v>2.2258495325715982E-2</v>
      </c>
      <c r="G5" s="3">
        <f t="shared" si="3"/>
        <v>1055.0526784389376</v>
      </c>
      <c r="H5" s="3">
        <f t="shared" si="0"/>
        <v>1286.5410298263837</v>
      </c>
      <c r="I5" s="3">
        <f t="shared" si="0"/>
        <v>1446.8021961715388</v>
      </c>
      <c r="J5" s="3">
        <f t="shared" si="0"/>
        <v>1809.6156699807093</v>
      </c>
      <c r="K5" s="3">
        <f t="shared" si="0"/>
        <v>2083.395162487016</v>
      </c>
      <c r="L5" s="3">
        <f t="shared" si="0"/>
        <v>2472.9188306870456</v>
      </c>
      <c r="M5" s="3">
        <f t="shared" si="0"/>
        <v>2942.7734085175844</v>
      </c>
      <c r="N5" s="3"/>
    </row>
    <row r="6" spans="1:14" x14ac:dyDescent="0.25">
      <c r="A6" t="s">
        <v>10</v>
      </c>
      <c r="B6" t="s">
        <v>11</v>
      </c>
      <c r="C6">
        <v>35</v>
      </c>
      <c r="D6" s="2">
        <f t="shared" si="1"/>
        <v>5.5396313137947902E-3</v>
      </c>
      <c r="E6" s="5">
        <v>101</v>
      </c>
      <c r="F6" s="2">
        <f t="shared" si="2"/>
        <v>4.9957956175495869E-3</v>
      </c>
      <c r="G6" s="3">
        <f t="shared" si="3"/>
        <v>236.80071227185041</v>
      </c>
      <c r="H6" s="3">
        <f t="shared" si="0"/>
        <v>288.75698669436611</v>
      </c>
      <c r="I6" s="3">
        <f t="shared" si="0"/>
        <v>324.72671514072317</v>
      </c>
      <c r="J6" s="3">
        <f t="shared" si="0"/>
        <v>406.15818370678141</v>
      </c>
      <c r="K6" s="3">
        <f t="shared" si="0"/>
        <v>467.60646980264136</v>
      </c>
      <c r="L6" s="3">
        <f t="shared" si="0"/>
        <v>555.03289310975913</v>
      </c>
      <c r="M6" s="3">
        <f t="shared" si="0"/>
        <v>660.48914280061331</v>
      </c>
      <c r="N6" s="3"/>
    </row>
    <row r="7" spans="1:14" x14ac:dyDescent="0.25">
      <c r="A7" t="s">
        <v>12</v>
      </c>
      <c r="B7" t="s">
        <v>13</v>
      </c>
      <c r="C7">
        <v>160</v>
      </c>
      <c r="D7" s="2">
        <f t="shared" si="1"/>
        <v>2.5324028863061898E-2</v>
      </c>
      <c r="E7" s="5">
        <v>2394</v>
      </c>
      <c r="F7" s="2">
        <f t="shared" si="2"/>
        <v>0.11841519513280903</v>
      </c>
      <c r="G7" s="3">
        <f t="shared" si="3"/>
        <v>5612.8802492951481</v>
      </c>
      <c r="H7" s="3">
        <f t="shared" si="0"/>
        <v>6844.3982786763618</v>
      </c>
      <c r="I7" s="3">
        <f t="shared" si="0"/>
        <v>7696.9876836325866</v>
      </c>
      <c r="J7" s="3">
        <f t="shared" si="0"/>
        <v>9627.155364297374</v>
      </c>
      <c r="K7" s="3">
        <f t="shared" si="0"/>
        <v>11083.662264430925</v>
      </c>
      <c r="L7" s="3">
        <f t="shared" si="0"/>
        <v>13155.928179255083</v>
      </c>
      <c r="M7" s="3">
        <f t="shared" si="0"/>
        <v>15655.554533313549</v>
      </c>
      <c r="N7" s="3"/>
    </row>
    <row r="8" spans="1:14" x14ac:dyDescent="0.25">
      <c r="A8" t="s">
        <v>14</v>
      </c>
      <c r="B8" t="s">
        <v>15</v>
      </c>
      <c r="C8">
        <v>170</v>
      </c>
      <c r="D8" s="2">
        <f t="shared" si="1"/>
        <v>2.6906780667003267E-2</v>
      </c>
      <c r="E8" s="5">
        <v>496</v>
      </c>
      <c r="F8" s="2">
        <f t="shared" si="2"/>
        <v>2.4533808181233616E-2</v>
      </c>
      <c r="G8" s="3">
        <f t="shared" si="3"/>
        <v>1162.9025077904735</v>
      </c>
      <c r="H8" s="3">
        <f t="shared" si="0"/>
        <v>1418.054112875303</v>
      </c>
      <c r="I8" s="3">
        <f t="shared" si="0"/>
        <v>1594.697531780185</v>
      </c>
      <c r="J8" s="3">
        <f t="shared" si="0"/>
        <v>1994.5986051342929</v>
      </c>
      <c r="K8" s="3">
        <f t="shared" si="0"/>
        <v>2296.3644457634664</v>
      </c>
      <c r="L8" s="3">
        <f t="shared" si="0"/>
        <v>2725.7060889350546</v>
      </c>
      <c r="M8" s="3">
        <f t="shared" si="0"/>
        <v>3243.590245832715</v>
      </c>
      <c r="N8" s="3"/>
    </row>
    <row r="9" spans="1:14" x14ac:dyDescent="0.25">
      <c r="A9" t="s">
        <v>16</v>
      </c>
      <c r="B9" t="s">
        <v>17</v>
      </c>
      <c r="D9" s="2">
        <f t="shared" si="1"/>
        <v>0</v>
      </c>
      <c r="E9" s="5">
        <v>215</v>
      </c>
      <c r="F9" s="2">
        <f t="shared" si="2"/>
        <v>1.0634614433397636E-2</v>
      </c>
      <c r="G9" s="3">
        <f t="shared" si="3"/>
        <v>504.08072414304797</v>
      </c>
      <c r="H9" s="3">
        <f t="shared" si="0"/>
        <v>614.6807142503834</v>
      </c>
      <c r="I9" s="3">
        <f t="shared" si="0"/>
        <v>691.24993817084635</v>
      </c>
      <c r="J9" s="3">
        <f t="shared" si="0"/>
        <v>864.59415343522778</v>
      </c>
      <c r="K9" s="3">
        <f t="shared" si="0"/>
        <v>995.39991096601875</v>
      </c>
      <c r="L9" s="3">
        <f t="shared" si="0"/>
        <v>1181.5056635504773</v>
      </c>
      <c r="M9" s="3">
        <f t="shared" si="0"/>
        <v>1405.991739625068</v>
      </c>
      <c r="N9" s="3"/>
    </row>
    <row r="10" spans="1:14" x14ac:dyDescent="0.25">
      <c r="A10" t="s">
        <v>18</v>
      </c>
      <c r="B10" t="s">
        <v>19</v>
      </c>
      <c r="D10" s="2">
        <f t="shared" si="1"/>
        <v>0</v>
      </c>
      <c r="E10" s="5">
        <v>75</v>
      </c>
      <c r="F10" s="2">
        <f t="shared" si="2"/>
        <v>3.7097492209526638E-3</v>
      </c>
      <c r="G10" s="3">
        <f t="shared" si="3"/>
        <v>175.84211307315627</v>
      </c>
      <c r="H10" s="3">
        <f t="shared" si="0"/>
        <v>214.42350497106398</v>
      </c>
      <c r="I10" s="3">
        <f t="shared" si="0"/>
        <v>241.13369936192314</v>
      </c>
      <c r="J10" s="3">
        <f t="shared" si="0"/>
        <v>301.60261166345157</v>
      </c>
      <c r="K10" s="3">
        <f t="shared" si="0"/>
        <v>347.23252708116934</v>
      </c>
      <c r="L10" s="3">
        <f t="shared" si="0"/>
        <v>412.15313844784094</v>
      </c>
      <c r="M10" s="3">
        <f t="shared" si="0"/>
        <v>490.46223475293073</v>
      </c>
      <c r="N10" s="3"/>
    </row>
    <row r="11" spans="1:14" x14ac:dyDescent="0.25">
      <c r="A11" t="s">
        <v>20</v>
      </c>
      <c r="B11" t="s">
        <v>21</v>
      </c>
      <c r="C11">
        <v>597.1</v>
      </c>
      <c r="D11" s="2">
        <f t="shared" si="1"/>
        <v>9.4506110213339128E-2</v>
      </c>
      <c r="E11" s="5">
        <v>893</v>
      </c>
      <c r="F11" s="2">
        <f t="shared" si="2"/>
        <v>4.4170747390809714E-2</v>
      </c>
      <c r="G11" s="3">
        <f t="shared" si="3"/>
        <v>2093.6934263243807</v>
      </c>
      <c r="H11" s="3">
        <f t="shared" si="0"/>
        <v>2553.0691991888016</v>
      </c>
      <c r="I11" s="3">
        <f t="shared" si="0"/>
        <v>2871.0985804026313</v>
      </c>
      <c r="J11" s="3">
        <f t="shared" si="0"/>
        <v>3591.0817628728296</v>
      </c>
      <c r="K11" s="3">
        <f t="shared" si="0"/>
        <v>4134.3819557797897</v>
      </c>
      <c r="L11" s="3">
        <f t="shared" si="0"/>
        <v>4907.3700351189591</v>
      </c>
      <c r="M11" s="3">
        <f t="shared" si="0"/>
        <v>5839.7703417915618</v>
      </c>
      <c r="N11" s="3"/>
    </row>
    <row r="12" spans="1:14" x14ac:dyDescent="0.25">
      <c r="A12" t="s">
        <v>22</v>
      </c>
      <c r="B12" t="s">
        <v>23</v>
      </c>
      <c r="C12">
        <v>560</v>
      </c>
      <c r="D12" s="2">
        <f t="shared" si="1"/>
        <v>8.8634101020716644E-2</v>
      </c>
      <c r="E12" s="5">
        <v>1155</v>
      </c>
      <c r="F12" s="2">
        <f t="shared" si="2"/>
        <v>5.713013800267102E-2</v>
      </c>
      <c r="G12" s="3">
        <f t="shared" si="3"/>
        <v>2707.9685413266066</v>
      </c>
      <c r="H12" s="3">
        <f t="shared" si="0"/>
        <v>3302.1219765543851</v>
      </c>
      <c r="I12" s="3">
        <f t="shared" si="0"/>
        <v>3713.4589701736163</v>
      </c>
      <c r="J12" s="3">
        <f t="shared" si="0"/>
        <v>4644.6802196171539</v>
      </c>
      <c r="K12" s="3">
        <f t="shared" si="0"/>
        <v>5347.3809170500072</v>
      </c>
      <c r="L12" s="3">
        <f t="shared" si="0"/>
        <v>6347.1583320967502</v>
      </c>
      <c r="M12" s="3">
        <f t="shared" si="0"/>
        <v>7553.1184151951329</v>
      </c>
      <c r="N12" s="3"/>
    </row>
    <row r="13" spans="1:14" x14ac:dyDescent="0.25">
      <c r="A13" t="s">
        <v>24</v>
      </c>
      <c r="B13" t="s">
        <v>25</v>
      </c>
      <c r="C13">
        <v>498</v>
      </c>
      <c r="D13" s="2">
        <f t="shared" si="1"/>
        <v>7.8821039836280152E-2</v>
      </c>
      <c r="E13" s="5">
        <v>789</v>
      </c>
      <c r="F13" s="2">
        <f t="shared" si="2"/>
        <v>3.9026561804422023E-2</v>
      </c>
      <c r="G13" s="3">
        <f t="shared" si="3"/>
        <v>1849.859029529604</v>
      </c>
      <c r="H13" s="3">
        <f t="shared" si="0"/>
        <v>2255.7352722955929</v>
      </c>
      <c r="I13" s="3">
        <f t="shared" si="0"/>
        <v>2536.7265172874313</v>
      </c>
      <c r="J13" s="3">
        <f t="shared" si="0"/>
        <v>3172.8594746995104</v>
      </c>
      <c r="K13" s="3">
        <f t="shared" si="0"/>
        <v>3652.8861848939014</v>
      </c>
      <c r="L13" s="3">
        <f t="shared" si="0"/>
        <v>4335.851016471287</v>
      </c>
      <c r="M13" s="3">
        <f t="shared" si="0"/>
        <v>5159.6627096008315</v>
      </c>
      <c r="N13" s="3"/>
    </row>
    <row r="14" spans="1:14" x14ac:dyDescent="0.25">
      <c r="A14" t="s">
        <v>26</v>
      </c>
      <c r="B14" t="s">
        <v>27</v>
      </c>
      <c r="C14">
        <v>518</v>
      </c>
      <c r="D14" s="2">
        <f t="shared" si="1"/>
        <v>8.1986543444162896E-2</v>
      </c>
      <c r="E14" s="5">
        <v>921</v>
      </c>
      <c r="F14" s="2">
        <f t="shared" si="2"/>
        <v>4.555572043329871E-2</v>
      </c>
      <c r="G14" s="3">
        <f t="shared" si="3"/>
        <v>2159.341148538359</v>
      </c>
      <c r="H14" s="3">
        <f t="shared" si="0"/>
        <v>2633.1206410446653</v>
      </c>
      <c r="I14" s="3">
        <f t="shared" si="0"/>
        <v>2961.121828164416</v>
      </c>
      <c r="J14" s="3">
        <f t="shared" si="0"/>
        <v>3703.6800712271852</v>
      </c>
      <c r="K14" s="3">
        <f t="shared" si="0"/>
        <v>4264.0154325567592</v>
      </c>
      <c r="L14" s="3">
        <f t="shared" si="0"/>
        <v>5061.2405401394872</v>
      </c>
      <c r="M14" s="3">
        <f t="shared" si="0"/>
        <v>6022.8762427659894</v>
      </c>
      <c r="N14" s="3"/>
    </row>
    <row r="15" spans="1:14" x14ac:dyDescent="0.25">
      <c r="A15" t="s">
        <v>28</v>
      </c>
      <c r="B15" t="s">
        <v>29</v>
      </c>
      <c r="C15">
        <v>464.51</v>
      </c>
      <c r="D15" s="2">
        <f t="shared" si="1"/>
        <v>7.3520404044880514E-2</v>
      </c>
      <c r="E15" s="5">
        <v>894</v>
      </c>
      <c r="F15" s="2">
        <f t="shared" si="2"/>
        <v>4.4220210713755752E-2</v>
      </c>
      <c r="G15" s="3">
        <f t="shared" si="3"/>
        <v>2096.0379878320227</v>
      </c>
      <c r="H15" s="3">
        <f t="shared" si="0"/>
        <v>2555.9281792550823</v>
      </c>
      <c r="I15" s="3">
        <f t="shared" si="0"/>
        <v>2874.3136963941238</v>
      </c>
      <c r="J15" s="3">
        <f t="shared" si="0"/>
        <v>3595.1031310283424</v>
      </c>
      <c r="K15" s="3">
        <f t="shared" si="0"/>
        <v>4139.0117228075387</v>
      </c>
      <c r="L15" s="3">
        <f t="shared" si="0"/>
        <v>4912.8654102982637</v>
      </c>
      <c r="M15" s="3">
        <f t="shared" si="0"/>
        <v>5846.3098382549342</v>
      </c>
      <c r="N15" s="3"/>
    </row>
    <row r="16" spans="1:14" x14ac:dyDescent="0.25">
      <c r="A16" t="s">
        <v>30</v>
      </c>
      <c r="B16" t="s">
        <v>31</v>
      </c>
      <c r="C16">
        <v>132</v>
      </c>
      <c r="D16" s="2">
        <f t="shared" si="1"/>
        <v>2.0892323812026065E-2</v>
      </c>
      <c r="E16" s="5">
        <v>274</v>
      </c>
      <c r="F16" s="2">
        <f t="shared" si="2"/>
        <v>1.3552950487213731E-2</v>
      </c>
      <c r="G16" s="3">
        <f t="shared" si="3"/>
        <v>642.40985309393079</v>
      </c>
      <c r="H16" s="3">
        <f t="shared" si="0"/>
        <v>783.36053816095364</v>
      </c>
      <c r="I16" s="3">
        <f t="shared" si="0"/>
        <v>880.94178166889253</v>
      </c>
      <c r="J16" s="3">
        <f t="shared" si="0"/>
        <v>1101.8548746104764</v>
      </c>
      <c r="K16" s="3">
        <f t="shared" si="0"/>
        <v>1268.5561656032053</v>
      </c>
      <c r="L16" s="3">
        <f t="shared" si="0"/>
        <v>1505.7327991294455</v>
      </c>
      <c r="M16" s="3">
        <f t="shared" si="0"/>
        <v>1791.8220309640401</v>
      </c>
      <c r="N16" s="3"/>
    </row>
    <row r="17" spans="1:14" x14ac:dyDescent="0.25">
      <c r="A17" t="s">
        <v>32</v>
      </c>
      <c r="B17" t="s">
        <v>33</v>
      </c>
      <c r="C17">
        <v>469</v>
      </c>
      <c r="D17" s="2">
        <f t="shared" si="1"/>
        <v>7.4231059604850186E-2</v>
      </c>
      <c r="E17" s="6">
        <v>200</v>
      </c>
      <c r="F17" s="2">
        <f t="shared" si="2"/>
        <v>9.8926645892071022E-3</v>
      </c>
      <c r="G17" s="3">
        <f t="shared" si="3"/>
        <v>468.91230152841666</v>
      </c>
      <c r="H17" s="3">
        <f t="shared" si="0"/>
        <v>571.79601325617045</v>
      </c>
      <c r="I17" s="3">
        <f t="shared" si="0"/>
        <v>643.02319829846169</v>
      </c>
      <c r="J17" s="3">
        <f t="shared" si="0"/>
        <v>804.27363110253737</v>
      </c>
      <c r="K17" s="3">
        <f t="shared" si="0"/>
        <v>925.95340554978475</v>
      </c>
      <c r="L17" s="3">
        <f t="shared" si="0"/>
        <v>1099.0750358609091</v>
      </c>
      <c r="M17" s="3">
        <f t="shared" si="0"/>
        <v>1307.8992926744818</v>
      </c>
      <c r="N17" s="3"/>
    </row>
    <row r="18" spans="1:14" x14ac:dyDescent="0.25">
      <c r="A18" t="s">
        <v>34</v>
      </c>
      <c r="B18" t="s">
        <v>35</v>
      </c>
      <c r="C18">
        <v>228</v>
      </c>
      <c r="D18" s="2">
        <f t="shared" si="1"/>
        <v>3.6086741129863202E-2</v>
      </c>
      <c r="E18" s="5">
        <v>481</v>
      </c>
      <c r="F18" s="2">
        <f t="shared" si="2"/>
        <v>2.3791858337043083E-2</v>
      </c>
      <c r="G18" s="3">
        <f t="shared" si="3"/>
        <v>1127.7340851758422</v>
      </c>
      <c r="H18" s="3">
        <f t="shared" si="3"/>
        <v>1375.1694118810901</v>
      </c>
      <c r="I18" s="3">
        <f t="shared" si="3"/>
        <v>1546.4707919078005</v>
      </c>
      <c r="J18" s="3">
        <f t="shared" si="3"/>
        <v>1934.2780828016027</v>
      </c>
      <c r="K18" s="3">
        <f t="shared" si="3"/>
        <v>2226.9179403472326</v>
      </c>
      <c r="L18" s="3">
        <f t="shared" si="3"/>
        <v>2643.2754612454864</v>
      </c>
      <c r="M18" s="3">
        <f t="shared" si="3"/>
        <v>3145.4977988821292</v>
      </c>
      <c r="N18" s="3"/>
    </row>
    <row r="19" spans="1:14" x14ac:dyDescent="0.25">
      <c r="A19" t="s">
        <v>36</v>
      </c>
      <c r="B19" t="s">
        <v>37</v>
      </c>
      <c r="C19">
        <v>527</v>
      </c>
      <c r="D19" s="2">
        <f t="shared" si="1"/>
        <v>8.3411020067710132E-2</v>
      </c>
      <c r="E19" s="5">
        <v>748</v>
      </c>
      <c r="F19" s="2">
        <f t="shared" si="2"/>
        <v>3.6998565563634567E-2</v>
      </c>
      <c r="G19" s="3">
        <f t="shared" si="3"/>
        <v>1753.7320077162785</v>
      </c>
      <c r="H19" s="3">
        <f t="shared" si="3"/>
        <v>2138.517089578078</v>
      </c>
      <c r="I19" s="3">
        <f t="shared" si="3"/>
        <v>2404.9067616362468</v>
      </c>
      <c r="J19" s="3">
        <f t="shared" si="3"/>
        <v>3007.9833803234901</v>
      </c>
      <c r="K19" s="3">
        <f t="shared" si="3"/>
        <v>3463.0657367561953</v>
      </c>
      <c r="L19" s="3">
        <f t="shared" si="3"/>
        <v>4110.5406341198004</v>
      </c>
      <c r="M19" s="3">
        <f t="shared" si="3"/>
        <v>4891.5433546025624</v>
      </c>
      <c r="N19" s="3"/>
    </row>
    <row r="20" spans="1:14" x14ac:dyDescent="0.25">
      <c r="A20" t="s">
        <v>38</v>
      </c>
      <c r="B20" t="s">
        <v>39</v>
      </c>
      <c r="C20">
        <v>70</v>
      </c>
      <c r="D20" s="2">
        <f t="shared" si="1"/>
        <v>1.107926262758958E-2</v>
      </c>
      <c r="E20" s="5">
        <v>285</v>
      </c>
      <c r="F20" s="2">
        <f t="shared" si="2"/>
        <v>1.4097047039620121E-2</v>
      </c>
      <c r="G20" s="3">
        <f t="shared" si="3"/>
        <v>668.20002967799371</v>
      </c>
      <c r="H20" s="3">
        <f t="shared" si="3"/>
        <v>814.80931889004296</v>
      </c>
      <c r="I20" s="3">
        <f t="shared" si="3"/>
        <v>916.30805757530788</v>
      </c>
      <c r="J20" s="3">
        <f t="shared" si="3"/>
        <v>1146.0899243211159</v>
      </c>
      <c r="K20" s="3">
        <f t="shared" si="3"/>
        <v>1319.4836029084433</v>
      </c>
      <c r="L20" s="3">
        <f t="shared" si="3"/>
        <v>1566.1819261017954</v>
      </c>
      <c r="M20" s="3">
        <f t="shared" si="3"/>
        <v>1863.7564920611367</v>
      </c>
      <c r="N20" s="3"/>
    </row>
    <row r="21" spans="1:14" x14ac:dyDescent="0.25">
      <c r="A21" t="s">
        <v>40</v>
      </c>
      <c r="B21" t="s">
        <v>41</v>
      </c>
      <c r="D21" s="2">
        <f t="shared" si="1"/>
        <v>0</v>
      </c>
      <c r="E21" s="5">
        <v>107</v>
      </c>
      <c r="F21" s="2">
        <f t="shared" si="2"/>
        <v>5.2925755552258001E-3</v>
      </c>
      <c r="G21" s="3">
        <f t="shared" si="3"/>
        <v>250.86808131770292</v>
      </c>
      <c r="H21" s="3">
        <f t="shared" si="3"/>
        <v>305.91086709205126</v>
      </c>
      <c r="I21" s="3">
        <f t="shared" si="3"/>
        <v>344.01741108967701</v>
      </c>
      <c r="J21" s="3">
        <f t="shared" si="3"/>
        <v>430.28639263985752</v>
      </c>
      <c r="K21" s="3">
        <f t="shared" si="3"/>
        <v>495.38507196913491</v>
      </c>
      <c r="L21" s="3">
        <f t="shared" si="3"/>
        <v>588.00514418558635</v>
      </c>
      <c r="M21" s="3">
        <f t="shared" si="3"/>
        <v>699.7261215808478</v>
      </c>
      <c r="N21" s="3"/>
    </row>
    <row r="22" spans="1:14" x14ac:dyDescent="0.25">
      <c r="A22" t="s">
        <v>42</v>
      </c>
      <c r="B22" t="s">
        <v>43</v>
      </c>
      <c r="D22" s="2">
        <f t="shared" si="1"/>
        <v>0</v>
      </c>
      <c r="E22" s="5">
        <v>80</v>
      </c>
      <c r="F22" s="2">
        <f t="shared" si="2"/>
        <v>3.9570658356828416E-3</v>
      </c>
      <c r="G22" s="3">
        <f t="shared" si="3"/>
        <v>187.56492061136669</v>
      </c>
      <c r="H22" s="3">
        <f t="shared" si="3"/>
        <v>228.71840530246826</v>
      </c>
      <c r="I22" s="3">
        <f t="shared" si="3"/>
        <v>257.20927931938468</v>
      </c>
      <c r="J22" s="3">
        <f t="shared" si="3"/>
        <v>321.709452441015</v>
      </c>
      <c r="K22" s="3">
        <f t="shared" si="3"/>
        <v>370.38136221991397</v>
      </c>
      <c r="L22" s="3">
        <f t="shared" si="3"/>
        <v>439.6300143443637</v>
      </c>
      <c r="M22" s="3">
        <f t="shared" si="3"/>
        <v>523.1597170697928</v>
      </c>
      <c r="N22" s="3"/>
    </row>
    <row r="23" spans="1:14" x14ac:dyDescent="0.25">
      <c r="A23" t="s">
        <v>44</v>
      </c>
      <c r="B23" t="s">
        <v>45</v>
      </c>
      <c r="C23">
        <v>60</v>
      </c>
      <c r="D23" s="2">
        <f t="shared" si="1"/>
        <v>9.4965108236482118E-3</v>
      </c>
      <c r="E23" s="5">
        <v>177</v>
      </c>
      <c r="F23" s="2">
        <f t="shared" si="2"/>
        <v>8.7550081614482869E-3</v>
      </c>
      <c r="G23" s="3">
        <f t="shared" si="3"/>
        <v>414.9873868526488</v>
      </c>
      <c r="H23" s="3">
        <f t="shared" si="3"/>
        <v>506.03947173171099</v>
      </c>
      <c r="I23" s="3">
        <f t="shared" si="3"/>
        <v>569.07553049413866</v>
      </c>
      <c r="J23" s="3">
        <f t="shared" si="3"/>
        <v>711.78216352574577</v>
      </c>
      <c r="K23" s="3">
        <f t="shared" si="3"/>
        <v>819.46876391155968</v>
      </c>
      <c r="L23" s="3">
        <f t="shared" si="3"/>
        <v>972.68140673690471</v>
      </c>
      <c r="M23" s="3">
        <f t="shared" si="3"/>
        <v>1157.4908740169167</v>
      </c>
      <c r="N23" s="3"/>
    </row>
    <row r="24" spans="1:14" x14ac:dyDescent="0.25">
      <c r="A24" t="s">
        <v>46</v>
      </c>
      <c r="B24" t="s">
        <v>47</v>
      </c>
      <c r="C24">
        <v>723.5</v>
      </c>
      <c r="D24" s="2">
        <f t="shared" si="1"/>
        <v>0.11451209301515802</v>
      </c>
      <c r="E24" s="5">
        <v>3243</v>
      </c>
      <c r="F24" s="2">
        <f t="shared" si="2"/>
        <v>0.16040955631399317</v>
      </c>
      <c r="G24" s="3">
        <f t="shared" si="3"/>
        <v>7603.4129692832767</v>
      </c>
      <c r="H24" s="3">
        <f t="shared" si="3"/>
        <v>9271.6723549488052</v>
      </c>
      <c r="I24" s="3">
        <f t="shared" si="3"/>
        <v>10426.621160409557</v>
      </c>
      <c r="J24" s="3">
        <f t="shared" si="3"/>
        <v>13041.296928327645</v>
      </c>
      <c r="K24" s="3">
        <f t="shared" si="3"/>
        <v>15014.334470989761</v>
      </c>
      <c r="L24" s="3">
        <f t="shared" si="3"/>
        <v>17821.501706484643</v>
      </c>
      <c r="M24" s="3">
        <f t="shared" si="3"/>
        <v>21207.587030716724</v>
      </c>
      <c r="N24" s="3"/>
    </row>
    <row r="25" spans="1:14" x14ac:dyDescent="0.25">
      <c r="A25" t="s">
        <v>48</v>
      </c>
      <c r="B25" t="s">
        <v>49</v>
      </c>
      <c r="C25">
        <v>30</v>
      </c>
      <c r="D25" s="2">
        <f t="shared" si="1"/>
        <v>4.7482554118241059E-3</v>
      </c>
      <c r="E25" s="6">
        <v>100</v>
      </c>
      <c r="F25" s="2">
        <f t="shared" si="2"/>
        <v>4.9463322946035511E-3</v>
      </c>
      <c r="G25" s="3">
        <f t="shared" si="3"/>
        <v>234.45615076420833</v>
      </c>
      <c r="H25" s="3">
        <f t="shared" si="3"/>
        <v>285.89800662808523</v>
      </c>
      <c r="I25" s="3">
        <f t="shared" si="3"/>
        <v>321.51159914923085</v>
      </c>
      <c r="J25" s="3">
        <f t="shared" si="3"/>
        <v>402.13681555126868</v>
      </c>
      <c r="K25" s="3">
        <f t="shared" si="3"/>
        <v>462.97670277489237</v>
      </c>
      <c r="L25" s="3">
        <f t="shared" si="3"/>
        <v>549.53751793045456</v>
      </c>
      <c r="M25" s="3">
        <f t="shared" si="3"/>
        <v>653.94964633724089</v>
      </c>
      <c r="N25" s="3"/>
    </row>
    <row r="26" spans="1:14" x14ac:dyDescent="0.25">
      <c r="A26" t="s">
        <v>50</v>
      </c>
      <c r="B26" t="s">
        <v>51</v>
      </c>
      <c r="C26">
        <v>92</v>
      </c>
      <c r="D26" s="2">
        <f t="shared" si="1"/>
        <v>1.4561316596260591E-2</v>
      </c>
      <c r="E26" s="5">
        <v>446</v>
      </c>
      <c r="F26" s="2">
        <f t="shared" si="2"/>
        <v>2.2060642033931838E-2</v>
      </c>
      <c r="G26" s="3">
        <f t="shared" si="3"/>
        <v>1045.6744324083691</v>
      </c>
      <c r="H26" s="3">
        <f t="shared" si="3"/>
        <v>1275.1051095612602</v>
      </c>
      <c r="I26" s="3">
        <f t="shared" si="3"/>
        <v>1433.9417322055695</v>
      </c>
      <c r="J26" s="3">
        <f t="shared" si="3"/>
        <v>1793.5301973586584</v>
      </c>
      <c r="K26" s="3">
        <f t="shared" si="3"/>
        <v>2064.8760943760199</v>
      </c>
      <c r="L26" s="3">
        <f t="shared" si="3"/>
        <v>2450.9373299698273</v>
      </c>
      <c r="M26" s="3">
        <f t="shared" si="3"/>
        <v>2916.6154226640942</v>
      </c>
      <c r="N26" s="3"/>
    </row>
    <row r="27" spans="1:14" x14ac:dyDescent="0.25">
      <c r="A27" t="s">
        <v>52</v>
      </c>
      <c r="B27" t="s">
        <v>53</v>
      </c>
      <c r="C27">
        <v>60</v>
      </c>
      <c r="D27" s="2">
        <f t="shared" si="1"/>
        <v>9.4965108236482118E-3</v>
      </c>
      <c r="E27" s="5">
        <v>712</v>
      </c>
      <c r="F27" s="2">
        <f t="shared" si="2"/>
        <v>3.5217885937577284E-2</v>
      </c>
      <c r="G27" s="3">
        <f t="shared" si="3"/>
        <v>1669.3277934411633</v>
      </c>
      <c r="H27" s="3">
        <f t="shared" si="3"/>
        <v>2035.593807191967</v>
      </c>
      <c r="I27" s="3">
        <f t="shared" si="3"/>
        <v>2289.1625859425235</v>
      </c>
      <c r="J27" s="3">
        <f t="shared" si="3"/>
        <v>2863.2141267250331</v>
      </c>
      <c r="K27" s="3">
        <f t="shared" si="3"/>
        <v>3296.394123757234</v>
      </c>
      <c r="L27" s="3">
        <f t="shared" si="3"/>
        <v>3912.7071276648362</v>
      </c>
      <c r="M27" s="3">
        <f t="shared" si="3"/>
        <v>4656.1214819211555</v>
      </c>
      <c r="N27" s="3"/>
    </row>
    <row r="28" spans="1:14" x14ac:dyDescent="0.25">
      <c r="A28" t="s">
        <v>54</v>
      </c>
      <c r="B28" t="s">
        <v>55</v>
      </c>
      <c r="D28" s="2">
        <f t="shared" si="1"/>
        <v>0</v>
      </c>
      <c r="E28" s="6">
        <v>150</v>
      </c>
      <c r="F28" s="2">
        <f t="shared" si="2"/>
        <v>7.4194984419053275E-3</v>
      </c>
      <c r="G28" s="3">
        <f t="shared" si="3"/>
        <v>351.68422614631254</v>
      </c>
      <c r="H28" s="3">
        <f t="shared" si="3"/>
        <v>428.84700994212795</v>
      </c>
      <c r="I28" s="3">
        <f t="shared" si="3"/>
        <v>482.26739872384627</v>
      </c>
      <c r="J28" s="3">
        <f t="shared" si="3"/>
        <v>603.20522332690314</v>
      </c>
      <c r="K28" s="3">
        <f t="shared" si="3"/>
        <v>694.46505416233867</v>
      </c>
      <c r="L28" s="3">
        <f t="shared" si="3"/>
        <v>824.30627689568189</v>
      </c>
      <c r="M28" s="3">
        <f t="shared" si="3"/>
        <v>980.92446950586145</v>
      </c>
      <c r="N28" s="3"/>
    </row>
    <row r="29" spans="1:14" x14ac:dyDescent="0.25">
      <c r="A29" t="s">
        <v>56</v>
      </c>
      <c r="B29" t="s">
        <v>57</v>
      </c>
      <c r="D29" s="2">
        <f t="shared" si="1"/>
        <v>0</v>
      </c>
      <c r="E29" s="5">
        <v>30</v>
      </c>
      <c r="F29" s="2">
        <f t="shared" si="2"/>
        <v>1.4838996883810654E-3</v>
      </c>
      <c r="G29" s="3">
        <f t="shared" si="3"/>
        <v>70.336845229262494</v>
      </c>
      <c r="H29" s="3">
        <f t="shared" si="3"/>
        <v>85.769401988425585</v>
      </c>
      <c r="I29" s="3">
        <f t="shared" si="3"/>
        <v>96.453479744769254</v>
      </c>
      <c r="J29" s="3">
        <f t="shared" si="3"/>
        <v>120.64104466538062</v>
      </c>
      <c r="K29" s="3">
        <f t="shared" si="3"/>
        <v>138.89301083246772</v>
      </c>
      <c r="L29" s="3">
        <f t="shared" si="3"/>
        <v>164.86125537913637</v>
      </c>
      <c r="M29" s="3">
        <f t="shared" si="3"/>
        <v>196.18489390117227</v>
      </c>
      <c r="N29" s="3"/>
    </row>
    <row r="30" spans="1:14" x14ac:dyDescent="0.25">
      <c r="A30" t="s">
        <v>58</v>
      </c>
      <c r="B30" t="s">
        <v>59</v>
      </c>
      <c r="C30">
        <v>24</v>
      </c>
      <c r="D30" s="2">
        <f t="shared" si="1"/>
        <v>3.7986043294592846E-3</v>
      </c>
      <c r="E30" s="5">
        <v>93</v>
      </c>
      <c r="F30" s="2">
        <f t="shared" si="2"/>
        <v>4.6000890339813029E-3</v>
      </c>
      <c r="G30" s="3">
        <f t="shared" si="3"/>
        <v>218.04422021071375</v>
      </c>
      <c r="H30" s="3">
        <f t="shared" si="3"/>
        <v>265.88514616411931</v>
      </c>
      <c r="I30" s="3">
        <f t="shared" si="3"/>
        <v>299.00578720878468</v>
      </c>
      <c r="J30" s="3">
        <f t="shared" si="3"/>
        <v>373.98723846267995</v>
      </c>
      <c r="K30" s="3">
        <f t="shared" si="3"/>
        <v>430.56833358064995</v>
      </c>
      <c r="L30" s="3">
        <f t="shared" si="3"/>
        <v>511.06989167532276</v>
      </c>
      <c r="M30" s="3">
        <f t="shared" si="3"/>
        <v>608.1731710936341</v>
      </c>
      <c r="N30" s="3"/>
    </row>
    <row r="31" spans="1:14" x14ac:dyDescent="0.25">
      <c r="A31" t="s">
        <v>60</v>
      </c>
      <c r="B31" t="s">
        <v>61</v>
      </c>
      <c r="D31" s="2">
        <f t="shared" si="1"/>
        <v>0</v>
      </c>
      <c r="E31" s="5">
        <v>126</v>
      </c>
      <c r="F31" s="2">
        <f t="shared" si="2"/>
        <v>6.2323786912004747E-3</v>
      </c>
      <c r="G31" s="3">
        <f t="shared" si="3"/>
        <v>295.41474996290248</v>
      </c>
      <c r="H31" s="3">
        <f t="shared" si="3"/>
        <v>360.23148835138744</v>
      </c>
      <c r="I31" s="3">
        <f t="shared" si="3"/>
        <v>405.10461492803086</v>
      </c>
      <c r="J31" s="3">
        <f t="shared" si="3"/>
        <v>506.69238759459859</v>
      </c>
      <c r="K31" s="3">
        <f t="shared" si="3"/>
        <v>583.35064549636445</v>
      </c>
      <c r="L31" s="3">
        <f t="shared" si="3"/>
        <v>692.41727259237268</v>
      </c>
      <c r="M31" s="3">
        <f t="shared" si="3"/>
        <v>823.97655438492359</v>
      </c>
      <c r="N31" s="3"/>
    </row>
    <row r="32" spans="1:14" x14ac:dyDescent="0.25">
      <c r="A32" t="s">
        <v>62</v>
      </c>
      <c r="B32" t="s">
        <v>63</v>
      </c>
      <c r="C32">
        <v>117</v>
      </c>
      <c r="D32" s="2">
        <f t="shared" si="1"/>
        <v>1.8518196106114014E-2</v>
      </c>
      <c r="E32" s="5">
        <v>2031</v>
      </c>
      <c r="F32" s="2">
        <f t="shared" si="2"/>
        <v>0.10046000890339812</v>
      </c>
      <c r="G32" s="3">
        <f t="shared" si="3"/>
        <v>4761.8044220210713</v>
      </c>
      <c r="H32" s="3">
        <f t="shared" si="3"/>
        <v>5806.5885146164119</v>
      </c>
      <c r="I32" s="3">
        <f t="shared" si="3"/>
        <v>6529.900578720878</v>
      </c>
      <c r="J32" s="3">
        <f t="shared" si="3"/>
        <v>8167.3987238462678</v>
      </c>
      <c r="K32" s="3">
        <f t="shared" si="3"/>
        <v>9403.056833358065</v>
      </c>
      <c r="L32" s="3">
        <f t="shared" si="3"/>
        <v>11161.106989167531</v>
      </c>
      <c r="M32" s="3">
        <f t="shared" si="3"/>
        <v>13281.717317109362</v>
      </c>
      <c r="N32" s="3"/>
    </row>
    <row r="33" spans="1:15" x14ac:dyDescent="0.25">
      <c r="A33" t="s">
        <v>65</v>
      </c>
      <c r="B33" t="s">
        <v>64</v>
      </c>
      <c r="C33">
        <f>SUM(C2:C32)</f>
        <v>6318.11</v>
      </c>
      <c r="D33" s="2">
        <f>C33/$C$33</f>
        <v>1</v>
      </c>
      <c r="E33" s="5">
        <f>SUM(E2:E32)</f>
        <v>20217</v>
      </c>
      <c r="F33" s="2">
        <f t="shared" si="2"/>
        <v>1</v>
      </c>
      <c r="G33">
        <v>47400</v>
      </c>
      <c r="H33">
        <v>57800</v>
      </c>
      <c r="I33">
        <v>65000</v>
      </c>
      <c r="J33">
        <v>81300</v>
      </c>
      <c r="K33">
        <v>93600</v>
      </c>
      <c r="L33">
        <v>111100</v>
      </c>
      <c r="M33" s="3">
        <f>L33*M34</f>
        <v>132209</v>
      </c>
    </row>
    <row r="34" spans="1:15" x14ac:dyDescent="0.25">
      <c r="F34" s="2"/>
      <c r="H34" s="4">
        <f>H33/G33</f>
        <v>1.2194092827004219</v>
      </c>
      <c r="I34" s="4">
        <f t="shared" ref="I34:L34" si="4">I33/H33</f>
        <v>1.1245674740484428</v>
      </c>
      <c r="J34" s="4">
        <f t="shared" si="4"/>
        <v>1.2507692307692309</v>
      </c>
      <c r="K34" s="4">
        <f t="shared" si="4"/>
        <v>1.1512915129151291</v>
      </c>
      <c r="L34" s="4">
        <f t="shared" si="4"/>
        <v>1.186965811965812</v>
      </c>
      <c r="M34" s="4">
        <v>1.19</v>
      </c>
      <c r="N34" s="4"/>
      <c r="O34" s="4"/>
    </row>
    <row r="35" spans="1:15" x14ac:dyDescent="0.25">
      <c r="E35" t="s">
        <v>70</v>
      </c>
      <c r="F35" s="2"/>
      <c r="M3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workbookViewId="0">
      <selection activeCell="A29" sqref="A29:XFD29"/>
    </sheetView>
  </sheetViews>
  <sheetFormatPr defaultColWidth="11.42578125" defaultRowHeight="15" x14ac:dyDescent="0.25"/>
  <cols>
    <col min="3" max="4" width="17.28515625" customWidth="1"/>
  </cols>
  <sheetData>
    <row r="1" spans="1:12" x14ac:dyDescent="0.25">
      <c r="A1" t="s">
        <v>0</v>
      </c>
      <c r="B1" t="s">
        <v>1</v>
      </c>
      <c r="C1" t="s">
        <v>66</v>
      </c>
      <c r="D1" t="s">
        <v>67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</row>
    <row r="2" spans="1:12" x14ac:dyDescent="0.25">
      <c r="A2" t="s">
        <v>2</v>
      </c>
      <c r="B2" t="s">
        <v>3</v>
      </c>
      <c r="C2" s="6">
        <f>$C$36</f>
        <v>205.88235294117646</v>
      </c>
      <c r="D2" s="2">
        <f>C2/$C$33</f>
        <v>2.623570154265926E-3</v>
      </c>
      <c r="E2" s="3">
        <f>$D2*E$33</f>
        <v>349.50676881099815</v>
      </c>
      <c r="F2" s="3">
        <f t="shared" ref="F2:L17" si="0">$D2*F$33</f>
        <v>437.89222373806291</v>
      </c>
      <c r="G2" s="3">
        <f t="shared" si="0"/>
        <v>493.96578864518852</v>
      </c>
      <c r="H2" s="3">
        <f t="shared" si="0"/>
        <v>531.95508447895918</v>
      </c>
      <c r="I2" s="3">
        <f t="shared" si="0"/>
        <v>565.3793682443071</v>
      </c>
      <c r="J2" s="3">
        <f t="shared" si="0"/>
        <v>611.00548326162266</v>
      </c>
      <c r="K2" s="3">
        <f t="shared" si="0"/>
        <v>662.32994385559903</v>
      </c>
      <c r="L2" s="3">
        <f t="shared" si="0"/>
        <v>0</v>
      </c>
    </row>
    <row r="3" spans="1:12" x14ac:dyDescent="0.25">
      <c r="A3" t="s">
        <v>4</v>
      </c>
      <c r="B3" t="s">
        <v>5</v>
      </c>
      <c r="C3" s="5">
        <v>9850</v>
      </c>
      <c r="D3" s="2">
        <f t="shared" ref="D3:D32" si="1">C3/$C$33</f>
        <v>0.12551909209480838</v>
      </c>
      <c r="E3" s="3">
        <f t="shared" ref="E3:L32" si="2">$D3*E$33</f>
        <v>16721.402410686183</v>
      </c>
      <c r="F3" s="3">
        <f t="shared" si="0"/>
        <v>20950.015104268183</v>
      </c>
      <c r="G3" s="3">
        <f t="shared" si="0"/>
        <v>23632.734659610524</v>
      </c>
      <c r="H3" s="3">
        <f t="shared" si="0"/>
        <v>25450.251113143349</v>
      </c>
      <c r="I3" s="3">
        <f t="shared" si="0"/>
        <v>27049.364346431208</v>
      </c>
      <c r="J3" s="3">
        <f t="shared" si="0"/>
        <v>29232.248049188205</v>
      </c>
      <c r="K3" s="3">
        <f t="shared" si="0"/>
        <v>31687.756885320017</v>
      </c>
      <c r="L3" s="3">
        <f t="shared" si="0"/>
        <v>0</v>
      </c>
    </row>
    <row r="4" spans="1:12" x14ac:dyDescent="0.25">
      <c r="A4" t="s">
        <v>6</v>
      </c>
      <c r="B4" t="s">
        <v>7</v>
      </c>
      <c r="C4" s="5">
        <v>1680</v>
      </c>
      <c r="D4" s="2">
        <f t="shared" si="1"/>
        <v>2.1408332458809957E-2</v>
      </c>
      <c r="E4" s="3">
        <f t="shared" si="2"/>
        <v>2851.9752334977447</v>
      </c>
      <c r="F4" s="3">
        <f t="shared" si="0"/>
        <v>3573.2005457025934</v>
      </c>
      <c r="G4" s="3">
        <f t="shared" si="0"/>
        <v>4030.760835344739</v>
      </c>
      <c r="H4" s="3">
        <f t="shared" si="0"/>
        <v>4340.7534893483071</v>
      </c>
      <c r="I4" s="3">
        <f t="shared" si="0"/>
        <v>4613.4956448735456</v>
      </c>
      <c r="J4" s="3">
        <f t="shared" si="0"/>
        <v>4985.8047434148411</v>
      </c>
      <c r="K4" s="3">
        <f t="shared" si="0"/>
        <v>5404.612341861688</v>
      </c>
      <c r="L4" s="3">
        <f t="shared" si="0"/>
        <v>0</v>
      </c>
    </row>
    <row r="5" spans="1:12" x14ac:dyDescent="0.25">
      <c r="A5" t="s">
        <v>8</v>
      </c>
      <c r="B5" t="s">
        <v>9</v>
      </c>
      <c r="C5" s="5">
        <v>3190</v>
      </c>
      <c r="D5" s="2">
        <f t="shared" si="1"/>
        <v>4.0650345561668903E-2</v>
      </c>
      <c r="E5" s="3">
        <f t="shared" si="2"/>
        <v>5415.3577350344076</v>
      </c>
      <c r="F5" s="3">
        <f t="shared" si="0"/>
        <v>6784.8272266614713</v>
      </c>
      <c r="G5" s="3">
        <f t="shared" si="0"/>
        <v>7653.6470623510213</v>
      </c>
      <c r="H5" s="3">
        <f t="shared" si="0"/>
        <v>8242.2640660839861</v>
      </c>
      <c r="I5" s="3">
        <f t="shared" si="0"/>
        <v>8760.1494685396483</v>
      </c>
      <c r="J5" s="3">
        <f t="shared" si="0"/>
        <v>9467.0935306507981</v>
      </c>
      <c r="K5" s="3">
        <f t="shared" si="0"/>
        <v>10262.329387225467</v>
      </c>
      <c r="L5" s="3">
        <f t="shared" si="0"/>
        <v>0</v>
      </c>
    </row>
    <row r="6" spans="1:12" x14ac:dyDescent="0.25">
      <c r="A6" t="s">
        <v>10</v>
      </c>
      <c r="B6" t="s">
        <v>11</v>
      </c>
      <c r="C6" s="6">
        <f>$C$36</f>
        <v>205.88235294117646</v>
      </c>
      <c r="D6" s="2">
        <f t="shared" si="1"/>
        <v>2.623570154265926E-3</v>
      </c>
      <c r="E6" s="3">
        <f t="shared" si="2"/>
        <v>349.50676881099815</v>
      </c>
      <c r="F6" s="3">
        <f t="shared" si="0"/>
        <v>437.89222373806291</v>
      </c>
      <c r="G6" s="3">
        <f t="shared" si="0"/>
        <v>493.96578864518852</v>
      </c>
      <c r="H6" s="3">
        <f t="shared" si="0"/>
        <v>531.95508447895918</v>
      </c>
      <c r="I6" s="3">
        <f t="shared" si="0"/>
        <v>565.3793682443071</v>
      </c>
      <c r="J6" s="3">
        <f t="shared" si="0"/>
        <v>611.00548326162266</v>
      </c>
      <c r="K6" s="3">
        <f t="shared" si="0"/>
        <v>662.32994385559903</v>
      </c>
      <c r="L6" s="3">
        <f t="shared" si="0"/>
        <v>0</v>
      </c>
    </row>
    <row r="7" spans="1:12" x14ac:dyDescent="0.25">
      <c r="A7" t="s">
        <v>12</v>
      </c>
      <c r="B7" t="s">
        <v>13</v>
      </c>
      <c r="C7" s="5">
        <v>21990</v>
      </c>
      <c r="D7" s="2">
        <f t="shared" si="1"/>
        <v>0.28021978021978033</v>
      </c>
      <c r="E7" s="3">
        <f t="shared" si="2"/>
        <v>37330.318681318699</v>
      </c>
      <c r="F7" s="3">
        <f t="shared" si="0"/>
        <v>46770.642857142877</v>
      </c>
      <c r="G7" s="3">
        <f t="shared" si="0"/>
        <v>52759.780219780245</v>
      </c>
      <c r="H7" s="3">
        <f t="shared" si="0"/>
        <v>56817.362637362661</v>
      </c>
      <c r="I7" s="3">
        <f t="shared" si="0"/>
        <v>60387.362637362661</v>
      </c>
      <c r="J7" s="3">
        <f t="shared" si="0"/>
        <v>65260.622802197831</v>
      </c>
      <c r="K7" s="3">
        <f t="shared" si="0"/>
        <v>70742.515117582458</v>
      </c>
      <c r="L7" s="3">
        <f t="shared" si="0"/>
        <v>0</v>
      </c>
    </row>
    <row r="8" spans="1:12" x14ac:dyDescent="0.25">
      <c r="A8" t="s">
        <v>14</v>
      </c>
      <c r="B8" t="s">
        <v>15</v>
      </c>
      <c r="C8" s="6">
        <f t="shared" ref="C8:C9" si="3">$C$36</f>
        <v>205.88235294117646</v>
      </c>
      <c r="D8" s="2">
        <f t="shared" si="1"/>
        <v>2.623570154265926E-3</v>
      </c>
      <c r="E8" s="3">
        <f t="shared" si="2"/>
        <v>349.50676881099815</v>
      </c>
      <c r="F8" s="3">
        <f t="shared" si="0"/>
        <v>437.89222373806291</v>
      </c>
      <c r="G8" s="3">
        <f t="shared" si="0"/>
        <v>493.96578864518852</v>
      </c>
      <c r="H8" s="3">
        <f t="shared" si="0"/>
        <v>531.95508447895918</v>
      </c>
      <c r="I8" s="3">
        <f t="shared" si="0"/>
        <v>565.3793682443071</v>
      </c>
      <c r="J8" s="3">
        <f t="shared" si="0"/>
        <v>611.00548326162266</v>
      </c>
      <c r="K8" s="3">
        <f t="shared" si="0"/>
        <v>662.32994385559903</v>
      </c>
      <c r="L8" s="3">
        <f t="shared" si="0"/>
        <v>0</v>
      </c>
    </row>
    <row r="9" spans="1:12" x14ac:dyDescent="0.25">
      <c r="A9" t="s">
        <v>16</v>
      </c>
      <c r="B9" t="s">
        <v>17</v>
      </c>
      <c r="C9" s="6">
        <f t="shared" si="3"/>
        <v>205.88235294117646</v>
      </c>
      <c r="D9" s="2">
        <f t="shared" si="1"/>
        <v>2.623570154265926E-3</v>
      </c>
      <c r="E9" s="3">
        <f t="shared" si="2"/>
        <v>349.50676881099815</v>
      </c>
      <c r="F9" s="3">
        <f t="shared" si="0"/>
        <v>437.89222373806291</v>
      </c>
      <c r="G9" s="3">
        <f t="shared" si="0"/>
        <v>493.96578864518852</v>
      </c>
      <c r="H9" s="3">
        <f t="shared" si="0"/>
        <v>531.95508447895918</v>
      </c>
      <c r="I9" s="3">
        <f t="shared" si="0"/>
        <v>565.3793682443071</v>
      </c>
      <c r="J9" s="3">
        <f t="shared" si="0"/>
        <v>611.00548326162266</v>
      </c>
      <c r="K9" s="3">
        <f t="shared" si="0"/>
        <v>662.32994385559903</v>
      </c>
      <c r="L9" s="3">
        <f t="shared" si="0"/>
        <v>0</v>
      </c>
    </row>
    <row r="10" spans="1:12" x14ac:dyDescent="0.25">
      <c r="A10" t="s">
        <v>18</v>
      </c>
      <c r="B10" t="s">
        <v>19</v>
      </c>
      <c r="C10" s="5">
        <v>730</v>
      </c>
      <c r="D10" s="2">
        <f t="shared" si="1"/>
        <v>9.3024301755543267E-3</v>
      </c>
      <c r="E10" s="3">
        <f t="shared" si="2"/>
        <v>1239.2511431269963</v>
      </c>
      <c r="F10" s="3">
        <f t="shared" si="0"/>
        <v>1552.6407133112459</v>
      </c>
      <c r="G10" s="3">
        <f t="shared" si="0"/>
        <v>1751.4615534533687</v>
      </c>
      <c r="H10" s="3">
        <f t="shared" si="0"/>
        <v>1886.1607423953953</v>
      </c>
      <c r="I10" s="3">
        <f t="shared" si="0"/>
        <v>2004.6737028319574</v>
      </c>
      <c r="J10" s="3">
        <f t="shared" si="0"/>
        <v>2166.4508706504962</v>
      </c>
      <c r="K10" s="3">
        <f t="shared" si="0"/>
        <v>2348.4327437851384</v>
      </c>
      <c r="L10" s="3">
        <f t="shared" si="0"/>
        <v>0</v>
      </c>
    </row>
    <row r="11" spans="1:12" x14ac:dyDescent="0.25">
      <c r="A11" t="s">
        <v>20</v>
      </c>
      <c r="B11" t="s">
        <v>21</v>
      </c>
      <c r="C11" s="6">
        <f t="shared" ref="C11:C12" si="4">$C$36</f>
        <v>205.88235294117646</v>
      </c>
      <c r="D11" s="2">
        <f t="shared" si="1"/>
        <v>2.623570154265926E-3</v>
      </c>
      <c r="E11" s="3">
        <f t="shared" si="2"/>
        <v>349.50676881099815</v>
      </c>
      <c r="F11" s="3">
        <f t="shared" si="0"/>
        <v>437.89222373806291</v>
      </c>
      <c r="G11" s="3">
        <f t="shared" si="0"/>
        <v>493.96578864518852</v>
      </c>
      <c r="H11" s="3">
        <f t="shared" si="0"/>
        <v>531.95508447895918</v>
      </c>
      <c r="I11" s="3">
        <f t="shared" si="0"/>
        <v>565.3793682443071</v>
      </c>
      <c r="J11" s="3">
        <f t="shared" si="0"/>
        <v>611.00548326162266</v>
      </c>
      <c r="K11" s="3">
        <f t="shared" si="0"/>
        <v>662.32994385559903</v>
      </c>
      <c r="L11" s="3">
        <f t="shared" si="0"/>
        <v>0</v>
      </c>
    </row>
    <row r="12" spans="1:12" x14ac:dyDescent="0.25">
      <c r="A12" t="s">
        <v>22</v>
      </c>
      <c r="B12" t="s">
        <v>23</v>
      </c>
      <c r="C12" s="6">
        <f t="shared" si="4"/>
        <v>205.88235294117646</v>
      </c>
      <c r="D12" s="2">
        <f t="shared" si="1"/>
        <v>2.623570154265926E-3</v>
      </c>
      <c r="E12" s="3">
        <f t="shared" si="2"/>
        <v>349.50676881099815</v>
      </c>
      <c r="F12" s="3">
        <f t="shared" si="0"/>
        <v>437.89222373806291</v>
      </c>
      <c r="G12" s="3">
        <f t="shared" si="0"/>
        <v>493.96578864518852</v>
      </c>
      <c r="H12" s="3">
        <f t="shared" si="0"/>
        <v>531.95508447895918</v>
      </c>
      <c r="I12" s="3">
        <f t="shared" si="0"/>
        <v>565.3793682443071</v>
      </c>
      <c r="J12" s="3">
        <f t="shared" si="0"/>
        <v>611.00548326162266</v>
      </c>
      <c r="K12" s="3">
        <f t="shared" si="0"/>
        <v>662.32994385559903</v>
      </c>
      <c r="L12" s="3">
        <f t="shared" si="0"/>
        <v>0</v>
      </c>
    </row>
    <row r="13" spans="1:12" x14ac:dyDescent="0.25">
      <c r="A13" t="s">
        <v>24</v>
      </c>
      <c r="B13" t="s">
        <v>25</v>
      </c>
      <c r="C13" s="5">
        <v>2600</v>
      </c>
      <c r="D13" s="2">
        <f t="shared" si="1"/>
        <v>3.3131943091015408E-2</v>
      </c>
      <c r="E13" s="3">
        <f t="shared" si="2"/>
        <v>4413.7711946988902</v>
      </c>
      <c r="F13" s="3">
        <f t="shared" si="0"/>
        <v>5529.9532254921087</v>
      </c>
      <c r="G13" s="3">
        <f t="shared" si="0"/>
        <v>6238.0822451763806</v>
      </c>
      <c r="H13" s="3">
        <f t="shared" si="0"/>
        <v>6717.8327811342842</v>
      </c>
      <c r="I13" s="3">
        <f t="shared" si="0"/>
        <v>7139.9337361138205</v>
      </c>
      <c r="J13" s="3">
        <f t="shared" si="0"/>
        <v>7716.126388618206</v>
      </c>
      <c r="K13" s="3">
        <f t="shared" si="0"/>
        <v>8364.2810052621353</v>
      </c>
      <c r="L13" s="3">
        <f t="shared" si="0"/>
        <v>0</v>
      </c>
    </row>
    <row r="14" spans="1:12" x14ac:dyDescent="0.25">
      <c r="A14" t="s">
        <v>26</v>
      </c>
      <c r="B14" t="s">
        <v>27</v>
      </c>
      <c r="C14" s="5">
        <v>950</v>
      </c>
      <c r="D14" s="2">
        <f t="shared" si="1"/>
        <v>1.2105902283255631E-2</v>
      </c>
      <c r="E14" s="3">
        <f t="shared" si="2"/>
        <v>1612.7240903707486</v>
      </c>
      <c r="F14" s="3">
        <f t="shared" si="0"/>
        <v>2020.5598323913475</v>
      </c>
      <c r="G14" s="3">
        <f t="shared" si="0"/>
        <v>2279.2992818913704</v>
      </c>
      <c r="H14" s="3">
        <f t="shared" si="0"/>
        <v>2454.5927469529115</v>
      </c>
      <c r="I14" s="3">
        <f t="shared" si="0"/>
        <v>2608.8219420415885</v>
      </c>
      <c r="J14" s="3">
        <f t="shared" si="0"/>
        <v>2819.3538727643445</v>
      </c>
      <c r="K14" s="3">
        <f t="shared" si="0"/>
        <v>3056.1795980765501</v>
      </c>
      <c r="L14" s="3">
        <f t="shared" si="0"/>
        <v>0</v>
      </c>
    </row>
    <row r="15" spans="1:12" x14ac:dyDescent="0.25">
      <c r="A15" t="s">
        <v>28</v>
      </c>
      <c r="B15" t="s">
        <v>29</v>
      </c>
      <c r="C15" s="6">
        <f t="shared" ref="C15:C16" si="5">$C$36</f>
        <v>205.88235294117646</v>
      </c>
      <c r="D15" s="2">
        <f t="shared" si="1"/>
        <v>2.623570154265926E-3</v>
      </c>
      <c r="E15" s="3">
        <f t="shared" si="2"/>
        <v>349.50676881099815</v>
      </c>
      <c r="F15" s="3">
        <f t="shared" si="0"/>
        <v>437.89222373806291</v>
      </c>
      <c r="G15" s="3">
        <f t="shared" si="0"/>
        <v>493.96578864518852</v>
      </c>
      <c r="H15" s="3">
        <f t="shared" si="0"/>
        <v>531.95508447895918</v>
      </c>
      <c r="I15" s="3">
        <f t="shared" si="0"/>
        <v>565.3793682443071</v>
      </c>
      <c r="J15" s="3">
        <f t="shared" si="0"/>
        <v>611.00548326162266</v>
      </c>
      <c r="K15" s="3">
        <f t="shared" si="0"/>
        <v>662.32994385559903</v>
      </c>
      <c r="L15" s="3">
        <f t="shared" si="0"/>
        <v>0</v>
      </c>
    </row>
    <row r="16" spans="1:12" x14ac:dyDescent="0.25">
      <c r="A16" t="s">
        <v>30</v>
      </c>
      <c r="B16" t="s">
        <v>31</v>
      </c>
      <c r="C16" s="6">
        <f t="shared" si="5"/>
        <v>205.88235294117646</v>
      </c>
      <c r="D16" s="2">
        <f t="shared" si="1"/>
        <v>2.623570154265926E-3</v>
      </c>
      <c r="E16" s="3">
        <f t="shared" si="2"/>
        <v>349.50676881099815</v>
      </c>
      <c r="F16" s="3">
        <f t="shared" si="0"/>
        <v>437.89222373806291</v>
      </c>
      <c r="G16" s="3">
        <f t="shared" si="0"/>
        <v>493.96578864518852</v>
      </c>
      <c r="H16" s="3">
        <f t="shared" si="0"/>
        <v>531.95508447895918</v>
      </c>
      <c r="I16" s="3">
        <f t="shared" si="0"/>
        <v>565.3793682443071</v>
      </c>
      <c r="J16" s="3">
        <f t="shared" si="0"/>
        <v>611.00548326162266</v>
      </c>
      <c r="K16" s="3">
        <f t="shared" si="0"/>
        <v>662.32994385559903</v>
      </c>
      <c r="L16" s="3">
        <f t="shared" si="0"/>
        <v>0</v>
      </c>
    </row>
    <row r="17" spans="1:12" x14ac:dyDescent="0.25">
      <c r="A17" t="s">
        <v>32</v>
      </c>
      <c r="B17" t="s">
        <v>33</v>
      </c>
      <c r="C17" s="5">
        <v>16100</v>
      </c>
      <c r="D17" s="2">
        <f t="shared" si="1"/>
        <v>0.2051631860635954</v>
      </c>
      <c r="E17" s="3">
        <f t="shared" si="2"/>
        <v>27331.429321020052</v>
      </c>
      <c r="F17" s="3">
        <f t="shared" si="0"/>
        <v>34243.171896316519</v>
      </c>
      <c r="G17" s="3">
        <f t="shared" si="0"/>
        <v>38628.124672053746</v>
      </c>
      <c r="H17" s="3">
        <f t="shared" si="0"/>
        <v>41598.887606254604</v>
      </c>
      <c r="I17" s="3">
        <f t="shared" si="0"/>
        <v>44212.66659670481</v>
      </c>
      <c r="J17" s="3">
        <f t="shared" si="0"/>
        <v>47780.628791058887</v>
      </c>
      <c r="K17" s="3">
        <f t="shared" si="0"/>
        <v>51794.201609507843</v>
      </c>
      <c r="L17" s="3">
        <f t="shared" si="0"/>
        <v>0</v>
      </c>
    </row>
    <row r="18" spans="1:12" x14ac:dyDescent="0.25">
      <c r="A18" t="s">
        <v>34</v>
      </c>
      <c r="B18" t="s">
        <v>35</v>
      </c>
      <c r="C18" s="6">
        <f t="shared" ref="C18:C24" si="6">$C$36</f>
        <v>205.88235294117646</v>
      </c>
      <c r="D18" s="2">
        <f t="shared" si="1"/>
        <v>2.623570154265926E-3</v>
      </c>
      <c r="E18" s="3">
        <f t="shared" si="2"/>
        <v>349.50676881099815</v>
      </c>
      <c r="F18" s="3">
        <f t="shared" si="2"/>
        <v>437.89222373806291</v>
      </c>
      <c r="G18" s="3">
        <f t="shared" si="2"/>
        <v>493.96578864518852</v>
      </c>
      <c r="H18" s="3">
        <f t="shared" si="2"/>
        <v>531.95508447895918</v>
      </c>
      <c r="I18" s="3">
        <f t="shared" si="2"/>
        <v>565.3793682443071</v>
      </c>
      <c r="J18" s="3">
        <f t="shared" si="2"/>
        <v>611.00548326162266</v>
      </c>
      <c r="K18" s="3">
        <f t="shared" si="2"/>
        <v>662.32994385559903</v>
      </c>
      <c r="L18" s="3">
        <f t="shared" si="2"/>
        <v>0</v>
      </c>
    </row>
    <row r="19" spans="1:12" x14ac:dyDescent="0.25">
      <c r="A19" t="s">
        <v>36</v>
      </c>
      <c r="B19" t="s">
        <v>37</v>
      </c>
      <c r="C19" s="6">
        <f t="shared" si="6"/>
        <v>205.88235294117646</v>
      </c>
      <c r="D19" s="2">
        <f t="shared" si="1"/>
        <v>2.623570154265926E-3</v>
      </c>
      <c r="E19" s="3">
        <f t="shared" si="2"/>
        <v>349.50676881099815</v>
      </c>
      <c r="F19" s="3">
        <f t="shared" si="2"/>
        <v>437.89222373806291</v>
      </c>
      <c r="G19" s="3">
        <f t="shared" si="2"/>
        <v>493.96578864518852</v>
      </c>
      <c r="H19" s="3">
        <f t="shared" si="2"/>
        <v>531.95508447895918</v>
      </c>
      <c r="I19" s="3">
        <f t="shared" si="2"/>
        <v>565.3793682443071</v>
      </c>
      <c r="J19" s="3">
        <f t="shared" si="2"/>
        <v>611.00548326162266</v>
      </c>
      <c r="K19" s="3">
        <f t="shared" si="2"/>
        <v>662.32994385559903</v>
      </c>
      <c r="L19" s="3">
        <f t="shared" si="2"/>
        <v>0</v>
      </c>
    </row>
    <row r="20" spans="1:12" x14ac:dyDescent="0.25">
      <c r="A20" t="s">
        <v>38</v>
      </c>
      <c r="B20" t="s">
        <v>39</v>
      </c>
      <c r="C20" s="6">
        <f t="shared" si="6"/>
        <v>205.88235294117646</v>
      </c>
      <c r="D20" s="2">
        <f t="shared" si="1"/>
        <v>2.623570154265926E-3</v>
      </c>
      <c r="E20" s="3">
        <f t="shared" si="2"/>
        <v>349.50676881099815</v>
      </c>
      <c r="F20" s="3">
        <f t="shared" si="2"/>
        <v>437.89222373806291</v>
      </c>
      <c r="G20" s="3">
        <f t="shared" si="2"/>
        <v>493.96578864518852</v>
      </c>
      <c r="H20" s="3">
        <f t="shared" si="2"/>
        <v>531.95508447895918</v>
      </c>
      <c r="I20" s="3">
        <f t="shared" si="2"/>
        <v>565.3793682443071</v>
      </c>
      <c r="J20" s="3">
        <f t="shared" si="2"/>
        <v>611.00548326162266</v>
      </c>
      <c r="K20" s="3">
        <f t="shared" si="2"/>
        <v>662.32994385559903</v>
      </c>
      <c r="L20" s="3">
        <f t="shared" si="2"/>
        <v>0</v>
      </c>
    </row>
    <row r="21" spans="1:12" x14ac:dyDescent="0.25">
      <c r="A21" t="s">
        <v>40</v>
      </c>
      <c r="B21" t="s">
        <v>41</v>
      </c>
      <c r="C21" s="6">
        <f t="shared" si="6"/>
        <v>205.88235294117646</v>
      </c>
      <c r="D21" s="2">
        <f t="shared" si="1"/>
        <v>2.623570154265926E-3</v>
      </c>
      <c r="E21" s="3">
        <f t="shared" si="2"/>
        <v>349.50676881099815</v>
      </c>
      <c r="F21" s="3">
        <f t="shared" si="2"/>
        <v>437.89222373806291</v>
      </c>
      <c r="G21" s="3">
        <f t="shared" si="2"/>
        <v>493.96578864518852</v>
      </c>
      <c r="H21" s="3">
        <f t="shared" si="2"/>
        <v>531.95508447895918</v>
      </c>
      <c r="I21" s="3">
        <f t="shared" si="2"/>
        <v>565.3793682443071</v>
      </c>
      <c r="J21" s="3">
        <f t="shared" si="2"/>
        <v>611.00548326162266</v>
      </c>
      <c r="K21" s="3">
        <f t="shared" si="2"/>
        <v>662.32994385559903</v>
      </c>
      <c r="L21" s="3">
        <f t="shared" si="2"/>
        <v>0</v>
      </c>
    </row>
    <row r="22" spans="1:12" x14ac:dyDescent="0.25">
      <c r="A22" t="s">
        <v>42</v>
      </c>
      <c r="B22" t="s">
        <v>43</v>
      </c>
      <c r="C22" s="6">
        <f t="shared" si="6"/>
        <v>205.88235294117646</v>
      </c>
      <c r="D22" s="2">
        <f t="shared" si="1"/>
        <v>2.623570154265926E-3</v>
      </c>
      <c r="E22" s="3">
        <f t="shared" si="2"/>
        <v>349.50676881099815</v>
      </c>
      <c r="F22" s="3">
        <f t="shared" si="2"/>
        <v>437.89222373806291</v>
      </c>
      <c r="G22" s="3">
        <f t="shared" si="2"/>
        <v>493.96578864518852</v>
      </c>
      <c r="H22" s="3">
        <f t="shared" si="2"/>
        <v>531.95508447895918</v>
      </c>
      <c r="I22" s="3">
        <f t="shared" si="2"/>
        <v>565.3793682443071</v>
      </c>
      <c r="J22" s="3">
        <f t="shared" si="2"/>
        <v>611.00548326162266</v>
      </c>
      <c r="K22" s="3">
        <f t="shared" si="2"/>
        <v>662.32994385559903</v>
      </c>
      <c r="L22" s="3">
        <f t="shared" si="2"/>
        <v>0</v>
      </c>
    </row>
    <row r="23" spans="1:12" x14ac:dyDescent="0.25">
      <c r="A23" t="s">
        <v>44</v>
      </c>
      <c r="B23" t="s">
        <v>45</v>
      </c>
      <c r="C23" s="6">
        <f t="shared" si="6"/>
        <v>205.88235294117646</v>
      </c>
      <c r="D23" s="2">
        <f t="shared" si="1"/>
        <v>2.623570154265926E-3</v>
      </c>
      <c r="E23" s="3">
        <f t="shared" si="2"/>
        <v>349.50676881099815</v>
      </c>
      <c r="F23" s="3">
        <f t="shared" si="2"/>
        <v>437.89222373806291</v>
      </c>
      <c r="G23" s="3">
        <f t="shared" si="2"/>
        <v>493.96578864518852</v>
      </c>
      <c r="H23" s="3">
        <f t="shared" si="2"/>
        <v>531.95508447895918</v>
      </c>
      <c r="I23" s="3">
        <f t="shared" si="2"/>
        <v>565.3793682443071</v>
      </c>
      <c r="J23" s="3">
        <f t="shared" si="2"/>
        <v>611.00548326162266</v>
      </c>
      <c r="K23" s="3">
        <f t="shared" si="2"/>
        <v>662.32994385559903</v>
      </c>
      <c r="L23" s="3">
        <f t="shared" si="2"/>
        <v>0</v>
      </c>
    </row>
    <row r="24" spans="1:12" x14ac:dyDescent="0.25">
      <c r="A24" t="s">
        <v>46</v>
      </c>
      <c r="B24" t="s">
        <v>47</v>
      </c>
      <c r="C24" s="6">
        <f t="shared" si="6"/>
        <v>205.88235294117646</v>
      </c>
      <c r="D24" s="2">
        <f t="shared" si="1"/>
        <v>2.623570154265926E-3</v>
      </c>
      <c r="E24" s="3">
        <f t="shared" si="2"/>
        <v>349.50676881099815</v>
      </c>
      <c r="F24" s="3">
        <f t="shared" si="2"/>
        <v>437.89222373806291</v>
      </c>
      <c r="G24" s="3">
        <f t="shared" si="2"/>
        <v>493.96578864518852</v>
      </c>
      <c r="H24" s="3">
        <f t="shared" si="2"/>
        <v>531.95508447895918</v>
      </c>
      <c r="I24" s="3">
        <f t="shared" si="2"/>
        <v>565.3793682443071</v>
      </c>
      <c r="J24" s="3">
        <f t="shared" si="2"/>
        <v>611.00548326162266</v>
      </c>
      <c r="K24" s="3">
        <f t="shared" si="2"/>
        <v>662.32994385559903</v>
      </c>
      <c r="L24" s="3">
        <f t="shared" si="2"/>
        <v>0</v>
      </c>
    </row>
    <row r="25" spans="1:12" x14ac:dyDescent="0.25">
      <c r="A25" t="s">
        <v>48</v>
      </c>
      <c r="B25" t="s">
        <v>49</v>
      </c>
      <c r="C25" s="5">
        <v>7590</v>
      </c>
      <c r="D25" s="2">
        <f t="shared" si="1"/>
        <v>9.6719787715694977E-2</v>
      </c>
      <c r="E25" s="3">
        <f t="shared" si="2"/>
        <v>12884.816679909454</v>
      </c>
      <c r="F25" s="3">
        <f t="shared" si="2"/>
        <v>16143.209608263502</v>
      </c>
      <c r="G25" s="3">
        <f t="shared" si="2"/>
        <v>18210.40163111105</v>
      </c>
      <c r="H25" s="3">
        <f t="shared" si="2"/>
        <v>19610.904157234312</v>
      </c>
      <c r="I25" s="3">
        <f t="shared" si="2"/>
        <v>20843.114252732266</v>
      </c>
      <c r="J25" s="3">
        <f t="shared" si="2"/>
        <v>22525.153572927764</v>
      </c>
      <c r="K25" s="3">
        <f t="shared" si="2"/>
        <v>24417.266473053696</v>
      </c>
      <c r="L25" s="3">
        <f t="shared" si="2"/>
        <v>0</v>
      </c>
    </row>
    <row r="26" spans="1:12" x14ac:dyDescent="0.25">
      <c r="A26" t="s">
        <v>50</v>
      </c>
      <c r="B26" t="s">
        <v>51</v>
      </c>
      <c r="C26" s="5">
        <v>3330</v>
      </c>
      <c r="D26" s="2">
        <f t="shared" si="1"/>
        <v>4.2434373266569736E-2</v>
      </c>
      <c r="E26" s="3">
        <f t="shared" si="2"/>
        <v>5653.022337825887</v>
      </c>
      <c r="F26" s="3">
        <f t="shared" si="2"/>
        <v>7082.5939388033548</v>
      </c>
      <c r="G26" s="3">
        <f t="shared" si="2"/>
        <v>7989.5437986297502</v>
      </c>
      <c r="H26" s="3">
        <f t="shared" si="2"/>
        <v>8603.9935235296798</v>
      </c>
      <c r="I26" s="3">
        <f t="shared" si="2"/>
        <v>9144.607438945779</v>
      </c>
      <c r="J26" s="3">
        <f t="shared" si="2"/>
        <v>9882.5772592687026</v>
      </c>
      <c r="K26" s="3">
        <f t="shared" si="2"/>
        <v>10712.713749047274</v>
      </c>
      <c r="L26" s="3">
        <f t="shared" si="2"/>
        <v>0</v>
      </c>
    </row>
    <row r="27" spans="1:12" x14ac:dyDescent="0.25">
      <c r="A27" t="s">
        <v>52</v>
      </c>
      <c r="B27" t="s">
        <v>53</v>
      </c>
      <c r="C27" s="5">
        <v>1260</v>
      </c>
      <c r="D27" s="2">
        <f t="shared" si="1"/>
        <v>1.6056249344107466E-2</v>
      </c>
      <c r="E27" s="3">
        <f t="shared" si="2"/>
        <v>2138.9814251233083</v>
      </c>
      <c r="F27" s="3">
        <f t="shared" si="2"/>
        <v>2679.9004092769451</v>
      </c>
      <c r="G27" s="3">
        <f t="shared" si="2"/>
        <v>3023.0706265085537</v>
      </c>
      <c r="H27" s="3">
        <f t="shared" si="2"/>
        <v>3255.5651170112301</v>
      </c>
      <c r="I27" s="3">
        <f t="shared" si="2"/>
        <v>3460.121733655159</v>
      </c>
      <c r="J27" s="3">
        <f t="shared" si="2"/>
        <v>3739.3535575611304</v>
      </c>
      <c r="K27" s="3">
        <f t="shared" si="2"/>
        <v>4053.4592563962656</v>
      </c>
      <c r="L27" s="3">
        <f t="shared" si="2"/>
        <v>0</v>
      </c>
    </row>
    <row r="28" spans="1:12" x14ac:dyDescent="0.25">
      <c r="A28" t="s">
        <v>54</v>
      </c>
      <c r="B28" t="s">
        <v>55</v>
      </c>
      <c r="C28" s="5">
        <v>3830</v>
      </c>
      <c r="D28" s="2">
        <f t="shared" si="1"/>
        <v>4.8805900784072695E-2</v>
      </c>
      <c r="E28" s="3">
        <f t="shared" si="2"/>
        <v>6501.8244906525961</v>
      </c>
      <c r="F28" s="3">
        <f t="shared" si="2"/>
        <v>8146.0464821672213</v>
      </c>
      <c r="G28" s="3">
        <f t="shared" si="2"/>
        <v>9189.1749996252074</v>
      </c>
      <c r="H28" s="3">
        <f t="shared" si="2"/>
        <v>9895.8844429785804</v>
      </c>
      <c r="I28" s="3">
        <f t="shared" si="2"/>
        <v>10517.671618967666</v>
      </c>
      <c r="J28" s="3">
        <f t="shared" si="2"/>
        <v>11366.447718618356</v>
      </c>
      <c r="K28" s="3">
        <f t="shared" si="2"/>
        <v>12321.2293269823</v>
      </c>
      <c r="L28" s="3">
        <f t="shared" si="2"/>
        <v>0</v>
      </c>
    </row>
    <row r="29" spans="1:12" x14ac:dyDescent="0.25">
      <c r="A29" t="s">
        <v>56</v>
      </c>
      <c r="B29" t="s">
        <v>57</v>
      </c>
      <c r="C29" s="6">
        <v>0</v>
      </c>
      <c r="D29" s="2">
        <f t="shared" si="1"/>
        <v>0</v>
      </c>
      <c r="E29" s="3">
        <f t="shared" si="2"/>
        <v>0</v>
      </c>
      <c r="F29" s="3">
        <f t="shared" si="2"/>
        <v>0</v>
      </c>
      <c r="G29" s="3">
        <f t="shared" si="2"/>
        <v>0</v>
      </c>
      <c r="H29" s="3">
        <f t="shared" si="2"/>
        <v>0</v>
      </c>
      <c r="I29" s="3">
        <f t="shared" si="2"/>
        <v>0</v>
      </c>
      <c r="J29" s="3">
        <f t="shared" si="2"/>
        <v>0</v>
      </c>
      <c r="K29" s="3">
        <f t="shared" si="2"/>
        <v>0</v>
      </c>
      <c r="L29" s="3">
        <f t="shared" si="2"/>
        <v>0</v>
      </c>
    </row>
    <row r="30" spans="1:12" x14ac:dyDescent="0.25">
      <c r="A30" t="s">
        <v>58</v>
      </c>
      <c r="B30" t="s">
        <v>59</v>
      </c>
      <c r="C30" s="5">
        <v>820</v>
      </c>
      <c r="D30" s="2">
        <f t="shared" si="1"/>
        <v>1.044930512870486E-2</v>
      </c>
      <c r="E30" s="3">
        <f t="shared" si="2"/>
        <v>1392.035530635804</v>
      </c>
      <c r="F30" s="3">
        <f t="shared" si="2"/>
        <v>1744.0621711167421</v>
      </c>
      <c r="G30" s="3">
        <f t="shared" si="2"/>
        <v>1967.395169632551</v>
      </c>
      <c r="H30" s="3">
        <f t="shared" si="2"/>
        <v>2118.7011078961973</v>
      </c>
      <c r="I30" s="3">
        <f t="shared" si="2"/>
        <v>2251.8252552358972</v>
      </c>
      <c r="J30" s="3">
        <f t="shared" si="2"/>
        <v>2433.5475533334343</v>
      </c>
      <c r="K30" s="3">
        <f t="shared" si="2"/>
        <v>2637.9655478134432</v>
      </c>
      <c r="L30" s="3">
        <f t="shared" si="2"/>
        <v>0</v>
      </c>
    </row>
    <row r="31" spans="1:12" x14ac:dyDescent="0.25">
      <c r="A31" t="s">
        <v>60</v>
      </c>
      <c r="B31" t="s">
        <v>61</v>
      </c>
      <c r="C31" s="6">
        <f>$C$36</f>
        <v>205.88235294117646</v>
      </c>
      <c r="D31" s="2">
        <f t="shared" si="1"/>
        <v>2.623570154265926E-3</v>
      </c>
      <c r="E31" s="3">
        <f t="shared" si="2"/>
        <v>349.50676881099815</v>
      </c>
      <c r="F31" s="3">
        <f t="shared" si="2"/>
        <v>437.89222373806291</v>
      </c>
      <c r="G31" s="3">
        <f t="shared" si="2"/>
        <v>493.96578864518852</v>
      </c>
      <c r="H31" s="3">
        <f t="shared" si="2"/>
        <v>531.95508447895918</v>
      </c>
      <c r="I31" s="3">
        <f t="shared" si="2"/>
        <v>565.3793682443071</v>
      </c>
      <c r="J31" s="3">
        <f t="shared" si="2"/>
        <v>611.00548326162266</v>
      </c>
      <c r="K31" s="3">
        <f t="shared" si="2"/>
        <v>662.32994385559903</v>
      </c>
      <c r="L31" s="3">
        <f t="shared" si="2"/>
        <v>0</v>
      </c>
    </row>
    <row r="32" spans="1:12" x14ac:dyDescent="0.25">
      <c r="A32" t="s">
        <v>62</v>
      </c>
      <c r="B32" t="s">
        <v>63</v>
      </c>
      <c r="C32" s="5">
        <v>1260</v>
      </c>
      <c r="D32" s="2">
        <f t="shared" si="1"/>
        <v>1.6056249344107466E-2</v>
      </c>
      <c r="E32" s="3">
        <f t="shared" si="2"/>
        <v>2138.9814251233083</v>
      </c>
      <c r="F32" s="3">
        <f t="shared" si="2"/>
        <v>2679.9004092769451</v>
      </c>
      <c r="G32" s="3">
        <f t="shared" si="2"/>
        <v>3023.0706265085537</v>
      </c>
      <c r="H32" s="3">
        <f t="shared" si="2"/>
        <v>3255.5651170112301</v>
      </c>
      <c r="I32" s="3">
        <f t="shared" si="2"/>
        <v>3460.121733655159</v>
      </c>
      <c r="J32" s="3">
        <f t="shared" si="2"/>
        <v>3739.3535575611304</v>
      </c>
      <c r="K32" s="3">
        <f t="shared" si="2"/>
        <v>4053.4592563962656</v>
      </c>
      <c r="L32" s="3">
        <f t="shared" si="2"/>
        <v>0</v>
      </c>
    </row>
    <row r="33" spans="1:14" x14ac:dyDescent="0.25">
      <c r="A33" t="s">
        <v>65</v>
      </c>
      <c r="B33" t="s">
        <v>64</v>
      </c>
      <c r="C33" s="5">
        <f>SUM(C2:C32)</f>
        <v>78474.117647058796</v>
      </c>
      <c r="D33" s="2">
        <f>C33/$C$33</f>
        <v>1</v>
      </c>
      <c r="E33" s="3">
        <v>133218</v>
      </c>
      <c r="F33" s="3">
        <v>166907</v>
      </c>
      <c r="G33" s="3">
        <v>188280</v>
      </c>
      <c r="H33" s="3">
        <v>202760</v>
      </c>
      <c r="I33" s="3">
        <v>215500</v>
      </c>
      <c r="J33" s="3">
        <f>I33*1.0807</f>
        <v>232890.85</v>
      </c>
      <c r="K33" s="3">
        <f>J33*1.084</f>
        <v>252453.68140000003</v>
      </c>
      <c r="L33" s="3"/>
    </row>
    <row r="34" spans="1:14" x14ac:dyDescent="0.25">
      <c r="C34" s="5"/>
      <c r="F34" s="2">
        <f>F33/E33</f>
        <v>1.2528862466033119</v>
      </c>
      <c r="G34" s="2">
        <f t="shared" ref="G34:K34" si="7">G33/F33</f>
        <v>1.1280533470735199</v>
      </c>
      <c r="H34" s="2">
        <f t="shared" si="7"/>
        <v>1.0769067346505206</v>
      </c>
      <c r="I34" s="2">
        <f t="shared" si="7"/>
        <v>1.0628329058985992</v>
      </c>
      <c r="J34" s="2">
        <f t="shared" si="7"/>
        <v>1.0807</v>
      </c>
      <c r="K34" s="2">
        <f t="shared" si="7"/>
        <v>1.0840000000000001</v>
      </c>
      <c r="L34" s="2"/>
      <c r="M34" s="2"/>
      <c r="N34" s="2"/>
    </row>
    <row r="35" spans="1:14" x14ac:dyDescent="0.25">
      <c r="B35" s="7" t="s">
        <v>72</v>
      </c>
      <c r="C35" s="6">
        <v>3500</v>
      </c>
      <c r="K35" t="s">
        <v>76</v>
      </c>
    </row>
    <row r="36" spans="1:14" x14ac:dyDescent="0.25">
      <c r="B36" s="7"/>
      <c r="C36" s="6">
        <f>C35/17</f>
        <v>205.88235294117646</v>
      </c>
    </row>
    <row r="39" spans="1:14" x14ac:dyDescent="0.25">
      <c r="H39" t="s">
        <v>73</v>
      </c>
    </row>
    <row r="40" spans="1:14" x14ac:dyDescent="0.25">
      <c r="H40" t="s">
        <v>74</v>
      </c>
    </row>
    <row r="41" spans="1:14" x14ac:dyDescent="0.25">
      <c r="H41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3"/>
  <sheetViews>
    <sheetView topLeftCell="B1" workbookViewId="0">
      <selection activeCell="I33" sqref="I33"/>
    </sheetView>
  </sheetViews>
  <sheetFormatPr defaultColWidth="11.42578125" defaultRowHeight="15" x14ac:dyDescent="0.25"/>
  <sheetData>
    <row r="1" spans="1:25" x14ac:dyDescent="0.25">
      <c r="A1" t="s">
        <v>0</v>
      </c>
      <c r="B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>
        <v>2020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>
        <v>2020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</row>
    <row r="2" spans="1:25" x14ac:dyDescent="0.25">
      <c r="A2" t="s">
        <v>2</v>
      </c>
      <c r="B2" t="s">
        <v>3</v>
      </c>
      <c r="C2" s="2">
        <f>'thermal all'!C2/'thermal all'!C$33</f>
        <v>4.6242849154802361E-2</v>
      </c>
      <c r="D2" s="2">
        <f>'thermal all'!D2/'thermal all'!D$33</f>
        <v>4.6442888052388054E-2</v>
      </c>
      <c r="E2" s="2">
        <f>'thermal all'!E2/'thermal all'!E$33</f>
        <v>4.8453399518173151E-2</v>
      </c>
      <c r="F2" s="2">
        <f>'thermal all'!F2/'thermal all'!F$33</f>
        <v>4.9999349446812939E-2</v>
      </c>
      <c r="G2" s="2">
        <f>'thermal all'!G2/'thermal all'!G$33</f>
        <v>5.0031429047669732E-2</v>
      </c>
      <c r="H2" s="2">
        <f>'thermal all'!H2/'thermal all'!H$33</f>
        <v>5.1054800858786199E-2</v>
      </c>
      <c r="I2" s="2">
        <f>H2</f>
        <v>5.1054800858786199E-2</v>
      </c>
      <c r="K2">
        <f>C2*K$33</f>
        <v>4126.3881586304788</v>
      </c>
      <c r="L2">
        <f t="shared" ref="L2:Q2" si="0">D2*L$33</f>
        <v>4652.1840962077113</v>
      </c>
      <c r="M2">
        <f t="shared" si="0"/>
        <v>5512.058729187378</v>
      </c>
      <c r="N2">
        <f t="shared" si="0"/>
        <v>5643.2265746639896</v>
      </c>
      <c r="O2">
        <f t="shared" si="0"/>
        <v>6153.8657728633771</v>
      </c>
      <c r="P2">
        <f t="shared" si="0"/>
        <v>6514.2595497111142</v>
      </c>
      <c r="Q2">
        <f t="shared" si="0"/>
        <v>6658.5828418414776</v>
      </c>
      <c r="T2">
        <v>193.518</v>
      </c>
      <c r="U2">
        <v>193.828</v>
      </c>
      <c r="V2">
        <v>212.99</v>
      </c>
      <c r="W2">
        <v>230.57</v>
      </c>
      <c r="X2">
        <v>249.13</v>
      </c>
      <c r="Y2">
        <v>263.72000000000003</v>
      </c>
    </row>
    <row r="3" spans="1:25" x14ac:dyDescent="0.25">
      <c r="A3" t="s">
        <v>4</v>
      </c>
      <c r="B3" t="s">
        <v>5</v>
      </c>
      <c r="C3" s="2">
        <f>'thermal all'!C3/'thermal all'!C$33</f>
        <v>7.8039198818587192E-3</v>
      </c>
      <c r="D3" s="2">
        <f>'thermal all'!D3/'thermal all'!D$33</f>
        <v>9.2819644085137768E-3</v>
      </c>
      <c r="E3" s="2">
        <f>'thermal all'!E3/'thermal all'!E$33</f>
        <v>9.4977671716218095E-3</v>
      </c>
      <c r="F3" s="2">
        <f>'thermal all'!F3/'thermal all'!F$33</f>
        <v>8.0733650514153866E-3</v>
      </c>
      <c r="G3" s="2">
        <f>'thermal all'!G3/'thermal all'!G$33</f>
        <v>8.490863485471345E-3</v>
      </c>
      <c r="H3" s="2">
        <f>'thermal all'!H3/'thermal all'!H$33</f>
        <v>8.1406581833458197E-3</v>
      </c>
      <c r="I3" s="2">
        <f t="shared" ref="I3:I32" si="1">H3</f>
        <v>8.1406581833458197E-3</v>
      </c>
      <c r="K3">
        <f t="shared" ref="K3:K32" si="2">C3*K$33</f>
        <v>696.36718281789911</v>
      </c>
      <c r="L3">
        <f t="shared" ref="L3:L32" si="3">D3*L$33</f>
        <v>929.77437480082506</v>
      </c>
      <c r="M3">
        <f t="shared" ref="M3:M32" si="4">E3*M$33</f>
        <v>1080.465993443697</v>
      </c>
      <c r="N3">
        <f t="shared" ref="N3:N32" si="5">F3*N$33</f>
        <v>911.20841989304904</v>
      </c>
      <c r="O3">
        <f t="shared" ref="O3:O32" si="6">G3*O$33</f>
        <v>1044.3762087129755</v>
      </c>
      <c r="P3">
        <f t="shared" ref="P3:P32" si="7">H3*P$33</f>
        <v>1038.6948811821339</v>
      </c>
      <c r="Q3">
        <f t="shared" ref="Q3:Q32" si="8">I3*Q$33</f>
        <v>1061.7071458343476</v>
      </c>
      <c r="T3">
        <v>32.658000000000001</v>
      </c>
      <c r="U3">
        <v>38.738</v>
      </c>
      <c r="V3">
        <v>41.75</v>
      </c>
      <c r="W3">
        <v>37.229999999999997</v>
      </c>
      <c r="X3">
        <v>42.28</v>
      </c>
      <c r="Y3">
        <v>42.05</v>
      </c>
    </row>
    <row r="4" spans="1:25" x14ac:dyDescent="0.25">
      <c r="A4" t="s">
        <v>6</v>
      </c>
      <c r="B4" t="s">
        <v>7</v>
      </c>
      <c r="C4" s="2">
        <f>'thermal all'!C4/'thermal all'!C$33</f>
        <v>1.0117519988912308E-2</v>
      </c>
      <c r="D4" s="2">
        <f>'thermal all'!D4/'thermal all'!D$33</f>
        <v>1.0269631745286296E-2</v>
      </c>
      <c r="E4" s="2">
        <f>'thermal all'!E4/'thermal all'!E$33</f>
        <v>1.0205265516621662E-2</v>
      </c>
      <c r="F4" s="2">
        <f>'thermal all'!F4/'thermal all'!F$33</f>
        <v>1.0159472271254657E-2</v>
      </c>
      <c r="G4" s="2">
        <f>'thermal all'!G4/'thermal all'!G$33</f>
        <v>1.0826453417733212E-2</v>
      </c>
      <c r="H4" s="2">
        <f>'thermal all'!H4/'thermal all'!H$33</f>
        <v>1.0698044499683472E-2</v>
      </c>
      <c r="I4" s="2">
        <f t="shared" si="1"/>
        <v>1.0698044499683472E-2</v>
      </c>
      <c r="K4">
        <f t="shared" si="2"/>
        <v>902.81666117061195</v>
      </c>
      <c r="L4">
        <f t="shared" si="3"/>
        <v>1028.7090119253282</v>
      </c>
      <c r="M4">
        <f t="shared" si="4"/>
        <v>1160.9510051708803</v>
      </c>
      <c r="N4">
        <f t="shared" si="5"/>
        <v>1146.6589973674281</v>
      </c>
      <c r="O4">
        <f t="shared" si="6"/>
        <v>1331.653770381185</v>
      </c>
      <c r="P4">
        <f t="shared" si="7"/>
        <v>1365.0006928448208</v>
      </c>
      <c r="Q4">
        <f t="shared" si="8"/>
        <v>1395.2422563330808</v>
      </c>
      <c r="T4">
        <v>42.34</v>
      </c>
      <c r="U4">
        <v>42.86</v>
      </c>
      <c r="V4">
        <v>44.86</v>
      </c>
      <c r="W4">
        <v>46.85</v>
      </c>
      <c r="X4">
        <v>53.91</v>
      </c>
      <c r="Y4">
        <v>55.26</v>
      </c>
    </row>
    <row r="5" spans="1:25" x14ac:dyDescent="0.25">
      <c r="A5" t="s">
        <v>8</v>
      </c>
      <c r="B5" t="s">
        <v>9</v>
      </c>
      <c r="C5" s="2">
        <f>'thermal all'!C5/'thermal all'!C$33</f>
        <v>2.973652391261751E-2</v>
      </c>
      <c r="D5" s="2">
        <f>'thermal all'!D5/'thermal all'!D$33</f>
        <v>2.5403800674259066E-2</v>
      </c>
      <c r="E5" s="2">
        <f>'thermal all'!E5/'thermal all'!E$33</f>
        <v>2.0478778462021445E-2</v>
      </c>
      <c r="F5" s="2">
        <f>'thermal all'!F5/'thermal all'!F$33</f>
        <v>2.4246117281728562E-2</v>
      </c>
      <c r="G5" s="2">
        <f>'thermal all'!G5/'thermal all'!G$33</f>
        <v>2.7922650402552884E-2</v>
      </c>
      <c r="H5" s="2">
        <f>'thermal all'!H5/'thermal all'!H$33</f>
        <v>2.7227162114286711E-2</v>
      </c>
      <c r="I5" s="2">
        <f t="shared" si="1"/>
        <v>2.7227162114286711E-2</v>
      </c>
      <c r="K5">
        <f t="shared" si="2"/>
        <v>2653.4792382945984</v>
      </c>
      <c r="L5">
        <f t="shared" si="3"/>
        <v>2544.6987135405307</v>
      </c>
      <c r="M5">
        <f t="shared" si="4"/>
        <v>2329.6658378395596</v>
      </c>
      <c r="N5">
        <f t="shared" si="5"/>
        <v>2736.5622731195758</v>
      </c>
      <c r="O5">
        <f t="shared" si="6"/>
        <v>3434.4859995140046</v>
      </c>
      <c r="P5">
        <f t="shared" si="7"/>
        <v>3474.0082779894251</v>
      </c>
      <c r="Q5">
        <f t="shared" si="8"/>
        <v>3550.9748630236063</v>
      </c>
      <c r="T5">
        <v>124.44199999999999</v>
      </c>
      <c r="U5">
        <v>106.02200000000001</v>
      </c>
      <c r="V5">
        <v>90.02</v>
      </c>
      <c r="W5">
        <v>111.81</v>
      </c>
      <c r="X5">
        <v>139.04</v>
      </c>
      <c r="Y5">
        <v>140.63999999999999</v>
      </c>
    </row>
    <row r="6" spans="1:25" x14ac:dyDescent="0.25">
      <c r="A6" t="s">
        <v>10</v>
      </c>
      <c r="B6" t="s">
        <v>11</v>
      </c>
      <c r="C6" s="2">
        <f>'thermal all'!C6/'thermal all'!C$33</f>
        <v>1.7316873844036306E-2</v>
      </c>
      <c r="D6" s="2">
        <f>'thermal all'!D6/'thermal all'!D$33</f>
        <v>1.696957208270336E-2</v>
      </c>
      <c r="E6" s="2">
        <f>'thermal all'!E6/'thermal all'!E$33</f>
        <v>1.5990372562713701E-2</v>
      </c>
      <c r="F6" s="2">
        <f>'thermal all'!F6/'thermal all'!F$33</f>
        <v>1.5474491809535374E-2</v>
      </c>
      <c r="G6" s="2">
        <f>'thermal all'!G6/'thermal all'!G$33</f>
        <v>1.5600053820988981E-2</v>
      </c>
      <c r="H6" s="2">
        <f>'thermal all'!H6/'thermal all'!H$33</f>
        <v>1.5202993748826332E-2</v>
      </c>
      <c r="I6" s="2">
        <f t="shared" si="1"/>
        <v>1.5202993748826332E-2</v>
      </c>
      <c r="K6">
        <f t="shared" si="2"/>
        <v>1545.2366037248917</v>
      </c>
      <c r="L6">
        <f t="shared" si="3"/>
        <v>1699.8420355243957</v>
      </c>
      <c r="M6">
        <f t="shared" si="4"/>
        <v>1819.0647827343107</v>
      </c>
      <c r="N6">
        <f t="shared" si="5"/>
        <v>1746.5439925750195</v>
      </c>
      <c r="O6">
        <f t="shared" si="6"/>
        <v>1918.8066199816446</v>
      </c>
      <c r="P6">
        <f t="shared" si="7"/>
        <v>1939.8028304217119</v>
      </c>
      <c r="Q6">
        <f t="shared" si="8"/>
        <v>1982.7791239565117</v>
      </c>
      <c r="T6">
        <v>72.468000000000004</v>
      </c>
      <c r="U6">
        <v>70.822000000000003</v>
      </c>
      <c r="V6">
        <v>70.290000000000006</v>
      </c>
      <c r="W6">
        <v>71.36</v>
      </c>
      <c r="X6">
        <v>77.680000000000007</v>
      </c>
      <c r="Y6">
        <v>78.53</v>
      </c>
    </row>
    <row r="7" spans="1:25" x14ac:dyDescent="0.25">
      <c r="A7" t="s">
        <v>12</v>
      </c>
      <c r="B7" t="s">
        <v>13</v>
      </c>
      <c r="C7" s="2">
        <f>'thermal all'!C7/'thermal all'!C$33</f>
        <v>7.0661820580096638E-2</v>
      </c>
      <c r="D7" s="2">
        <f>'thermal all'!D7/'thermal all'!D$33</f>
        <v>6.8941192820362901E-2</v>
      </c>
      <c r="E7" s="2">
        <f>'thermal all'!E7/'thermal all'!E$33</f>
        <v>6.7587703633265619E-2</v>
      </c>
      <c r="F7" s="2">
        <f>'thermal all'!F7/'thermal all'!F$33</f>
        <v>7.2152853976831632E-2</v>
      </c>
      <c r="G7" s="2">
        <f>'thermal all'!G7/'thermal all'!G$33</f>
        <v>6.5470823200059439E-2</v>
      </c>
      <c r="H7" s="2">
        <f>'thermal all'!H7/'thermal all'!H$33</f>
        <v>6.4776794961890885E-2</v>
      </c>
      <c r="I7" s="2">
        <f t="shared" si="1"/>
        <v>6.4776794961890885E-2</v>
      </c>
      <c r="K7">
        <f t="shared" si="2"/>
        <v>6305.3662358237634</v>
      </c>
      <c r="L7">
        <f t="shared" si="3"/>
        <v>6905.8392848157519</v>
      </c>
      <c r="M7">
        <f t="shared" si="4"/>
        <v>7688.7771653202972</v>
      </c>
      <c r="N7">
        <f t="shared" si="5"/>
        <v>8143.6040169490789</v>
      </c>
      <c r="O7">
        <f t="shared" si="6"/>
        <v>8052.9112536073108</v>
      </c>
      <c r="P7">
        <f t="shared" si="7"/>
        <v>8265.0964861722241</v>
      </c>
      <c r="Q7">
        <f t="shared" si="8"/>
        <v>8448.2095361753327</v>
      </c>
      <c r="T7">
        <v>295.70699999999999</v>
      </c>
      <c r="U7">
        <v>287.72399999999999</v>
      </c>
      <c r="V7">
        <v>297.10000000000002</v>
      </c>
      <c r="W7">
        <v>332.73</v>
      </c>
      <c r="X7">
        <v>326.01</v>
      </c>
      <c r="Y7">
        <v>334.6</v>
      </c>
    </row>
    <row r="8" spans="1:25" x14ac:dyDescent="0.25">
      <c r="A8" t="s">
        <v>14</v>
      </c>
      <c r="B8" t="s">
        <v>15</v>
      </c>
      <c r="C8" s="2">
        <f>'thermal all'!C8/'thermal all'!C$33</f>
        <v>1.6185642393221216E-2</v>
      </c>
      <c r="D8" s="2">
        <f>'thermal all'!D8/'thermal all'!D$33</f>
        <v>1.2247602115266192E-2</v>
      </c>
      <c r="E8" s="2">
        <f>'thermal all'!E8/'thermal all'!E$33</f>
        <v>1.3062557868132318E-2</v>
      </c>
      <c r="F8" s="2">
        <f>'thermal all'!F8/'thermal all'!F$33</f>
        <v>1.3386216079072571E-2</v>
      </c>
      <c r="G8" s="2">
        <f>'thermal all'!G8/'thermal all'!G$33</f>
        <v>1.6582086045302011E-2</v>
      </c>
      <c r="H8" s="2">
        <f>'thermal all'!H8/'thermal all'!H$33</f>
        <v>1.9471757433553449E-2</v>
      </c>
      <c r="I8" s="2">
        <f t="shared" si="1"/>
        <v>1.9471757433553449E-2</v>
      </c>
      <c r="K8">
        <f t="shared" si="2"/>
        <v>1444.2934276743088</v>
      </c>
      <c r="L8">
        <f t="shared" si="3"/>
        <v>1226.8423038862145</v>
      </c>
      <c r="M8">
        <f t="shared" si="4"/>
        <v>1485.9965830787326</v>
      </c>
      <c r="N8">
        <f t="shared" si="5"/>
        <v>1510.8486639806047</v>
      </c>
      <c r="O8">
        <f t="shared" si="6"/>
        <v>2039.5965835721474</v>
      </c>
      <c r="P8">
        <f t="shared" si="7"/>
        <v>2484.4692306610946</v>
      </c>
      <c r="Q8">
        <f t="shared" si="8"/>
        <v>2539.5125975747605</v>
      </c>
      <c r="T8">
        <v>67.733999999999995</v>
      </c>
      <c r="U8">
        <v>51.115000000000002</v>
      </c>
      <c r="V8">
        <v>57.42</v>
      </c>
      <c r="W8">
        <v>61.73</v>
      </c>
      <c r="X8">
        <v>82.57</v>
      </c>
      <c r="Y8">
        <v>100.58</v>
      </c>
    </row>
    <row r="9" spans="1:25" x14ac:dyDescent="0.25">
      <c r="A9" t="s">
        <v>16</v>
      </c>
      <c r="B9" t="s">
        <v>17</v>
      </c>
      <c r="C9" s="2">
        <f>'thermal all'!C9/'thermal all'!C$33</f>
        <v>2.4720059644142402E-2</v>
      </c>
      <c r="D9" s="2">
        <f>'thermal all'!D9/'thermal all'!D$33</f>
        <v>2.3405223950333891E-2</v>
      </c>
      <c r="E9" s="2">
        <f>'thermal all'!E9/'thermal all'!E$33</f>
        <v>2.5331170648145832E-2</v>
      </c>
      <c r="F9" s="2">
        <f>'thermal all'!F9/'thermal all'!F$33</f>
        <v>2.4577899407129195E-2</v>
      </c>
      <c r="G9" s="2">
        <f>'thermal all'!G9/'thermal all'!G$33</f>
        <v>2.4452401560808679E-2</v>
      </c>
      <c r="H9" s="2">
        <f>'thermal all'!H9/'thermal all'!H$33</f>
        <v>2.5918461773753589E-2</v>
      </c>
      <c r="I9" s="2">
        <f t="shared" si="1"/>
        <v>2.5918461773753589E-2</v>
      </c>
      <c r="K9">
        <f t="shared" si="2"/>
        <v>2205.8450822257591</v>
      </c>
      <c r="L9">
        <f t="shared" si="3"/>
        <v>2344.5012831049457</v>
      </c>
      <c r="M9">
        <f t="shared" si="4"/>
        <v>2881.6739729330698</v>
      </c>
      <c r="N9">
        <f t="shared" si="5"/>
        <v>2774.0091944850437</v>
      </c>
      <c r="O9">
        <f t="shared" si="6"/>
        <v>3007.6453919794676</v>
      </c>
      <c r="P9">
        <f t="shared" si="7"/>
        <v>3307.026651430775</v>
      </c>
      <c r="Q9">
        <f t="shared" si="8"/>
        <v>3380.2937618145652</v>
      </c>
      <c r="T9">
        <v>103.449</v>
      </c>
      <c r="U9">
        <v>97.680999999999997</v>
      </c>
      <c r="V9">
        <v>111.35</v>
      </c>
      <c r="W9">
        <v>113.34</v>
      </c>
      <c r="X9">
        <v>121.76</v>
      </c>
      <c r="Y9">
        <v>133.88</v>
      </c>
    </row>
    <row r="10" spans="1:25" x14ac:dyDescent="0.25">
      <c r="A10" t="s">
        <v>18</v>
      </c>
      <c r="B10" t="s">
        <v>19</v>
      </c>
      <c r="C10" s="2">
        <f>'thermal all'!C10/'thermal all'!C$33</f>
        <v>5.1146763779565197E-3</v>
      </c>
      <c r="D10" s="2">
        <f>'thermal all'!D10/'thermal all'!D$33</f>
        <v>5.4812901494439873E-3</v>
      </c>
      <c r="E10" s="2">
        <f>'thermal all'!E10/'thermal all'!E$33</f>
        <v>4.4269832134074347E-3</v>
      </c>
      <c r="F10" s="2">
        <f>'thermal all'!F10/'thermal all'!F$33</f>
        <v>4.2199216733962777E-3</v>
      </c>
      <c r="G10" s="2">
        <f>'thermal all'!G10/'thermal all'!G$33</f>
        <v>4.2233410383032731E-3</v>
      </c>
      <c r="H10" s="2">
        <f>'thermal all'!H10/'thermal all'!H$33</f>
        <v>4.0616173290510182E-3</v>
      </c>
      <c r="I10" s="2">
        <f t="shared" si="1"/>
        <v>4.0616173290510182E-3</v>
      </c>
      <c r="K10">
        <f t="shared" si="2"/>
        <v>456.3979172341941</v>
      </c>
      <c r="L10">
        <f t="shared" si="3"/>
        <v>549.06083426980422</v>
      </c>
      <c r="M10">
        <f t="shared" si="4"/>
        <v>503.61361035722979</v>
      </c>
      <c r="N10">
        <f t="shared" si="5"/>
        <v>476.28567958954426</v>
      </c>
      <c r="O10">
        <f t="shared" si="6"/>
        <v>519.47094771130264</v>
      </c>
      <c r="P10">
        <f t="shared" si="7"/>
        <v>518.23587650894581</v>
      </c>
      <c r="Q10">
        <f t="shared" si="8"/>
        <v>529.71738215468758</v>
      </c>
      <c r="T10">
        <v>21.404</v>
      </c>
      <c r="U10">
        <v>22.876000000000001</v>
      </c>
      <c r="V10">
        <v>19.46</v>
      </c>
      <c r="W10">
        <v>19.46</v>
      </c>
      <c r="X10">
        <v>21.03</v>
      </c>
      <c r="Y10">
        <v>20.98</v>
      </c>
    </row>
    <row r="11" spans="1:25" x14ac:dyDescent="0.25">
      <c r="A11" t="s">
        <v>20</v>
      </c>
      <c r="B11" t="s">
        <v>21</v>
      </c>
      <c r="C11" s="2">
        <f>'thermal all'!C11/'thermal all'!C$33</f>
        <v>5.4427430570490494E-2</v>
      </c>
      <c r="D11" s="2">
        <f>'thermal all'!D11/'thermal all'!D$33</f>
        <v>5.3921077664389576E-2</v>
      </c>
      <c r="E11" s="2">
        <f>'thermal all'!E11/'thermal all'!E$33</f>
        <v>5.3945042620519273E-2</v>
      </c>
      <c r="F11" s="2">
        <f>'thermal all'!F11/'thermal all'!F$33</f>
        <v>5.3681480485572898E-2</v>
      </c>
      <c r="G11" s="2">
        <f>'thermal all'!G11/'thermal all'!G$33</f>
        <v>5.468855119119103E-2</v>
      </c>
      <c r="H11" s="2">
        <f>'thermal all'!H11/'thermal all'!H$33</f>
        <v>5.3339218612971237E-2</v>
      </c>
      <c r="I11" s="2">
        <f t="shared" si="1"/>
        <v>5.3339218612971237E-2</v>
      </c>
      <c r="K11">
        <f t="shared" si="2"/>
        <v>4856.7229120965785</v>
      </c>
      <c r="L11">
        <f t="shared" si="3"/>
        <v>5401.2743496419034</v>
      </c>
      <c r="M11">
        <f t="shared" si="4"/>
        <v>6136.7880485102723</v>
      </c>
      <c r="N11">
        <f t="shared" si="5"/>
        <v>6058.813976484671</v>
      </c>
      <c r="O11">
        <f t="shared" si="6"/>
        <v>6726.6917965164967</v>
      </c>
      <c r="P11">
        <f t="shared" si="7"/>
        <v>6805.7363534673377</v>
      </c>
      <c r="Q11">
        <f t="shared" si="8"/>
        <v>6956.517308448977</v>
      </c>
      <c r="T11">
        <v>227.76900000000001</v>
      </c>
      <c r="U11">
        <v>225.03800000000001</v>
      </c>
      <c r="V11">
        <v>237.13</v>
      </c>
      <c r="W11">
        <v>247.55</v>
      </c>
      <c r="X11">
        <v>272.32</v>
      </c>
      <c r="Y11">
        <v>275.52</v>
      </c>
    </row>
    <row r="12" spans="1:25" x14ac:dyDescent="0.25">
      <c r="A12" t="s">
        <v>22</v>
      </c>
      <c r="B12" t="s">
        <v>23</v>
      </c>
      <c r="C12" s="2">
        <f>'thermal all'!C12/'thermal all'!C$33</f>
        <v>1.7975205624136764E-2</v>
      </c>
      <c r="D12" s="2">
        <f>'thermal all'!D12/'thermal all'!D$33</f>
        <v>1.8441009519656302E-2</v>
      </c>
      <c r="E12" s="2">
        <f>'thermal all'!E12/'thermal all'!E$33</f>
        <v>1.8263011941025122E-2</v>
      </c>
      <c r="F12" s="2">
        <f>'thermal all'!F12/'thermal all'!F$33</f>
        <v>1.7458679030068567E-2</v>
      </c>
      <c r="G12" s="2">
        <f>'thermal all'!G12/'thermal all'!G$33</f>
        <v>1.7550060548612603E-2</v>
      </c>
      <c r="H12" s="2">
        <f>'thermal all'!H12/'thermal all'!H$33</f>
        <v>1.7648095124704041E-2</v>
      </c>
      <c r="I12" s="2">
        <f t="shared" si="1"/>
        <v>1.7648095124704041E-2</v>
      </c>
      <c r="K12">
        <f t="shared" si="2"/>
        <v>1603.9815234585958</v>
      </c>
      <c r="L12">
        <f t="shared" si="3"/>
        <v>1847.2359235839717</v>
      </c>
      <c r="M12">
        <f t="shared" si="4"/>
        <v>2077.6002384110179</v>
      </c>
      <c r="N12">
        <f t="shared" si="5"/>
        <v>1970.4912674077189</v>
      </c>
      <c r="O12">
        <f t="shared" si="6"/>
        <v>2158.6574474793501</v>
      </c>
      <c r="P12">
        <f t="shared" si="7"/>
        <v>2251.7818161370587</v>
      </c>
      <c r="Q12">
        <f t="shared" si="8"/>
        <v>2301.669997960978</v>
      </c>
      <c r="T12">
        <v>75.222999999999999</v>
      </c>
      <c r="U12">
        <v>76.962999999999994</v>
      </c>
      <c r="V12">
        <v>80.28</v>
      </c>
      <c r="W12">
        <v>80.510000000000005</v>
      </c>
      <c r="X12">
        <v>87.39</v>
      </c>
      <c r="Y12">
        <v>91.16</v>
      </c>
    </row>
    <row r="13" spans="1:25" x14ac:dyDescent="0.25">
      <c r="A13" t="s">
        <v>24</v>
      </c>
      <c r="B13" t="s">
        <v>25</v>
      </c>
      <c r="C13" s="2">
        <f>'thermal all'!C13/'thermal all'!C$33</f>
        <v>6.2472221027427707E-2</v>
      </c>
      <c r="D13" s="2">
        <f>'thermal all'!D13/'thermal all'!D$33</f>
        <v>5.8572123436852301E-2</v>
      </c>
      <c r="E13" s="2">
        <f>'thermal all'!E13/'thermal all'!E$33</f>
        <v>5.7241393430502503E-2</v>
      </c>
      <c r="F13" s="2">
        <f>'thermal all'!F13/'thermal all'!F$33</f>
        <v>5.5620128983011885E-2</v>
      </c>
      <c r="G13" s="2">
        <f>'thermal all'!G13/'thermal all'!G$33</f>
        <v>5.4389322558424893E-2</v>
      </c>
      <c r="H13" s="2">
        <f>'thermal all'!H13/'thermal all'!H$33</f>
        <v>4.9018184352512761E-2</v>
      </c>
      <c r="I13" s="2">
        <f t="shared" si="1"/>
        <v>4.9018184352512761E-2</v>
      </c>
      <c r="K13">
        <f t="shared" si="2"/>
        <v>5574.583698940457</v>
      </c>
      <c r="L13">
        <f t="shared" si="3"/>
        <v>5867.1696046694951</v>
      </c>
      <c r="M13">
        <f t="shared" si="4"/>
        <v>6511.7809166539646</v>
      </c>
      <c r="N13">
        <f t="shared" si="5"/>
        <v>6277.6214777966197</v>
      </c>
      <c r="O13">
        <f t="shared" si="6"/>
        <v>6689.8866746862623</v>
      </c>
      <c r="P13">
        <f t="shared" si="7"/>
        <v>6254.4005687352274</v>
      </c>
      <c r="Q13">
        <f t="shared" si="8"/>
        <v>6392.9666902558101</v>
      </c>
      <c r="T13">
        <v>261.435</v>
      </c>
      <c r="U13">
        <v>244.44900000000001</v>
      </c>
      <c r="V13">
        <v>251.62</v>
      </c>
      <c r="W13">
        <v>256.49</v>
      </c>
      <c r="X13">
        <v>270.83</v>
      </c>
      <c r="Y13">
        <v>253.2</v>
      </c>
    </row>
    <row r="14" spans="1:25" x14ac:dyDescent="0.25">
      <c r="A14" t="s">
        <v>26</v>
      </c>
      <c r="B14" t="s">
        <v>27</v>
      </c>
      <c r="C14" s="2">
        <f>'thermal all'!C14/'thermal all'!C$33</f>
        <v>2.2170607098991119E-2</v>
      </c>
      <c r="D14" s="2">
        <f>'thermal all'!D14/'thermal all'!D$33</f>
        <v>2.2776730155002908E-2</v>
      </c>
      <c r="E14" s="2">
        <f>'thermal all'!E14/'thermal all'!E$33</f>
        <v>2.3022132641152746E-2</v>
      </c>
      <c r="F14" s="2">
        <f>'thermal all'!F14/'thermal all'!F$33</f>
        <v>2.2595880697219534E-2</v>
      </c>
      <c r="G14" s="2">
        <f>'thermal all'!G14/'thermal all'!G$33</f>
        <v>2.4842001257161905E-2</v>
      </c>
      <c r="H14" s="2">
        <f>'thermal all'!H14/'thermal all'!H$33</f>
        <v>2.8396474252869557E-2</v>
      </c>
      <c r="I14" s="2">
        <f t="shared" si="1"/>
        <v>2.8396474252869557E-2</v>
      </c>
      <c r="K14">
        <f t="shared" si="2"/>
        <v>1978.3497832642745</v>
      </c>
      <c r="L14">
        <f t="shared" si="3"/>
        <v>2281.5450596266414</v>
      </c>
      <c r="M14">
        <f t="shared" si="4"/>
        <v>2618.9978092575366</v>
      </c>
      <c r="N14">
        <f t="shared" si="5"/>
        <v>2550.3066707723801</v>
      </c>
      <c r="O14">
        <f t="shared" si="6"/>
        <v>3055.5661546309143</v>
      </c>
      <c r="P14">
        <f t="shared" si="7"/>
        <v>3623.2048792341357</v>
      </c>
      <c r="Q14">
        <f t="shared" si="8"/>
        <v>3703.4769120328679</v>
      </c>
      <c r="T14">
        <v>92.78</v>
      </c>
      <c r="U14">
        <v>95.058000000000007</v>
      </c>
      <c r="V14">
        <v>101.2</v>
      </c>
      <c r="W14">
        <v>104.2</v>
      </c>
      <c r="X14">
        <v>123.7</v>
      </c>
      <c r="Y14">
        <v>146.68</v>
      </c>
    </row>
    <row r="15" spans="1:25" x14ac:dyDescent="0.25">
      <c r="A15" t="s">
        <v>28</v>
      </c>
      <c r="B15" t="s">
        <v>29</v>
      </c>
      <c r="C15" s="2">
        <f>'thermal all'!C15/'thermal all'!C$33</f>
        <v>1.7793596857212497E-2</v>
      </c>
      <c r="D15" s="2">
        <f>'thermal all'!D15/'thermal all'!D$33</f>
        <v>1.6704564786616413E-2</v>
      </c>
      <c r="E15" s="2">
        <f>'thermal all'!E15/'thermal all'!E$33</f>
        <v>1.6438530678356694E-2</v>
      </c>
      <c r="F15" s="2">
        <f>'thermal all'!F15/'thermal all'!F$33</f>
        <v>1.7044493500973663E-2</v>
      </c>
      <c r="G15" s="2">
        <f>'thermal all'!G15/'thermal all'!G$33</f>
        <v>1.8325243449604074E-2</v>
      </c>
      <c r="H15" s="2">
        <f>'thermal all'!H15/'thermal all'!H$33</f>
        <v>1.7495155292008603E-2</v>
      </c>
      <c r="I15" s="2">
        <f t="shared" si="1"/>
        <v>1.7495155292008603E-2</v>
      </c>
      <c r="K15">
        <f t="shared" si="2"/>
        <v>1587.7760283596429</v>
      </c>
      <c r="L15">
        <f t="shared" si="3"/>
        <v>1673.2962546753661</v>
      </c>
      <c r="M15">
        <f t="shared" si="4"/>
        <v>1870.0472499698574</v>
      </c>
      <c r="N15">
        <f t="shared" si="5"/>
        <v>1923.7438034808933</v>
      </c>
      <c r="O15">
        <f t="shared" si="6"/>
        <v>2254.0049443013013</v>
      </c>
      <c r="P15">
        <f t="shared" si="7"/>
        <v>2232.2676911398203</v>
      </c>
      <c r="Q15">
        <f t="shared" si="8"/>
        <v>2281.7235379084423</v>
      </c>
      <c r="T15">
        <v>74.462999999999994</v>
      </c>
      <c r="U15">
        <v>69.715999999999994</v>
      </c>
      <c r="V15">
        <v>72.260000000000005</v>
      </c>
      <c r="W15">
        <v>78.599999999999994</v>
      </c>
      <c r="X15">
        <v>91.25</v>
      </c>
      <c r="Y15">
        <v>90.37</v>
      </c>
    </row>
    <row r="16" spans="1:25" x14ac:dyDescent="0.25">
      <c r="A16" t="s">
        <v>30</v>
      </c>
      <c r="B16" t="s">
        <v>31</v>
      </c>
      <c r="C16" s="2">
        <f>'thermal all'!C16/'thermal all'!C$33</f>
        <v>7.7310374161851658E-2</v>
      </c>
      <c r="D16" s="2">
        <f>'thermal all'!D16/'thermal all'!D$33</f>
        <v>7.7378775934653893E-2</v>
      </c>
      <c r="E16" s="2">
        <f>'thermal all'!E16/'thermal all'!E$33</f>
        <v>7.5363360685386183E-2</v>
      </c>
      <c r="F16" s="2">
        <f>'thermal all'!F16/'thermal all'!F$33</f>
        <v>7.9350140736339461E-2</v>
      </c>
      <c r="G16" s="2">
        <f>'thermal all'!G16/'thermal all'!G$33</f>
        <v>8.3109246566401646E-2</v>
      </c>
      <c r="H16" s="2">
        <f>'thermal all'!H16/'thermal all'!H$33</f>
        <v>8.8203692625783328E-2</v>
      </c>
      <c r="I16" s="2">
        <f t="shared" si="1"/>
        <v>8.8203692625783328E-2</v>
      </c>
      <c r="K16">
        <f t="shared" si="2"/>
        <v>6898.6366175845087</v>
      </c>
      <c r="L16">
        <f t="shared" si="3"/>
        <v>7751.0319853742803</v>
      </c>
      <c r="M16">
        <f t="shared" si="4"/>
        <v>8573.335911569533</v>
      </c>
      <c r="N16">
        <f t="shared" si="5"/>
        <v>8955.9329843476899</v>
      </c>
      <c r="O16">
        <f t="shared" si="6"/>
        <v>10222.437327667403</v>
      </c>
      <c r="P16">
        <f t="shared" si="7"/>
        <v>11254.215810116339</v>
      </c>
      <c r="Q16">
        <f t="shared" si="8"/>
        <v>11503.552739918836</v>
      </c>
      <c r="T16">
        <v>323.52999999999997</v>
      </c>
      <c r="U16">
        <v>322.93799999999999</v>
      </c>
      <c r="V16">
        <v>331.28</v>
      </c>
      <c r="W16">
        <v>365.92</v>
      </c>
      <c r="X16">
        <v>413.84</v>
      </c>
      <c r="Y16">
        <v>455.61</v>
      </c>
    </row>
    <row r="17" spans="1:25" x14ac:dyDescent="0.25">
      <c r="A17" t="s">
        <v>32</v>
      </c>
      <c r="B17" t="s">
        <v>33</v>
      </c>
      <c r="C17" s="2">
        <f>'thermal all'!C17/'thermal all'!C$33</f>
        <v>9.6362567565630067E-2</v>
      </c>
      <c r="D17" s="2">
        <f>'thermal all'!D17/'thermal all'!D$33</f>
        <v>9.6347403958816039E-2</v>
      </c>
      <c r="E17" s="2">
        <f>'thermal all'!E17/'thermal all'!E$33</f>
        <v>0.10003480618867684</v>
      </c>
      <c r="F17" s="2">
        <f>'thermal all'!F17/'thermal all'!F$33</f>
        <v>9.6236332961795179E-2</v>
      </c>
      <c r="G17" s="2">
        <f>'thermal all'!G17/'thermal all'!G$33</f>
        <v>8.9915191777438161E-2</v>
      </c>
      <c r="H17" s="2">
        <f>'thermal all'!H17/'thermal all'!H$33</f>
        <v>8.5936698396842079E-2</v>
      </c>
      <c r="I17" s="2">
        <f t="shared" si="1"/>
        <v>8.5936698396842079E-2</v>
      </c>
      <c r="K17">
        <f t="shared" si="2"/>
        <v>8598.7209915838685</v>
      </c>
      <c r="L17">
        <f t="shared" si="3"/>
        <v>9651.1194545546023</v>
      </c>
      <c r="M17">
        <f t="shared" si="4"/>
        <v>11379.959552023878</v>
      </c>
      <c r="N17">
        <f t="shared" si="5"/>
        <v>10861.809956065974</v>
      </c>
      <c r="O17">
        <f t="shared" si="6"/>
        <v>11059.568588624894</v>
      </c>
      <c r="P17">
        <f t="shared" si="7"/>
        <v>10964.962134524358</v>
      </c>
      <c r="Q17">
        <f t="shared" si="8"/>
        <v>11207.89065483631</v>
      </c>
      <c r="T17">
        <v>403.26</v>
      </c>
      <c r="U17">
        <v>402.10300000000001</v>
      </c>
      <c r="V17">
        <v>439.73</v>
      </c>
      <c r="W17">
        <v>443.79</v>
      </c>
      <c r="X17">
        <v>447.73</v>
      </c>
      <c r="Y17">
        <v>443.9</v>
      </c>
    </row>
    <row r="18" spans="1:25" x14ac:dyDescent="0.25">
      <c r="A18" t="s">
        <v>34</v>
      </c>
      <c r="B18" t="s">
        <v>35</v>
      </c>
      <c r="C18" s="2">
        <f>'thermal all'!C18/'thermal all'!C$33</f>
        <v>1.7423688474056235E-2</v>
      </c>
      <c r="D18" s="2">
        <f>'thermal all'!D18/'thermal all'!D$33</f>
        <v>1.8275200253026855E-2</v>
      </c>
      <c r="E18" s="2">
        <f>'thermal all'!E18/'thermal all'!E$33</f>
        <v>1.8934111657343308E-2</v>
      </c>
      <c r="F18" s="2">
        <f>'thermal all'!F18/'thermal all'!F$33</f>
        <v>2.0364483265603518E-2</v>
      </c>
      <c r="G18" s="2">
        <f>'thermal all'!G18/'thermal all'!G$33</f>
        <v>2.1213100992675926E-2</v>
      </c>
      <c r="H18" s="2">
        <f>'thermal all'!H18/'thermal all'!H$33</f>
        <v>2.1198622379937391E-2</v>
      </c>
      <c r="I18" s="2">
        <f t="shared" si="1"/>
        <v>2.1198622379937391E-2</v>
      </c>
      <c r="K18">
        <f t="shared" si="2"/>
        <v>1554.7679936054601</v>
      </c>
      <c r="L18">
        <f t="shared" si="3"/>
        <v>1830.6268093456999</v>
      </c>
      <c r="M18">
        <f t="shared" si="4"/>
        <v>2153.9445421393748</v>
      </c>
      <c r="N18">
        <f t="shared" si="5"/>
        <v>2298.4577682556064</v>
      </c>
      <c r="O18">
        <f t="shared" si="6"/>
        <v>2609.2114220991389</v>
      </c>
      <c r="P18">
        <f t="shared" si="7"/>
        <v>2704.8059331615614</v>
      </c>
      <c r="Q18">
        <f t="shared" si="8"/>
        <v>2764.7308553831404</v>
      </c>
      <c r="T18">
        <v>72.915000000000006</v>
      </c>
      <c r="U18">
        <v>76.271000000000001</v>
      </c>
      <c r="V18">
        <v>83.23</v>
      </c>
      <c r="W18">
        <v>93.91</v>
      </c>
      <c r="X18">
        <v>105.63</v>
      </c>
      <c r="Y18">
        <v>109.5</v>
      </c>
    </row>
    <row r="19" spans="1:25" x14ac:dyDescent="0.25">
      <c r="A19" t="s">
        <v>36</v>
      </c>
      <c r="B19" t="s">
        <v>37</v>
      </c>
      <c r="C19" s="2">
        <f>'thermal all'!C19/'thermal all'!C$33</f>
        <v>1.4966951983597862E-2</v>
      </c>
      <c r="D19" s="2">
        <f>'thermal all'!D19/'thermal all'!D$33</f>
        <v>1.3395328108264824E-2</v>
      </c>
      <c r="E19" s="2">
        <f>'thermal all'!E19/'thermal all'!E$33</f>
        <v>1.3158104268421688E-2</v>
      </c>
      <c r="F19" s="2">
        <f>'thermal all'!F19/'thermal all'!F$33</f>
        <v>1.2943839911871728E-2</v>
      </c>
      <c r="G19" s="2">
        <f>'thermal all'!G19/'thermal all'!G$33</f>
        <v>1.3479346195478635E-2</v>
      </c>
      <c r="H19" s="2">
        <f>'thermal all'!H19/'thermal all'!H$33</f>
        <v>1.392720451153147E-2</v>
      </c>
      <c r="I19" s="2">
        <f t="shared" si="1"/>
        <v>1.392720451153147E-2</v>
      </c>
      <c r="K19">
        <f t="shared" si="2"/>
        <v>1335.546026352388</v>
      </c>
      <c r="L19">
        <f t="shared" si="3"/>
        <v>1341.8100166048873</v>
      </c>
      <c r="M19">
        <f t="shared" si="4"/>
        <v>1496.8659415756513</v>
      </c>
      <c r="N19">
        <f t="shared" si="5"/>
        <v>1460.9194354933145</v>
      </c>
      <c r="O19">
        <f t="shared" si="6"/>
        <v>1657.9595820438722</v>
      </c>
      <c r="P19">
        <f t="shared" si="7"/>
        <v>1777.0204459510753</v>
      </c>
      <c r="Q19">
        <f t="shared" si="8"/>
        <v>1816.3902989613073</v>
      </c>
      <c r="T19">
        <v>62.634</v>
      </c>
      <c r="U19">
        <v>55.905000000000001</v>
      </c>
      <c r="V19">
        <v>57.84</v>
      </c>
      <c r="W19">
        <v>59.69</v>
      </c>
      <c r="X19">
        <v>67.12</v>
      </c>
      <c r="Y19">
        <v>71.94</v>
      </c>
    </row>
    <row r="20" spans="1:25" x14ac:dyDescent="0.25">
      <c r="A20" t="s">
        <v>38</v>
      </c>
      <c r="B20" t="s">
        <v>39</v>
      </c>
      <c r="C20" s="2">
        <f>'thermal all'!C20/'thermal all'!C$33</f>
        <v>3.2440343909654425E-2</v>
      </c>
      <c r="D20" s="2">
        <f>'thermal all'!D20/'thermal all'!D$33</f>
        <v>3.2386479356506695E-2</v>
      </c>
      <c r="E20" s="2">
        <f>'thermal all'!E20/'thermal all'!E$33</f>
        <v>3.1821501124945119E-2</v>
      </c>
      <c r="F20" s="2">
        <f>'thermal all'!F20/'thermal all'!F$33</f>
        <v>3.0528292558105241E-2</v>
      </c>
      <c r="G20" s="2">
        <f>'thermal all'!G20/'thermal all'!G$33</f>
        <v>2.833835729505349E-2</v>
      </c>
      <c r="H20" s="2">
        <f>'thermal all'!H20/'thermal all'!H$33</f>
        <v>2.8528118665822593E-2</v>
      </c>
      <c r="I20" s="2">
        <f t="shared" si="1"/>
        <v>2.8528118665822593E-2</v>
      </c>
      <c r="K20">
        <f t="shared" si="2"/>
        <v>2894.7492080901934</v>
      </c>
      <c r="L20">
        <f t="shared" si="3"/>
        <v>3244.1536371412758</v>
      </c>
      <c r="M20">
        <f t="shared" si="4"/>
        <v>3620.0139679737567</v>
      </c>
      <c r="N20">
        <f t="shared" si="5"/>
        <v>3445.606267863106</v>
      </c>
      <c r="O20">
        <f t="shared" si="6"/>
        <v>3485.6179472915792</v>
      </c>
      <c r="P20">
        <f t="shared" si="7"/>
        <v>3640.0018475861893</v>
      </c>
      <c r="Q20">
        <f t="shared" si="8"/>
        <v>3720.6460168882154</v>
      </c>
      <c r="T20">
        <v>135.75700000000001</v>
      </c>
      <c r="U20">
        <v>135.16399999999999</v>
      </c>
      <c r="V20">
        <v>139.88</v>
      </c>
      <c r="W20">
        <v>140.78</v>
      </c>
      <c r="X20">
        <v>141.11000000000001</v>
      </c>
      <c r="Y20">
        <v>147.36000000000001</v>
      </c>
    </row>
    <row r="21" spans="1:25" x14ac:dyDescent="0.25">
      <c r="A21" t="s">
        <v>40</v>
      </c>
      <c r="B21" t="s">
        <v>41</v>
      </c>
      <c r="C21" s="2">
        <f>'thermal all'!C21/'thermal all'!C$33</f>
        <v>2.4785295424892828E-2</v>
      </c>
      <c r="D21" s="2">
        <f>'thermal all'!D21/'thermal all'!D$33</f>
        <v>2.289533649457166E-2</v>
      </c>
      <c r="E21" s="2">
        <f>'thermal all'!E21/'thermal all'!E$33</f>
        <v>2.0344558518757806E-2</v>
      </c>
      <c r="F21" s="2">
        <f>'thermal all'!F21/'thermal all'!F$33</f>
        <v>2.3278961543632602E-2</v>
      </c>
      <c r="G21" s="2">
        <f>'thermal all'!G21/'thermal all'!G$33</f>
        <v>2.5342054475677129E-2</v>
      </c>
      <c r="H21" s="2">
        <f>'thermal all'!H21/'thermal all'!H$33</f>
        <v>2.7424628733716264E-2</v>
      </c>
      <c r="I21" s="2">
        <f t="shared" si="1"/>
        <v>2.7424628733716264E-2</v>
      </c>
      <c r="K21">
        <f t="shared" si="2"/>
        <v>2211.6662666494617</v>
      </c>
      <c r="L21">
        <f t="shared" si="3"/>
        <v>2293.4258566612434</v>
      </c>
      <c r="M21">
        <f t="shared" si="4"/>
        <v>2314.3969770938879</v>
      </c>
      <c r="N21">
        <f t="shared" si="5"/>
        <v>2627.4032735836372</v>
      </c>
      <c r="O21">
        <f t="shared" si="6"/>
        <v>3117.0727005082867</v>
      </c>
      <c r="P21">
        <f t="shared" si="7"/>
        <v>3499.2037305175054</v>
      </c>
      <c r="Q21">
        <f t="shared" si="8"/>
        <v>3576.7285203066276</v>
      </c>
      <c r="T21">
        <v>103.72199999999999</v>
      </c>
      <c r="U21">
        <v>95.552999999999997</v>
      </c>
      <c r="V21">
        <v>89.43</v>
      </c>
      <c r="W21">
        <v>107.35</v>
      </c>
      <c r="X21">
        <v>126.19</v>
      </c>
      <c r="Y21">
        <v>141.66</v>
      </c>
    </row>
    <row r="22" spans="1:25" x14ac:dyDescent="0.25">
      <c r="A22" t="s">
        <v>42</v>
      </c>
      <c r="B22" t="s">
        <v>43</v>
      </c>
      <c r="C22" s="2">
        <f>'thermal all'!C22/'thermal all'!C$33</f>
        <v>3.0954736404433169E-3</v>
      </c>
      <c r="D22" s="2">
        <f>'thermal all'!D22/'thermal all'!D$33</f>
        <v>2.8614078931919959E-3</v>
      </c>
      <c r="E22" s="2">
        <f>'thermal all'!E22/'thermal all'!E$33</f>
        <v>2.7503713797582675E-3</v>
      </c>
      <c r="F22" s="2">
        <f>'thermal all'!F22/'thermal all'!F$33</f>
        <v>3.4956391251360743E-3</v>
      </c>
      <c r="G22" s="2">
        <f>'thermal all'!G22/'thermal all'!G$33</f>
        <v>2.4721506505712455E-3</v>
      </c>
      <c r="H22" s="2">
        <f>'thermal all'!H22/'thermal all'!H$33</f>
        <v>2.0656557150130774E-3</v>
      </c>
      <c r="I22" s="2">
        <f t="shared" si="1"/>
        <v>2.0656557150130774E-3</v>
      </c>
      <c r="K22">
        <f t="shared" si="2"/>
        <v>276.21839935767849</v>
      </c>
      <c r="L22">
        <f t="shared" si="3"/>
        <v>286.62722866104224</v>
      </c>
      <c r="M22">
        <f t="shared" si="4"/>
        <v>312.88224816130054</v>
      </c>
      <c r="N22">
        <f t="shared" si="5"/>
        <v>394.53880549760817</v>
      </c>
      <c r="O22">
        <f t="shared" si="6"/>
        <v>304.07453002026318</v>
      </c>
      <c r="P22">
        <f t="shared" si="7"/>
        <v>263.56419458295767</v>
      </c>
      <c r="Q22">
        <f t="shared" si="8"/>
        <v>269.40345412728868</v>
      </c>
      <c r="T22">
        <v>12.954000000000001</v>
      </c>
      <c r="U22">
        <v>11.942</v>
      </c>
      <c r="V22">
        <v>12.09</v>
      </c>
      <c r="W22">
        <v>16.12</v>
      </c>
      <c r="X22">
        <v>12.31</v>
      </c>
      <c r="Y22">
        <v>10.67</v>
      </c>
    </row>
    <row r="23" spans="1:25" x14ac:dyDescent="0.25">
      <c r="A23" t="s">
        <v>44</v>
      </c>
      <c r="B23" t="s">
        <v>45</v>
      </c>
      <c r="C23" s="2">
        <f>'thermal all'!C23/'thermal all'!C$33</f>
        <v>3.5166626043653018E-2</v>
      </c>
      <c r="D23" s="2">
        <f>'thermal all'!D23/'thermal all'!D$33</f>
        <v>3.4442562184465203E-2</v>
      </c>
      <c r="E23" s="2">
        <f>'thermal all'!E23/'thermal all'!E$33</f>
        <v>3.5943645823143612E-2</v>
      </c>
      <c r="F23" s="2">
        <f>'thermal all'!F23/'thermal all'!F$33</f>
        <v>3.4373061893630215E-2</v>
      </c>
      <c r="G23" s="2">
        <f>'thermal all'!G23/'thermal all'!G$33</f>
        <v>3.1461179603451774E-2</v>
      </c>
      <c r="H23" s="2">
        <f>'thermal all'!H23/'thermal all'!H$33</f>
        <v>3.599119531191014E-2</v>
      </c>
      <c r="I23" s="2">
        <f t="shared" si="1"/>
        <v>3.599119531191014E-2</v>
      </c>
      <c r="K23">
        <f t="shared" si="2"/>
        <v>3138.0235417532899</v>
      </c>
      <c r="L23">
        <f t="shared" si="3"/>
        <v>3450.1114540178792</v>
      </c>
      <c r="M23">
        <f t="shared" si="4"/>
        <v>4088.9491488408171</v>
      </c>
      <c r="N23">
        <f t="shared" si="5"/>
        <v>3879.5500036864678</v>
      </c>
      <c r="O23">
        <f t="shared" si="6"/>
        <v>3869.7250912245681</v>
      </c>
      <c r="P23">
        <f t="shared" si="7"/>
        <v>4592.2417446033414</v>
      </c>
      <c r="Q23">
        <f t="shared" si="8"/>
        <v>4693.9827700847454</v>
      </c>
      <c r="T23">
        <v>147.166</v>
      </c>
      <c r="U23">
        <v>143.745</v>
      </c>
      <c r="V23">
        <v>158</v>
      </c>
      <c r="W23">
        <v>158.51</v>
      </c>
      <c r="X23">
        <v>156.66</v>
      </c>
      <c r="Y23">
        <v>185.91</v>
      </c>
    </row>
    <row r="24" spans="1:25" x14ac:dyDescent="0.25">
      <c r="A24" t="s">
        <v>46</v>
      </c>
      <c r="B24" t="s">
        <v>47</v>
      </c>
      <c r="C24" s="2">
        <f>'thermal all'!C24/'thermal all'!C$33</f>
        <v>8.4767086756419641E-2</v>
      </c>
      <c r="D24" s="2">
        <f>'thermal all'!D24/'thermal all'!D$33</f>
        <v>0.10699777403455636</v>
      </c>
      <c r="E24" s="2">
        <f>'thermal all'!E24/'thermal all'!E$33</f>
        <v>0.11320428502856154</v>
      </c>
      <c r="F24" s="2">
        <f>'thermal all'!F24/'thermal all'!F$33</f>
        <v>0.1042663278007399</v>
      </c>
      <c r="G24" s="2">
        <f>'thermal all'!G24/'thermal all'!G$33</f>
        <v>0.10779661289253675</v>
      </c>
      <c r="H24" s="2">
        <f>'thermal all'!H24/'thermal all'!H$33</f>
        <v>0.1000768571057976</v>
      </c>
      <c r="I24" s="2">
        <f t="shared" si="1"/>
        <v>0.1000768571057976</v>
      </c>
      <c r="K24">
        <f t="shared" si="2"/>
        <v>7564.0214525355941</v>
      </c>
      <c r="L24">
        <f t="shared" si="3"/>
        <v>10717.967025041511</v>
      </c>
      <c r="M24">
        <f t="shared" si="4"/>
        <v>12878.119464849162</v>
      </c>
      <c r="N24">
        <f t="shared" si="5"/>
        <v>11768.123353558309</v>
      </c>
      <c r="O24">
        <f t="shared" si="6"/>
        <v>13258.983385782021</v>
      </c>
      <c r="P24">
        <f t="shared" si="7"/>
        <v>12769.154146927287</v>
      </c>
      <c r="Q24">
        <f t="shared" si="8"/>
        <v>13052.054505769507</v>
      </c>
      <c r="T24">
        <v>354.73500000000001</v>
      </c>
      <c r="U24">
        <v>446.55200000000002</v>
      </c>
      <c r="V24">
        <v>497.62</v>
      </c>
      <c r="W24">
        <v>480.82</v>
      </c>
      <c r="X24">
        <v>536.77</v>
      </c>
      <c r="Y24">
        <v>516.94000000000005</v>
      </c>
    </row>
    <row r="25" spans="1:25" x14ac:dyDescent="0.25">
      <c r="A25" t="s">
        <v>48</v>
      </c>
      <c r="B25" t="s">
        <v>49</v>
      </c>
      <c r="C25" s="2">
        <f>'thermal all'!C25/'thermal all'!C$33</f>
        <v>1.8810844910892226E-2</v>
      </c>
      <c r="D25" s="2">
        <f>'thermal all'!D25/'thermal all'!D$33</f>
        <v>1.8874701387574366E-2</v>
      </c>
      <c r="E25" s="2">
        <f>'thermal all'!E25/'thermal all'!E$33</f>
        <v>1.8201589255124814E-2</v>
      </c>
      <c r="F25" s="2">
        <f>'thermal all'!F25/'thermal all'!F$33</f>
        <v>1.7842505410434004E-2</v>
      </c>
      <c r="G25" s="2">
        <f>'thermal all'!G25/'thermal all'!G$33</f>
        <v>1.6337080050688124E-2</v>
      </c>
      <c r="H25" s="2">
        <f>'thermal all'!H25/'thermal all'!H$33</f>
        <v>1.5162338856590836E-2</v>
      </c>
      <c r="I25" s="2">
        <f t="shared" si="1"/>
        <v>1.5162338856590836E-2</v>
      </c>
      <c r="K25">
        <f t="shared" si="2"/>
        <v>1678.5481239336461</v>
      </c>
      <c r="L25">
        <f t="shared" si="3"/>
        <v>1890.6788379933241</v>
      </c>
      <c r="M25">
        <f t="shared" si="4"/>
        <v>2070.6127936629987</v>
      </c>
      <c r="N25">
        <f t="shared" si="5"/>
        <v>2013.8122156540444</v>
      </c>
      <c r="O25">
        <f t="shared" si="6"/>
        <v>2009.4608462346393</v>
      </c>
      <c r="P25">
        <f t="shared" si="7"/>
        <v>1934.6155313718129</v>
      </c>
      <c r="Q25">
        <f t="shared" si="8"/>
        <v>1977.4769003982426</v>
      </c>
      <c r="T25">
        <v>78.72</v>
      </c>
      <c r="U25">
        <v>78.772999999999996</v>
      </c>
      <c r="V25">
        <v>80.010000000000005</v>
      </c>
      <c r="W25">
        <v>82.28</v>
      </c>
      <c r="X25">
        <v>81.349999999999994</v>
      </c>
      <c r="Y25">
        <v>78.319999999999993</v>
      </c>
    </row>
    <row r="26" spans="1:25" x14ac:dyDescent="0.25">
      <c r="A26" t="s">
        <v>50</v>
      </c>
      <c r="B26" t="s">
        <v>51</v>
      </c>
      <c r="C26" s="2">
        <f>'thermal all'!C26/'thermal all'!C$33</f>
        <v>6.0657806070512001E-2</v>
      </c>
      <c r="D26" s="2">
        <f>'thermal all'!D26/'thermal all'!D$33</f>
        <v>5.4959542059724878E-2</v>
      </c>
      <c r="E26" s="2">
        <f>'thermal all'!E26/'thermal all'!E$33</f>
        <v>5.3556032276483985E-2</v>
      </c>
      <c r="F26" s="2">
        <f>'thermal all'!F26/'thermal all'!F$33</f>
        <v>5.5787104301023974E-2</v>
      </c>
      <c r="G26" s="2">
        <f>'thermal all'!G26/'thermal all'!G$33</f>
        <v>5.5979853277557654E-2</v>
      </c>
      <c r="H26" s="2">
        <f>'thermal all'!H26/'thermal all'!H$33</f>
        <v>5.6732934141010528E-2</v>
      </c>
      <c r="I26" s="2">
        <f t="shared" si="1"/>
        <v>5.6732934141010528E-2</v>
      </c>
      <c r="K26">
        <f t="shared" si="2"/>
        <v>5412.6780090899974</v>
      </c>
      <c r="L26">
        <f t="shared" si="3"/>
        <v>5505.2973281226414</v>
      </c>
      <c r="M26">
        <f t="shared" si="4"/>
        <v>6092.5342317728182</v>
      </c>
      <c r="N26">
        <f t="shared" si="5"/>
        <v>6296.4673140393716</v>
      </c>
      <c r="O26">
        <f t="shared" si="6"/>
        <v>6885.5219531395915</v>
      </c>
      <c r="P26">
        <f t="shared" si="7"/>
        <v>7238.7523170136592</v>
      </c>
      <c r="Q26">
        <f t="shared" si="8"/>
        <v>7399.1267321463874</v>
      </c>
      <c r="T26">
        <v>253.84200000000001</v>
      </c>
      <c r="U26">
        <v>229.37200000000001</v>
      </c>
      <c r="V26">
        <v>235.42</v>
      </c>
      <c r="W26">
        <v>257.26</v>
      </c>
      <c r="X26">
        <v>278.75</v>
      </c>
      <c r="Y26">
        <v>293.05</v>
      </c>
    </row>
    <row r="27" spans="1:25" x14ac:dyDescent="0.25">
      <c r="A27" t="s">
        <v>52</v>
      </c>
      <c r="B27" t="s">
        <v>53</v>
      </c>
      <c r="C27" s="2">
        <f>'thermal all'!C27/'thermal all'!C$33</f>
        <v>1.3840021793052033E-2</v>
      </c>
      <c r="D27" s="2">
        <f>'thermal all'!D27/'thermal all'!D$33</f>
        <v>1.0510438555925884E-2</v>
      </c>
      <c r="E27" s="2">
        <f>'thermal all'!E27/'thermal all'!E$33</f>
        <v>9.0496090559788155E-3</v>
      </c>
      <c r="F27" s="2">
        <f>'thermal all'!F27/'thermal all'!F$33</f>
        <v>8.2511829225451368E-3</v>
      </c>
      <c r="G27" s="2">
        <f>'thermal all'!G27/'thermal all'!G$33</f>
        <v>8.9949331957015505E-3</v>
      </c>
      <c r="H27" s="2">
        <f>'thermal all'!H27/'thermal all'!H$33</f>
        <v>9.728134927779488E-3</v>
      </c>
      <c r="I27" s="2">
        <f t="shared" si="1"/>
        <v>9.728134927779488E-3</v>
      </c>
      <c r="K27">
        <f t="shared" si="2"/>
        <v>1234.9866646594121</v>
      </c>
      <c r="L27">
        <f t="shared" si="3"/>
        <v>1052.8306301470957</v>
      </c>
      <c r="M27">
        <f t="shared" si="4"/>
        <v>1029.4835262081501</v>
      </c>
      <c r="N27">
        <f t="shared" si="5"/>
        <v>931.27801173597936</v>
      </c>
      <c r="O27">
        <f t="shared" si="6"/>
        <v>1106.3767830712907</v>
      </c>
      <c r="P27">
        <f t="shared" si="7"/>
        <v>1241.2465583686619</v>
      </c>
      <c r="Q27">
        <f t="shared" si="8"/>
        <v>1268.746351442948</v>
      </c>
      <c r="T27">
        <v>57.917999999999999</v>
      </c>
      <c r="U27">
        <v>43.865000000000002</v>
      </c>
      <c r="V27">
        <v>39.78</v>
      </c>
      <c r="W27">
        <v>38.049999999999997</v>
      </c>
      <c r="X27">
        <v>44.79</v>
      </c>
      <c r="Y27">
        <v>50.25</v>
      </c>
    </row>
    <row r="28" spans="1:25" x14ac:dyDescent="0.25">
      <c r="A28" t="s">
        <v>54</v>
      </c>
      <c r="B28" t="s">
        <v>55</v>
      </c>
      <c r="C28" s="2">
        <f>'thermal all'!C28/'thermal all'!C$33</f>
        <v>1.4606362997691658E-2</v>
      </c>
      <c r="D28" s="2">
        <f>'thermal all'!D28/'thermal all'!D$33</f>
        <v>1.4553117669469288E-2</v>
      </c>
      <c r="E28" s="2">
        <f>'thermal all'!E28/'thermal all'!E$33</f>
        <v>1.3883801927762372E-2</v>
      </c>
      <c r="F28" s="2">
        <f>'thermal all'!F28/'thermal all'!F$33</f>
        <v>1.3084793102401409E-2</v>
      </c>
      <c r="G28" s="2">
        <f>'thermal all'!G28/'thermal all'!G$33</f>
        <v>1.3909110808981679E-2</v>
      </c>
      <c r="H28" s="2">
        <f>'thermal all'!H28/'thermal all'!H$33</f>
        <v>1.3586477795653024E-2</v>
      </c>
      <c r="I28" s="2">
        <f t="shared" si="1"/>
        <v>1.3586477795653024E-2</v>
      </c>
      <c r="K28">
        <f t="shared" si="2"/>
        <v>1303.3695893730196</v>
      </c>
      <c r="L28">
        <f t="shared" si="3"/>
        <v>1457.7857969507386</v>
      </c>
      <c r="M28">
        <f t="shared" si="4"/>
        <v>1579.4213073022474</v>
      </c>
      <c r="N28">
        <f t="shared" si="5"/>
        <v>1476.8282582956374</v>
      </c>
      <c r="O28">
        <f t="shared" si="6"/>
        <v>1710.8206295047464</v>
      </c>
      <c r="P28">
        <f t="shared" si="7"/>
        <v>1733.5459396281133</v>
      </c>
      <c r="Q28">
        <f t="shared" si="8"/>
        <v>1771.9526158062904</v>
      </c>
      <c r="T28">
        <v>61.125</v>
      </c>
      <c r="U28">
        <v>60.737000000000002</v>
      </c>
      <c r="V28">
        <v>61.03</v>
      </c>
      <c r="W28">
        <v>60.34</v>
      </c>
      <c r="X28">
        <v>69.260000000000005</v>
      </c>
      <c r="Y28">
        <v>70.180000000000007</v>
      </c>
    </row>
    <row r="29" spans="1:25" x14ac:dyDescent="0.25">
      <c r="A29" t="s">
        <v>56</v>
      </c>
      <c r="B29" t="s">
        <v>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f t="shared" si="1"/>
        <v>0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  <c r="P29">
        <f t="shared" si="7"/>
        <v>0</v>
      </c>
      <c r="Q29">
        <f t="shared" si="8"/>
        <v>0</v>
      </c>
      <c r="T29">
        <v>0</v>
      </c>
      <c r="U29">
        <v>3.5999999999999997E-2</v>
      </c>
      <c r="V29">
        <v>0.15</v>
      </c>
      <c r="W29">
        <v>0.16</v>
      </c>
      <c r="X29">
        <v>0.22</v>
      </c>
      <c r="Y29">
        <v>0.39</v>
      </c>
    </row>
    <row r="30" spans="1:25" x14ac:dyDescent="0.25">
      <c r="A30" t="s">
        <v>58</v>
      </c>
      <c r="B30" t="s">
        <v>59</v>
      </c>
      <c r="C30" s="2">
        <f>'thermal all'!C30/'thermal all'!C$33</f>
        <v>3.8788287190369003E-2</v>
      </c>
      <c r="D30" s="2">
        <f>'thermal all'!D30/'thermal all'!D$33</f>
        <v>4.8142912252873503E-2</v>
      </c>
      <c r="E30" s="2">
        <f>'thermal all'!E30/'thermal all'!E$33</f>
        <v>5.0391626495471784E-2</v>
      </c>
      <c r="F30" s="2">
        <f>'thermal all'!F30/'thermal all'!F$33</f>
        <v>5.0942651568050029E-2</v>
      </c>
      <c r="G30" s="2">
        <f>'thermal all'!G30/'thermal all'!G$33</f>
        <v>5.0563614199904808E-2</v>
      </c>
      <c r="H30" s="2">
        <f>'thermal all'!H30/'thermal all'!H$33</f>
        <v>5.4632431375509882E-2</v>
      </c>
      <c r="I30" s="2">
        <f t="shared" si="1"/>
        <v>5.4632431375509882E-2</v>
      </c>
      <c r="K30">
        <f t="shared" si="2"/>
        <v>3461.1952308581972</v>
      </c>
      <c r="L30">
        <f t="shared" si="3"/>
        <v>4822.4755203703389</v>
      </c>
      <c r="M30">
        <f t="shared" si="4"/>
        <v>5732.5514301248704</v>
      </c>
      <c r="N30">
        <f t="shared" si="5"/>
        <v>5749.693311879535</v>
      </c>
      <c r="O30">
        <f t="shared" si="6"/>
        <v>6219.324546588291</v>
      </c>
      <c r="P30">
        <f t="shared" si="7"/>
        <v>6970.7418661022166</v>
      </c>
      <c r="Q30">
        <f t="shared" si="8"/>
        <v>7125.1785149691532</v>
      </c>
      <c r="T30">
        <v>162.322</v>
      </c>
      <c r="U30">
        <v>200.923</v>
      </c>
      <c r="V30">
        <v>221.51</v>
      </c>
      <c r="W30">
        <v>234.92</v>
      </c>
      <c r="X30">
        <v>251.78</v>
      </c>
      <c r="Y30">
        <v>282.2</v>
      </c>
    </row>
    <row r="31" spans="1:25" x14ac:dyDescent="0.25">
      <c r="A31" t="s">
        <v>60</v>
      </c>
      <c r="B31" t="s">
        <v>61</v>
      </c>
      <c r="C31" s="2">
        <f>'thermal all'!C31/'thermal all'!C$33</f>
        <v>9.3017142911762038E-3</v>
      </c>
      <c r="D31" s="2">
        <f>'thermal all'!D31/'thermal all'!D$33</f>
        <v>6.4107325558827536E-3</v>
      </c>
      <c r="E31" s="2">
        <f>'thermal all'!E31/'thermal all'!E$33</f>
        <v>5.3756224734233136E-3</v>
      </c>
      <c r="F31" s="2">
        <f>'thermal all'!F31/'thermal all'!F$33</f>
        <v>5.1415386883980341E-3</v>
      </c>
      <c r="G31" s="2">
        <f>'thermal all'!G31/'thermal all'!G$33</f>
        <v>5.7696903485712336E-3</v>
      </c>
      <c r="H31" s="2">
        <f>'thermal all'!H31/'thermal all'!H$33</f>
        <v>5.987884842113822E-3</v>
      </c>
      <c r="I31" s="2">
        <f t="shared" si="1"/>
        <v>5.987884842113822E-3</v>
      </c>
      <c r="K31">
        <f t="shared" si="2"/>
        <v>830.01987134452622</v>
      </c>
      <c r="L31">
        <f t="shared" si="3"/>
        <v>642.16308012277545</v>
      </c>
      <c r="M31">
        <f t="shared" si="4"/>
        <v>611.53081257663621</v>
      </c>
      <c r="N31">
        <f t="shared" si="5"/>
        <v>580.30490560473254</v>
      </c>
      <c r="O31">
        <f t="shared" si="6"/>
        <v>709.67191287426169</v>
      </c>
      <c r="P31">
        <f t="shared" si="7"/>
        <v>764.01504577796436</v>
      </c>
      <c r="Q31">
        <f t="shared" si="8"/>
        <v>780.9417840821967</v>
      </c>
      <c r="T31">
        <v>38.926000000000002</v>
      </c>
      <c r="U31">
        <v>26.754999999999999</v>
      </c>
      <c r="V31">
        <v>23.63</v>
      </c>
      <c r="W31">
        <v>23.71</v>
      </c>
      <c r="X31">
        <v>28.73</v>
      </c>
      <c r="Y31">
        <v>30.93</v>
      </c>
    </row>
    <row r="32" spans="1:25" x14ac:dyDescent="0.25">
      <c r="A32" t="s">
        <v>62</v>
      </c>
      <c r="B32" t="s">
        <v>63</v>
      </c>
      <c r="C32" s="2">
        <f>'thermal all'!C32/'thermal all'!C$33</f>
        <v>5.4849193035781715E-2</v>
      </c>
      <c r="D32" s="2">
        <f>'thermal all'!D32/'thermal all'!D$33</f>
        <v>5.2800906679573587E-2</v>
      </c>
      <c r="E32" s="2">
        <f>'thermal all'!E32/'thermal all'!E$33</f>
        <v>5.4006465306419581E-2</v>
      </c>
      <c r="F32" s="2">
        <f>'thermal all'!F32/'thermal all'!F$33</f>
        <v>5.5385929835670263E-2</v>
      </c>
      <c r="G32" s="2">
        <f>'thermal all'!G32/'thermal all'!G$33</f>
        <v>5.1881023482418805E-2</v>
      </c>
      <c r="H32" s="2">
        <f>'thermal all'!H32/'thermal all'!H$33</f>
        <v>4.8290268186772449E-2</v>
      </c>
      <c r="I32" s="2">
        <f t="shared" si="1"/>
        <v>4.8290268186772449E-2</v>
      </c>
      <c r="K32">
        <f t="shared" si="2"/>
        <v>4894.3580421619099</v>
      </c>
      <c r="L32">
        <f t="shared" si="3"/>
        <v>5289.0668220928865</v>
      </c>
      <c r="M32">
        <f t="shared" si="4"/>
        <v>6143.7754932582911</v>
      </c>
      <c r="N32">
        <f t="shared" si="5"/>
        <v>6251.1883568327603</v>
      </c>
      <c r="O32">
        <f t="shared" si="6"/>
        <v>6381.3658883375128</v>
      </c>
      <c r="P32">
        <f t="shared" si="7"/>
        <v>6161.523214317991</v>
      </c>
      <c r="Q32">
        <f t="shared" si="8"/>
        <v>6298.0316398791838</v>
      </c>
      <c r="T32">
        <v>229.53399999999999</v>
      </c>
      <c r="U32">
        <v>220.363</v>
      </c>
      <c r="V32">
        <v>237.4</v>
      </c>
      <c r="W32">
        <v>255.41</v>
      </c>
      <c r="X32">
        <v>258.33999999999997</v>
      </c>
      <c r="Y32">
        <v>249.44</v>
      </c>
    </row>
    <row r="33" spans="1:25" x14ac:dyDescent="0.25">
      <c r="A33" t="s">
        <v>65</v>
      </c>
      <c r="B33" t="s">
        <v>64</v>
      </c>
      <c r="C33" s="2">
        <f>'thermal all'!C33/'thermal all'!C$33</f>
        <v>1</v>
      </c>
      <c r="D33" s="2">
        <f>'thermal all'!D33/'thermal all'!D$33</f>
        <v>1</v>
      </c>
      <c r="E33" s="2">
        <f>'thermal all'!E33/'thermal all'!E$33</f>
        <v>1</v>
      </c>
      <c r="F33" s="2">
        <f>'thermal all'!F33/'thermal all'!F$33</f>
        <v>1</v>
      </c>
      <c r="G33" s="2">
        <f>'thermal all'!G33/'thermal all'!G$33</f>
        <v>1</v>
      </c>
      <c r="H33" s="2">
        <f>'thermal all'!H33/'thermal all'!H$33</f>
        <v>1</v>
      </c>
      <c r="I33" s="2">
        <f>'thermal all'!I33/'thermal all'!I$33</f>
        <v>1</v>
      </c>
      <c r="K33">
        <v>89233</v>
      </c>
      <c r="L33">
        <v>100170</v>
      </c>
      <c r="M33">
        <v>113760</v>
      </c>
      <c r="N33">
        <v>112866</v>
      </c>
      <c r="O33">
        <v>123000</v>
      </c>
      <c r="P33" s="5">
        <f>O33*('thermal all'!H33/'thermal all'!G33)</f>
        <v>127593.47681580571</v>
      </c>
      <c r="Q33">
        <f>P33*('thermal all'!I33/'thermal all'!H33)</f>
        <v>130420.30778376014</v>
      </c>
      <c r="T33">
        <v>4184.82</v>
      </c>
      <c r="U33">
        <v>4173.47</v>
      </c>
      <c r="V33">
        <v>4395.7700000000004</v>
      </c>
      <c r="W33">
        <v>4611.46</v>
      </c>
      <c r="X33">
        <v>4979.47</v>
      </c>
      <c r="Y33">
        <v>5165.43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3"/>
  <sheetViews>
    <sheetView workbookViewId="0">
      <selection activeCell="B1" sqref="B1"/>
    </sheetView>
  </sheetViews>
  <sheetFormatPr defaultColWidth="11.42578125" defaultRowHeight="15" x14ac:dyDescent="0.25"/>
  <cols>
    <col min="1" max="1" width="33" bestFit="1" customWidth="1"/>
    <col min="4" max="4" width="18" customWidth="1"/>
    <col min="6" max="6" width="18.85546875" bestFit="1" customWidth="1"/>
    <col min="12" max="13" width="15.5703125" bestFit="1" customWidth="1"/>
    <col min="16" max="16" width="35.85546875" customWidth="1"/>
  </cols>
  <sheetData>
    <row r="1" spans="1:16" ht="30" customHeight="1" x14ac:dyDescent="0.25">
      <c r="A1" t="s">
        <v>80</v>
      </c>
      <c r="B1" s="9">
        <v>0.01</v>
      </c>
      <c r="C1" s="9"/>
      <c r="D1" s="10" t="s">
        <v>0</v>
      </c>
      <c r="E1" s="10" t="s">
        <v>1</v>
      </c>
      <c r="F1" s="10" t="s">
        <v>89</v>
      </c>
      <c r="G1" s="11" t="s">
        <v>79</v>
      </c>
      <c r="H1" s="12" t="s">
        <v>77</v>
      </c>
      <c r="I1" s="12" t="s">
        <v>78</v>
      </c>
      <c r="J1" s="10"/>
      <c r="K1" s="10" t="s">
        <v>87</v>
      </c>
      <c r="L1" s="10" t="s">
        <v>85</v>
      </c>
      <c r="M1" s="10" t="s">
        <v>86</v>
      </c>
      <c r="P1" s="10" t="s">
        <v>88</v>
      </c>
    </row>
    <row r="2" spans="1:16" x14ac:dyDescent="0.25">
      <c r="A2" t="s">
        <v>81</v>
      </c>
      <c r="B2" s="3">
        <f>POWER((1+B1),2)*K33</f>
        <v>4860.5592297336461</v>
      </c>
      <c r="D2" t="s">
        <v>2</v>
      </c>
      <c r="E2" t="s">
        <v>3</v>
      </c>
      <c r="F2" t="s">
        <v>90</v>
      </c>
      <c r="G2" s="9">
        <f>'coal TWh hist'!H2/'coal TWh hist'!$H$33</f>
        <v>5.2378537554235938E-2</v>
      </c>
      <c r="H2" s="8">
        <f>'coal TWh hist'!H2-'coal TWh hist'!D2</f>
        <v>62.705295236124726</v>
      </c>
      <c r="I2" s="9">
        <f>H2/$H$33</f>
        <v>7.4185266992300034E-2</v>
      </c>
      <c r="K2" s="8">
        <f>'coal TWh hist'!I2</f>
        <v>232.63091112487325</v>
      </c>
      <c r="L2" s="8">
        <f>K2+$B$3*I2</f>
        <v>239.73579875570607</v>
      </c>
      <c r="M2" s="8">
        <f>K2+$B$7*I2</f>
        <v>250.66179042853747</v>
      </c>
      <c r="N2" s="8"/>
    </row>
    <row r="3" spans="1:16" x14ac:dyDescent="0.25">
      <c r="A3" t="s">
        <v>83</v>
      </c>
      <c r="B3" s="3">
        <f>B2-K33</f>
        <v>95.772218917406462</v>
      </c>
      <c r="D3" t="s">
        <v>4</v>
      </c>
      <c r="E3" t="s">
        <v>5</v>
      </c>
      <c r="F3" t="s">
        <v>91</v>
      </c>
      <c r="G3" s="9">
        <f>'coal TWh hist'!H3/'coal TWh hist'!$H$33</f>
        <v>2.1816550292497309E-3</v>
      </c>
      <c r="H3" s="8">
        <f>'coal TWh hist'!H3-'coal TWh hist'!D3</f>
        <v>-5.817344082947967</v>
      </c>
      <c r="I3" s="9">
        <f t="shared" ref="I3:I33" si="0">H3/$H$33</f>
        <v>-6.8823728897930122E-3</v>
      </c>
      <c r="K3" s="8">
        <f>'coal TWh hist'!I3</f>
        <v>8.3294769591013598</v>
      </c>
      <c r="L3" s="8">
        <f t="shared" ref="L3:L32" si="1">K3+$B$3*I3</f>
        <v>7.6703368360288797</v>
      </c>
      <c r="M3" s="8">
        <f t="shared" ref="M3:M32" si="2">K3+$B$7*I3</f>
        <v>6.6567022973676639</v>
      </c>
      <c r="N3" s="8"/>
    </row>
    <row r="4" spans="1:16" x14ac:dyDescent="0.25">
      <c r="D4" t="s">
        <v>6</v>
      </c>
      <c r="E4" t="s">
        <v>7</v>
      </c>
      <c r="F4" t="s">
        <v>92</v>
      </c>
      <c r="G4" s="9">
        <f>'coal TWh hist'!H4/'coal TWh hist'!$H$33</f>
        <v>1.0048724205264233E-2</v>
      </c>
      <c r="H4" s="8">
        <f>'coal TWh hist'!H4-'coal TWh hist'!D4</f>
        <v>9.8153668705397479</v>
      </c>
      <c r="I4" s="9">
        <f t="shared" si="0"/>
        <v>1.1612346440223359E-2</v>
      </c>
      <c r="K4" s="8">
        <f>'coal TWh hist'!I4</f>
        <v>44.627125022916175</v>
      </c>
      <c r="L4" s="8">
        <f t="shared" si="1"/>
        <v>45.739265208334011</v>
      </c>
      <c r="M4" s="8">
        <f t="shared" si="2"/>
        <v>47.449529330199113</v>
      </c>
      <c r="N4" s="8"/>
    </row>
    <row r="5" spans="1:16" x14ac:dyDescent="0.25">
      <c r="D5" t="s">
        <v>8</v>
      </c>
      <c r="E5" t="s">
        <v>9</v>
      </c>
      <c r="F5" t="s">
        <v>93</v>
      </c>
      <c r="G5" s="9">
        <f>'coal TWh hist'!H5/'coal TWh hist'!$H$33</f>
        <v>2.6678759396817235E-2</v>
      </c>
      <c r="H5" s="8">
        <f>'coal TWh hist'!H5-'coal TWh hist'!D5</f>
        <v>29.820046330701132</v>
      </c>
      <c r="I5" s="9">
        <f t="shared" si="0"/>
        <v>3.5279446343972565E-2</v>
      </c>
      <c r="K5" s="8">
        <f>'coal TWh hist'!I5</f>
        <v>139.38392234123333</v>
      </c>
      <c r="L5" s="8">
        <f t="shared" si="1"/>
        <v>142.76271319977317</v>
      </c>
      <c r="M5" s="8">
        <f t="shared" si="2"/>
        <v>147.95866318558848</v>
      </c>
      <c r="N5" s="8"/>
    </row>
    <row r="6" spans="1:16" x14ac:dyDescent="0.25">
      <c r="A6" t="s">
        <v>82</v>
      </c>
      <c r="B6" s="3">
        <f>POWER((1+B1),5)*K33</f>
        <v>5007.8390349538049</v>
      </c>
      <c r="D6" t="s">
        <v>10</v>
      </c>
      <c r="E6" t="s">
        <v>11</v>
      </c>
      <c r="F6" t="s">
        <v>94</v>
      </c>
      <c r="G6" s="9">
        <f>'coal TWh hist'!H6/'coal TWh hist'!$H$33</f>
        <v>1.6068734262846125E-2</v>
      </c>
      <c r="H6" s="8">
        <f>'coal TWh hist'!H6-'coal TWh hist'!D6</f>
        <v>7.0286500391637219</v>
      </c>
      <c r="I6" s="9">
        <f t="shared" si="0"/>
        <v>8.3154425441634428E-3</v>
      </c>
      <c r="K6" s="8">
        <f>'coal TWh hist'!I6</f>
        <v>84.134401789387283</v>
      </c>
      <c r="L6" s="8">
        <f t="shared" si="1"/>
        <v>84.93079017312202</v>
      </c>
      <c r="M6" s="8">
        <f t="shared" si="2"/>
        <v>86.155486931345834</v>
      </c>
      <c r="N6" s="8"/>
    </row>
    <row r="7" spans="1:16" x14ac:dyDescent="0.25">
      <c r="A7" t="s">
        <v>84</v>
      </c>
      <c r="B7" s="3">
        <f>B6-K33</f>
        <v>243.05202413756524</v>
      </c>
      <c r="D7" t="s">
        <v>12</v>
      </c>
      <c r="E7" t="s">
        <v>13</v>
      </c>
      <c r="F7" t="s">
        <v>95</v>
      </c>
      <c r="G7" s="9">
        <f>'coal TWh hist'!H7/'coal TWh hist'!$H$33</f>
        <v>5.2817746852804576E-2</v>
      </c>
      <c r="H7" s="8">
        <f>'coal TWh hist'!H7-'coal TWh hist'!D7</f>
        <v>20.715232953009831</v>
      </c>
      <c r="I7" s="9">
        <f t="shared" si="0"/>
        <v>2.4507740241710735E-2</v>
      </c>
      <c r="K7" s="8">
        <f>'coal TWh hist'!I7</f>
        <v>262.74372081292864</v>
      </c>
      <c r="L7" s="8">
        <f t="shared" si="1"/>
        <v>265.09088147652869</v>
      </c>
      <c r="M7" s="8">
        <f t="shared" si="2"/>
        <v>268.7003766857141</v>
      </c>
      <c r="N7" s="8"/>
    </row>
    <row r="8" spans="1:16" x14ac:dyDescent="0.25">
      <c r="D8" t="s">
        <v>14</v>
      </c>
      <c r="E8" t="s">
        <v>15</v>
      </c>
      <c r="F8" t="s">
        <v>96</v>
      </c>
      <c r="G8" s="9">
        <f>'coal TWh hist'!H8/'coal TWh hist'!$H$33</f>
        <v>2.0187885540953472E-2</v>
      </c>
      <c r="H8" s="8">
        <f>'coal TWh hist'!H8-'coal TWh hist'!D8</f>
        <v>46.726607837641794</v>
      </c>
      <c r="I8" s="9">
        <f t="shared" si="0"/>
        <v>5.5281230477054459E-2</v>
      </c>
      <c r="K8" s="8">
        <f>'coal TWh hist'!I8</f>
        <v>100.02456721273693</v>
      </c>
      <c r="L8" s="8">
        <f t="shared" si="1"/>
        <v>105.31897332000899</v>
      </c>
      <c r="M8" s="8">
        <f t="shared" si="2"/>
        <v>113.46078217700027</v>
      </c>
      <c r="N8" s="8"/>
    </row>
    <row r="9" spans="1:16" x14ac:dyDescent="0.25">
      <c r="D9" t="s">
        <v>16</v>
      </c>
      <c r="E9" t="s">
        <v>17</v>
      </c>
      <c r="F9" t="s">
        <v>97</v>
      </c>
      <c r="G9" s="9">
        <f>'coal TWh hist'!H9/'coal TWh hist'!$H$33</f>
        <v>2.7436023927560334E-2</v>
      </c>
      <c r="H9" s="8">
        <f>'coal TWh hist'!H9-'coal TWh hist'!D9</f>
        <v>34.496536422850482</v>
      </c>
      <c r="I9" s="9">
        <f t="shared" si="0"/>
        <v>4.081209976289913E-2</v>
      </c>
      <c r="K9" s="8">
        <f>'coal TWh hist'!I9</f>
        <v>127.48138455470476</v>
      </c>
      <c r="L9" s="8">
        <f t="shared" si="1"/>
        <v>131.39004990767617</v>
      </c>
      <c r="M9" s="8">
        <f t="shared" si="2"/>
        <v>137.40084801138164</v>
      </c>
      <c r="N9" s="8"/>
    </row>
    <row r="10" spans="1:16" x14ac:dyDescent="0.25">
      <c r="D10" t="s">
        <v>18</v>
      </c>
      <c r="E10" t="s">
        <v>19</v>
      </c>
      <c r="F10" t="s">
        <v>98</v>
      </c>
      <c r="G10" s="9">
        <f>'coal TWh hist'!H10/'coal TWh hist'!$H$33</f>
        <v>3.8099165076003029E-3</v>
      </c>
      <c r="H10" s="8">
        <f>'coal TWh hist'!H10-'coal TWh hist'!D10</f>
        <v>-2.676714833055172</v>
      </c>
      <c r="I10" s="9">
        <f t="shared" si="0"/>
        <v>-3.1667629313393186E-3</v>
      </c>
      <c r="K10" s="8">
        <f>'coal TWh hist'!I10</f>
        <v>17.451387639307242</v>
      </c>
      <c r="L10" s="8">
        <f t="shared" si="1"/>
        <v>17.148099726587485</v>
      </c>
      <c r="M10" s="8">
        <f t="shared" si="2"/>
        <v>16.681699498881411</v>
      </c>
      <c r="N10" s="8"/>
    </row>
    <row r="11" spans="1:16" x14ac:dyDescent="0.25">
      <c r="D11" t="s">
        <v>20</v>
      </c>
      <c r="E11" t="s">
        <v>21</v>
      </c>
      <c r="F11" t="s">
        <v>99</v>
      </c>
      <c r="G11" s="9">
        <f>'coal TWh hist'!H11/'coal TWh hist'!$H$33</f>
        <v>5.607254827992806E-2</v>
      </c>
      <c r="H11" s="8">
        <f>'coal TWh hist'!H11-'coal TWh hist'!D11</f>
        <v>46.550123900720905</v>
      </c>
      <c r="I11" s="9">
        <f t="shared" si="0"/>
        <v>5.5072436180958306E-2</v>
      </c>
      <c r="K11" s="8">
        <f>'coal TWh hist'!I11</f>
        <v>261.59138240590391</v>
      </c>
      <c r="L11" s="8">
        <f t="shared" si="1"/>
        <v>266.86579182014157</v>
      </c>
      <c r="M11" s="8">
        <f t="shared" si="2"/>
        <v>274.97684949387269</v>
      </c>
      <c r="N11" s="8"/>
    </row>
    <row r="12" spans="1:16" x14ac:dyDescent="0.25">
      <c r="D12" t="s">
        <v>22</v>
      </c>
      <c r="E12" t="s">
        <v>23</v>
      </c>
      <c r="F12" t="s">
        <v>100</v>
      </c>
      <c r="G12" s="9">
        <f>'coal TWh hist'!H12/'coal TWh hist'!$H$33</f>
        <v>1.7459043197070343E-2</v>
      </c>
      <c r="H12" s="8">
        <f>'coal TWh hist'!H12-'coal TWh hist'!D12</f>
        <v>10.574304492380975</v>
      </c>
      <c r="I12" s="9">
        <f t="shared" si="0"/>
        <v>1.2510228985784789E-2</v>
      </c>
      <c r="K12" s="8">
        <f>'coal TWh hist'!I12</f>
        <v>81.642881642988286</v>
      </c>
      <c r="L12" s="8">
        <f t="shared" si="1"/>
        <v>82.841014032121748</v>
      </c>
      <c r="M12" s="8">
        <f t="shared" si="2"/>
        <v>84.683518120407712</v>
      </c>
      <c r="N12" s="8"/>
    </row>
    <row r="13" spans="1:16" x14ac:dyDescent="0.25">
      <c r="D13" t="s">
        <v>24</v>
      </c>
      <c r="E13" t="s">
        <v>25</v>
      </c>
      <c r="F13" t="s">
        <v>101</v>
      </c>
      <c r="G13" s="9">
        <f>'coal TWh hist'!H13/'coal TWh hist'!$H$33</f>
        <v>5.0042894117315322E-2</v>
      </c>
      <c r="H13" s="8">
        <f>'coal TWh hist'!H13-'coal TWh hist'!D13</f>
        <v>4.097480128632526</v>
      </c>
      <c r="I13" s="9">
        <f t="shared" si="0"/>
        <v>4.847639361135297E-3</v>
      </c>
      <c r="K13" s="8">
        <f>'coal TWh hist'!I13</f>
        <v>228.27308959488121</v>
      </c>
      <c r="L13" s="8">
        <f t="shared" si="1"/>
        <v>228.73735877300851</v>
      </c>
      <c r="M13" s="8">
        <f t="shared" si="2"/>
        <v>229.45131815389408</v>
      </c>
      <c r="N13" s="8"/>
    </row>
    <row r="14" spans="1:16" x14ac:dyDescent="0.25">
      <c r="D14" t="s">
        <v>26</v>
      </c>
      <c r="E14" t="s">
        <v>27</v>
      </c>
      <c r="F14" t="s">
        <v>102</v>
      </c>
      <c r="G14" s="9">
        <f>'coal TWh hist'!H14/'coal TWh hist'!$H$33</f>
        <v>2.8798603558723674E-2</v>
      </c>
      <c r="H14" s="8">
        <f>'coal TWh hist'!H14-'coal TWh hist'!D14</f>
        <v>47.053426240924694</v>
      </c>
      <c r="I14" s="9">
        <f t="shared" si="0"/>
        <v>5.5667882201031534E-2</v>
      </c>
      <c r="K14" s="8">
        <f>'coal TWh hist'!I14</f>
        <v>108.8574672471246</v>
      </c>
      <c r="L14" s="8">
        <f t="shared" si="1"/>
        <v>114.18890384795019</v>
      </c>
      <c r="M14" s="8">
        <f t="shared" si="2"/>
        <v>122.38765869553686</v>
      </c>
      <c r="N14" s="8"/>
    </row>
    <row r="15" spans="1:16" x14ac:dyDescent="0.25">
      <c r="D15" t="s">
        <v>28</v>
      </c>
      <c r="E15" t="s">
        <v>29</v>
      </c>
      <c r="F15" t="s">
        <v>103</v>
      </c>
      <c r="G15" s="9">
        <f>'coal TWh hist'!H15/'coal TWh hist'!$H$33</f>
        <v>1.7600463919653541E-2</v>
      </c>
      <c r="H15" s="8">
        <f>'coal TWh hist'!H15-'coal TWh hist'!D15</f>
        <v>17.564978072968799</v>
      </c>
      <c r="I15" s="9">
        <f t="shared" si="0"/>
        <v>2.0780742410194213E-2</v>
      </c>
      <c r="K15" s="8">
        <f>'coal TWh hist'!I15</f>
        <v>76.329636679981022</v>
      </c>
      <c r="L15" s="8">
        <f t="shared" si="1"/>
        <v>78.319854491356381</v>
      </c>
      <c r="M15" s="8">
        <f t="shared" si="2"/>
        <v>81.380438185860072</v>
      </c>
      <c r="N15" s="8"/>
    </row>
    <row r="16" spans="1:16" x14ac:dyDescent="0.25">
      <c r="D16" t="s">
        <v>30</v>
      </c>
      <c r="E16" t="s">
        <v>31</v>
      </c>
      <c r="F16" t="s">
        <v>104</v>
      </c>
      <c r="G16" s="9">
        <f>'coal TWh hist'!H16/'coal TWh hist'!$H$33</f>
        <v>9.4216784423482788E-2</v>
      </c>
      <c r="H16" s="8">
        <f>'coal TWh hist'!H16-'coal TWh hist'!D16</f>
        <v>128.27333065476597</v>
      </c>
      <c r="I16" s="9">
        <f t="shared" si="0"/>
        <v>0.15175737944908366</v>
      </c>
      <c r="K16" s="8">
        <f>'coal TWh hist'!I16</f>
        <v>464.2422952852616</v>
      </c>
      <c r="L16" s="8">
        <f t="shared" si="1"/>
        <v>478.77643625219116</v>
      </c>
      <c r="M16" s="8">
        <f t="shared" si="2"/>
        <v>501.12723353817393</v>
      </c>
      <c r="N16" s="8"/>
    </row>
    <row r="17" spans="4:14" x14ac:dyDescent="0.25">
      <c r="D17" t="s">
        <v>32</v>
      </c>
      <c r="E17" t="s">
        <v>33</v>
      </c>
      <c r="F17" t="s">
        <v>105</v>
      </c>
      <c r="G17" s="9">
        <f>'coal TWh hist'!H17/'coal TWh hist'!$H$33</f>
        <v>8.1821039884769312E-2</v>
      </c>
      <c r="H17" s="8">
        <f>'coal TWh hist'!H17-'coal TWh hist'!D17</f>
        <v>26.418421402683123</v>
      </c>
      <c r="I17" s="9">
        <f t="shared" si="0"/>
        <v>3.1255058091873247E-2</v>
      </c>
      <c r="K17" s="8">
        <f>'coal TWh hist'!I17</f>
        <v>374.74000844298138</v>
      </c>
      <c r="L17" s="8">
        <f t="shared" si="1"/>
        <v>377.73337470883251</v>
      </c>
      <c r="M17" s="8">
        <f t="shared" si="2"/>
        <v>382.33661357674833</v>
      </c>
      <c r="N17" s="8"/>
    </row>
    <row r="18" spans="4:14" x14ac:dyDescent="0.25">
      <c r="D18" t="s">
        <v>34</v>
      </c>
      <c r="E18" t="s">
        <v>35</v>
      </c>
      <c r="F18" t="s">
        <v>106</v>
      </c>
      <c r="G18" s="9">
        <f>'coal TWh hist'!H18/'coal TWh hist'!$H$33</f>
        <v>2.2058866083701386E-2</v>
      </c>
      <c r="H18" s="8">
        <f>'coal TWh hist'!H18-'coal TWh hist'!D18</f>
        <v>30.913601567296169</v>
      </c>
      <c r="I18" s="9">
        <f t="shared" si="0"/>
        <v>3.6573207690476742E-2</v>
      </c>
      <c r="K18" s="8">
        <f>'coal TWh hist'!I18</f>
        <v>109.23744140187912</v>
      </c>
      <c r="L18" s="8">
        <f t="shared" si="1"/>
        <v>112.74013865532324</v>
      </c>
      <c r="M18" s="8">
        <f t="shared" si="2"/>
        <v>118.12663356025307</v>
      </c>
      <c r="N18" s="8"/>
    </row>
    <row r="19" spans="4:14" x14ac:dyDescent="0.25">
      <c r="D19" t="s">
        <v>36</v>
      </c>
      <c r="E19" t="s">
        <v>37</v>
      </c>
      <c r="F19" t="s">
        <v>107</v>
      </c>
      <c r="G19" s="9">
        <f>'coal TWh hist'!H19/'coal TWh hist'!$H$33</f>
        <v>1.3941965286701377E-2</v>
      </c>
      <c r="H19" s="8">
        <f>'coal TWh hist'!H19-'coal TWh hist'!D19</f>
        <v>13.454652766588524</v>
      </c>
      <c r="I19" s="9">
        <f t="shared" si="0"/>
        <v>1.591790619945966E-2</v>
      </c>
      <c r="K19" s="8">
        <f>'coal TWh hist'!I19</f>
        <v>67.619736402580529</v>
      </c>
      <c r="L19" s="8">
        <f t="shared" si="1"/>
        <v>69.144229599821927</v>
      </c>
      <c r="M19" s="8">
        <f t="shared" si="2"/>
        <v>71.488615724391096</v>
      </c>
      <c r="N19" s="8"/>
    </row>
    <row r="20" spans="4:14" x14ac:dyDescent="0.25">
      <c r="D20" t="s">
        <v>38</v>
      </c>
      <c r="E20" t="s">
        <v>39</v>
      </c>
      <c r="F20" t="s">
        <v>108</v>
      </c>
      <c r="G20" s="9">
        <f>'coal TWh hist'!H20/'coal TWh hist'!$H$33</f>
        <v>3.0154977516981523E-2</v>
      </c>
      <c r="H20" s="8">
        <f>'coal TWh hist'!H20-'coal TWh hist'!D20</f>
        <v>10.875665922819763</v>
      </c>
      <c r="I20" s="9">
        <f t="shared" si="0"/>
        <v>1.2866763120487391E-2</v>
      </c>
      <c r="K20" s="8">
        <f>'coal TWh hist'!I20</f>
        <v>143.56326754719504</v>
      </c>
      <c r="L20" s="8">
        <f t="shared" si="1"/>
        <v>144.79554600152878</v>
      </c>
      <c r="M20" s="8">
        <f t="shared" si="2"/>
        <v>146.69056036772807</v>
      </c>
      <c r="N20" s="8"/>
    </row>
    <row r="21" spans="4:14" x14ac:dyDescent="0.25">
      <c r="D21" t="s">
        <v>40</v>
      </c>
      <c r="E21" t="s">
        <v>41</v>
      </c>
      <c r="F21" t="s">
        <v>109</v>
      </c>
      <c r="G21" s="9">
        <f>'coal TWh hist'!H21/'coal TWh hist'!$H$33</f>
        <v>2.917901336733204E-2</v>
      </c>
      <c r="H21" s="8">
        <f>'coal TWh hist'!H21-'coal TWh hist'!D21</f>
        <v>44.446014589526627</v>
      </c>
      <c r="I21" s="9">
        <f t="shared" si="0"/>
        <v>5.2583110352188329E-2</v>
      </c>
      <c r="K21" s="8">
        <f>'coal TWh hist'!I21</f>
        <v>147.99121541425691</v>
      </c>
      <c r="L21" s="8">
        <f t="shared" si="1"/>
        <v>153.02721657026484</v>
      </c>
      <c r="M21" s="8">
        <f t="shared" si="2"/>
        <v>160.77164682080524</v>
      </c>
      <c r="N21" s="8"/>
    </row>
    <row r="22" spans="4:14" x14ac:dyDescent="0.25">
      <c r="D22" t="s">
        <v>42</v>
      </c>
      <c r="E22" t="s">
        <v>43</v>
      </c>
      <c r="F22" t="s">
        <v>110</v>
      </c>
      <c r="G22" s="9">
        <f>'coal TWh hist'!H22/'coal TWh hist'!$H$33</f>
        <v>1.9932057760783392E-3</v>
      </c>
      <c r="H22" s="8">
        <f>'coal TWh hist'!H22-'coal TWh hist'!D22</f>
        <v>-1.6329618344873698</v>
      </c>
      <c r="I22" s="9">
        <f t="shared" si="0"/>
        <v>-1.9319215263002454E-3</v>
      </c>
      <c r="K22" s="8">
        <f>'coal TWh hist'!I22</f>
        <v>8.9051068849473189</v>
      </c>
      <c r="L22" s="8">
        <f t="shared" si="1"/>
        <v>8.7200824735992413</v>
      </c>
      <c r="M22" s="8">
        <f t="shared" si="2"/>
        <v>8.4355494475051103</v>
      </c>
      <c r="N22" s="8"/>
    </row>
    <row r="23" spans="4:14" x14ac:dyDescent="0.25">
      <c r="D23" t="s">
        <v>44</v>
      </c>
      <c r="E23" t="s">
        <v>45</v>
      </c>
      <c r="F23" t="s">
        <v>111</v>
      </c>
      <c r="G23" s="9">
        <f>'coal TWh hist'!H23/'coal TWh hist'!$H$33</f>
        <v>3.8291431776765424E-2</v>
      </c>
      <c r="H23" s="8">
        <f>'coal TWh hist'!H23-'coal TWh hist'!D23</f>
        <v>40.38311451488579</v>
      </c>
      <c r="I23" s="9">
        <f t="shared" si="0"/>
        <v>4.7776381898629844E-2</v>
      </c>
      <c r="K23" s="8">
        <f>'coal TWh hist'!I23</f>
        <v>194.35619641204272</v>
      </c>
      <c r="L23" s="8">
        <f t="shared" si="1"/>
        <v>198.9318465183199</v>
      </c>
      <c r="M23" s="8">
        <f t="shared" si="2"/>
        <v>205.96834273847404</v>
      </c>
      <c r="N23" s="8"/>
    </row>
    <row r="24" spans="4:14" x14ac:dyDescent="0.25">
      <c r="D24" t="s">
        <v>46</v>
      </c>
      <c r="E24" t="s">
        <v>47</v>
      </c>
      <c r="F24" t="s">
        <v>112</v>
      </c>
      <c r="G24" s="9">
        <f>'coal TWh hist'!H24/'coal TWh hist'!$H$33</f>
        <v>0.10348408799171556</v>
      </c>
      <c r="H24" s="8">
        <f>'coal TWh hist'!H24-'coal TWh hist'!D24</f>
        <v>59.613870267054949</v>
      </c>
      <c r="I24" s="9">
        <f t="shared" si="0"/>
        <v>7.0527869545186486E-2</v>
      </c>
      <c r="K24" s="8">
        <f>'coal TWh hist'!I24</f>
        <v>471.7980285196582</v>
      </c>
      <c r="L24" s="8">
        <f t="shared" si="1"/>
        <v>478.55263908151807</v>
      </c>
      <c r="M24" s="8">
        <f t="shared" si="2"/>
        <v>488.93996997072594</v>
      </c>
      <c r="N24" s="8"/>
    </row>
    <row r="25" spans="4:14" x14ac:dyDescent="0.25">
      <c r="D25" t="s">
        <v>48</v>
      </c>
      <c r="E25" t="s">
        <v>49</v>
      </c>
      <c r="F25" t="s">
        <v>113</v>
      </c>
      <c r="G25" s="9">
        <f>'coal TWh hist'!H25/'coal TWh hist'!$H$33</f>
        <v>1.1357572679121606E-2</v>
      </c>
      <c r="H25" s="8">
        <f>'coal TWh hist'!H25-'coal TWh hist'!D25</f>
        <v>-7.1425201693451328</v>
      </c>
      <c r="I25" s="9">
        <f t="shared" si="0"/>
        <v>-8.4501598113120285E-3</v>
      </c>
      <c r="K25" s="8">
        <f>'coal TWh hist'!I25</f>
        <v>53.321306980210828</v>
      </c>
      <c r="L25" s="8">
        <f t="shared" si="1"/>
        <v>52.51201642487478</v>
      </c>
      <c r="M25" s="8">
        <f t="shared" si="2"/>
        <v>51.267478533785535</v>
      </c>
      <c r="N25" s="8"/>
    </row>
    <row r="26" spans="4:14" x14ac:dyDescent="0.25">
      <c r="D26" t="s">
        <v>50</v>
      </c>
      <c r="E26" t="s">
        <v>51</v>
      </c>
      <c r="F26" t="s">
        <v>114</v>
      </c>
      <c r="G26" s="9">
        <f>'coal TWh hist'!H26/'coal TWh hist'!$H$33</f>
        <v>5.8263043170788127E-2</v>
      </c>
      <c r="H26" s="8">
        <f>'coal TWh hist'!H26-'coal TWh hist'!D26</f>
        <v>57.968729470235019</v>
      </c>
      <c r="I26" s="9">
        <f t="shared" si="0"/>
        <v>6.858153935421242E-2</v>
      </c>
      <c r="K26" s="8">
        <f>'coal TWh hist'!I26</f>
        <v>280.88154409614231</v>
      </c>
      <c r="L26" s="8">
        <f t="shared" si="1"/>
        <v>287.44975029686668</v>
      </c>
      <c r="M26" s="8">
        <f t="shared" si="2"/>
        <v>297.55042605465371</v>
      </c>
      <c r="N26" s="8"/>
    </row>
    <row r="27" spans="4:14" x14ac:dyDescent="0.25">
      <c r="D27" t="s">
        <v>52</v>
      </c>
      <c r="E27" t="s">
        <v>53</v>
      </c>
      <c r="F27" t="s">
        <v>115</v>
      </c>
      <c r="G27" s="9">
        <f>'coal TWh hist'!H27/'coal TWh hist'!$H$33</f>
        <v>8.8108335117779799E-3</v>
      </c>
      <c r="H27" s="8">
        <f>'coal TWh hist'!H27-'coal TWh hist'!D27</f>
        <v>3.2600176030213817</v>
      </c>
      <c r="I27" s="9">
        <f t="shared" si="0"/>
        <v>3.8568557148011217E-3</v>
      </c>
      <c r="K27" s="8">
        <f>'coal TWh hist'!I27</f>
        <v>42.461672910239635</v>
      </c>
      <c r="L27" s="8">
        <f t="shared" si="1"/>
        <v>42.831052540090418</v>
      </c>
      <c r="M27" s="8">
        <f t="shared" si="2"/>
        <v>43.399089498528582</v>
      </c>
      <c r="N27" s="8"/>
    </row>
    <row r="28" spans="4:14" x14ac:dyDescent="0.25">
      <c r="D28" t="s">
        <v>54</v>
      </c>
      <c r="E28" t="s">
        <v>55</v>
      </c>
      <c r="F28" t="s">
        <v>116</v>
      </c>
      <c r="G28" s="9">
        <f>'coal TWh hist'!H28/'coal TWh hist'!$H$33</f>
        <v>1.1984991408269991E-2</v>
      </c>
      <c r="H28" s="8">
        <f>'coal TWh hist'!H28-'coal TWh hist'!D28</f>
        <v>5.5513793539179233</v>
      </c>
      <c r="I28" s="9">
        <f t="shared" si="0"/>
        <v>6.567715820412664E-3</v>
      </c>
      <c r="K28" s="8">
        <f>'coal TWh hist'!I28</f>
        <v>58.695893587705555</v>
      </c>
      <c r="L28" s="8">
        <f t="shared" si="1"/>
        <v>59.32489830504543</v>
      </c>
      <c r="M28" s="8">
        <f t="shared" si="2"/>
        <v>60.292190211817164</v>
      </c>
      <c r="N28" s="8"/>
    </row>
    <row r="29" spans="4:14" x14ac:dyDescent="0.25">
      <c r="D29" t="s">
        <v>56</v>
      </c>
      <c r="E29" t="s">
        <v>57</v>
      </c>
      <c r="F29" t="s">
        <v>117</v>
      </c>
      <c r="G29" s="9">
        <f>'coal TWh hist'!H29/'coal TWh hist'!$H$33</f>
        <v>0</v>
      </c>
      <c r="H29" s="8">
        <f>'coal TWh hist'!H29-'coal TWh hist'!D29</f>
        <v>0</v>
      </c>
      <c r="I29" s="9">
        <f t="shared" si="0"/>
        <v>0</v>
      </c>
      <c r="K29" s="8">
        <f>'coal TWh hist'!I29</f>
        <v>0</v>
      </c>
      <c r="L29" s="8">
        <f t="shared" si="1"/>
        <v>0</v>
      </c>
      <c r="M29" s="8">
        <f t="shared" si="2"/>
        <v>0</v>
      </c>
      <c r="N29" s="8"/>
    </row>
    <row r="30" spans="4:14" x14ac:dyDescent="0.25">
      <c r="D30" t="s">
        <v>58</v>
      </c>
      <c r="E30" t="s">
        <v>59</v>
      </c>
      <c r="F30" t="s">
        <v>118</v>
      </c>
      <c r="G30" s="9">
        <f>'coal TWh hist'!H30/'coal TWh hist'!$H$33</f>
        <v>5.8008860888725707E-2</v>
      </c>
      <c r="H30" s="8">
        <f>'coal TWh hist'!H30-'coal TWh hist'!D30</f>
        <v>78.194063526540219</v>
      </c>
      <c r="I30" s="9">
        <f t="shared" si="0"/>
        <v>9.2509690897482122E-2</v>
      </c>
      <c r="K30" s="8">
        <f>'coal TWh hist'!I30</f>
        <v>315.38868276612379</v>
      </c>
      <c r="L30" s="8">
        <f t="shared" si="1"/>
        <v>324.24854113473907</v>
      </c>
      <c r="M30" s="8">
        <f t="shared" si="2"/>
        <v>337.87335039109735</v>
      </c>
      <c r="N30" s="8"/>
    </row>
    <row r="31" spans="4:14" x14ac:dyDescent="0.25">
      <c r="D31" t="s">
        <v>60</v>
      </c>
      <c r="E31" t="s">
        <v>61</v>
      </c>
      <c r="F31" t="s">
        <v>119</v>
      </c>
      <c r="G31" s="9">
        <f>'coal TWh hist'!H31/'coal TWh hist'!$H$33</f>
        <v>6.1490224025172006E-3</v>
      </c>
      <c r="H31" s="8">
        <f>'coal TWh hist'!H31-'coal TWh hist'!D31</f>
        <v>3.5478489905802668</v>
      </c>
      <c r="I31" s="9">
        <f t="shared" si="0"/>
        <v>4.1973827509057E-3</v>
      </c>
      <c r="K31" s="8">
        <f>'coal TWh hist'!I31</f>
        <v>38.712751717677286</v>
      </c>
      <c r="L31" s="8">
        <f t="shared" si="1"/>
        <v>39.114744377377171</v>
      </c>
      <c r="M31" s="8">
        <f t="shared" si="2"/>
        <v>39.732934091365017</v>
      </c>
      <c r="N31" s="8"/>
    </row>
    <row r="32" spans="4:14" x14ac:dyDescent="0.25">
      <c r="D32" t="s">
        <v>62</v>
      </c>
      <c r="E32" t="s">
        <v>63</v>
      </c>
      <c r="F32" t="s">
        <v>120</v>
      </c>
      <c r="G32" s="9">
        <f>'coal TWh hist'!H32/'coal TWh hist'!$H$33</f>
        <v>4.8654777370221267E-2</v>
      </c>
      <c r="H32" s="8">
        <f>'coal TWh hist'!H32-'coal TWh hist'!D32</f>
        <v>21.790571984939589</v>
      </c>
      <c r="I32" s="9">
        <f t="shared" si="0"/>
        <v>2.5779950393828674E-2</v>
      </c>
      <c r="K32" s="8">
        <f>'coal TWh hist'!I32</f>
        <v>219.18679178661515</v>
      </c>
      <c r="L32" s="8">
        <f t="shared" si="1"/>
        <v>221.65579483941278</v>
      </c>
      <c r="M32" s="8">
        <f t="shared" si="2"/>
        <v>225.45266091200122</v>
      </c>
      <c r="N32" s="8"/>
    </row>
    <row r="33" spans="4:13" x14ac:dyDescent="0.25">
      <c r="D33" t="s">
        <v>65</v>
      </c>
      <c r="E33" t="s">
        <v>64</v>
      </c>
      <c r="G33" s="9">
        <f>'coal TWh hist'!H33/'coal TWh hist'!$H$33</f>
        <v>1</v>
      </c>
      <c r="H33" s="8">
        <f>'coal TWh hist'!H33-'coal TWh hist'!D33</f>
        <v>845.25267318419355</v>
      </c>
      <c r="I33" s="9">
        <f t="shared" si="0"/>
        <v>1</v>
      </c>
      <c r="K33" s="3">
        <f>'coal TWh hist'!I33</f>
        <v>4764.7870108162397</v>
      </c>
      <c r="L33" s="3">
        <f>SUM(L2:L32)</f>
        <v>4860.2981393481496</v>
      </c>
      <c r="M33" s="3">
        <f>SUM(M2:M32)</f>
        <v>5007.4589566336408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coal TWh hist forecast</vt:lpstr>
      <vt:lpstr>coal TWh hist</vt:lpstr>
      <vt:lpstr>coal GWh</vt:lpstr>
      <vt:lpstr>thermal all</vt:lpstr>
      <vt:lpstr>biopower</vt:lpstr>
      <vt:lpstr>gas</vt:lpstr>
      <vt:lpstr>waste heat gas pressure</vt:lpstr>
      <vt:lpstr>coal hist trend and outlook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2020-12-29T21:16:25Z</dcterms:created>
  <dcterms:modified xsi:type="dcterms:W3CDTF">2021-11-03T04:43:01Z</dcterms:modified>
</cp:coreProperties>
</file>