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coal consumption other\steel\"/>
    </mc:Choice>
  </mc:AlternateContent>
  <bookViews>
    <workbookView xWindow="-120" yWindow="-120" windowWidth="29040" windowHeight="15840" tabRatio="760"/>
  </bookViews>
  <sheets>
    <sheet name="steel primary worksheet" sheetId="12" r:id="rId1"/>
    <sheet name="Scenarios" sheetId="13" r:id="rId2"/>
    <sheet name="steel total per cent" sheetId="11" r:id="rId3"/>
    <sheet name="steel total prod" sheetId="8" r:id="rId4"/>
    <sheet name="Scenario Xuan Yue 2016" sheetId="2" r:id="rId5"/>
    <sheet name="WSIF hist plus split BOF EAF" sheetId="6" r:id="rId6"/>
    <sheet name="Morgan Stanley" sheetId="7" r:id="rId7"/>
    <sheet name="REQ ABS" sheetId="9" r:id="rId8"/>
  </sheets>
  <definedNames>
    <definedName name="_xlnm._FilterDatabase" localSheetId="0" hidden="1">'steel primary worksheet'!$A$1:$Q$34</definedName>
    <definedName name="_xlnm._FilterDatabase" localSheetId="2" hidden="1">'steel total per cent'!$A$1:$P$33</definedName>
    <definedName name="_xlnm._FilterDatabase" localSheetId="3" hidden="1">'steel total prod'!$A$1:$P$33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8" l="1"/>
  <c r="N2" i="8"/>
  <c r="O2" i="8"/>
  <c r="P2" i="8"/>
  <c r="Q2" i="8"/>
  <c r="R2" i="8"/>
  <c r="S2" i="8"/>
  <c r="T2" i="8"/>
  <c r="U2" i="8"/>
  <c r="V2" i="8"/>
  <c r="M3" i="8"/>
  <c r="N3" i="8"/>
  <c r="O3" i="8"/>
  <c r="P3" i="8"/>
  <c r="Q3" i="8"/>
  <c r="R3" i="8"/>
  <c r="S3" i="8"/>
  <c r="T3" i="8"/>
  <c r="U3" i="8"/>
  <c r="V3" i="8"/>
  <c r="M4" i="8"/>
  <c r="N4" i="8"/>
  <c r="O4" i="8"/>
  <c r="P4" i="8"/>
  <c r="Q4" i="8"/>
  <c r="R4" i="8"/>
  <c r="S4" i="8"/>
  <c r="T4" i="8"/>
  <c r="U4" i="8"/>
  <c r="V4" i="8"/>
  <c r="M5" i="8"/>
  <c r="N5" i="8"/>
  <c r="O5" i="8"/>
  <c r="P5" i="8"/>
  <c r="Q5" i="8"/>
  <c r="R5" i="8"/>
  <c r="S5" i="8"/>
  <c r="T5" i="8"/>
  <c r="U5" i="8"/>
  <c r="V5" i="8"/>
  <c r="M6" i="8"/>
  <c r="N6" i="8"/>
  <c r="O6" i="8"/>
  <c r="P6" i="8"/>
  <c r="Q6" i="8"/>
  <c r="R6" i="8"/>
  <c r="S6" i="8"/>
  <c r="T6" i="8"/>
  <c r="U6" i="8"/>
  <c r="V6" i="8"/>
  <c r="M7" i="8"/>
  <c r="N7" i="8"/>
  <c r="O7" i="8"/>
  <c r="P7" i="8"/>
  <c r="Q7" i="8"/>
  <c r="R7" i="8"/>
  <c r="S7" i="8"/>
  <c r="T7" i="8"/>
  <c r="U7" i="8"/>
  <c r="V7" i="8"/>
  <c r="M8" i="8"/>
  <c r="N8" i="8"/>
  <c r="O8" i="8"/>
  <c r="P8" i="8"/>
  <c r="Q8" i="8"/>
  <c r="R8" i="8"/>
  <c r="S8" i="8"/>
  <c r="T8" i="8"/>
  <c r="U8" i="8"/>
  <c r="V8" i="8"/>
  <c r="M9" i="8"/>
  <c r="N9" i="8"/>
  <c r="O9" i="8"/>
  <c r="P9" i="8"/>
  <c r="Q9" i="8"/>
  <c r="R9" i="8"/>
  <c r="S9" i="8"/>
  <c r="T9" i="8"/>
  <c r="U9" i="8"/>
  <c r="V9" i="8"/>
  <c r="M10" i="8"/>
  <c r="N10" i="8"/>
  <c r="O10" i="8"/>
  <c r="P10" i="8"/>
  <c r="Q10" i="8"/>
  <c r="R10" i="8"/>
  <c r="S10" i="8"/>
  <c r="T10" i="8"/>
  <c r="U10" i="8"/>
  <c r="V10" i="8"/>
  <c r="M11" i="8"/>
  <c r="N11" i="8"/>
  <c r="O11" i="8"/>
  <c r="P11" i="8"/>
  <c r="Q11" i="8"/>
  <c r="R11" i="8"/>
  <c r="S11" i="8"/>
  <c r="T11" i="8"/>
  <c r="U11" i="8"/>
  <c r="V11" i="8"/>
  <c r="M12" i="8"/>
  <c r="N12" i="8"/>
  <c r="O12" i="8"/>
  <c r="P12" i="8"/>
  <c r="Q12" i="8"/>
  <c r="R12" i="8"/>
  <c r="S12" i="8"/>
  <c r="T12" i="8"/>
  <c r="U12" i="8"/>
  <c r="V12" i="8"/>
  <c r="M13" i="8"/>
  <c r="N13" i="8"/>
  <c r="O13" i="8"/>
  <c r="P13" i="8"/>
  <c r="Q13" i="8"/>
  <c r="R13" i="8"/>
  <c r="S13" i="8"/>
  <c r="T13" i="8"/>
  <c r="U13" i="8"/>
  <c r="V13" i="8"/>
  <c r="M14" i="8"/>
  <c r="N14" i="8"/>
  <c r="O14" i="8"/>
  <c r="P14" i="8"/>
  <c r="Q14" i="8"/>
  <c r="R14" i="8"/>
  <c r="S14" i="8"/>
  <c r="T14" i="8"/>
  <c r="U14" i="8"/>
  <c r="V14" i="8"/>
  <c r="M15" i="8"/>
  <c r="N15" i="8"/>
  <c r="O15" i="8"/>
  <c r="P15" i="8"/>
  <c r="Q15" i="8"/>
  <c r="R15" i="8"/>
  <c r="S15" i="8"/>
  <c r="T15" i="8"/>
  <c r="U15" i="8"/>
  <c r="V15" i="8"/>
  <c r="M16" i="8"/>
  <c r="N16" i="8"/>
  <c r="O16" i="8"/>
  <c r="P16" i="8"/>
  <c r="Q16" i="8"/>
  <c r="R16" i="8"/>
  <c r="S16" i="8"/>
  <c r="T16" i="8"/>
  <c r="U16" i="8"/>
  <c r="V16" i="8"/>
  <c r="M17" i="8"/>
  <c r="N17" i="8"/>
  <c r="O17" i="8"/>
  <c r="P17" i="8"/>
  <c r="Q17" i="8"/>
  <c r="R17" i="8"/>
  <c r="S17" i="8"/>
  <c r="T17" i="8"/>
  <c r="U17" i="8"/>
  <c r="V17" i="8"/>
  <c r="M18" i="8"/>
  <c r="N18" i="8"/>
  <c r="O18" i="8"/>
  <c r="P18" i="8"/>
  <c r="Q18" i="8"/>
  <c r="R18" i="8"/>
  <c r="S18" i="8"/>
  <c r="T18" i="8"/>
  <c r="U18" i="8"/>
  <c r="V18" i="8"/>
  <c r="M19" i="8"/>
  <c r="N19" i="8"/>
  <c r="O19" i="8"/>
  <c r="P19" i="8"/>
  <c r="Q19" i="8"/>
  <c r="R19" i="8"/>
  <c r="S19" i="8"/>
  <c r="T19" i="8"/>
  <c r="U19" i="8"/>
  <c r="V19" i="8"/>
  <c r="M20" i="8"/>
  <c r="N20" i="8"/>
  <c r="O20" i="8"/>
  <c r="P20" i="8"/>
  <c r="Q20" i="8"/>
  <c r="R20" i="8"/>
  <c r="S20" i="8"/>
  <c r="T20" i="8"/>
  <c r="U20" i="8"/>
  <c r="V20" i="8"/>
  <c r="M21" i="8"/>
  <c r="N21" i="8"/>
  <c r="O21" i="8"/>
  <c r="P21" i="8"/>
  <c r="Q21" i="8"/>
  <c r="R21" i="8"/>
  <c r="S21" i="8"/>
  <c r="T21" i="8"/>
  <c r="U21" i="8"/>
  <c r="V21" i="8"/>
  <c r="M22" i="8"/>
  <c r="N22" i="8"/>
  <c r="O22" i="8"/>
  <c r="P22" i="8"/>
  <c r="Q22" i="8"/>
  <c r="R22" i="8"/>
  <c r="S22" i="8"/>
  <c r="T22" i="8"/>
  <c r="U22" i="8"/>
  <c r="V22" i="8"/>
  <c r="M23" i="8"/>
  <c r="N23" i="8"/>
  <c r="O23" i="8"/>
  <c r="P23" i="8"/>
  <c r="Q23" i="8"/>
  <c r="R23" i="8"/>
  <c r="S23" i="8"/>
  <c r="T23" i="8"/>
  <c r="U23" i="8"/>
  <c r="V23" i="8"/>
  <c r="M24" i="8"/>
  <c r="N24" i="8"/>
  <c r="O24" i="8"/>
  <c r="P24" i="8"/>
  <c r="Q24" i="8"/>
  <c r="R24" i="8"/>
  <c r="S24" i="8"/>
  <c r="T24" i="8"/>
  <c r="U24" i="8"/>
  <c r="V24" i="8"/>
  <c r="M25" i="8"/>
  <c r="N25" i="8"/>
  <c r="O25" i="8"/>
  <c r="P25" i="8"/>
  <c r="Q25" i="8"/>
  <c r="R25" i="8"/>
  <c r="S25" i="8"/>
  <c r="T25" i="8"/>
  <c r="U25" i="8"/>
  <c r="V25" i="8"/>
  <c r="M26" i="8"/>
  <c r="N26" i="8"/>
  <c r="O26" i="8"/>
  <c r="P26" i="8"/>
  <c r="Q26" i="8"/>
  <c r="R26" i="8"/>
  <c r="S26" i="8"/>
  <c r="T26" i="8"/>
  <c r="U26" i="8"/>
  <c r="V26" i="8"/>
  <c r="M27" i="8"/>
  <c r="N27" i="8"/>
  <c r="O27" i="8"/>
  <c r="P27" i="8"/>
  <c r="Q27" i="8"/>
  <c r="R27" i="8"/>
  <c r="S27" i="8"/>
  <c r="T27" i="8"/>
  <c r="U27" i="8"/>
  <c r="V27" i="8"/>
  <c r="M28" i="8"/>
  <c r="N28" i="8"/>
  <c r="O28" i="8"/>
  <c r="P28" i="8"/>
  <c r="Q28" i="8"/>
  <c r="R28" i="8"/>
  <c r="S28" i="8"/>
  <c r="T28" i="8"/>
  <c r="U28" i="8"/>
  <c r="V28" i="8"/>
  <c r="M29" i="8"/>
  <c r="N29" i="8"/>
  <c r="O29" i="8"/>
  <c r="P29" i="8"/>
  <c r="Q29" i="8"/>
  <c r="R29" i="8"/>
  <c r="S29" i="8"/>
  <c r="T29" i="8"/>
  <c r="U29" i="8"/>
  <c r="V29" i="8"/>
  <c r="M30" i="8"/>
  <c r="N30" i="8"/>
  <c r="O30" i="8"/>
  <c r="P30" i="8"/>
  <c r="Q30" i="8"/>
  <c r="R30" i="8"/>
  <c r="S30" i="8"/>
  <c r="T30" i="8"/>
  <c r="U30" i="8"/>
  <c r="V30" i="8"/>
  <c r="M31" i="8"/>
  <c r="N31" i="8"/>
  <c r="O31" i="8"/>
  <c r="P31" i="8"/>
  <c r="Q31" i="8"/>
  <c r="R31" i="8"/>
  <c r="S31" i="8"/>
  <c r="T31" i="8"/>
  <c r="U31" i="8"/>
  <c r="V31" i="8"/>
  <c r="M32" i="8"/>
  <c r="N32" i="8"/>
  <c r="O32" i="8"/>
  <c r="P32" i="8"/>
  <c r="Q32" i="8"/>
  <c r="R32" i="8"/>
  <c r="S32" i="8"/>
  <c r="T32" i="8"/>
  <c r="U32" i="8"/>
  <c r="V3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H18" i="13" l="1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G18" i="13"/>
  <c r="N38" i="12"/>
  <c r="O38" i="12"/>
  <c r="P38" i="12"/>
  <c r="Q38" i="12"/>
  <c r="R38" i="12"/>
  <c r="S38" i="12"/>
  <c r="T38" i="12"/>
  <c r="U38" i="12"/>
  <c r="V38" i="12"/>
  <c r="W38" i="12"/>
  <c r="I37" i="12"/>
  <c r="J37" i="12"/>
  <c r="K37" i="12"/>
  <c r="L37" i="12"/>
  <c r="M37" i="12"/>
  <c r="H37" i="12"/>
  <c r="K31" i="13"/>
  <c r="J31" i="13"/>
  <c r="I31" i="13"/>
  <c r="H31" i="13"/>
  <c r="G31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H30" i="13" l="1"/>
  <c r="I30" i="13"/>
  <c r="J30" i="13"/>
  <c r="K30" i="13"/>
  <c r="L30" i="13"/>
  <c r="M30" i="13"/>
  <c r="G30" i="13"/>
  <c r="H21" i="13"/>
  <c r="I21" i="13"/>
  <c r="J21" i="13"/>
  <c r="K21" i="13"/>
  <c r="L21" i="13"/>
  <c r="M21" i="13"/>
  <c r="G21" i="13"/>
  <c r="H14" i="13"/>
  <c r="I14" i="13"/>
  <c r="J14" i="13"/>
  <c r="K14" i="13"/>
  <c r="L14" i="13"/>
  <c r="M14" i="13"/>
  <c r="G14" i="13"/>
  <c r="M7" i="13"/>
  <c r="N37" i="12" s="1"/>
  <c r="N7" i="13" l="1"/>
  <c r="O32" i="13"/>
  <c r="P32" i="13" s="1"/>
  <c r="Q32" i="13" s="1"/>
  <c r="R32" i="13" s="1"/>
  <c r="S32" i="13" s="1"/>
  <c r="T32" i="13" s="1"/>
  <c r="U32" i="13" s="1"/>
  <c r="V32" i="13" s="1"/>
  <c r="L29" i="13"/>
  <c r="L31" i="13" s="1"/>
  <c r="M29" i="13"/>
  <c r="M31" i="13" s="1"/>
  <c r="N29" i="13"/>
  <c r="N31" i="13" s="1"/>
  <c r="O29" i="13"/>
  <c r="O31" i="13" s="1"/>
  <c r="P29" i="13"/>
  <c r="P31" i="13" s="1"/>
  <c r="Q29" i="13"/>
  <c r="Q31" i="13" s="1"/>
  <c r="R29" i="13"/>
  <c r="R31" i="13" s="1"/>
  <c r="S29" i="13"/>
  <c r="S31" i="13" s="1"/>
  <c r="T29" i="13"/>
  <c r="T31" i="13" s="1"/>
  <c r="U29" i="13"/>
  <c r="U31" i="13" s="1"/>
  <c r="V29" i="13"/>
  <c r="V31" i="13" s="1"/>
  <c r="L33" i="13"/>
  <c r="L40" i="13" s="1"/>
  <c r="M33" i="13"/>
  <c r="M40" i="13" s="1"/>
  <c r="K24" i="13"/>
  <c r="K39" i="13" s="1"/>
  <c r="J24" i="13"/>
  <c r="J39" i="13" s="1"/>
  <c r="M24" i="13"/>
  <c r="M39" i="13" s="1"/>
  <c r="L24" i="13"/>
  <c r="L39" i="13" s="1"/>
  <c r="I24" i="13"/>
  <c r="I39" i="13" s="1"/>
  <c r="H24" i="13"/>
  <c r="H39" i="13" s="1"/>
  <c r="G24" i="13"/>
  <c r="G39" i="13" s="1"/>
  <c r="M17" i="13"/>
  <c r="M38" i="13" s="1"/>
  <c r="L17" i="13"/>
  <c r="L38" i="13" s="1"/>
  <c r="J17" i="13"/>
  <c r="J38" i="13" s="1"/>
  <c r="I17" i="13"/>
  <c r="I38" i="13" s="1"/>
  <c r="H17" i="13"/>
  <c r="H38" i="13" s="1"/>
  <c r="J10" i="13"/>
  <c r="J37" i="13" s="1"/>
  <c r="M10" i="13"/>
  <c r="M37" i="13" s="1"/>
  <c r="V8" i="13"/>
  <c r="U8" i="13"/>
  <c r="T8" i="13"/>
  <c r="S8" i="13"/>
  <c r="R8" i="13"/>
  <c r="Q8" i="13"/>
  <c r="P8" i="13"/>
  <c r="O8" i="13"/>
  <c r="N8" i="13"/>
  <c r="N10" i="13" s="1"/>
  <c r="N37" i="13" s="1"/>
  <c r="M8" i="13"/>
  <c r="L8" i="13"/>
  <c r="L10" i="13" s="1"/>
  <c r="L37" i="13" s="1"/>
  <c r="K8" i="13"/>
  <c r="K10" i="13" s="1"/>
  <c r="K37" i="13" s="1"/>
  <c r="J8" i="13"/>
  <c r="I8" i="13"/>
  <c r="I10" i="13" s="1"/>
  <c r="I37" i="13" s="1"/>
  <c r="H8" i="13"/>
  <c r="H10" i="13" s="1"/>
  <c r="H37" i="13" s="1"/>
  <c r="G8" i="13"/>
  <c r="G10" i="13" s="1"/>
  <c r="G37" i="13" s="1"/>
  <c r="H33" i="13"/>
  <c r="H40" i="13" s="1"/>
  <c r="I33" i="13"/>
  <c r="I40" i="13" s="1"/>
  <c r="K17" i="13"/>
  <c r="K38" i="13" s="1"/>
  <c r="G17" i="13"/>
  <c r="G38" i="13" s="1"/>
  <c r="I9" i="7"/>
  <c r="J9" i="7"/>
  <c r="G8" i="7"/>
  <c r="G9" i="7" s="1"/>
  <c r="H8" i="7"/>
  <c r="H9" i="7" s="1"/>
  <c r="I8" i="7"/>
  <c r="J8" i="7"/>
  <c r="K8" i="7"/>
  <c r="L8" i="7"/>
  <c r="M8" i="7"/>
  <c r="N8" i="7"/>
  <c r="O8" i="7"/>
  <c r="P8" i="7"/>
  <c r="Q8" i="7"/>
  <c r="R8" i="7"/>
  <c r="S8" i="7"/>
  <c r="T8" i="7"/>
  <c r="F8" i="7"/>
  <c r="F9" i="7" s="1"/>
  <c r="O37" i="12" l="1"/>
  <c r="O7" i="13"/>
  <c r="N30" i="13"/>
  <c r="N33" i="13" s="1"/>
  <c r="N40" i="13" s="1"/>
  <c r="N21" i="13"/>
  <c r="N24" i="13" s="1"/>
  <c r="N39" i="13" s="1"/>
  <c r="N14" i="13"/>
  <c r="N17" i="13" s="1"/>
  <c r="N38" i="13" s="1"/>
  <c r="J33" i="13"/>
  <c r="J40" i="13" s="1"/>
  <c r="K33" i="13"/>
  <c r="K40" i="13" s="1"/>
  <c r="G33" i="13"/>
  <c r="G40" i="13" s="1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F7" i="7"/>
  <c r="F11" i="7"/>
  <c r="G11" i="7"/>
  <c r="H11" i="7"/>
  <c r="I11" i="7"/>
  <c r="J11" i="7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E11" i="7"/>
  <c r="P7" i="13" l="1"/>
  <c r="P37" i="12"/>
  <c r="O14" i="13"/>
  <c r="O17" i="13" s="1"/>
  <c r="O38" i="13" s="1"/>
  <c r="O21" i="13"/>
  <c r="O24" i="13" s="1"/>
  <c r="O39" i="13" s="1"/>
  <c r="O30" i="13"/>
  <c r="O33" i="13" s="1"/>
  <c r="O40" i="13" s="1"/>
  <c r="O10" i="13"/>
  <c r="O37" i="13" s="1"/>
  <c r="N33" i="8"/>
  <c r="O33" i="8"/>
  <c r="P33" i="8"/>
  <c r="Q33" i="8"/>
  <c r="R33" i="8"/>
  <c r="S33" i="8"/>
  <c r="T33" i="8"/>
  <c r="U33" i="8"/>
  <c r="V33" i="8"/>
  <c r="M33" i="8"/>
  <c r="Q7" i="13" l="1"/>
  <c r="Q37" i="12"/>
  <c r="P30" i="13"/>
  <c r="P33" i="13" s="1"/>
  <c r="P40" i="13" s="1"/>
  <c r="P21" i="13"/>
  <c r="P24" i="13" s="1"/>
  <c r="P39" i="13" s="1"/>
  <c r="P14" i="13"/>
  <c r="P17" i="13" s="1"/>
  <c r="P38" i="13" s="1"/>
  <c r="P10" i="13"/>
  <c r="P37" i="13" s="1"/>
  <c r="N39" i="12"/>
  <c r="O39" i="12"/>
  <c r="P39" i="12"/>
  <c r="Q39" i="12"/>
  <c r="R7" i="13" l="1"/>
  <c r="R37" i="12"/>
  <c r="R39" i="12" s="1"/>
  <c r="Q30" i="13"/>
  <c r="Q33" i="13" s="1"/>
  <c r="Q40" i="13" s="1"/>
  <c r="Q21" i="13"/>
  <c r="Q24" i="13" s="1"/>
  <c r="Q39" i="13" s="1"/>
  <c r="Q14" i="13"/>
  <c r="Q17" i="13" s="1"/>
  <c r="Q38" i="13" s="1"/>
  <c r="Q10" i="13"/>
  <c r="Q37" i="13" s="1"/>
  <c r="R40" i="12"/>
  <c r="Q40" i="12"/>
  <c r="P40" i="12"/>
  <c r="O40" i="12"/>
  <c r="N40" i="12"/>
  <c r="L36" i="12"/>
  <c r="K36" i="12"/>
  <c r="J36" i="12"/>
  <c r="I36" i="12"/>
  <c r="H36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2" i="11"/>
  <c r="I2" i="11"/>
  <c r="J2" i="11"/>
  <c r="K2" i="11"/>
  <c r="H3" i="11"/>
  <c r="I3" i="11"/>
  <c r="J3" i="11"/>
  <c r="K3" i="11"/>
  <c r="H4" i="11"/>
  <c r="I4" i="11"/>
  <c r="J4" i="11"/>
  <c r="K4" i="11"/>
  <c r="H5" i="11"/>
  <c r="I5" i="11"/>
  <c r="J5" i="11"/>
  <c r="K5" i="11"/>
  <c r="H6" i="11"/>
  <c r="I6" i="11"/>
  <c r="J6" i="11"/>
  <c r="K6" i="11"/>
  <c r="H7" i="11"/>
  <c r="I7" i="11"/>
  <c r="J7" i="11"/>
  <c r="K7" i="11"/>
  <c r="H8" i="11"/>
  <c r="I8" i="11"/>
  <c r="J8" i="11"/>
  <c r="K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I17" i="11"/>
  <c r="J17" i="11"/>
  <c r="K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M33" i="11"/>
  <c r="N33" i="11"/>
  <c r="O33" i="11"/>
  <c r="P33" i="11"/>
  <c r="Q33" i="11"/>
  <c r="R33" i="11"/>
  <c r="S33" i="11"/>
  <c r="T33" i="11"/>
  <c r="U33" i="11"/>
  <c r="V33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2" i="11"/>
  <c r="N34" i="8"/>
  <c r="O34" i="8"/>
  <c r="P34" i="8"/>
  <c r="Q34" i="8"/>
  <c r="R34" i="8"/>
  <c r="S34" i="8"/>
  <c r="T34" i="8"/>
  <c r="U34" i="8"/>
  <c r="V34" i="8"/>
  <c r="M4" i="9"/>
  <c r="N4" i="9" s="1"/>
  <c r="O4" i="9" s="1"/>
  <c r="P4" i="9" s="1"/>
  <c r="Q4" i="9" s="1"/>
  <c r="R4" i="9" s="1"/>
  <c r="S4" i="9" s="1"/>
  <c r="T4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6" i="11" s="1"/>
  <c r="E27" i="8"/>
  <c r="E28" i="8"/>
  <c r="E29" i="8"/>
  <c r="E30" i="8"/>
  <c r="E31" i="8"/>
  <c r="E32" i="8"/>
  <c r="E33" i="8"/>
  <c r="E2" i="8"/>
  <c r="M4" i="7"/>
  <c r="N4" i="7" s="1"/>
  <c r="O4" i="7" s="1"/>
  <c r="P4" i="7" s="1"/>
  <c r="Q4" i="7" s="1"/>
  <c r="R4" i="7" s="1"/>
  <c r="S4" i="7" s="1"/>
  <c r="T4" i="7" s="1"/>
  <c r="F32" i="8" l="1"/>
  <c r="F32" i="11" s="1"/>
  <c r="E32" i="11"/>
  <c r="F24" i="8"/>
  <c r="F24" i="11" s="1"/>
  <c r="E24" i="11"/>
  <c r="F16" i="8"/>
  <c r="F16" i="11" s="1"/>
  <c r="E16" i="11"/>
  <c r="F8" i="8"/>
  <c r="F8" i="11" s="1"/>
  <c r="E8" i="11"/>
  <c r="F30" i="8"/>
  <c r="F30" i="11" s="1"/>
  <c r="E30" i="11"/>
  <c r="F27" i="8"/>
  <c r="F27" i="11" s="1"/>
  <c r="E27" i="11"/>
  <c r="F19" i="8"/>
  <c r="F19" i="11" s="1"/>
  <c r="E19" i="11"/>
  <c r="F11" i="8"/>
  <c r="F11" i="11" s="1"/>
  <c r="E11" i="11"/>
  <c r="F3" i="8"/>
  <c r="F3" i="11" s="1"/>
  <c r="E3" i="11"/>
  <c r="F28" i="8"/>
  <c r="F28" i="11" s="1"/>
  <c r="E28" i="11"/>
  <c r="F12" i="8"/>
  <c r="F12" i="11" s="1"/>
  <c r="E12" i="11"/>
  <c r="F4" i="8"/>
  <c r="F4" i="11" s="1"/>
  <c r="E4" i="11"/>
  <c r="F2" i="8"/>
  <c r="F2" i="11" s="1"/>
  <c r="E2" i="11"/>
  <c r="F18" i="8"/>
  <c r="F18" i="11" s="1"/>
  <c r="E18" i="11"/>
  <c r="F10" i="8"/>
  <c r="F10" i="11" s="1"/>
  <c r="E10" i="11"/>
  <c r="F26" i="8"/>
  <c r="F26" i="11" s="1"/>
  <c r="F20" i="8"/>
  <c r="F20" i="11" s="1"/>
  <c r="E20" i="11"/>
  <c r="F33" i="8"/>
  <c r="F33" i="11" s="1"/>
  <c r="E33" i="11"/>
  <c r="F25" i="8"/>
  <c r="F25" i="11" s="1"/>
  <c r="E25" i="11"/>
  <c r="F17" i="8"/>
  <c r="F17" i="11" s="1"/>
  <c r="E17" i="11"/>
  <c r="F9" i="8"/>
  <c r="F9" i="11" s="1"/>
  <c r="E9" i="11"/>
  <c r="H38" i="12"/>
  <c r="H39" i="12" s="1"/>
  <c r="H40" i="12" s="1"/>
  <c r="I38" i="12"/>
  <c r="I39" i="12" s="1"/>
  <c r="I40" i="12" s="1"/>
  <c r="F31" i="8"/>
  <c r="F31" i="11" s="1"/>
  <c r="E31" i="11"/>
  <c r="F23" i="8"/>
  <c r="F23" i="11" s="1"/>
  <c r="E23" i="11"/>
  <c r="F15" i="8"/>
  <c r="F15" i="11" s="1"/>
  <c r="E15" i="11"/>
  <c r="F7" i="8"/>
  <c r="F7" i="11" s="1"/>
  <c r="E7" i="11"/>
  <c r="J40" i="12"/>
  <c r="J25" i="12" s="1"/>
  <c r="J38" i="12"/>
  <c r="J39" i="12" s="1"/>
  <c r="K38" i="12"/>
  <c r="K39" i="12" s="1"/>
  <c r="K40" i="12" s="1"/>
  <c r="F22" i="8"/>
  <c r="F22" i="11" s="1"/>
  <c r="E22" i="11"/>
  <c r="F14" i="8"/>
  <c r="F14" i="11" s="1"/>
  <c r="E14" i="11"/>
  <c r="F6" i="8"/>
  <c r="F6" i="11" s="1"/>
  <c r="E6" i="11"/>
  <c r="F29" i="8"/>
  <c r="F29" i="11" s="1"/>
  <c r="E29" i="11"/>
  <c r="F21" i="8"/>
  <c r="F21" i="11" s="1"/>
  <c r="E21" i="11"/>
  <c r="F13" i="8"/>
  <c r="F13" i="11" s="1"/>
  <c r="E13" i="11"/>
  <c r="F5" i="8"/>
  <c r="F5" i="11" s="1"/>
  <c r="E5" i="11"/>
  <c r="L38" i="12"/>
  <c r="L39" i="12" s="1"/>
  <c r="L40" i="12" s="1"/>
  <c r="S7" i="13"/>
  <c r="S37" i="12"/>
  <c r="S39" i="12" s="1"/>
  <c r="S40" i="12" s="1"/>
  <c r="S33" i="12" s="1"/>
  <c r="R30" i="13"/>
  <c r="R33" i="13" s="1"/>
  <c r="R40" i="13" s="1"/>
  <c r="R21" i="13"/>
  <c r="R24" i="13" s="1"/>
  <c r="R39" i="13" s="1"/>
  <c r="R14" i="13"/>
  <c r="R17" i="13" s="1"/>
  <c r="R38" i="13" s="1"/>
  <c r="R10" i="13"/>
  <c r="R37" i="13" s="1"/>
  <c r="J22" i="12"/>
  <c r="J24" i="12"/>
  <c r="J8" i="12"/>
  <c r="J32" i="12"/>
  <c r="P33" i="12"/>
  <c r="Q33" i="12"/>
  <c r="R33" i="12"/>
  <c r="N33" i="12"/>
  <c r="O33" i="12"/>
  <c r="D33" i="8"/>
  <c r="D33" i="11" s="1"/>
  <c r="D32" i="8"/>
  <c r="D31" i="8"/>
  <c r="D30" i="8"/>
  <c r="D29" i="8"/>
  <c r="D29" i="11" s="1"/>
  <c r="D28" i="8"/>
  <c r="D27" i="8"/>
  <c r="D26" i="8"/>
  <c r="D25" i="8"/>
  <c r="D24" i="8"/>
  <c r="D23" i="8"/>
  <c r="D22" i="8"/>
  <c r="D21" i="8"/>
  <c r="D21" i="11" s="1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T8" i="6"/>
  <c r="S8" i="6"/>
  <c r="R8" i="6"/>
  <c r="Q8" i="6"/>
  <c r="P8" i="6"/>
  <c r="O8" i="6"/>
  <c r="N8" i="6"/>
  <c r="M8" i="6"/>
  <c r="L8" i="6"/>
  <c r="K8" i="6"/>
  <c r="I8" i="6"/>
  <c r="H8" i="6"/>
  <c r="G8" i="6"/>
  <c r="F8" i="6"/>
  <c r="E8" i="6"/>
  <c r="T7" i="6"/>
  <c r="S7" i="6"/>
  <c r="R7" i="6"/>
  <c r="Q7" i="6"/>
  <c r="P7" i="6"/>
  <c r="O7" i="6"/>
  <c r="N7" i="6"/>
  <c r="M7" i="6"/>
  <c r="L7" i="6"/>
  <c r="K7" i="6"/>
  <c r="I7" i="6"/>
  <c r="H7" i="6"/>
  <c r="G7" i="6"/>
  <c r="F7" i="6"/>
  <c r="E7" i="6"/>
  <c r="J4" i="6"/>
  <c r="K4" i="6" s="1"/>
  <c r="K3" i="6" s="1"/>
  <c r="T3" i="6"/>
  <c r="J8" i="6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0" i="2"/>
  <c r="L8" i="12" l="1"/>
  <c r="L32" i="12"/>
  <c r="L13" i="12"/>
  <c r="E13" i="12" s="1"/>
  <c r="L18" i="12"/>
  <c r="L11" i="12"/>
  <c r="L7" i="12"/>
  <c r="L2" i="12"/>
  <c r="E2" i="12" s="1"/>
  <c r="L21" i="12"/>
  <c r="L14" i="12"/>
  <c r="L16" i="12"/>
  <c r="L28" i="12"/>
  <c r="F28" i="12" s="1"/>
  <c r="L24" i="12"/>
  <c r="L4" i="12"/>
  <c r="L12" i="12"/>
  <c r="F12" i="12" s="1"/>
  <c r="L29" i="12"/>
  <c r="F29" i="12" s="1"/>
  <c r="L15" i="12"/>
  <c r="L17" i="12"/>
  <c r="L19" i="12"/>
  <c r="E19" i="12" s="1"/>
  <c r="L3" i="12"/>
  <c r="L27" i="12"/>
  <c r="L20" i="12"/>
  <c r="L22" i="12"/>
  <c r="E22" i="12" s="1"/>
  <c r="L6" i="12"/>
  <c r="F6" i="12" s="1"/>
  <c r="L30" i="12"/>
  <c r="L26" i="12"/>
  <c r="L5" i="12"/>
  <c r="F5" i="12" s="1"/>
  <c r="L10" i="12"/>
  <c r="L23" i="12"/>
  <c r="L25" i="12"/>
  <c r="L9" i="12"/>
  <c r="F9" i="12" s="1"/>
  <c r="L31" i="12"/>
  <c r="F31" i="12" s="1"/>
  <c r="L33" i="12"/>
  <c r="E24" i="12" s="1"/>
  <c r="I12" i="12"/>
  <c r="I14" i="12"/>
  <c r="I28" i="12"/>
  <c r="I25" i="12"/>
  <c r="I15" i="12"/>
  <c r="I17" i="12"/>
  <c r="I31" i="12"/>
  <c r="I2" i="12"/>
  <c r="I18" i="12"/>
  <c r="I20" i="12"/>
  <c r="I4" i="12"/>
  <c r="I6" i="12"/>
  <c r="I19" i="12"/>
  <c r="I27" i="12"/>
  <c r="I21" i="12"/>
  <c r="I23" i="12"/>
  <c r="I7" i="12"/>
  <c r="I8" i="12"/>
  <c r="I30" i="12"/>
  <c r="I24" i="12"/>
  <c r="I26" i="12"/>
  <c r="I10" i="12"/>
  <c r="I32" i="12"/>
  <c r="I9" i="12"/>
  <c r="I11" i="12"/>
  <c r="I13" i="12"/>
  <c r="I22" i="12"/>
  <c r="I33" i="12"/>
  <c r="I3" i="12"/>
  <c r="I5" i="12"/>
  <c r="I29" i="12"/>
  <c r="I16" i="12"/>
  <c r="K22" i="12"/>
  <c r="K13" i="12"/>
  <c r="K18" i="12"/>
  <c r="K32" i="12"/>
  <c r="K25" i="12"/>
  <c r="K16" i="12"/>
  <c r="K21" i="12"/>
  <c r="K8" i="12"/>
  <c r="K28" i="12"/>
  <c r="K19" i="12"/>
  <c r="K24" i="12"/>
  <c r="K11" i="12"/>
  <c r="K12" i="12"/>
  <c r="K29" i="12"/>
  <c r="K10" i="12"/>
  <c r="K23" i="12"/>
  <c r="K31" i="12"/>
  <c r="K3" i="12"/>
  <c r="K27" i="12"/>
  <c r="K17" i="12"/>
  <c r="K33" i="12"/>
  <c r="K7" i="12"/>
  <c r="K14" i="12"/>
  <c r="K2" i="12"/>
  <c r="K6" i="12"/>
  <c r="K30" i="12"/>
  <c r="K20" i="12"/>
  <c r="K15" i="12"/>
  <c r="K4" i="12"/>
  <c r="K9" i="12"/>
  <c r="K5" i="12"/>
  <c r="K26" i="12"/>
  <c r="H18" i="12"/>
  <c r="H20" i="12"/>
  <c r="F20" i="12" s="1"/>
  <c r="H10" i="12"/>
  <c r="H29" i="12"/>
  <c r="H21" i="12"/>
  <c r="H23" i="12"/>
  <c r="H13" i="12"/>
  <c r="H32" i="12"/>
  <c r="H24" i="12"/>
  <c r="H5" i="12"/>
  <c r="H16" i="12"/>
  <c r="H12" i="12"/>
  <c r="H4" i="12"/>
  <c r="H3" i="12"/>
  <c r="H27" i="12"/>
  <c r="H2" i="12"/>
  <c r="H19" i="12"/>
  <c r="H11" i="12"/>
  <c r="H28" i="12"/>
  <c r="H6" i="12"/>
  <c r="H30" i="12"/>
  <c r="H17" i="12"/>
  <c r="F17" i="12" s="1"/>
  <c r="H22" i="12"/>
  <c r="H15" i="12"/>
  <c r="H14" i="12"/>
  <c r="H7" i="12"/>
  <c r="H31" i="12"/>
  <c r="H9" i="12"/>
  <c r="H8" i="12"/>
  <c r="H26" i="12"/>
  <c r="F26" i="12" s="1"/>
  <c r="H25" i="12"/>
  <c r="F25" i="12" s="1"/>
  <c r="H33" i="12"/>
  <c r="I34" i="12" s="1"/>
  <c r="D11" i="11"/>
  <c r="D9" i="11"/>
  <c r="D17" i="11"/>
  <c r="D22" i="11"/>
  <c r="J26" i="12"/>
  <c r="J27" i="12"/>
  <c r="J9" i="12"/>
  <c r="J16" i="12"/>
  <c r="T7" i="13"/>
  <c r="T37" i="12"/>
  <c r="T39" i="12" s="1"/>
  <c r="T40" i="12" s="1"/>
  <c r="T33" i="12" s="1"/>
  <c r="T34" i="12" s="1"/>
  <c r="S21" i="13"/>
  <c r="S24" i="13" s="1"/>
  <c r="S39" i="13" s="1"/>
  <c r="S30" i="13"/>
  <c r="S33" i="13" s="1"/>
  <c r="S40" i="13" s="1"/>
  <c r="S14" i="13"/>
  <c r="S17" i="13" s="1"/>
  <c r="S38" i="13" s="1"/>
  <c r="S10" i="13"/>
  <c r="S37" i="13" s="1"/>
  <c r="D32" i="11"/>
  <c r="D4" i="11"/>
  <c r="D12" i="11"/>
  <c r="D20" i="11"/>
  <c r="D25" i="11"/>
  <c r="D30" i="11"/>
  <c r="J23" i="12"/>
  <c r="J21" i="12"/>
  <c r="J3" i="12"/>
  <c r="J13" i="12"/>
  <c r="D3" i="11"/>
  <c r="D19" i="11"/>
  <c r="D24" i="11"/>
  <c r="J5" i="12"/>
  <c r="J19" i="12"/>
  <c r="D7" i="11"/>
  <c r="D15" i="11"/>
  <c r="D28" i="11"/>
  <c r="J20" i="12"/>
  <c r="J18" i="12"/>
  <c r="J2" i="12"/>
  <c r="J10" i="12"/>
  <c r="J29" i="12"/>
  <c r="J15" i="12"/>
  <c r="D2" i="11"/>
  <c r="D10" i="11"/>
  <c r="D18" i="11"/>
  <c r="D23" i="11"/>
  <c r="J17" i="12"/>
  <c r="J12" i="12"/>
  <c r="J31" i="12"/>
  <c r="J7" i="12"/>
  <c r="D6" i="11"/>
  <c r="D14" i="11"/>
  <c r="D27" i="11"/>
  <c r="D5" i="11"/>
  <c r="D13" i="11"/>
  <c r="D26" i="11"/>
  <c r="D31" i="11"/>
  <c r="J33" i="12"/>
  <c r="J34" i="12" s="1"/>
  <c r="J14" i="12"/>
  <c r="J6" i="12"/>
  <c r="J28" i="12"/>
  <c r="J4" i="12"/>
  <c r="D8" i="11"/>
  <c r="D16" i="11"/>
  <c r="J11" i="12"/>
  <c r="J30" i="12"/>
  <c r="F11" i="12"/>
  <c r="F27" i="12"/>
  <c r="F8" i="12"/>
  <c r="E11" i="12"/>
  <c r="F4" i="12"/>
  <c r="K34" i="12"/>
  <c r="E16" i="12"/>
  <c r="F16" i="12"/>
  <c r="E9" i="12"/>
  <c r="F14" i="12"/>
  <c r="F13" i="12"/>
  <c r="F24" i="12"/>
  <c r="F18" i="12"/>
  <c r="E17" i="12"/>
  <c r="F21" i="12"/>
  <c r="S34" i="12"/>
  <c r="E29" i="12"/>
  <c r="E8" i="12"/>
  <c r="F10" i="12"/>
  <c r="J3" i="6"/>
  <c r="J7" i="6"/>
  <c r="L4" i="6"/>
  <c r="F32" i="12" l="1"/>
  <c r="E30" i="12"/>
  <c r="F2" i="12"/>
  <c r="F3" i="12"/>
  <c r="F15" i="12"/>
  <c r="G15" i="12" s="1"/>
  <c r="E21" i="12"/>
  <c r="E7" i="12"/>
  <c r="E28" i="12"/>
  <c r="E27" i="12"/>
  <c r="E3" i="12"/>
  <c r="F30" i="12"/>
  <c r="E5" i="12"/>
  <c r="F7" i="12"/>
  <c r="U7" i="13"/>
  <c r="U37" i="12"/>
  <c r="U39" i="12" s="1"/>
  <c r="U40" i="12" s="1"/>
  <c r="U33" i="12" s="1"/>
  <c r="U34" i="12" s="1"/>
  <c r="T14" i="13"/>
  <c r="T17" i="13" s="1"/>
  <c r="T38" i="13" s="1"/>
  <c r="T30" i="13"/>
  <c r="T33" i="13" s="1"/>
  <c r="T40" i="13" s="1"/>
  <c r="T21" i="13"/>
  <c r="T24" i="13" s="1"/>
  <c r="T39" i="13" s="1"/>
  <c r="T10" i="13"/>
  <c r="T37" i="13" s="1"/>
  <c r="E6" i="12"/>
  <c r="M21" i="11"/>
  <c r="N21" i="12" s="1"/>
  <c r="M29" i="11"/>
  <c r="N29" i="12" s="1"/>
  <c r="F23" i="12"/>
  <c r="E14" i="12"/>
  <c r="L34" i="12"/>
  <c r="E31" i="12"/>
  <c r="E32" i="12"/>
  <c r="E12" i="12"/>
  <c r="E18" i="12"/>
  <c r="E15" i="12"/>
  <c r="E33" i="12"/>
  <c r="F22" i="12"/>
  <c r="E20" i="12"/>
  <c r="E23" i="12"/>
  <c r="F19" i="12"/>
  <c r="E4" i="12"/>
  <c r="E26" i="12"/>
  <c r="E10" i="12"/>
  <c r="F33" i="12"/>
  <c r="G17" i="12" s="1"/>
  <c r="E25" i="12"/>
  <c r="G4" i="12"/>
  <c r="G27" i="12"/>
  <c r="L3" i="6"/>
  <c r="M4" i="6"/>
  <c r="P8" i="2"/>
  <c r="E5" i="2"/>
  <c r="E7" i="2" s="1"/>
  <c r="F5" i="2"/>
  <c r="F7" i="2" s="1"/>
  <c r="G5" i="2"/>
  <c r="G7" i="2" s="1"/>
  <c r="H5" i="2"/>
  <c r="H7" i="2" s="1"/>
  <c r="I5" i="2"/>
  <c r="I8" i="2" s="1"/>
  <c r="J5" i="2"/>
  <c r="J8" i="2" s="1"/>
  <c r="K5" i="2"/>
  <c r="K8" i="2" s="1"/>
  <c r="L5" i="2"/>
  <c r="L7" i="2" s="1"/>
  <c r="M5" i="2"/>
  <c r="M7" i="2" s="1"/>
  <c r="N5" i="2"/>
  <c r="N7" i="2" s="1"/>
  <c r="O5" i="2"/>
  <c r="O7" i="2" s="1"/>
  <c r="P5" i="2"/>
  <c r="P7" i="2" s="1"/>
  <c r="Q5" i="2"/>
  <c r="Q8" i="2" s="1"/>
  <c r="R5" i="2"/>
  <c r="R8" i="2" s="1"/>
  <c r="S5" i="2"/>
  <c r="S8" i="2" s="1"/>
  <c r="T5" i="2"/>
  <c r="T7" i="2" s="1"/>
  <c r="U5" i="2"/>
  <c r="U7" i="2" s="1"/>
  <c r="V5" i="2"/>
  <c r="V7" i="2" s="1"/>
  <c r="W5" i="2"/>
  <c r="W7" i="2" s="1"/>
  <c r="X5" i="2"/>
  <c r="X7" i="2" s="1"/>
  <c r="D5" i="2"/>
  <c r="D8" i="2" s="1"/>
  <c r="G7" i="12" l="1"/>
  <c r="G6" i="12"/>
  <c r="G8" i="12"/>
  <c r="G16" i="12"/>
  <c r="G14" i="12"/>
  <c r="G10" i="12"/>
  <c r="G5" i="12"/>
  <c r="G24" i="12"/>
  <c r="G18" i="12"/>
  <c r="G25" i="12"/>
  <c r="G21" i="12"/>
  <c r="G20" i="12"/>
  <c r="G29" i="12"/>
  <c r="G3" i="12"/>
  <c r="G9" i="12"/>
  <c r="G11" i="12"/>
  <c r="G23" i="12"/>
  <c r="G12" i="12"/>
  <c r="G2" i="12"/>
  <c r="G32" i="12"/>
  <c r="G31" i="12"/>
  <c r="G30" i="12"/>
  <c r="G26" i="12"/>
  <c r="G13" i="12"/>
  <c r="G19" i="12"/>
  <c r="G33" i="12"/>
  <c r="G28" i="12"/>
  <c r="G22" i="12"/>
  <c r="M26" i="11"/>
  <c r="N26" i="12" s="1"/>
  <c r="V7" i="13"/>
  <c r="V37" i="12"/>
  <c r="V39" i="12" s="1"/>
  <c r="V40" i="12" s="1"/>
  <c r="V33" i="12" s="1"/>
  <c r="V34" i="12" s="1"/>
  <c r="U30" i="13"/>
  <c r="U33" i="13" s="1"/>
  <c r="U40" i="13" s="1"/>
  <c r="U21" i="13"/>
  <c r="U24" i="13" s="1"/>
  <c r="U39" i="13" s="1"/>
  <c r="U14" i="13"/>
  <c r="U17" i="13" s="1"/>
  <c r="U38" i="13" s="1"/>
  <c r="U10" i="13"/>
  <c r="U37" i="13" s="1"/>
  <c r="M28" i="11"/>
  <c r="N28" i="12" s="1"/>
  <c r="M10" i="11"/>
  <c r="N10" i="12" s="1"/>
  <c r="M32" i="11"/>
  <c r="N32" i="12" s="1"/>
  <c r="M18" i="11"/>
  <c r="N18" i="12" s="1"/>
  <c r="M19" i="11"/>
  <c r="N19" i="12" s="1"/>
  <c r="M25" i="11"/>
  <c r="N25" i="12" s="1"/>
  <c r="M6" i="11"/>
  <c r="N6" i="12" s="1"/>
  <c r="M12" i="11"/>
  <c r="N12" i="12" s="1"/>
  <c r="M27" i="11"/>
  <c r="N27" i="12" s="1"/>
  <c r="M15" i="11"/>
  <c r="N15" i="12" s="1"/>
  <c r="M5" i="11"/>
  <c r="N5" i="12" s="1"/>
  <c r="M17" i="11"/>
  <c r="N17" i="12" s="1"/>
  <c r="M11" i="11"/>
  <c r="N11" i="12" s="1"/>
  <c r="M9" i="11"/>
  <c r="N9" i="12" s="1"/>
  <c r="N29" i="11"/>
  <c r="O29" i="12" s="1"/>
  <c r="M3" i="11"/>
  <c r="N3" i="12" s="1"/>
  <c r="M13" i="11"/>
  <c r="N13" i="12" s="1"/>
  <c r="M4" i="11"/>
  <c r="N4" i="12" s="1"/>
  <c r="M23" i="11"/>
  <c r="N23" i="12" s="1"/>
  <c r="M2" i="11"/>
  <c r="N2" i="12" s="1"/>
  <c r="M22" i="11"/>
  <c r="N22" i="12" s="1"/>
  <c r="M31" i="11"/>
  <c r="N31" i="12" s="1"/>
  <c r="M16" i="11"/>
  <c r="N16" i="12" s="1"/>
  <c r="M20" i="11"/>
  <c r="N20" i="12" s="1"/>
  <c r="M24" i="11"/>
  <c r="N24" i="12" s="1"/>
  <c r="N21" i="11"/>
  <c r="O21" i="12" s="1"/>
  <c r="M7" i="11"/>
  <c r="N7" i="12" s="1"/>
  <c r="M30" i="11"/>
  <c r="N30" i="12" s="1"/>
  <c r="M14" i="11"/>
  <c r="N14" i="12" s="1"/>
  <c r="M8" i="11"/>
  <c r="N8" i="12" s="1"/>
  <c r="M3" i="6"/>
  <c r="N4" i="6"/>
  <c r="K6" i="2"/>
  <c r="X8" i="2"/>
  <c r="H8" i="2"/>
  <c r="T6" i="2"/>
  <c r="L6" i="2"/>
  <c r="S6" i="2"/>
  <c r="R6" i="2"/>
  <c r="J6" i="2"/>
  <c r="W8" i="2"/>
  <c r="O8" i="2"/>
  <c r="G8" i="2"/>
  <c r="S7" i="2"/>
  <c r="K7" i="2"/>
  <c r="E6" i="2"/>
  <c r="Q6" i="2"/>
  <c r="I6" i="2"/>
  <c r="V8" i="2"/>
  <c r="N8" i="2"/>
  <c r="F8" i="2"/>
  <c r="R7" i="2"/>
  <c r="J7" i="2"/>
  <c r="X6" i="2"/>
  <c r="P6" i="2"/>
  <c r="H6" i="2"/>
  <c r="U8" i="2"/>
  <c r="M8" i="2"/>
  <c r="E8" i="2"/>
  <c r="Q7" i="2"/>
  <c r="I7" i="2"/>
  <c r="W6" i="2"/>
  <c r="O6" i="2"/>
  <c r="G6" i="2"/>
  <c r="T8" i="2"/>
  <c r="L8" i="2"/>
  <c r="V6" i="2"/>
  <c r="N6" i="2"/>
  <c r="F6" i="2"/>
  <c r="U6" i="2"/>
  <c r="M6" i="2"/>
  <c r="D7" i="2"/>
  <c r="N20" i="11" l="1"/>
  <c r="O20" i="12" s="1"/>
  <c r="N18" i="11"/>
  <c r="O18" i="12" s="1"/>
  <c r="N16" i="11"/>
  <c r="O16" i="12" s="1"/>
  <c r="N23" i="11"/>
  <c r="O23" i="12" s="1"/>
  <c r="O29" i="11"/>
  <c r="P29" i="12" s="1"/>
  <c r="N6" i="11"/>
  <c r="O6" i="12" s="1"/>
  <c r="N12" i="11"/>
  <c r="O12" i="12" s="1"/>
  <c r="N7" i="11"/>
  <c r="O7" i="12" s="1"/>
  <c r="N5" i="11"/>
  <c r="O5" i="12" s="1"/>
  <c r="N32" i="11"/>
  <c r="O32" i="12" s="1"/>
  <c r="O21" i="11"/>
  <c r="P21" i="12" s="1"/>
  <c r="N4" i="11"/>
  <c r="O4" i="12" s="1"/>
  <c r="N2" i="11"/>
  <c r="O2" i="12" s="1"/>
  <c r="N8" i="11"/>
  <c r="O8" i="12" s="1"/>
  <c r="N31" i="11"/>
  <c r="O31" i="12" s="1"/>
  <c r="N9" i="11"/>
  <c r="O9" i="12" s="1"/>
  <c r="N15" i="11"/>
  <c r="O15" i="12" s="1"/>
  <c r="N25" i="11"/>
  <c r="O25" i="12" s="1"/>
  <c r="N10" i="11"/>
  <c r="O10" i="12" s="1"/>
  <c r="W37" i="12"/>
  <c r="W39" i="12" s="1"/>
  <c r="W40" i="12" s="1"/>
  <c r="W33" i="12" s="1"/>
  <c r="W34" i="12" s="1"/>
  <c r="V30" i="13"/>
  <c r="V33" i="13" s="1"/>
  <c r="V40" i="13" s="1"/>
  <c r="V21" i="13"/>
  <c r="V24" i="13" s="1"/>
  <c r="V39" i="13" s="1"/>
  <c r="V14" i="13"/>
  <c r="V17" i="13" s="1"/>
  <c r="V38" i="13" s="1"/>
  <c r="V10" i="13"/>
  <c r="V37" i="13" s="1"/>
  <c r="N3" i="11"/>
  <c r="O3" i="12" s="1"/>
  <c r="N22" i="11"/>
  <c r="O22" i="12" s="1"/>
  <c r="N13" i="11"/>
  <c r="O13" i="12" s="1"/>
  <c r="N11" i="11"/>
  <c r="O11" i="12" s="1"/>
  <c r="N27" i="11"/>
  <c r="O27" i="12" s="1"/>
  <c r="N17" i="11"/>
  <c r="O17" i="12" s="1"/>
  <c r="N30" i="11"/>
  <c r="O30" i="12" s="1"/>
  <c r="O34" i="12" s="1"/>
  <c r="N14" i="11"/>
  <c r="O14" i="12" s="1"/>
  <c r="N24" i="11"/>
  <c r="O24" i="12" s="1"/>
  <c r="N19" i="11"/>
  <c r="O19" i="12" s="1"/>
  <c r="N28" i="11"/>
  <c r="O28" i="12" s="1"/>
  <c r="N26" i="11"/>
  <c r="O26" i="12" s="1"/>
  <c r="N3" i="6"/>
  <c r="O4" i="6"/>
  <c r="O9" i="11" l="1"/>
  <c r="P9" i="12" s="1"/>
  <c r="O17" i="11"/>
  <c r="P17" i="12" s="1"/>
  <c r="O4" i="11"/>
  <c r="P4" i="12" s="1"/>
  <c r="O7" i="11"/>
  <c r="P7" i="12" s="1"/>
  <c r="O30" i="11"/>
  <c r="P30" i="12" s="1"/>
  <c r="P34" i="12" s="1"/>
  <c r="O13" i="11"/>
  <c r="P13" i="12" s="1"/>
  <c r="O19" i="11"/>
  <c r="P19" i="12" s="1"/>
  <c r="O16" i="11"/>
  <c r="P16" i="12" s="1"/>
  <c r="O27" i="11"/>
  <c r="P27" i="12" s="1"/>
  <c r="O10" i="11"/>
  <c r="P10" i="12" s="1"/>
  <c r="O31" i="11"/>
  <c r="P31" i="12" s="1"/>
  <c r="P21" i="11"/>
  <c r="Q21" i="12" s="1"/>
  <c r="O23" i="11"/>
  <c r="P23" i="12" s="1"/>
  <c r="O24" i="11"/>
  <c r="P24" i="12" s="1"/>
  <c r="O3" i="11"/>
  <c r="P3" i="12" s="1"/>
  <c r="O32" i="11"/>
  <c r="P32" i="12" s="1"/>
  <c r="O26" i="11"/>
  <c r="P26" i="12" s="1"/>
  <c r="O11" i="11"/>
  <c r="P11" i="12" s="1"/>
  <c r="O25" i="11"/>
  <c r="P25" i="12" s="1"/>
  <c r="O8" i="11"/>
  <c r="P8" i="12" s="1"/>
  <c r="O6" i="11"/>
  <c r="P6" i="12" s="1"/>
  <c r="O18" i="11"/>
  <c r="P18" i="12" s="1"/>
  <c r="O22" i="11"/>
  <c r="P22" i="12" s="1"/>
  <c r="O12" i="11"/>
  <c r="P12" i="12" s="1"/>
  <c r="O14" i="11"/>
  <c r="P14" i="12" s="1"/>
  <c r="O20" i="11"/>
  <c r="P20" i="12" s="1"/>
  <c r="O28" i="11"/>
  <c r="P28" i="12" s="1"/>
  <c r="O15" i="11"/>
  <c r="P15" i="12" s="1"/>
  <c r="O2" i="11"/>
  <c r="P2" i="12" s="1"/>
  <c r="O5" i="11"/>
  <c r="P5" i="12" s="1"/>
  <c r="P29" i="11"/>
  <c r="Q29" i="12" s="1"/>
  <c r="P4" i="6"/>
  <c r="O3" i="6"/>
  <c r="P8" i="11" l="1"/>
  <c r="Q8" i="12" s="1"/>
  <c r="P32" i="11"/>
  <c r="Q32" i="12" s="1"/>
  <c r="P15" i="11"/>
  <c r="Q15" i="12" s="1"/>
  <c r="Q29" i="11"/>
  <c r="R29" i="12" s="1"/>
  <c r="P22" i="11"/>
  <c r="Q22" i="12" s="1"/>
  <c r="P25" i="11"/>
  <c r="Q25" i="12" s="1"/>
  <c r="P31" i="11"/>
  <c r="Q31" i="12" s="1"/>
  <c r="P19" i="11"/>
  <c r="Q19" i="12" s="1"/>
  <c r="P4" i="11"/>
  <c r="Q4" i="12" s="1"/>
  <c r="P12" i="11"/>
  <c r="Q12" i="12" s="1"/>
  <c r="P5" i="11"/>
  <c r="Q5" i="12" s="1"/>
  <c r="P11" i="11"/>
  <c r="Q11" i="12" s="1"/>
  <c r="P10" i="11"/>
  <c r="Q10" i="12" s="1"/>
  <c r="P13" i="11"/>
  <c r="Q13" i="12" s="1"/>
  <c r="P17" i="11"/>
  <c r="Q17" i="12" s="1"/>
  <c r="Q21" i="11"/>
  <c r="R21" i="12" s="1"/>
  <c r="P3" i="11"/>
  <c r="Q3" i="12" s="1"/>
  <c r="P18" i="11"/>
  <c r="Q18" i="12" s="1"/>
  <c r="P30" i="11"/>
  <c r="Q30" i="12" s="1"/>
  <c r="P9" i="11"/>
  <c r="Q9" i="12" s="1"/>
  <c r="P16" i="11"/>
  <c r="Q16" i="12" s="1"/>
  <c r="P7" i="11"/>
  <c r="Q7" i="12" s="1"/>
  <c r="P28" i="11"/>
  <c r="Q28" i="12" s="1"/>
  <c r="P20" i="11"/>
  <c r="Q20" i="12" s="1"/>
  <c r="P24" i="11"/>
  <c r="Q24" i="12" s="1"/>
  <c r="P2" i="11"/>
  <c r="Q2" i="12" s="1"/>
  <c r="P14" i="11"/>
  <c r="Q14" i="12" s="1"/>
  <c r="P6" i="11"/>
  <c r="Q6" i="12" s="1"/>
  <c r="P26" i="11"/>
  <c r="Q26" i="12" s="1"/>
  <c r="P23" i="11"/>
  <c r="Q23" i="12" s="1"/>
  <c r="P27" i="11"/>
  <c r="Q27" i="12" s="1"/>
  <c r="Q4" i="6"/>
  <c r="P3" i="6"/>
  <c r="R34" i="12" l="1"/>
  <c r="Q34" i="12"/>
  <c r="R29" i="11"/>
  <c r="S29" i="12" s="1"/>
  <c r="Q20" i="11"/>
  <c r="R20" i="12" s="1"/>
  <c r="Q27" i="11"/>
  <c r="R27" i="12" s="1"/>
  <c r="Q5" i="11"/>
  <c r="R5" i="12" s="1"/>
  <c r="Q31" i="11"/>
  <c r="R31" i="12" s="1"/>
  <c r="Q6" i="11"/>
  <c r="R6" i="12" s="1"/>
  <c r="Q19" i="11"/>
  <c r="R19" i="12" s="1"/>
  <c r="Q14" i="11"/>
  <c r="R14" i="12" s="1"/>
  <c r="Q28" i="11"/>
  <c r="R28" i="12" s="1"/>
  <c r="Q30" i="11"/>
  <c r="R30" i="12" s="1"/>
  <c r="Q17" i="11"/>
  <c r="R17" i="12" s="1"/>
  <c r="Q15" i="11"/>
  <c r="R15" i="12" s="1"/>
  <c r="Q23" i="11"/>
  <c r="R23" i="12" s="1"/>
  <c r="Q9" i="11"/>
  <c r="R9" i="12" s="1"/>
  <c r="Q2" i="11"/>
  <c r="R2" i="12" s="1"/>
  <c r="Q7" i="11"/>
  <c r="R7" i="12" s="1"/>
  <c r="Q18" i="11"/>
  <c r="R18" i="12" s="1"/>
  <c r="Q13" i="11"/>
  <c r="R13" i="12" s="1"/>
  <c r="Q12" i="11"/>
  <c r="R12" i="12" s="1"/>
  <c r="Q25" i="11"/>
  <c r="R25" i="12" s="1"/>
  <c r="Q32" i="11"/>
  <c r="R32" i="12" s="1"/>
  <c r="Q11" i="11"/>
  <c r="R11" i="12" s="1"/>
  <c r="Q4" i="11"/>
  <c r="R4" i="12" s="1"/>
  <c r="R21" i="11"/>
  <c r="S21" i="12" s="1"/>
  <c r="Q26" i="11"/>
  <c r="R26" i="12" s="1"/>
  <c r="Q24" i="11"/>
  <c r="R24" i="12" s="1"/>
  <c r="Q16" i="11"/>
  <c r="R16" i="12" s="1"/>
  <c r="Q3" i="11"/>
  <c r="R3" i="12" s="1"/>
  <c r="Q10" i="11"/>
  <c r="R10" i="12" s="1"/>
  <c r="Q22" i="11"/>
  <c r="R22" i="12" s="1"/>
  <c r="Q8" i="11"/>
  <c r="R8" i="12" s="1"/>
  <c r="R4" i="6"/>
  <c r="Q3" i="6"/>
  <c r="R7" i="11" l="1"/>
  <c r="S7" i="12" s="1"/>
  <c r="R8" i="11"/>
  <c r="S8" i="12" s="1"/>
  <c r="R16" i="11"/>
  <c r="S16" i="12" s="1"/>
  <c r="R4" i="11"/>
  <c r="S4" i="12" s="1"/>
  <c r="R12" i="11"/>
  <c r="S12" i="12" s="1"/>
  <c r="R2" i="11"/>
  <c r="S2" i="12" s="1"/>
  <c r="R17" i="11"/>
  <c r="S17" i="12" s="1"/>
  <c r="R19" i="11"/>
  <c r="S19" i="12" s="1"/>
  <c r="R27" i="11"/>
  <c r="S27" i="12" s="1"/>
  <c r="R25" i="11"/>
  <c r="S25" i="12" s="1"/>
  <c r="R22" i="11"/>
  <c r="S22" i="12" s="1"/>
  <c r="R24" i="11"/>
  <c r="S24" i="12" s="1"/>
  <c r="R11" i="11"/>
  <c r="S11" i="12" s="1"/>
  <c r="S21" i="11"/>
  <c r="T21" i="12" s="1"/>
  <c r="R13" i="11"/>
  <c r="S13" i="12" s="1"/>
  <c r="R9" i="11"/>
  <c r="S9" i="12" s="1"/>
  <c r="R30" i="11"/>
  <c r="S30" i="12" s="1"/>
  <c r="R6" i="11"/>
  <c r="S6" i="12" s="1"/>
  <c r="R20" i="11"/>
  <c r="S20" i="12" s="1"/>
  <c r="R14" i="11"/>
  <c r="S14" i="12" s="1"/>
  <c r="R23" i="11"/>
  <c r="S23" i="12" s="1"/>
  <c r="R31" i="11"/>
  <c r="S31" i="12" s="1"/>
  <c r="R3" i="11"/>
  <c r="S3" i="12" s="1"/>
  <c r="R5" i="11"/>
  <c r="S5" i="12" s="1"/>
  <c r="R15" i="11"/>
  <c r="S15" i="12" s="1"/>
  <c r="R10" i="11"/>
  <c r="S10" i="12" s="1"/>
  <c r="R26" i="11"/>
  <c r="S26" i="12" s="1"/>
  <c r="R32" i="11"/>
  <c r="S32" i="12" s="1"/>
  <c r="R18" i="11"/>
  <c r="S18" i="12" s="1"/>
  <c r="R28" i="11"/>
  <c r="S28" i="12" s="1"/>
  <c r="S29" i="11"/>
  <c r="T29" i="12" s="1"/>
  <c r="S4" i="6"/>
  <c r="S3" i="6" s="1"/>
  <c r="R3" i="6"/>
  <c r="S4" i="11" l="1"/>
  <c r="T4" i="12" s="1"/>
  <c r="S32" i="11"/>
  <c r="T32" i="12" s="1"/>
  <c r="S5" i="11"/>
  <c r="T5" i="12" s="1"/>
  <c r="S14" i="11"/>
  <c r="T14" i="12" s="1"/>
  <c r="S9" i="11"/>
  <c r="T9" i="12" s="1"/>
  <c r="S24" i="11"/>
  <c r="T24" i="12" s="1"/>
  <c r="S19" i="11"/>
  <c r="T19" i="12" s="1"/>
  <c r="S20" i="11"/>
  <c r="T20" i="12" s="1"/>
  <c r="S26" i="11"/>
  <c r="T26" i="12" s="1"/>
  <c r="S3" i="11"/>
  <c r="T3" i="12" s="1"/>
  <c r="S22" i="11"/>
  <c r="T22" i="12" s="1"/>
  <c r="S16" i="11"/>
  <c r="T16" i="12" s="1"/>
  <c r="S6" i="11"/>
  <c r="T6" i="12" s="1"/>
  <c r="S8" i="11"/>
  <c r="T8" i="12" s="1"/>
  <c r="S17" i="11"/>
  <c r="T17" i="12" s="1"/>
  <c r="S28" i="11"/>
  <c r="T28" i="12" s="1"/>
  <c r="S10" i="11"/>
  <c r="T10" i="12" s="1"/>
  <c r="S31" i="11"/>
  <c r="T31" i="12" s="1"/>
  <c r="S25" i="11"/>
  <c r="T25" i="12" s="1"/>
  <c r="S2" i="11"/>
  <c r="T2" i="12" s="1"/>
  <c r="S13" i="11"/>
  <c r="T13" i="12" s="1"/>
  <c r="S15" i="11"/>
  <c r="T15" i="12" s="1"/>
  <c r="S11" i="11"/>
  <c r="T11" i="12" s="1"/>
  <c r="S12" i="11"/>
  <c r="T12" i="12" s="1"/>
  <c r="S7" i="11"/>
  <c r="T7" i="12" s="1"/>
  <c r="S18" i="11"/>
  <c r="T18" i="12" s="1"/>
  <c r="S23" i="11"/>
  <c r="T23" i="12" s="1"/>
  <c r="S30" i="11"/>
  <c r="T30" i="12" s="1"/>
  <c r="S27" i="11"/>
  <c r="T27" i="12" s="1"/>
  <c r="V21" i="11" l="1"/>
  <c r="W21" i="12" s="1"/>
  <c r="U21" i="11"/>
  <c r="V21" i="12" s="1"/>
  <c r="U29" i="11"/>
  <c r="V29" i="12" s="1"/>
  <c r="V29" i="11"/>
  <c r="W29" i="12" s="1"/>
  <c r="T2" i="11"/>
  <c r="U2" i="12" s="1"/>
  <c r="U28" i="11" l="1"/>
  <c r="V28" i="12" s="1"/>
  <c r="V28" i="11"/>
  <c r="W28" i="12" s="1"/>
  <c r="U9" i="11"/>
  <c r="V9" i="12" s="1"/>
  <c r="V9" i="11"/>
  <c r="W9" i="12" s="1"/>
  <c r="V14" i="11"/>
  <c r="W14" i="12" s="1"/>
  <c r="U14" i="11"/>
  <c r="V14" i="12" s="1"/>
  <c r="V24" i="11"/>
  <c r="W24" i="12" s="1"/>
  <c r="U24" i="11"/>
  <c r="V24" i="12" s="1"/>
  <c r="V18" i="11"/>
  <c r="W18" i="12" s="1"/>
  <c r="U18" i="11"/>
  <c r="V18" i="12" s="1"/>
  <c r="U3" i="11"/>
  <c r="V3" i="12" s="1"/>
  <c r="V3" i="11"/>
  <c r="W3" i="12" s="1"/>
  <c r="U30" i="11"/>
  <c r="V30" i="12" s="1"/>
  <c r="V30" i="11"/>
  <c r="W30" i="12" s="1"/>
  <c r="V17" i="11"/>
  <c r="W17" i="12" s="1"/>
  <c r="U17" i="11"/>
  <c r="V17" i="12" s="1"/>
  <c r="V31" i="11"/>
  <c r="W31" i="12" s="1"/>
  <c r="U31" i="11"/>
  <c r="V31" i="12" s="1"/>
  <c r="U11" i="11"/>
  <c r="V11" i="12" s="1"/>
  <c r="V11" i="11"/>
  <c r="W11" i="12" s="1"/>
  <c r="V32" i="11"/>
  <c r="W32" i="12" s="1"/>
  <c r="U32" i="11"/>
  <c r="V32" i="12" s="1"/>
  <c r="V23" i="11"/>
  <c r="W23" i="12" s="1"/>
  <c r="U23" i="11"/>
  <c r="V23" i="12" s="1"/>
  <c r="U7" i="11"/>
  <c r="V7" i="12" s="1"/>
  <c r="V7" i="11"/>
  <c r="W7" i="12" s="1"/>
  <c r="V5" i="11"/>
  <c r="W5" i="12" s="1"/>
  <c r="U5" i="11"/>
  <c r="V5" i="12" s="1"/>
  <c r="V15" i="11"/>
  <c r="W15" i="12" s="1"/>
  <c r="U15" i="11"/>
  <c r="V15" i="12" s="1"/>
  <c r="V12" i="11"/>
  <c r="W12" i="12" s="1"/>
  <c r="U12" i="11"/>
  <c r="V12" i="12" s="1"/>
  <c r="V6" i="11"/>
  <c r="W6" i="12" s="1"/>
  <c r="U6" i="11"/>
  <c r="V6" i="12" s="1"/>
  <c r="V4" i="11"/>
  <c r="W4" i="12" s="1"/>
  <c r="U4" i="11"/>
  <c r="V4" i="12" s="1"/>
  <c r="V2" i="11"/>
  <c r="W2" i="12" s="1"/>
  <c r="U2" i="11"/>
  <c r="V2" i="12" s="1"/>
  <c r="V8" i="11"/>
  <c r="W8" i="12" s="1"/>
  <c r="U8" i="11"/>
  <c r="V8" i="12" s="1"/>
  <c r="V13" i="11"/>
  <c r="W13" i="12" s="1"/>
  <c r="U13" i="11"/>
  <c r="V13" i="12" s="1"/>
  <c r="V25" i="11"/>
  <c r="W25" i="12" s="1"/>
  <c r="U25" i="11"/>
  <c r="V25" i="12" s="1"/>
  <c r="U27" i="11"/>
  <c r="V27" i="12" s="1"/>
  <c r="V27" i="11"/>
  <c r="W27" i="12" s="1"/>
  <c r="V19" i="11"/>
  <c r="W19" i="12" s="1"/>
  <c r="U19" i="11"/>
  <c r="V19" i="12" s="1"/>
  <c r="V26" i="11"/>
  <c r="W26" i="12" s="1"/>
  <c r="U26" i="11"/>
  <c r="V26" i="12" s="1"/>
  <c r="V16" i="11"/>
  <c r="W16" i="12" s="1"/>
  <c r="U16" i="11"/>
  <c r="V16" i="12" s="1"/>
  <c r="V10" i="11"/>
  <c r="W10" i="12" s="1"/>
  <c r="U10" i="11"/>
  <c r="V10" i="12" s="1"/>
  <c r="U20" i="11"/>
  <c r="V20" i="12" s="1"/>
  <c r="V20" i="11"/>
  <c r="W20" i="12" s="1"/>
  <c r="V22" i="11"/>
  <c r="W22" i="12" s="1"/>
  <c r="U22" i="11"/>
  <c r="V22" i="12" s="1"/>
  <c r="L11" i="11"/>
  <c r="L13" i="11"/>
  <c r="L27" i="11"/>
  <c r="L33" i="11"/>
  <c r="M34" i="8"/>
  <c r="L28" i="11"/>
  <c r="L21" i="11"/>
  <c r="L32" i="11"/>
  <c r="L7" i="11"/>
  <c r="L9" i="11"/>
  <c r="L20" i="11"/>
  <c r="L4" i="11"/>
  <c r="L15" i="11"/>
  <c r="L26" i="11"/>
  <c r="T13" i="11"/>
  <c r="U13" i="12" s="1"/>
  <c r="L31" i="11"/>
  <c r="L14" i="11"/>
  <c r="L30" i="11"/>
  <c r="L8" i="11"/>
  <c r="T11" i="11"/>
  <c r="U11" i="12" s="1"/>
  <c r="M36" i="12"/>
  <c r="L3" i="11"/>
  <c r="L5" i="11"/>
  <c r="L19" i="11"/>
  <c r="L23" i="11"/>
  <c r="T32" i="11"/>
  <c r="U32" i="12" s="1"/>
  <c r="T26" i="11"/>
  <c r="U26" i="12" s="1"/>
  <c r="L17" i="11"/>
  <c r="L10" i="11"/>
  <c r="L12" i="11"/>
  <c r="L16" i="11"/>
  <c r="L22" i="11"/>
  <c r="T22" i="11"/>
  <c r="U22" i="12" s="1"/>
  <c r="L6" i="11"/>
  <c r="T6" i="11"/>
  <c r="U6" i="12" s="1"/>
  <c r="T21" i="11"/>
  <c r="U21" i="12" s="1"/>
  <c r="L25" i="11"/>
  <c r="L18" i="11"/>
  <c r="T18" i="11"/>
  <c r="U18" i="12" s="1"/>
  <c r="L29" i="11"/>
  <c r="L24" i="11"/>
  <c r="T24" i="11"/>
  <c r="U24" i="12" s="1"/>
  <c r="L2" i="8"/>
  <c r="L2" i="11"/>
  <c r="T15" i="11"/>
  <c r="U15" i="12" s="1"/>
  <c r="T8" i="11"/>
  <c r="U8" i="12" s="1"/>
  <c r="T20" i="11"/>
  <c r="U20" i="12" s="1"/>
  <c r="T9" i="11"/>
  <c r="U9" i="12" s="1"/>
  <c r="T16" i="11"/>
  <c r="U16" i="12" s="1"/>
  <c r="T10" i="11"/>
  <c r="U10" i="12" s="1"/>
  <c r="T4" i="11"/>
  <c r="U4" i="12" s="1"/>
  <c r="T12" i="11"/>
  <c r="U12" i="12" s="1"/>
  <c r="T17" i="11"/>
  <c r="U17" i="12" s="1"/>
  <c r="T31" i="11"/>
  <c r="U31" i="12" s="1"/>
  <c r="T28" i="11"/>
  <c r="U28" i="12" s="1"/>
  <c r="T3" i="11"/>
  <c r="U3" i="12" s="1"/>
  <c r="T7" i="11"/>
  <c r="U7" i="12"/>
  <c r="T5" i="11"/>
  <c r="U5" i="12" s="1"/>
  <c r="T14" i="11"/>
  <c r="U14" i="12" s="1"/>
  <c r="T30" i="11"/>
  <c r="U30" i="12" s="1"/>
  <c r="T19" i="11"/>
  <c r="U19" i="12" s="1"/>
  <c r="T23" i="11"/>
  <c r="U23" i="12" s="1"/>
  <c r="T25" i="11"/>
  <c r="U25" i="12" s="1"/>
  <c r="T29" i="11"/>
  <c r="U29" i="12" s="1"/>
  <c r="T27" i="11"/>
  <c r="U27" i="12" s="1"/>
  <c r="M38" i="12" l="1"/>
  <c r="M39" i="12" s="1"/>
  <c r="M40" i="12" s="1"/>
  <c r="M16" i="12" l="1"/>
  <c r="M29" i="12"/>
  <c r="M18" i="12"/>
  <c r="M7" i="12"/>
  <c r="M26" i="12"/>
  <c r="M27" i="12"/>
  <c r="M25" i="12"/>
  <c r="M31" i="12"/>
  <c r="M28" i="12"/>
  <c r="M4" i="12"/>
  <c r="M11" i="12"/>
  <c r="M12" i="12"/>
  <c r="M24" i="12"/>
  <c r="M9" i="12"/>
  <c r="M5" i="12"/>
  <c r="M14" i="12"/>
  <c r="M3" i="12"/>
  <c r="M20" i="12"/>
  <c r="M8" i="12"/>
  <c r="M33" i="12"/>
  <c r="M6" i="12"/>
  <c r="M13" i="12"/>
  <c r="M10" i="12"/>
  <c r="M2" i="12"/>
  <c r="M23" i="12"/>
  <c r="M30" i="12"/>
  <c r="M19" i="12"/>
  <c r="M32" i="12"/>
  <c r="M15" i="12"/>
  <c r="M22" i="12"/>
  <c r="M17" i="12"/>
  <c r="M21" i="12"/>
  <c r="M34" i="12" l="1"/>
  <c r="N34" i="12"/>
</calcChain>
</file>

<file path=xl/sharedStrings.xml><?xml version="1.0" encoding="utf-8"?>
<sst xmlns="http://schemas.openxmlformats.org/spreadsheetml/2006/main" count="2336" uniqueCount="171">
  <si>
    <t>prov</t>
  </si>
  <si>
    <t>id_prov</t>
  </si>
  <si>
    <t>ename_prov</t>
  </si>
  <si>
    <t>上海</t>
  </si>
  <si>
    <t>云南</t>
  </si>
  <si>
    <t>内蒙古</t>
  </si>
  <si>
    <t>北京</t>
  </si>
  <si>
    <t>合计</t>
  </si>
  <si>
    <t>National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</si>
  <si>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</si>
  <si>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</si>
  <si>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</si>
  <si>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</si>
  <si>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</si>
  <si>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</si>
  <si>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</si>
  <si>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</si>
  <si>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</si>
  <si>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</si>
  <si>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</si>
  <si>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</si>
  <si>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</si>
  <si>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</si>
  <si>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</si>
  <si>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</si>
  <si>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</si>
  <si>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</si>
  <si>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</si>
  <si>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</si>
  <si>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</si>
  <si>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</si>
  <si>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</si>
  <si>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</si>
  <si>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</si>
  <si>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</si>
  <si>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</si>
  <si>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steel_prod_Mt_2016</t>
  </si>
  <si>
    <t>steel_prod_Mt_2017</t>
  </si>
  <si>
    <t>steel_prod_Mt_2018</t>
  </si>
  <si>
    <t>steel_prod_Mt_2015</t>
  </si>
  <si>
    <t>steel_prod_Mt_2019</t>
  </si>
  <si>
    <t>steel_prod_Mt_2020</t>
  </si>
  <si>
    <t>steel_prod_Mt_2021</t>
  </si>
  <si>
    <t>steel_prod_Mt_2022</t>
  </si>
  <si>
    <t>steel_prod_Mt_2023</t>
  </si>
  <si>
    <t>steel_prod_Mt_2024</t>
  </si>
  <si>
    <t>steel_prod_Mt_2025</t>
  </si>
  <si>
    <t>steel_prod_Mt_2030</t>
  </si>
  <si>
    <t>steel_prod_Mt_2026</t>
  </si>
  <si>
    <t>steel_prod_Mt_2027</t>
  </si>
  <si>
    <t>steel_prod_Mt_2028</t>
  </si>
  <si>
    <t>steel_prod_Mt_2029</t>
  </si>
  <si>
    <t>2019_percentages</t>
  </si>
  <si>
    <t>world steel in figures</t>
  </si>
  <si>
    <t>total Mt</t>
  </si>
  <si>
    <t>oxygen %</t>
  </si>
  <si>
    <t>electric %</t>
  </si>
  <si>
    <t>open hearth %</t>
  </si>
  <si>
    <t>粗钢</t>
  </si>
  <si>
    <t>Tianjin</t>
  </si>
  <si>
    <t>Hebei</t>
  </si>
  <si>
    <t>Shanxi</t>
  </si>
  <si>
    <t>Liaoning</t>
  </si>
  <si>
    <t>Jilin</t>
  </si>
  <si>
    <t>HLJ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</si>
  <si>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</si>
  <si>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</si>
  <si>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</si>
  <si>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</si>
  <si>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</si>
  <si>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</si>
  <si>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</si>
  <si>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</si>
  <si>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</si>
  <si>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</si>
  <si>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</si>
  <si>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</si>
  <si>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</si>
  <si>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</si>
  <si>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</si>
  <si>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Xizang</t>
  </si>
  <si>
    <t>Shaanxi</t>
  </si>
  <si>
    <t>Gansu</t>
  </si>
  <si>
    <t>Qinghai</t>
  </si>
  <si>
    <t>Ningxia</t>
  </si>
  <si>
    <t>Xinjiang</t>
  </si>
  <si>
    <t>Total</t>
  </si>
  <si>
    <t>year</t>
  </si>
  <si>
    <t>primary steel</t>
  </si>
  <si>
    <t>scrap-based steel</t>
  </si>
  <si>
    <t>% primary</t>
  </si>
  <si>
    <t>total</t>
  </si>
  <si>
    <t>% scrap</t>
  </si>
  <si>
    <t>yoy growth</t>
  </si>
  <si>
    <t xml:space="preserve">Source: </t>
  </si>
  <si>
    <t>https://www.sciencedirect.com/science/article/pii/S0921344916300234</t>
  </si>
  <si>
    <t>scrap steel, annual growth (Mt)</t>
  </si>
  <si>
    <t>Primary steel if 100% scrap used</t>
  </si>
  <si>
    <t>Scrap availability (as Mt of steel output)</t>
  </si>
  <si>
    <t>% steel from scrap</t>
  </si>
  <si>
    <t>Scrap CGAR</t>
  </si>
  <si>
    <t>growth 2015-2019 (Mt)</t>
  </si>
  <si>
    <t>Share growth 2015-2019 (%)</t>
  </si>
  <si>
    <t>MS:</t>
  </si>
  <si>
    <t>Just about the same as MS, but higher maybe</t>
  </si>
  <si>
    <t>YoY (Mt)</t>
  </si>
  <si>
    <t>All steel</t>
  </si>
  <si>
    <t>Scrap supply</t>
  </si>
  <si>
    <t>Primary steel prod</t>
  </si>
  <si>
    <t>pri_steel_prod_Mt_2015</t>
  </si>
  <si>
    <t>pri_steel_prod_Mt_2016</t>
  </si>
  <si>
    <t>pri_steel_prod_Mt_2017</t>
  </si>
  <si>
    <t>pri_steel_prod_Mt_2018</t>
  </si>
  <si>
    <t>pri_steel_prod_Mt_2019</t>
  </si>
  <si>
    <t>pri_steel_prod_Mt_2020</t>
  </si>
  <si>
    <t>pri_steel_prod_Mt_2021</t>
  </si>
  <si>
    <t>pri_steel_prod_Mt_2022</t>
  </si>
  <si>
    <t>pri_steel_prod_Mt_2023</t>
  </si>
  <si>
    <t>pri_steel_prod_Mt_2024</t>
  </si>
  <si>
    <t>pri_steel_prod_Mt_2025</t>
  </si>
  <si>
    <t>pri_steel_prod_Mt_2026</t>
  </si>
  <si>
    <t>pri_steel_prod_Mt_2027</t>
  </si>
  <si>
    <t>pri_steel_prod_Mt_2028</t>
  </si>
  <si>
    <t>pri_steel_prod_Mt_2029</t>
  </si>
  <si>
    <t>pri_steel_prod_Mt_2030</t>
  </si>
  <si>
    <t>node_name</t>
  </si>
  <si>
    <t>steel_prod_pc_2015</t>
  </si>
  <si>
    <t>steel_prod_pc_2016</t>
  </si>
  <si>
    <t>steel_prod_pc_2017</t>
  </si>
  <si>
    <t>steel_prod_pc_2018</t>
  </si>
  <si>
    <t>steel_prod_pc_2019</t>
  </si>
  <si>
    <t>steel_prod_pc_2020</t>
  </si>
  <si>
    <t>steel_prod_pc_2021</t>
  </si>
  <si>
    <t>steel_prod_pc_2022</t>
  </si>
  <si>
    <t>steel_prod_pc_2023</t>
  </si>
  <si>
    <t>steel_prod_pc_2024</t>
  </si>
  <si>
    <t>steel_prod_pc_2025</t>
  </si>
  <si>
    <t>steel_prod_pc_2026</t>
  </si>
  <si>
    <t>steel_prod_pc_2027</t>
  </si>
  <si>
    <t>steel_prod_pc_2028</t>
  </si>
  <si>
    <t>steel_prod_pc_2029</t>
  </si>
  <si>
    <t>steel_prod_pc_2030</t>
  </si>
  <si>
    <t>Social supply</t>
  </si>
  <si>
    <t>Total scrap</t>
  </si>
  <si>
    <t>Steel mills</t>
  </si>
  <si>
    <t>Crude steel prod</t>
  </si>
  <si>
    <t>MS &amp; REQ</t>
  </si>
  <si>
    <t>Steel low</t>
  </si>
  <si>
    <t>Reduced scenario</t>
  </si>
  <si>
    <t>Orig YoY Mt</t>
  </si>
  <si>
    <t>Orig YoY %</t>
  </si>
  <si>
    <t>YoY% minus scen</t>
  </si>
  <si>
    <t>MS slower</t>
  </si>
  <si>
    <t>Primary green</t>
  </si>
  <si>
    <t>Primary coking</t>
  </si>
  <si>
    <t>Scrap social supply</t>
  </si>
  <si>
    <t>Scrap mills recycling</t>
  </si>
  <si>
    <t>Crude prod</t>
  </si>
  <si>
    <t>Crude steel at 1.13% in 2021, -0.2% in 2022, -1.9% other years. Scrap social supply at 2.9% pa.</t>
  </si>
  <si>
    <t>Crude steel at 0% in 2021, -1.9% in 2022, -2.4% other years. Scrap social supply at 2.9% pa.</t>
  </si>
  <si>
    <t>Steel green</t>
  </si>
  <si>
    <t>Simple linear reduction. Scrap social supply at 2.9% pa.</t>
  </si>
  <si>
    <t>As MS slower, but with some green steel from 2025 onwards</t>
  </si>
  <si>
    <t>China MEE/Steel industry says scrap goes to 400 Mt in 2030, already at 260 Mt in 2020</t>
  </si>
  <si>
    <t>HCC cons equivelant</t>
  </si>
  <si>
    <t>Beijing</t>
  </si>
  <si>
    <t>Heilongjiang</t>
  </si>
  <si>
    <t>Inner Mongolia</t>
  </si>
  <si>
    <t>Shanghai</t>
  </si>
  <si>
    <t>Tibet</t>
  </si>
  <si>
    <t>Yunnan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</si>
</sst>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8</xdr:row>
      <xdr:rowOff>103654</xdr:rowOff>
    </xdr:from>
    <xdr:to>
      <xdr:col>17</xdr:col>
      <xdr:colOff>505666</xdr:colOff>
      <xdr:row>33</xdr:row>
      <xdr:rowOff>62516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58063-3B58-4728-926E-AA068BFBE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558" t="20373" r="52995" b="13878"/>
        <a:stretch/>
      </xdr:blipFill>
      <xdr:spPr>
        <a:xfrm>
          <a:off x="3966883" y="1627654"/>
          <a:ext cx="6949048" cy="4721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"/>
  <sheetViews>
    <sheetView tabSelected="1" topLeftCell="D1" zoomScaleNormal="100" workbookViewId="0">
      <pane ySplit="1" topLeftCell="A11" activePane="bottomLeft" state="frozen"/>
      <selection activeCell="E24" sqref="E24"/>
      <selection pane="bottomLeft" activeCell="P25" sqref="P25"/>
    </sheetView>
  </sheetViews>
  <sheetFormatPr defaultRowHeight="15"/>
  <cols>
    <col min="3" max="3" width="14.5703125" bestFit="1" customWidth="1"/>
    <col min="4" max="7" width="14.5703125" customWidth="1"/>
    <col min="8" max="16" width="12.5703125" customWidth="1"/>
    <col min="17" max="23" width="12.28515625" customWidth="1"/>
  </cols>
  <sheetData>
    <row r="1" spans="1:23" s="2" customFormat="1" ht="37.5" customHeight="1">
      <c r="A1" s="2" t="s">
        <v>0</v>
      </c>
      <c r="B1" s="2" t="s">
        <v>1</v>
      </c>
      <c r="C1" s="2" t="s">
        <v>2</v>
      </c>
      <c r="D1" s="2" t="s">
        <v>125</v>
      </c>
      <c r="E1" s="2" t="s">
        <v>52</v>
      </c>
      <c r="F1" s="2" t="s">
        <v>101</v>
      </c>
      <c r="G1" s="2" t="s">
        <v>102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</row>
    <row r="2" spans="1:23">
      <c r="A2" t="s">
        <v>13</v>
      </c>
      <c r="B2">
        <v>1</v>
      </c>
      <c r="C2" t="s">
        <v>67</v>
      </c>
      <c r="D2" t="str">
        <f t="shared" ref="D2:D32" si="0">CONCATENATE("stdc ",C2)</f>
        <v>stdc Anhui</v>
      </c>
      <c r="E2" s="3">
        <f t="shared" ref="E2:E33" si="1">L2/L$33</f>
        <v>3.2343017225614737E-2</v>
      </c>
      <c r="F2" s="1">
        <f t="shared" ref="F2:F33" si="2">L2-H2</f>
        <v>2.7448050814795302</v>
      </c>
      <c r="G2" s="3">
        <f t="shared" ref="G2:G33" si="3">F2/$F$33</f>
        <v>4.3620915139289132E-2</v>
      </c>
      <c r="H2" s="12">
        <f>IF(H$40*'steel total per cent'!G2&lt;0,0,H$40*'steel total per cent'!G2)</f>
        <v>22.56440509351965</v>
      </c>
      <c r="I2" s="12">
        <f>IF(I$40*'steel total per cent'!H2&lt;0,0,I$40*'steel total per cent'!H2)</f>
        <v>24.378168624818567</v>
      </c>
      <c r="J2" s="12">
        <f>IF(J$40*'steel total per cent'!I2&lt;0,0,J$40*'steel total per cent'!I2)</f>
        <v>22.833146402477734</v>
      </c>
      <c r="K2" s="12">
        <f>IF(K$40*'steel total per cent'!J2&lt;0,0,K$40*'steel total per cent'!J2)</f>
        <v>24.237101326589709</v>
      </c>
      <c r="L2" s="12">
        <f>IF(L$40*'steel total per cent'!K2&lt;0,0,L$40*'steel total per cent'!K2)</f>
        <v>25.30921017499918</v>
      </c>
      <c r="M2" s="12">
        <f>IF(M$40*'steel total per cent'!L2&lt;0,0,M$40*'steel total per cent'!L2)</f>
        <v>26.028043112313458</v>
      </c>
      <c r="N2" s="12">
        <f>IF(N$40*'steel total per cent'!M2&lt;0,0,N$40*'steel total per cent'!M2)</f>
        <v>26.909293302659787</v>
      </c>
      <c r="O2" s="12">
        <f>IF(O$40*'steel total per cent'!N2&lt;0,0,O$40*'steel total per cent'!N2)</f>
        <v>26.709507671414666</v>
      </c>
      <c r="P2" s="12">
        <f>IF(P$40*'steel total per cent'!O2&lt;0,0,P$40*'steel total per cent'!O2)</f>
        <v>26.503928256863436</v>
      </c>
      <c r="Q2" s="12">
        <f>IF(Q$40*'steel total per cent'!P2&lt;0,0,Q$40*'steel total per cent'!P2)</f>
        <v>26.292387039290219</v>
      </c>
      <c r="R2" s="12">
        <f>IF(R$40*'steel total per cent'!Q2&lt;0,0,R$40*'steel total per cent'!Q2)</f>
        <v>26.074711126407383</v>
      </c>
      <c r="S2" s="12">
        <f>IF(S$40*'steel total per cent'!R2&lt;0,0,S$40*'steel total per cent'!R2)</f>
        <v>25.850722612050944</v>
      </c>
      <c r="T2" s="12">
        <f>IF(T$40*'steel total per cent'!S2&lt;0,0,T$40*'steel total per cent'!S2)</f>
        <v>25.620238430778166</v>
      </c>
      <c r="U2" s="12">
        <f>IF(U$40*'steel total per cent'!T2&lt;0,0,U$40*'steel total per cent'!T2)</f>
        <v>25.38307020824848</v>
      </c>
      <c r="V2" s="12">
        <f>IF(V$40*'steel total per cent'!U2&lt;0,0,V$40*'steel total per cent'!U2)</f>
        <v>25.139024107265431</v>
      </c>
      <c r="W2" s="12">
        <f>IF(W$40*'steel total per cent'!V2&lt;0,0,W$40*'steel total per cent'!V2)</f>
        <v>24.887900669353876</v>
      </c>
    </row>
    <row r="3" spans="1:23">
      <c r="A3" t="s">
        <v>6</v>
      </c>
      <c r="B3">
        <v>2</v>
      </c>
      <c r="C3" t="s">
        <v>165</v>
      </c>
      <c r="D3" t="str">
        <f t="shared" si="0"/>
        <v>stdc Beijing</v>
      </c>
      <c r="E3" s="3">
        <f t="shared" si="1"/>
        <v>0</v>
      </c>
      <c r="F3" s="1">
        <f t="shared" si="2"/>
        <v>-1.2584721189916144E-2</v>
      </c>
      <c r="G3" s="3">
        <f t="shared" si="3"/>
        <v>-1.9999855683050613E-4</v>
      </c>
      <c r="H3" s="12">
        <f>IF(H$40*'steel total per cent'!G3&lt;0,0,H$40*'steel total per cent'!G3)</f>
        <v>1.2584721189916144E-2</v>
      </c>
      <c r="I3" s="12">
        <f>IF(I$40*'steel total per cent'!H3&lt;0,0,I$40*'steel total per cent'!H3)</f>
        <v>0</v>
      </c>
      <c r="J3" s="12">
        <f>IF(J$40*'steel total per cent'!I3&lt;0,0,J$40*'steel total per cent'!I3)</f>
        <v>0</v>
      </c>
      <c r="K3" s="12">
        <f>IF(K$40*'steel total per cent'!J3&lt;0,0,K$40*'steel total per cent'!J3)</f>
        <v>0</v>
      </c>
      <c r="L3" s="12">
        <f>IF(L$40*'steel total per cent'!K3&lt;0,0,L$40*'steel total per cent'!K3)</f>
        <v>0</v>
      </c>
      <c r="M3" s="12">
        <f>IF(M$40*'steel total per cent'!L3&lt;0,0,M$40*'steel total per cent'!L3)</f>
        <v>0</v>
      </c>
      <c r="N3" s="12">
        <f>IF(N$40*'steel total per cent'!M3&lt;0,0,N$40*'steel total per cent'!M3)</f>
        <v>0</v>
      </c>
      <c r="O3" s="12">
        <f>IF(O$40*'steel total per cent'!N3&lt;0,0,O$40*'steel total per cent'!N3)</f>
        <v>0</v>
      </c>
      <c r="P3" s="12">
        <f>IF(P$40*'steel total per cent'!O3&lt;0,0,P$40*'steel total per cent'!O3)</f>
        <v>0</v>
      </c>
      <c r="Q3" s="12">
        <f>IF(Q$40*'steel total per cent'!P3&lt;0,0,Q$40*'steel total per cent'!P3)</f>
        <v>0</v>
      </c>
      <c r="R3" s="12">
        <f>IF(R$40*'steel total per cent'!Q3&lt;0,0,R$40*'steel total per cent'!Q3)</f>
        <v>0</v>
      </c>
      <c r="S3" s="12">
        <f>IF(S$40*'steel total per cent'!R3&lt;0,0,S$40*'steel total per cent'!R3)</f>
        <v>0</v>
      </c>
      <c r="T3" s="12">
        <f>IF(T$40*'steel total per cent'!S3&lt;0,0,T$40*'steel total per cent'!S3)</f>
        <v>0</v>
      </c>
      <c r="U3" s="12">
        <f>IF(U$40*'steel total per cent'!T3&lt;0,0,U$40*'steel total per cent'!T3)</f>
        <v>0</v>
      </c>
      <c r="V3" s="12">
        <f>IF(V$40*'steel total per cent'!U3&lt;0,0,V$40*'steel total per cent'!U3)</f>
        <v>0</v>
      </c>
      <c r="W3" s="12">
        <f>IF(W$40*'steel total per cent'!V3&lt;0,0,W$40*'steel total per cent'!V3)</f>
        <v>0</v>
      </c>
    </row>
    <row r="4" spans="1:23">
      <c r="A4" t="s">
        <v>32</v>
      </c>
      <c r="B4">
        <v>3</v>
      </c>
      <c r="C4" t="s">
        <v>77</v>
      </c>
      <c r="D4" t="str">
        <f t="shared" si="0"/>
        <v>stdc Chongqing</v>
      </c>
      <c r="E4" s="3">
        <f t="shared" si="1"/>
        <v>9.2426113207335053E-3</v>
      </c>
      <c r="F4" s="1">
        <f t="shared" si="2"/>
        <v>1.0354954660224269</v>
      </c>
      <c r="G4" s="3">
        <f t="shared" si="3"/>
        <v>1.6456272307006727E-2</v>
      </c>
      <c r="H4" s="12">
        <f>IF(H$40*'steel total per cent'!G4&lt;0,0,H$40*'steel total per cent'!G4)</f>
        <v>6.1970762773772776</v>
      </c>
      <c r="I4" s="12">
        <f>IF(I$40*'steel total per cent'!H4&lt;0,0,I$40*'steel total per cent'!H4)</f>
        <v>3.2713316825021148</v>
      </c>
      <c r="J4" s="12">
        <f>IF(J$40*'steel total per cent'!I4&lt;0,0,J$40*'steel total per cent'!I4)</f>
        <v>3.3630469084123651</v>
      </c>
      <c r="K4" s="12">
        <f>IF(K$40*'steel total per cent'!J4&lt;0,0,K$40*'steel total per cent'!J4)</f>
        <v>4.9831818286772611</v>
      </c>
      <c r="L4" s="12">
        <f>IF(L$40*'steel total per cent'!K4&lt;0,0,L$40*'steel total per cent'!K4)</f>
        <v>7.2325717433997045</v>
      </c>
      <c r="M4" s="12">
        <f>IF(M$40*'steel total per cent'!L4&lt;0,0,M$40*'steel total per cent'!L4)</f>
        <v>7.4379914603602888</v>
      </c>
      <c r="N4" s="12">
        <f>IF(N$40*'steel total per cent'!M4&lt;0,0,N$40*'steel total per cent'!M4)</f>
        <v>7.6898248910163147</v>
      </c>
      <c r="O4" s="12">
        <f>IF(O$40*'steel total per cent'!N4&lt;0,0,O$40*'steel total per cent'!N4)</f>
        <v>7.6327324767809586</v>
      </c>
      <c r="P4" s="12">
        <f>IF(P$40*'steel total per cent'!O4&lt;0,0,P$40*'steel total per cent'!O4)</f>
        <v>7.5739843825327773</v>
      </c>
      <c r="Q4" s="12">
        <f>IF(Q$40*'steel total per cent'!P4&lt;0,0,Q$40*'steel total per cent'!P4)</f>
        <v>7.5135325935513997</v>
      </c>
      <c r="R4" s="12">
        <f>IF(R$40*'steel total per cent'!Q4&lt;0,0,R$40*'steel total per cent'!Q4)</f>
        <v>7.4513277026895617</v>
      </c>
      <c r="S4" s="12">
        <f>IF(S$40*'steel total per cent'!R4&lt;0,0,S$40*'steel total per cent'!R4)</f>
        <v>7.3873188699927299</v>
      </c>
      <c r="T4" s="12">
        <f>IF(T$40*'steel total per cent'!S4&lt;0,0,T$40*'steel total per cent'!S4)</f>
        <v>7.3214537811476905</v>
      </c>
      <c r="U4" s="12">
        <f>IF(U$40*'steel total per cent'!T4&lt;0,0,U$40*'steel total per cent'!T4)</f>
        <v>7.2536786047261446</v>
      </c>
      <c r="V4" s="12">
        <f>IF(V$40*'steel total per cent'!U4&lt;0,0,V$40*'steel total per cent'!U4)</f>
        <v>7.1839379481883743</v>
      </c>
      <c r="W4" s="12">
        <f>IF(W$40*'steel total per cent'!V4&lt;0,0,W$40*'steel total per cent'!V4)</f>
        <v>7.1121748126110091</v>
      </c>
    </row>
    <row r="5" spans="1:23">
      <c r="A5" t="s">
        <v>28</v>
      </c>
      <c r="B5">
        <v>4</v>
      </c>
      <c r="C5" t="s">
        <v>68</v>
      </c>
      <c r="D5" t="str">
        <f t="shared" si="0"/>
        <v>stdc Fujian</v>
      </c>
      <c r="E5" s="3">
        <f t="shared" si="1"/>
        <v>2.3990562274914085E-2</v>
      </c>
      <c r="F5" s="1">
        <f t="shared" si="2"/>
        <v>4.5551695682781137</v>
      </c>
      <c r="G5" s="3">
        <f t="shared" si="3"/>
        <v>7.2391539393327861E-2</v>
      </c>
      <c r="H5" s="12">
        <f>IF(H$40*'steel total per cent'!G5&lt;0,0,H$40*'steel total per cent'!G5)</f>
        <v>14.218038218635975</v>
      </c>
      <c r="I5" s="12">
        <f>IF(I$40*'steel total per cent'!H5&lt;0,0,I$40*'steel total per cent'!H5)</f>
        <v>13.538022198022503</v>
      </c>
      <c r="J5" s="12">
        <f>IF(J$40*'steel total per cent'!I5&lt;0,0,J$40*'steel total per cent'!I5)</f>
        <v>15.390124614777907</v>
      </c>
      <c r="K5" s="12">
        <f>IF(K$40*'steel total per cent'!J5&lt;0,0,K$40*'steel total per cent'!J5)</f>
        <v>16.403676299834402</v>
      </c>
      <c r="L5" s="12">
        <f>IF(L$40*'steel total per cent'!K5&lt;0,0,L$40*'steel total per cent'!K5)</f>
        <v>18.773207786914089</v>
      </c>
      <c r="M5" s="12">
        <f>IF(M$40*'steel total per cent'!L5&lt;0,0,M$40*'steel total per cent'!L5)</f>
        <v>19.306404990737111</v>
      </c>
      <c r="N5" s="12">
        <f>IF(N$40*'steel total per cent'!M5&lt;0,0,N$40*'steel total per cent'!M5)</f>
        <v>19.960075841041697</v>
      </c>
      <c r="O5" s="12">
        <f>IF(O$40*'steel total per cent'!N5&lt;0,0,O$40*'steel total per cent'!N5)</f>
        <v>19.811884050690637</v>
      </c>
      <c r="P5" s="12">
        <f>IF(P$40*'steel total per cent'!O5&lt;0,0,P$40*'steel total per cent'!O5)</f>
        <v>19.659394698419391</v>
      </c>
      <c r="Q5" s="12">
        <f>IF(Q$40*'steel total per cent'!P5&lt;0,0,Q$40*'steel total per cent'!P5)</f>
        <v>19.502483154932282</v>
      </c>
      <c r="R5" s="12">
        <f>IF(R$40*'steel total per cent'!Q5&lt;0,0,R$40*'steel total per cent'!Q5)</f>
        <v>19.341021176684048</v>
      </c>
      <c r="S5" s="12">
        <f>IF(S$40*'steel total per cent'!R5&lt;0,0,S$40*'steel total per cent'!R5)</f>
        <v>19.174876801066617</v>
      </c>
      <c r="T5" s="12">
        <f>IF(T$40*'steel total per cent'!S5&lt;0,0,T$40*'steel total per cent'!S5)</f>
        <v>19.003914238556277</v>
      </c>
      <c r="U5" s="12">
        <f>IF(U$40*'steel total per cent'!T5&lt;0,0,U$40*'steel total per cent'!T5)</f>
        <v>18.827993761733136</v>
      </c>
      <c r="V5" s="12">
        <f>IF(V$40*'steel total per cent'!U5&lt;0,0,V$40*'steel total per cent'!U5)</f>
        <v>18.646971591082128</v>
      </c>
      <c r="W5" s="12">
        <f>IF(W$40*'steel total per cent'!V5&lt;0,0,W$40*'steel total per cent'!V5)</f>
        <v>18.46069977748224</v>
      </c>
    </row>
    <row r="6" spans="1:23">
      <c r="A6" t="s">
        <v>27</v>
      </c>
      <c r="B6">
        <v>5</v>
      </c>
      <c r="C6" t="s">
        <v>82</v>
      </c>
      <c r="D6" t="str">
        <f t="shared" si="0"/>
        <v>stdc Gansu</v>
      </c>
      <c r="E6" s="3">
        <f t="shared" si="1"/>
        <v>8.8099284803668781E-3</v>
      </c>
      <c r="F6" s="1">
        <f t="shared" si="2"/>
        <v>-0.76561393215698637</v>
      </c>
      <c r="G6" s="3">
        <f t="shared" si="3"/>
        <v>-1.2167268484534985E-2</v>
      </c>
      <c r="H6" s="12">
        <f>IF(H$40*'steel total per cent'!G6&lt;0,0,H$40*'steel total per cent'!G6)</f>
        <v>7.6596006613768193</v>
      </c>
      <c r="I6" s="12">
        <f>IF(I$40*'steel total per cent'!H6&lt;0,0,I$40*'steel total per cent'!H6)</f>
        <v>5.6083541853569496</v>
      </c>
      <c r="J6" s="12">
        <f>IF(J$40*'steel total per cent'!I6&lt;0,0,J$40*'steel total per cent'!I6)</f>
        <v>4.5816037650770447</v>
      </c>
      <c r="K6" s="12">
        <f>IF(K$40*'steel total per cent'!J6&lt;0,0,K$40*'steel total per cent'!J6)</f>
        <v>6.2657561287904615</v>
      </c>
      <c r="L6" s="12">
        <f>IF(L$40*'steel total per cent'!K6&lt;0,0,L$40*'steel total per cent'!K6)</f>
        <v>6.8939867292198329</v>
      </c>
      <c r="M6" s="12">
        <f>IF(M$40*'steel total per cent'!L6&lt;0,0,M$40*'steel total per cent'!L6)</f>
        <v>7.0897899445752453</v>
      </c>
      <c r="N6" s="12">
        <f>IF(N$40*'steel total per cent'!M6&lt;0,0,N$40*'steel total per cent'!M6)</f>
        <v>7.329834065879802</v>
      </c>
      <c r="O6" s="12">
        <f>IF(O$40*'steel total per cent'!N6&lt;0,0,O$40*'steel total per cent'!N6)</f>
        <v>7.2754143711927979</v>
      </c>
      <c r="P6" s="12">
        <f>IF(P$40*'steel total per cent'!O6&lt;0,0,P$40*'steel total per cent'!O6)</f>
        <v>7.2194165053598702</v>
      </c>
      <c r="Q6" s="12">
        <f>IF(Q$40*'steel total per cent'!P6&lt;0,0,Q$40*'steel total per cent'!P6)</f>
        <v>7.1617947014177883</v>
      </c>
      <c r="R6" s="12">
        <f>IF(R$40*'steel total per cent'!Q6&lt;0,0,R$40*'steel total per cent'!Q6)</f>
        <v>7.1025018651613872</v>
      </c>
      <c r="S6" s="12">
        <f>IF(S$40*'steel total per cent'!R6&lt;0,0,S$40*'steel total per cent'!R6)</f>
        <v>7.0414895366535486</v>
      </c>
      <c r="T6" s="12">
        <f>IF(T$40*'steel total per cent'!S6&lt;0,0,T$40*'steel total per cent'!S6)</f>
        <v>6.9787078506189832</v>
      </c>
      <c r="U6" s="12">
        <f>IF(U$40*'steel total per cent'!T6&lt;0,0,U$40*'steel total per cent'!T6)</f>
        <v>6.9141054956894159</v>
      </c>
      <c r="V6" s="12">
        <f>IF(V$40*'steel total per cent'!U6&lt;0,0,V$40*'steel total per cent'!U6)</f>
        <v>6.8476296724668906</v>
      </c>
      <c r="W6" s="12">
        <f>IF(W$40*'steel total per cent'!V6&lt;0,0,W$40*'steel total per cent'!V6)</f>
        <v>6.7792260503709132</v>
      </c>
    </row>
    <row r="7" spans="1:23">
      <c r="A7" t="s">
        <v>16</v>
      </c>
      <c r="B7">
        <v>6</v>
      </c>
      <c r="C7" t="s">
        <v>74</v>
      </c>
      <c r="D7" t="str">
        <f t="shared" si="0"/>
        <v>stdc Guangdong</v>
      </c>
      <c r="E7" s="3">
        <f t="shared" si="1"/>
        <v>3.2409761389113653E-2</v>
      </c>
      <c r="F7" s="1">
        <f t="shared" si="2"/>
        <v>9.7087426978989502</v>
      </c>
      <c r="G7" s="3">
        <f t="shared" si="3"/>
        <v>0.15429301125672717</v>
      </c>
      <c r="H7" s="12">
        <f>IF(H$40*'steel total per cent'!G7&lt;0,0,H$40*'steel total per cent'!G7)</f>
        <v>15.652696434286414</v>
      </c>
      <c r="I7" s="12">
        <f>IF(I$40*'steel total per cent'!H7&lt;0,0,I$40*'steel total per cent'!H7)</f>
        <v>20.378347113860102</v>
      </c>
      <c r="J7" s="12">
        <f>IF(J$40*'steel total per cent'!I7&lt;0,0,J$40*'steel total per cent'!I7)</f>
        <v>23.628216334378546</v>
      </c>
      <c r="K7" s="12">
        <f>IF(K$40*'steel total per cent'!J7&lt;0,0,K$40*'steel total per cent'!J7)</f>
        <v>22.493190712012655</v>
      </c>
      <c r="L7" s="12">
        <f>IF(L$40*'steel total per cent'!K7&lt;0,0,L$40*'steel total per cent'!K7)</f>
        <v>25.361439132185364</v>
      </c>
      <c r="M7" s="12">
        <f>IF(M$40*'steel total per cent'!L7&lt;0,0,M$40*'steel total per cent'!L7)</f>
        <v>26.081755477889214</v>
      </c>
      <c r="N7" s="12">
        <f>IF(N$40*'steel total per cent'!M7&lt;0,0,N$40*'steel total per cent'!M7)</f>
        <v>26.964824246458395</v>
      </c>
      <c r="O7" s="12">
        <f>IF(O$40*'steel total per cent'!N7&lt;0,0,O$40*'steel total per cent'!N7)</f>
        <v>26.764626330708598</v>
      </c>
      <c r="P7" s="12">
        <f>IF(P$40*'steel total per cent'!O7&lt;0,0,P$40*'steel total per cent'!O7)</f>
        <v>26.558622675402056</v>
      </c>
      <c r="Q7" s="12">
        <f>IF(Q$40*'steel total per cent'!P7&lt;0,0,Q$40*'steel total per cent'!P7)</f>
        <v>26.346644914091627</v>
      </c>
      <c r="R7" s="12">
        <f>IF(R$40*'steel total per cent'!Q7&lt;0,0,R$40*'steel total per cent'!Q7)</f>
        <v>26.128519797703198</v>
      </c>
      <c r="S7" s="12">
        <f>IF(S$40*'steel total per cent'!R7&lt;0,0,S$40*'steel total per cent'!R7)</f>
        <v>25.904069052939501</v>
      </c>
      <c r="T7" s="12">
        <f>IF(T$40*'steel total per cent'!S7&lt;0,0,T$40*'steel total per cent'!S7)</f>
        <v>25.673109236577659</v>
      </c>
      <c r="U7" s="12">
        <f>IF(U$40*'steel total per cent'!T7&lt;0,0,U$40*'steel total per cent'!T7)</f>
        <v>25.435451585541319</v>
      </c>
      <c r="V7" s="12">
        <f>IF(V$40*'steel total per cent'!U7&lt;0,0,V$40*'steel total per cent'!U7)</f>
        <v>25.19090186262493</v>
      </c>
      <c r="W7" s="12">
        <f>IF(W$40*'steel total per cent'!V7&lt;0,0,W$40*'steel total per cent'!V7)</f>
        <v>24.939260197743966</v>
      </c>
    </row>
    <row r="8" spans="1:23">
      <c r="A8" t="s">
        <v>17</v>
      </c>
      <c r="B8">
        <v>7</v>
      </c>
      <c r="C8" t="s">
        <v>75</v>
      </c>
      <c r="D8" t="str">
        <f t="shared" si="0"/>
        <v>stdc Guangxi</v>
      </c>
      <c r="E8" s="3">
        <f t="shared" si="1"/>
        <v>2.6724864900780028E-2</v>
      </c>
      <c r="F8" s="1">
        <f t="shared" si="2"/>
        <v>1.7840909475995375</v>
      </c>
      <c r="G8" s="3">
        <f t="shared" si="3"/>
        <v>2.8353080643549421E-2</v>
      </c>
      <c r="H8" s="12">
        <f>IF(H$40*'steel total per cent'!G8&lt;0,0,H$40*'steel total per cent'!G8)</f>
        <v>19.128776208672537</v>
      </c>
      <c r="I8" s="12">
        <f>IF(I$40*'steel total per cent'!H8&lt;0,0,I$40*'steel total per cent'!H8)</f>
        <v>18.828721972759979</v>
      </c>
      <c r="J8" s="12">
        <f>IF(J$40*'steel total per cent'!I8&lt;0,0,J$40*'steel total per cent'!I8)</f>
        <v>18.515884794259662</v>
      </c>
      <c r="K8" s="12">
        <f>IF(K$40*'steel total per cent'!J8&lt;0,0,K$40*'steel total per cent'!J8)</f>
        <v>17.663839712633596</v>
      </c>
      <c r="L8" s="12">
        <f>IF(L$40*'steel total per cent'!K8&lt;0,0,L$40*'steel total per cent'!K8)</f>
        <v>20.912867156272075</v>
      </c>
      <c r="M8" s="12">
        <f>IF(M$40*'steel total per cent'!L8&lt;0,0,M$40*'steel total per cent'!L8)</f>
        <v>21.506835028902728</v>
      </c>
      <c r="N8" s="12">
        <f>IF(N$40*'steel total per cent'!M8&lt;0,0,N$40*'steel total per cent'!M8)</f>
        <v>22.235007422854284</v>
      </c>
      <c r="O8" s="12">
        <f>IF(O$40*'steel total per cent'!N8&lt;0,0,O$40*'steel total per cent'!N8)</f>
        <v>22.069925607298917</v>
      </c>
      <c r="P8" s="12">
        <f>IF(P$40*'steel total per cent'!O8&lt;0,0,P$40*'steel total per cent'!O8)</f>
        <v>21.900056419092447</v>
      </c>
      <c r="Q8" s="12">
        <f>IF(Q$40*'steel total per cent'!P8&lt;0,0,Q$40*'steel total per cent'!P8)</f>
        <v>21.72526102442799</v>
      </c>
      <c r="R8" s="12">
        <f>IF(R$40*'steel total per cent'!Q8&lt;0,0,R$40*'steel total per cent'!Q8)</f>
        <v>21.545396563318263</v>
      </c>
      <c r="S8" s="12">
        <f>IF(S$40*'steel total per cent'!R8&lt;0,0,S$40*'steel total per cent'!R8)</f>
        <v>21.360316032836355</v>
      </c>
      <c r="T8" s="12">
        <f>IF(T$40*'steel total per cent'!S8&lt;0,0,T$40*'steel total per cent'!S8)</f>
        <v>21.16986816697047</v>
      </c>
      <c r="U8" s="12">
        <f>IF(U$40*'steel total per cent'!T8&lt;0,0,U$40*'steel total per cent'!T8)</f>
        <v>20.973897312994474</v>
      </c>
      <c r="V8" s="12">
        <f>IF(V$40*'steel total per cent'!U8&lt;0,0,V$40*'steel total per cent'!U8)</f>
        <v>20.772243304253177</v>
      </c>
      <c r="W8" s="12">
        <f>IF(W$40*'steel total per cent'!V8&lt;0,0,W$40*'steel total per cent'!V8)</f>
        <v>20.564741329258382</v>
      </c>
    </row>
    <row r="9" spans="1:23">
      <c r="A9" t="s">
        <v>30</v>
      </c>
      <c r="B9">
        <v>8</v>
      </c>
      <c r="C9" t="s">
        <v>79</v>
      </c>
      <c r="D9" t="str">
        <f t="shared" si="0"/>
        <v>stdc Guizhou</v>
      </c>
      <c r="E9" s="3">
        <f t="shared" si="1"/>
        <v>4.4396410950539259E-3</v>
      </c>
      <c r="F9" s="1">
        <f t="shared" si="2"/>
        <v>-0.71838111314376407</v>
      </c>
      <c r="G9" s="3">
        <f t="shared" si="3"/>
        <v>-1.14166363890659E-2</v>
      </c>
      <c r="H9" s="12">
        <f>IF(H$40*'steel total per cent'!G9&lt;0,0,H$40*'steel total per cent'!G9)</f>
        <v>4.1925099735549205</v>
      </c>
      <c r="I9" s="12">
        <f>IF(I$40*'steel total per cent'!H9&lt;0,0,I$40*'steel total per cent'!H9)</f>
        <v>4.6041592502966164</v>
      </c>
      <c r="J9" s="12">
        <f>IF(J$40*'steel total per cent'!I9&lt;0,0,J$40*'steel total per cent'!I9)</f>
        <v>3.5956745455244987</v>
      </c>
      <c r="K9" s="12">
        <f>IF(K$40*'steel total per cent'!J9&lt;0,0,K$40*'steel total per cent'!J9)</f>
        <v>3.2672262582061746</v>
      </c>
      <c r="L9" s="12">
        <f>IF(L$40*'steel total per cent'!K9&lt;0,0,L$40*'steel total per cent'!K9)</f>
        <v>3.4741288604111564</v>
      </c>
      <c r="M9" s="12">
        <f>IF(M$40*'steel total per cent'!L9&lt;0,0,M$40*'steel total per cent'!L9)</f>
        <v>3.572801171244647</v>
      </c>
      <c r="N9" s="12">
        <f>IF(N$40*'steel total per cent'!M9&lt;0,0,N$40*'steel total per cent'!M9)</f>
        <v>3.6937680721615815</v>
      </c>
      <c r="O9" s="12">
        <f>IF(O$40*'steel total per cent'!N9&lt;0,0,O$40*'steel total per cent'!N9)</f>
        <v>3.6663440228686581</v>
      </c>
      <c r="P9" s="12">
        <f>IF(P$40*'steel total per cent'!O9&lt;0,0,P$40*'steel total per cent'!O9)</f>
        <v>3.6381246761462398</v>
      </c>
      <c r="Q9" s="12">
        <f>IF(Q$40*'steel total per cent'!P9&lt;0,0,Q$40*'steel total per cent'!P9)</f>
        <v>3.6090869683688718</v>
      </c>
      <c r="R9" s="12">
        <f>IF(R$40*'steel total per cent'!Q9&lt;0,0,R$40*'steel total per cent'!Q9)</f>
        <v>3.57920716706596</v>
      </c>
      <c r="S9" s="12">
        <f>IF(S$40*'steel total per cent'!R9&lt;0,0,S$40*'steel total per cent'!R9)</f>
        <v>3.5484608515252636</v>
      </c>
      <c r="T9" s="12">
        <f>IF(T$40*'steel total per cent'!S9&lt;0,0,T$40*'steel total per cent'!S9)</f>
        <v>3.5168228928338867</v>
      </c>
      <c r="U9" s="12">
        <f>IF(U$40*'steel total per cent'!T9&lt;0,0,U$40*'steel total per cent'!T9)</f>
        <v>3.4842674333404604</v>
      </c>
      <c r="V9" s="12">
        <f>IF(V$40*'steel total per cent'!U9&lt;0,0,V$40*'steel total per cent'!U9)</f>
        <v>3.4507678655217244</v>
      </c>
      <c r="W9" s="12">
        <f>IF(W$40*'steel total per cent'!V9&lt;0,0,W$40*'steel total per cent'!V9)</f>
        <v>3.4162968102362457</v>
      </c>
    </row>
    <row r="10" spans="1:23">
      <c r="A10" t="s">
        <v>24</v>
      </c>
      <c r="B10">
        <v>9</v>
      </c>
      <c r="C10" t="s">
        <v>76</v>
      </c>
      <c r="D10" t="str">
        <f t="shared" si="0"/>
        <v>stdc Hainan</v>
      </c>
      <c r="E10" s="3">
        <f t="shared" si="1"/>
        <v>0</v>
      </c>
      <c r="F10" s="1">
        <f t="shared" si="2"/>
        <v>-0.21483916888499704</v>
      </c>
      <c r="G10" s="3">
        <f t="shared" si="3"/>
        <v>-3.4142610773207839E-3</v>
      </c>
      <c r="H10" s="12">
        <f>IF(H$40*'steel total per cent'!G10&lt;0,0,H$40*'steel total per cent'!G10)</f>
        <v>0.21483916888499704</v>
      </c>
      <c r="I10" s="12">
        <f>IF(I$40*'steel total per cent'!H10&lt;0,0,I$40*'steel total per cent'!H10)</f>
        <v>0.24642984763146186</v>
      </c>
      <c r="J10" s="12">
        <f>IF(J$40*'steel total per cent'!I10&lt;0,0,J$40*'steel total per cent'!I10)</f>
        <v>4.3321380066560222E-3</v>
      </c>
      <c r="K10" s="12">
        <f>IF(K$40*'steel total per cent'!J10&lt;0,0,K$40*'steel total per cent'!J10)</f>
        <v>0</v>
      </c>
      <c r="L10" s="12">
        <f>IF(L$40*'steel total per cent'!K10&lt;0,0,L$40*'steel total per cent'!K10)</f>
        <v>0</v>
      </c>
      <c r="M10" s="12">
        <f>IF(M$40*'steel total per cent'!L10&lt;0,0,M$40*'steel total per cent'!L10)</f>
        <v>0</v>
      </c>
      <c r="N10" s="12">
        <f>IF(N$40*'steel total per cent'!M10&lt;0,0,N$40*'steel total per cent'!M10)</f>
        <v>0</v>
      </c>
      <c r="O10" s="12">
        <f>IF(O$40*'steel total per cent'!N10&lt;0,0,O$40*'steel total per cent'!N10)</f>
        <v>0</v>
      </c>
      <c r="P10" s="12">
        <f>IF(P$40*'steel total per cent'!O10&lt;0,0,P$40*'steel total per cent'!O10)</f>
        <v>0</v>
      </c>
      <c r="Q10" s="12">
        <f>IF(Q$40*'steel total per cent'!P10&lt;0,0,Q$40*'steel total per cent'!P10)</f>
        <v>0</v>
      </c>
      <c r="R10" s="12">
        <f>IF(R$40*'steel total per cent'!Q10&lt;0,0,R$40*'steel total per cent'!Q10)</f>
        <v>0</v>
      </c>
      <c r="S10" s="12">
        <f>IF(S$40*'steel total per cent'!R10&lt;0,0,S$40*'steel total per cent'!R10)</f>
        <v>0</v>
      </c>
      <c r="T10" s="12">
        <f>IF(T$40*'steel total per cent'!S10&lt;0,0,T$40*'steel total per cent'!S10)</f>
        <v>0</v>
      </c>
      <c r="U10" s="12">
        <f>IF(U$40*'steel total per cent'!T10&lt;0,0,U$40*'steel total per cent'!T10)</f>
        <v>0</v>
      </c>
      <c r="V10" s="12">
        <f>IF(V$40*'steel total per cent'!U10&lt;0,0,V$40*'steel total per cent'!U10)</f>
        <v>0</v>
      </c>
      <c r="W10" s="12">
        <f>IF(W$40*'steel total per cent'!V10&lt;0,0,W$40*'steel total per cent'!V10)</f>
        <v>0</v>
      </c>
    </row>
    <row r="11" spans="1:23">
      <c r="A11" t="s">
        <v>21</v>
      </c>
      <c r="B11">
        <v>10</v>
      </c>
      <c r="C11" t="s">
        <v>60</v>
      </c>
      <c r="D11" t="str">
        <f t="shared" si="0"/>
        <v>stdc Hebei</v>
      </c>
      <c r="E11" s="3">
        <f t="shared" si="1"/>
        <v>0.24246398173799388</v>
      </c>
      <c r="F11" s="1">
        <f t="shared" si="2"/>
        <v>20.843502991668629</v>
      </c>
      <c r="G11" s="3">
        <f t="shared" si="3"/>
        <v>0.33124853977427215</v>
      </c>
      <c r="H11" s="12">
        <f>IF(H$40*'steel total per cent'!G11&lt;0,0,H$40*'steel total per cent'!G11)</f>
        <v>168.89055400330037</v>
      </c>
      <c r="I11" s="12">
        <f>IF(I$40*'steel total per cent'!H11&lt;0,0,I$40*'steel total per cent'!H11)</f>
        <v>171.90262486369164</v>
      </c>
      <c r="J11" s="12">
        <f>IF(J$40*'steel total per cent'!I11&lt;0,0,J$40*'steel total per cent'!I11)</f>
        <v>156.2959376040244</v>
      </c>
      <c r="K11" s="12">
        <f>IF(K$40*'steel total per cent'!J11&lt;0,0,K$40*'steel total per cent'!J11)</f>
        <v>185.29860429553261</v>
      </c>
      <c r="L11" s="12">
        <f>IF(L$40*'steel total per cent'!K11&lt;0,0,L$40*'steel total per cent'!K11)</f>
        <v>189.734056994969</v>
      </c>
      <c r="M11" s="12">
        <f>IF(M$40*'steel total per cent'!L11&lt;0,0,M$40*'steel total per cent'!L11)</f>
        <v>195.1228893036506</v>
      </c>
      <c r="N11" s="12">
        <f>IF(N$40*'steel total per cent'!M11&lt;0,0,N$40*'steel total per cent'!M11)</f>
        <v>201.72930541406572</v>
      </c>
      <c r="O11" s="12">
        <f>IF(O$40*'steel total per cent'!N11&lt;0,0,O$40*'steel total per cent'!N11)</f>
        <v>200.23158430450371</v>
      </c>
      <c r="P11" s="12">
        <f>IF(P$40*'steel total per cent'!O11&lt;0,0,P$40*'steel total per cent'!O11)</f>
        <v>198.6904292827644</v>
      </c>
      <c r="Q11" s="12">
        <f>IF(Q$40*'steel total per cent'!P11&lt;0,0,Q$40*'steel total per cent'!P11)</f>
        <v>197.10458076539467</v>
      </c>
      <c r="R11" s="12">
        <f>IF(R$40*'steel total per cent'!Q11&lt;0,0,R$40*'steel total per cent'!Q11)</f>
        <v>195.47274264102123</v>
      </c>
      <c r="S11" s="12">
        <f>IF(S$40*'steel total per cent'!R11&lt;0,0,S$40*'steel total per cent'!R11)</f>
        <v>193.79358121104093</v>
      </c>
      <c r="T11" s="12">
        <f>IF(T$40*'steel total per cent'!S11&lt;0,0,T$40*'steel total per cent'!S11)</f>
        <v>192.06572409959122</v>
      </c>
      <c r="U11" s="12">
        <f>IF(U$40*'steel total per cent'!T11&lt;0,0,U$40*'steel total per cent'!T11)</f>
        <v>190.28775913190947</v>
      </c>
      <c r="V11" s="12">
        <f>IF(V$40*'steel total per cent'!U11&lt;0,0,V$40*'steel total per cent'!U11)</f>
        <v>188.45823318016494</v>
      </c>
      <c r="W11" s="12">
        <f>IF(W$40*'steel total per cent'!V11&lt;0,0,W$40*'steel total per cent'!V11)</f>
        <v>186.57565097581983</v>
      </c>
    </row>
    <row r="12" spans="1:23">
      <c r="A12" t="s">
        <v>35</v>
      </c>
      <c r="B12">
        <v>11</v>
      </c>
      <c r="C12" t="s">
        <v>166</v>
      </c>
      <c r="D12" t="str">
        <f t="shared" si="0"/>
        <v>stdc Heilongjiang</v>
      </c>
      <c r="E12" s="3">
        <f t="shared" si="1"/>
        <v>8.9941022247586114E-3</v>
      </c>
      <c r="F12" s="1">
        <f t="shared" si="2"/>
        <v>3.2761745080110836</v>
      </c>
      <c r="G12" s="3">
        <f t="shared" si="3"/>
        <v>5.2065529592513461E-2</v>
      </c>
      <c r="H12" s="12">
        <f>IF(H$40*'steel total per cent'!G12&lt;0,0,H$40*'steel total per cent'!G12)</f>
        <v>3.7619327271285052</v>
      </c>
      <c r="I12" s="12">
        <f>IF(I$40*'steel total per cent'!H12&lt;0,0,I$40*'steel total per cent'!H12)</f>
        <v>3.3230096548956745</v>
      </c>
      <c r="J12" s="12">
        <f>IF(J$40*'steel total per cent'!I12&lt;0,0,J$40*'steel total per cent'!I12)</f>
        <v>4.1116076605813436</v>
      </c>
      <c r="K12" s="12">
        <f>IF(K$40*'steel total per cent'!J12&lt;0,0,K$40*'steel total per cent'!J12)</f>
        <v>6.0463324585732252</v>
      </c>
      <c r="L12" s="12">
        <f>IF(L$40*'steel total per cent'!K12&lt;0,0,L$40*'steel total per cent'!K12)</f>
        <v>7.0381072351395888</v>
      </c>
      <c r="M12" s="12">
        <f>IF(M$40*'steel total per cent'!L12&lt;0,0,M$40*'steel total per cent'!L12)</f>
        <v>7.2380037653744926</v>
      </c>
      <c r="N12" s="12">
        <f>IF(N$40*'steel total per cent'!M12&lt;0,0,N$40*'steel total per cent'!M12)</f>
        <v>7.4830660686924908</v>
      </c>
      <c r="O12" s="12">
        <f>IF(O$40*'steel total per cent'!N12&lt;0,0,O$40*'steel total per cent'!N12)</f>
        <v>7.4275087167632634</v>
      </c>
      <c r="P12" s="12">
        <f>IF(P$40*'steel total per cent'!O12&lt;0,0,P$40*'steel total per cent'!O12)</f>
        <v>7.3703402016280881</v>
      </c>
      <c r="Q12" s="12">
        <f>IF(Q$40*'steel total per cent'!P12&lt;0,0,Q$40*'steel total per cent'!P12)</f>
        <v>7.3115137995539934</v>
      </c>
      <c r="R12" s="12">
        <f>IF(R$40*'steel total per cent'!Q12&lt;0,0,R$40*'steel total per cent'!Q12)</f>
        <v>7.2509814318197492</v>
      </c>
      <c r="S12" s="12">
        <f>IF(S$40*'steel total per cent'!R12&lt;0,0,S$40*'steel total per cent'!R12)</f>
        <v>7.1886936254212124</v>
      </c>
      <c r="T12" s="12">
        <f>IF(T$40*'steel total per cent'!S12&lt;0,0,T$40*'steel total per cent'!S12)</f>
        <v>7.1245994726371178</v>
      </c>
      <c r="U12" s="12">
        <f>IF(U$40*'steel total per cent'!T12&lt;0,0,U$40*'steel total per cent'!T12)</f>
        <v>7.0586465894222847</v>
      </c>
      <c r="V12" s="12">
        <f>IF(V$40*'steel total per cent'!U12&lt;0,0,V$40*'steel total per cent'!U12)</f>
        <v>6.9907810725942214</v>
      </c>
      <c r="W12" s="12">
        <f>IF(W$40*'steel total per cent'!V12&lt;0,0,W$40*'steel total per cent'!V12)</f>
        <v>6.920947455778145</v>
      </c>
    </row>
    <row r="13" spans="1:23">
      <c r="A13" t="s">
        <v>22</v>
      </c>
      <c r="B13">
        <v>12</v>
      </c>
      <c r="C13" t="s">
        <v>71</v>
      </c>
      <c r="D13" t="str">
        <f t="shared" si="0"/>
        <v>stdc Henan</v>
      </c>
      <c r="E13" s="3">
        <f t="shared" si="1"/>
        <v>3.3112030429717991E-2</v>
      </c>
      <c r="F13" s="1">
        <f t="shared" si="2"/>
        <v>-0.13399740166163454</v>
      </c>
      <c r="G13" s="3">
        <f t="shared" si="3"/>
        <v>-2.1295097878559475E-3</v>
      </c>
      <c r="H13" s="12">
        <f>IF(H$40*'steel total per cent'!G13&lt;0,0,H$40*'steel total per cent'!G13)</f>
        <v>26.044979411187885</v>
      </c>
      <c r="I13" s="12">
        <f>IF(I$40*'steel total per cent'!H13&lt;0,0,I$40*'steel total per cent'!H13)</f>
        <v>25.432434963182502</v>
      </c>
      <c r="J13" s="12">
        <f>IF(J$40*'steel total per cent'!I13&lt;0,0,J$40*'steel total per cent'!I13)</f>
        <v>24.145784218494505</v>
      </c>
      <c r="K13" s="12">
        <f>IF(K$40*'steel total per cent'!J13&lt;0,0,K$40*'steel total per cent'!J13)</f>
        <v>22.582912347984042</v>
      </c>
      <c r="L13" s="12">
        <f>IF(L$40*'steel total per cent'!K13&lt;0,0,L$40*'steel total per cent'!K13)</f>
        <v>25.910982009526251</v>
      </c>
      <c r="M13" s="12">
        <f>IF(M$40*'steel total per cent'!L13&lt;0,0,M$40*'steel total per cent'!L13)</f>
        <v>26.646906488315555</v>
      </c>
      <c r="N13" s="12">
        <f>IF(N$40*'steel total per cent'!M13&lt;0,0,N$40*'steel total per cent'!M13)</f>
        <v>27.549109981434082</v>
      </c>
      <c r="O13" s="12">
        <f>IF(O$40*'steel total per cent'!N13&lt;0,0,O$40*'steel total per cent'!N13)</f>
        <v>27.344574088723064</v>
      </c>
      <c r="P13" s="12">
        <f>IF(P$40*'steel total per cent'!O13&lt;0,0,P$40*'steel total per cent'!O13)</f>
        <v>27.134106655123428</v>
      </c>
      <c r="Q13" s="12">
        <f>IF(Q$40*'steel total per cent'!P13&lt;0,0,Q$40*'steel total per cent'!P13)</f>
        <v>26.917535665949405</v>
      </c>
      <c r="R13" s="12">
        <f>IF(R$40*'steel total per cent'!Q13&lt;0,0,R$40*'steel total per cent'!Q13)</f>
        <v>26.694684118089338</v>
      </c>
      <c r="S13" s="12">
        <f>IF(S$40*'steel total per cent'!R13&lt;0,0,S$40*'steel total per cent'!R13)</f>
        <v>26.465369875341324</v>
      </c>
      <c r="T13" s="12">
        <f>IF(T$40*'steel total per cent'!S13&lt;0,0,T$40*'steel total per cent'!S13)</f>
        <v>26.22940551955362</v>
      </c>
      <c r="U13" s="12">
        <f>IF(U$40*'steel total per cent'!T13&lt;0,0,U$40*'steel total per cent'!T13)</f>
        <v>25.986598197448071</v>
      </c>
      <c r="V13" s="12">
        <f>IF(V$40*'steel total per cent'!U13&lt;0,0,V$40*'steel total per cent'!U13)</f>
        <v>25.736749463001463</v>
      </c>
      <c r="W13" s="12">
        <f>IF(W$40*'steel total per cent'!V13&lt;0,0,W$40*'steel total per cent'!V13)</f>
        <v>25.479655115255902</v>
      </c>
    </row>
    <row r="14" spans="1:23">
      <c r="A14" t="s">
        <v>25</v>
      </c>
      <c r="B14">
        <v>13</v>
      </c>
      <c r="C14" t="s">
        <v>72</v>
      </c>
      <c r="D14" t="str">
        <f t="shared" si="0"/>
        <v>stdc Hubei</v>
      </c>
      <c r="E14" s="3">
        <f t="shared" si="1"/>
        <v>3.624770134104581E-2</v>
      </c>
      <c r="F14" s="1">
        <f t="shared" si="2"/>
        <v>2.2855840399365484</v>
      </c>
      <c r="G14" s="3">
        <f t="shared" si="3"/>
        <v>3.6322895247645412E-2</v>
      </c>
      <c r="H14" s="12">
        <f>IF(H$40*'steel total per cent'!G14&lt;0,0,H$40*'steel total per cent'!G14)</f>
        <v>26.07913794013194</v>
      </c>
      <c r="I14" s="12">
        <f>IF(I$40*'steel total per cent'!H14&lt;0,0,I$40*'steel total per cent'!H14)</f>
        <v>26.316315724172856</v>
      </c>
      <c r="J14" s="12">
        <f>IF(J$40*'steel total per cent'!I14&lt;0,0,J$40*'steel total per cent'!I14)</f>
        <v>23.50127651693823</v>
      </c>
      <c r="K14" s="12">
        <f>IF(K$40*'steel total per cent'!J14&lt;0,0,K$40*'steel total per cent'!J14)</f>
        <v>23.986677230366691</v>
      </c>
      <c r="L14" s="12">
        <f>IF(L$40*'steel total per cent'!K14&lt;0,0,L$40*'steel total per cent'!K14)</f>
        <v>28.364721980068488</v>
      </c>
      <c r="M14" s="12">
        <f>IF(M$40*'steel total per cent'!L14&lt;0,0,M$40*'steel total per cent'!L14)</f>
        <v>29.170337654206616</v>
      </c>
      <c r="N14" s="12">
        <f>IF(N$40*'steel total per cent'!M14&lt;0,0,N$40*'steel total per cent'!M14)</f>
        <v>30.157978772646093</v>
      </c>
      <c r="O14" s="12">
        <f>IF(O$40*'steel total per cent'!N14&lt;0,0,O$40*'steel total per cent'!N14)</f>
        <v>29.934073567912435</v>
      </c>
      <c r="P14" s="12">
        <f>IF(P$40*'steel total per cent'!O14&lt;0,0,P$40*'steel total per cent'!O14)</f>
        <v>29.703675112241502</v>
      </c>
      <c r="Q14" s="12">
        <f>IF(Q$40*'steel total per cent'!P14&lt;0,0,Q$40*'steel total per cent'!P14)</f>
        <v>29.466595101356113</v>
      </c>
      <c r="R14" s="12">
        <f>IF(R$40*'steel total per cent'!Q14&lt;0,0,R$40*'steel total per cent'!Q14)</f>
        <v>29.222639770155048</v>
      </c>
      <c r="S14" s="12">
        <f>IF(S$40*'steel total per cent'!R14&lt;0,0,S$40*'steel total per cent'!R14)</f>
        <v>28.971609734349151</v>
      </c>
      <c r="T14" s="12">
        <f>IF(T$40*'steel total per cent'!S14&lt;0,0,T$40*'steel total per cent'!S14)</f>
        <v>28.713299827504883</v>
      </c>
      <c r="U14" s="12">
        <f>IF(U$40*'steel total per cent'!T14&lt;0,0,U$40*'steel total per cent'!T14)</f>
        <v>28.447498933362134</v>
      </c>
      <c r="V14" s="12">
        <f>IF(V$40*'steel total per cent'!U14&lt;0,0,V$40*'steel total per cent'!U14)</f>
        <v>28.173989813289243</v>
      </c>
      <c r="W14" s="12">
        <f>IF(W$40*'steel total per cent'!V14&lt;0,0,W$40*'steel total per cent'!V14)</f>
        <v>27.892548928734239</v>
      </c>
    </row>
    <row r="15" spans="1:23">
      <c r="A15" t="s">
        <v>26</v>
      </c>
      <c r="B15">
        <v>14</v>
      </c>
      <c r="C15" t="s">
        <v>73</v>
      </c>
      <c r="D15" t="str">
        <f t="shared" si="0"/>
        <v>stdc Hunan</v>
      </c>
      <c r="E15" s="3">
        <f t="shared" si="1"/>
        <v>2.394479484851484E-2</v>
      </c>
      <c r="F15" s="1">
        <f t="shared" si="2"/>
        <v>2.0635369768611049</v>
      </c>
      <c r="G15" s="3">
        <f t="shared" si="3"/>
        <v>3.2794085074311967E-2</v>
      </c>
      <c r="H15" s="12">
        <f>IF(H$40*'steel total per cent'!G15&lt;0,0,H$40*'steel total per cent'!G15)</f>
        <v>16.673856667982466</v>
      </c>
      <c r="I15" s="12">
        <f>IF(I$40*'steel total per cent'!H15&lt;0,0,I$40*'steel total per cent'!H15)</f>
        <v>16.31399507778843</v>
      </c>
      <c r="J15" s="12">
        <f>IF(J$40*'steel total per cent'!I15&lt;0,0,J$40*'steel total per cent'!I15)</f>
        <v>16.686169524844658</v>
      </c>
      <c r="K15" s="12">
        <f>IF(K$40*'steel total per cent'!J15&lt;0,0,K$40*'steel total per cent'!J15)</f>
        <v>18.019212354327063</v>
      </c>
      <c r="L15" s="12">
        <f>IF(L$40*'steel total per cent'!K15&lt;0,0,L$40*'steel total per cent'!K15)</f>
        <v>18.737393644843571</v>
      </c>
      <c r="M15" s="12">
        <f>IF(M$40*'steel total per cent'!L15&lt;0,0,M$40*'steel total per cent'!L15)</f>
        <v>19.269573654342313</v>
      </c>
      <c r="N15" s="12">
        <f>IF(N$40*'steel total per cent'!M15&lt;0,0,N$40*'steel total per cent'!M15)</f>
        <v>19.921997479579801</v>
      </c>
      <c r="O15" s="12">
        <f>IF(O$40*'steel total per cent'!N15&lt;0,0,O$40*'steel total per cent'!N15)</f>
        <v>19.774088398603372</v>
      </c>
      <c r="P15" s="12">
        <f>IF(P$40*'steel total per cent'!O15&lt;0,0,P$40*'steel total per cent'!O15)</f>
        <v>19.621889954278625</v>
      </c>
      <c r="Q15" s="12">
        <f>IF(Q$40*'steel total per cent'!P15&lt;0,0,Q$40*'steel total per cent'!P15)</f>
        <v>19.465277755068467</v>
      </c>
      <c r="R15" s="12">
        <f>IF(R$40*'steel total per cent'!Q15&lt;0,0,R$40*'steel total per cent'!Q15)</f>
        <v>19.304123802081211</v>
      </c>
      <c r="S15" s="12">
        <f>IF(S$40*'steel total per cent'!R15&lt;0,0,S$40*'steel total per cent'!R15)</f>
        <v>19.138296384457323</v>
      </c>
      <c r="T15" s="12">
        <f>IF(T$40*'steel total per cent'!S15&lt;0,0,T$40*'steel total per cent'!S15)</f>
        <v>18.967659971722345</v>
      </c>
      <c r="U15" s="12">
        <f>IF(U$40*'steel total per cent'!T15&lt;0,0,U$40*'steel total per cent'!T15)</f>
        <v>18.79207510301805</v>
      </c>
      <c r="V15" s="12">
        <f>IF(V$40*'steel total per cent'!U15&lt;0,0,V$40*'steel total per cent'!U15)</f>
        <v>18.611398273121331</v>
      </c>
      <c r="W15" s="12">
        <f>IF(W$40*'steel total per cent'!V15&lt;0,0,W$40*'steel total per cent'!V15)</f>
        <v>18.42548181515761</v>
      </c>
    </row>
    <row r="16" spans="1:23">
      <c r="A16" t="s">
        <v>19</v>
      </c>
      <c r="B16">
        <v>15</v>
      </c>
      <c r="C16" t="s">
        <v>65</v>
      </c>
      <c r="D16" t="str">
        <f t="shared" si="0"/>
        <v>stdc Jiangsu</v>
      </c>
      <c r="E16" s="3">
        <f t="shared" si="1"/>
        <v>0.12061222363650705</v>
      </c>
      <c r="F16" s="1">
        <f t="shared" si="2"/>
        <v>-2.8115542434223784</v>
      </c>
      <c r="G16" s="3">
        <f t="shared" si="3"/>
        <v>-4.4681704318227176E-2</v>
      </c>
      <c r="H16" s="12">
        <f>IF(H$40*'steel total per cent'!G16&lt;0,0,H$40*'steel total per cent'!G16)</f>
        <v>97.193599567035221</v>
      </c>
      <c r="I16" s="12">
        <f>IF(I$40*'steel total per cent'!H16&lt;0,0,I$40*'steel total per cent'!H16)</f>
        <v>98.897626308653969</v>
      </c>
      <c r="J16" s="12">
        <f>IF(J$40*'steel total per cent'!I16&lt;0,0,J$40*'steel total per cent'!I16)</f>
        <v>85.234651804051325</v>
      </c>
      <c r="K16" s="12">
        <f>IF(K$40*'steel total per cent'!J16&lt;0,0,K$40*'steel total per cent'!J16)</f>
        <v>81.414458842424636</v>
      </c>
      <c r="L16" s="12">
        <f>IF(L$40*'steel total per cent'!K16&lt;0,0,L$40*'steel total per cent'!K16)</f>
        <v>94.382045323612843</v>
      </c>
      <c r="M16" s="12">
        <f>IF(M$40*'steel total per cent'!L16&lt;0,0,M$40*'steel total per cent'!L16)</f>
        <v>97.062686971479067</v>
      </c>
      <c r="N16" s="12">
        <f>IF(N$40*'steel total per cent'!M16&lt;0,0,N$40*'steel total per cent'!M16)</f>
        <v>100.34900822890296</v>
      </c>
      <c r="O16" s="12">
        <f>IF(O$40*'steel total per cent'!N16&lt;0,0,O$40*'steel total per cent'!N16)</f>
        <v>99.603976030236794</v>
      </c>
      <c r="P16" s="12">
        <f>IF(P$40*'steel total per cent'!O16&lt;0,0,P$40*'steel total per cent'!O16)</f>
        <v>98.83733789780932</v>
      </c>
      <c r="Q16" s="12">
        <f>IF(Q$40*'steel total per cent'!P16&lt;0,0,Q$40*'steel total per cent'!P16)</f>
        <v>98.048467259541439</v>
      </c>
      <c r="R16" s="12">
        <f>IF(R$40*'steel total per cent'!Q16&lt;0,0,R$40*'steel total per cent'!Q16)</f>
        <v>97.236719372763801</v>
      </c>
      <c r="S16" s="12">
        <f>IF(S$40*'steel total per cent'!R16&lt;0,0,S$40*'steel total per cent'!R16)</f>
        <v>96.401430797269612</v>
      </c>
      <c r="T16" s="12">
        <f>IF(T$40*'steel total per cent'!S16&lt;0,0,T$40*'steel total per cent'!S16)</f>
        <v>95.541918853086088</v>
      </c>
      <c r="U16" s="12">
        <f>IF(U$40*'steel total per cent'!T16&lt;0,0,U$40*'steel total per cent'!T16)</f>
        <v>94.657481062521228</v>
      </c>
      <c r="V16" s="12">
        <f>IF(V$40*'steel total per cent'!U16&lt;0,0,V$40*'steel total per cent'!U16)</f>
        <v>93.747394576030004</v>
      </c>
      <c r="W16" s="12">
        <f>IF(W$40*'steel total per cent'!V16&lt;0,0,W$40*'steel total per cent'!V16)</f>
        <v>92.810915581430535</v>
      </c>
    </row>
    <row r="17" spans="1:23">
      <c r="A17" t="s">
        <v>20</v>
      </c>
      <c r="B17">
        <v>16</v>
      </c>
      <c r="C17" t="s">
        <v>69</v>
      </c>
      <c r="D17" t="str">
        <f t="shared" si="0"/>
        <v>stdc Jiangxi</v>
      </c>
      <c r="E17" s="3">
        <f t="shared" si="1"/>
        <v>2.5337489604471072E-2</v>
      </c>
      <c r="F17" s="1">
        <f t="shared" si="2"/>
        <v>-4.7658688636538216E-2</v>
      </c>
      <c r="G17" s="3">
        <f t="shared" si="3"/>
        <v>-7.5740008887758268E-4</v>
      </c>
      <c r="H17" s="12">
        <f>IF(H$40*'steel total per cent'!G17&lt;0,0,H$40*'steel total per cent'!G17)</f>
        <v>19.874870393503283</v>
      </c>
      <c r="I17" s="12">
        <f>IF(I$40*'steel total per cent'!H17&lt;0,0,I$40*'steel total per cent'!H17)</f>
        <v>20.006515623373801</v>
      </c>
      <c r="J17" s="12">
        <f>IF(J$40*'steel total per cent'!I17&lt;0,0,J$40*'steel total per cent'!I17)</f>
        <v>19.72095480618664</v>
      </c>
      <c r="K17" s="12">
        <f>IF(K$40*'steel total per cent'!J17&lt;0,0,K$40*'steel total per cent'!J17)</f>
        <v>19.515275734288632</v>
      </c>
      <c r="L17" s="12">
        <f>IF(L$40*'steel total per cent'!K17&lt;0,0,L$40*'steel total per cent'!K17)</f>
        <v>19.827211704866745</v>
      </c>
      <c r="M17" s="12">
        <f>IF(M$40*'steel total per cent'!L17&lt;0,0,M$40*'steel total per cent'!L17)</f>
        <v>20.390344759198094</v>
      </c>
      <c r="N17" s="12">
        <f>IF(N$40*'steel total per cent'!M17&lt;0,0,N$40*'steel total per cent'!M17)</f>
        <v>21.080715338451121</v>
      </c>
      <c r="O17" s="12">
        <f>IF(O$40*'steel total per cent'!N17&lt;0,0,O$40*'steel total per cent'!N17)</f>
        <v>20.924203460802705</v>
      </c>
      <c r="P17" s="12">
        <f>IF(P$40*'steel total per cent'!O17&lt;0,0,P$40*'steel total per cent'!O17)</f>
        <v>20.763152738702487</v>
      </c>
      <c r="Q17" s="12">
        <f>IF(Q$40*'steel total per cent'!P17&lt;0,0,Q$40*'steel total per cent'!P17)</f>
        <v>20.597431545661365</v>
      </c>
      <c r="R17" s="12">
        <f>IF(R$40*'steel total per cent'!Q17&lt;0,0,R$40*'steel total per cent'!Q17)</f>
        <v>20.426904438022049</v>
      </c>
      <c r="S17" s="12">
        <f>IF(S$40*'steel total per cent'!R17&lt;0,0,S$40*'steel total per cent'!R17)</f>
        <v>20.251432044261193</v>
      </c>
      <c r="T17" s="12">
        <f>IF(T$40*'steel total per cent'!S17&lt;0,0,T$40*'steel total per cent'!S17)</f>
        <v>20.070870951081272</v>
      </c>
      <c r="U17" s="12">
        <f>IF(U$40*'steel total per cent'!T17&lt;0,0,U$40*'steel total per cent'!T17)</f>
        <v>19.885073586199134</v>
      </c>
      <c r="V17" s="12">
        <f>IF(V$40*'steel total per cent'!U17&lt;0,0,V$40*'steel total per cent'!U17)</f>
        <v>19.693888097735414</v>
      </c>
      <c r="W17" s="12">
        <f>IF(W$40*'steel total per cent'!V17&lt;0,0,W$40*'steel total per cent'!V17)</f>
        <v>19.497158230106248</v>
      </c>
    </row>
    <row r="18" spans="1:23">
      <c r="A18" t="s">
        <v>9</v>
      </c>
      <c r="B18">
        <v>17</v>
      </c>
      <c r="C18" t="s">
        <v>63</v>
      </c>
      <c r="D18" t="str">
        <f t="shared" si="0"/>
        <v>stdc Jilin</v>
      </c>
      <c r="E18" s="3">
        <f t="shared" si="1"/>
        <v>1.3615307517962208E-2</v>
      </c>
      <c r="F18" s="1">
        <f t="shared" si="2"/>
        <v>1.1034100925642676</v>
      </c>
      <c r="G18" s="3">
        <f t="shared" si="3"/>
        <v>1.7535583250099733E-2</v>
      </c>
      <c r="H18" s="12">
        <f>IF(H$40*'steel total per cent'!G18&lt;0,0,H$40*'steel total per cent'!G18)</f>
        <v>9.550904474489931</v>
      </c>
      <c r="I18" s="12">
        <f>IF(I$40*'steel total per cent'!H18&lt;0,0,I$40*'steel total per cent'!H18)</f>
        <v>7.4261871106412602</v>
      </c>
      <c r="J18" s="12">
        <f>IF(J$40*'steel total per cent'!I18&lt;0,0,J$40*'steel total per cent'!I18)</f>
        <v>7.4437574337764261</v>
      </c>
      <c r="K18" s="12">
        <f>IF(K$40*'steel total per cent'!J18&lt;0,0,K$40*'steel total per cent'!J18)</f>
        <v>9.4061695612198406</v>
      </c>
      <c r="L18" s="12">
        <f>IF(L$40*'steel total per cent'!K18&lt;0,0,L$40*'steel total per cent'!K18)</f>
        <v>10.654314567054199</v>
      </c>
      <c r="M18" s="12">
        <f>IF(M$40*'steel total per cent'!L18&lt;0,0,M$40*'steel total per cent'!L18)</f>
        <v>10.956918725080087</v>
      </c>
      <c r="N18" s="12">
        <f>IF(N$40*'steel total per cent'!M18&lt;0,0,N$40*'steel total per cent'!M18)</f>
        <v>11.327895009022004</v>
      </c>
      <c r="O18" s="12">
        <f>IF(O$40*'steel total per cent'!N18&lt;0,0,O$40*'steel total per cent'!N18)</f>
        <v>11.243792069951796</v>
      </c>
      <c r="P18" s="12">
        <f>IF(P$40*'steel total per cent'!O18&lt;0,0,P$40*'steel total per cent'!O18)</f>
        <v>11.157250145648554</v>
      </c>
      <c r="Q18" s="12">
        <f>IF(Q$40*'steel total per cent'!P18&lt;0,0,Q$40*'steel total per cent'!P18)</f>
        <v>11.068198505540519</v>
      </c>
      <c r="R18" s="12">
        <f>IF(R$40*'steel total per cent'!Q18&lt;0,0,R$40*'steel total per cent'!Q18)</f>
        <v>10.976564367869349</v>
      </c>
      <c r="S18" s="12">
        <f>IF(S$40*'steel total per cent'!R18&lt;0,0,S$40*'steel total per cent'!R18)</f>
        <v>10.882272840205715</v>
      </c>
      <c r="T18" s="12">
        <f>IF(T$40*'steel total per cent'!S18&lt;0,0,T$40*'steel total per cent'!S18)</f>
        <v>10.785246858239836</v>
      </c>
      <c r="U18" s="12">
        <f>IF(U$40*'steel total per cent'!T18&lt;0,0,U$40*'steel total per cent'!T18)</f>
        <v>10.685407122796947</v>
      </c>
      <c r="V18" s="12">
        <f>IF(V$40*'steel total per cent'!U18&lt;0,0,V$40*'steel total per cent'!U18)</f>
        <v>10.582672035026214</v>
      </c>
      <c r="W18" s="12">
        <f>IF(W$40*'steel total per cent'!V18&lt;0,0,W$40*'steel total per cent'!V18)</f>
        <v>10.47695762971013</v>
      </c>
    </row>
    <row r="19" spans="1:23">
      <c r="A19" t="s">
        <v>31</v>
      </c>
      <c r="B19">
        <v>18</v>
      </c>
      <c r="C19" t="s">
        <v>62</v>
      </c>
      <c r="D19" t="str">
        <f t="shared" si="0"/>
        <v>stdc Liaoning</v>
      </c>
      <c r="E19" s="3">
        <f t="shared" si="1"/>
        <v>7.3889402211168895E-2</v>
      </c>
      <c r="F19" s="1">
        <f t="shared" si="2"/>
        <v>3.3248446504057014</v>
      </c>
      <c r="G19" s="3">
        <f t="shared" si="3"/>
        <v>5.283900387873431E-2</v>
      </c>
      <c r="H19" s="12">
        <f>IF(H$40*'steel total per cent'!G19&lt;0,0,H$40*'steel total per cent'!G19)</f>
        <v>54.495438386962604</v>
      </c>
      <c r="I19" s="12">
        <f>IF(I$40*'steel total per cent'!H19&lt;0,0,I$40*'steel total per cent'!H19)</f>
        <v>53.810782114312872</v>
      </c>
      <c r="J19" s="12">
        <f>IF(J$40*'steel total per cent'!I19&lt;0,0,J$40*'steel total per cent'!I19)</f>
        <v>52.498810087528618</v>
      </c>
      <c r="K19" s="12">
        <f>IF(K$40*'steel total per cent'!J19&lt;0,0,K$40*'steel total per cent'!J19)</f>
        <v>53.67618345835087</v>
      </c>
      <c r="L19" s="12">
        <f>IF(L$40*'steel total per cent'!K19&lt;0,0,L$40*'steel total per cent'!K19)</f>
        <v>57.820283037368306</v>
      </c>
      <c r="M19" s="12">
        <f>IF(M$40*'steel total per cent'!L19&lt;0,0,M$40*'steel total per cent'!L19)</f>
        <v>59.462496429438168</v>
      </c>
      <c r="N19" s="12">
        <f>IF(N$40*'steel total per cent'!M19&lt;0,0,N$40*'steel total per cent'!M19)</f>
        <v>61.47576097148589</v>
      </c>
      <c r="O19" s="12">
        <f>IF(O$40*'steel total per cent'!N19&lt;0,0,O$40*'steel total per cent'!N19)</f>
        <v>61.019339705649507</v>
      </c>
      <c r="P19" s="12">
        <f>IF(P$40*'steel total per cent'!O19&lt;0,0,P$40*'steel total per cent'!O19)</f>
        <v>60.549682223103865</v>
      </c>
      <c r="Q19" s="12">
        <f>IF(Q$40*'steel total per cent'!P19&lt;0,0,Q$40*'steel total per cent'!P19)</f>
        <v>60.066404673564406</v>
      </c>
      <c r="R19" s="12">
        <f>IF(R$40*'steel total per cent'!Q19&lt;0,0,R$40*'steel total per cent'!Q19)</f>
        <v>59.569112075088306</v>
      </c>
      <c r="S19" s="12">
        <f>IF(S$40*'steel total per cent'!R19&lt;0,0,S$40*'steel total per cent'!R19)</f>
        <v>59.057397991256394</v>
      </c>
      <c r="T19" s="12">
        <f>IF(T$40*'steel total per cent'!S19&lt;0,0,T$40*'steel total per cent'!S19)</f>
        <v>58.530844198993357</v>
      </c>
      <c r="U19" s="12">
        <f>IF(U$40*'steel total per cent'!T19&lt;0,0,U$40*'steel total per cent'!T19)</f>
        <v>57.989020346754693</v>
      </c>
      <c r="V19" s="12">
        <f>IF(V$40*'steel total per cent'!U19&lt;0,0,V$40*'steel total per cent'!U19)</f>
        <v>57.431483602801102</v>
      </c>
      <c r="W19" s="12">
        <f>IF(W$40*'steel total per cent'!V19&lt;0,0,W$40*'steel total per cent'!V19)</f>
        <v>56.857778293272872</v>
      </c>
    </row>
    <row r="20" spans="1:23">
      <c r="A20" t="s">
        <v>5</v>
      </c>
      <c r="B20">
        <v>19</v>
      </c>
      <c r="C20" t="s">
        <v>167</v>
      </c>
      <c r="D20" t="str">
        <f t="shared" si="0"/>
        <v>stdc Inner Mongolia</v>
      </c>
      <c r="E20" s="3">
        <f t="shared" si="1"/>
        <v>2.6634333719613084E-2</v>
      </c>
      <c r="F20" s="1">
        <f t="shared" si="2"/>
        <v>5.6936155919501061</v>
      </c>
      <c r="G20" s="3">
        <f t="shared" si="3"/>
        <v>9.0483919695425283E-2</v>
      </c>
      <c r="H20" s="12">
        <f>IF(H$40*'steel total per cent'!G20&lt;0,0,H$40*'steel total per cent'!G20)</f>
        <v>15.148408678033348</v>
      </c>
      <c r="I20" s="12">
        <f>IF(I$40*'steel total per cent'!H20&lt;0,0,I$40*'steel total per cent'!H20)</f>
        <v>16.18386298150206</v>
      </c>
      <c r="J20" s="12">
        <f>IF(J$40*'steel total per cent'!I20&lt;0,0,J$40*'steel total per cent'!I20)</f>
        <v>16.212903882230727</v>
      </c>
      <c r="K20" s="12">
        <f>IF(K$40*'steel total per cent'!J20&lt;0,0,K$40*'steel total per cent'!J20)</f>
        <v>18.019134267611683</v>
      </c>
      <c r="L20" s="12">
        <f>IF(L$40*'steel total per cent'!K20&lt;0,0,L$40*'steel total per cent'!K20)</f>
        <v>20.842024269983455</v>
      </c>
      <c r="M20" s="12">
        <f>IF(M$40*'steel total per cent'!L20&lt;0,0,M$40*'steel total per cent'!L20)</f>
        <v>21.433980060858634</v>
      </c>
      <c r="N20" s="12">
        <f>IF(N$40*'steel total per cent'!M20&lt;0,0,N$40*'steel total per cent'!M20)</f>
        <v>22.159685751716932</v>
      </c>
      <c r="O20" s="12">
        <f>IF(O$40*'steel total per cent'!N20&lt;0,0,O$40*'steel total per cent'!N20)</f>
        <v>21.995163155143846</v>
      </c>
      <c r="P20" s="12">
        <f>IF(P$40*'steel total per cent'!O20&lt;0,0,P$40*'steel total per cent'!O20)</f>
        <v>21.825869403270143</v>
      </c>
      <c r="Q20" s="12">
        <f>IF(Q$40*'steel total per cent'!P20&lt;0,0,Q$40*'steel total per cent'!P20)</f>
        <v>21.651666132592105</v>
      </c>
      <c r="R20" s="12">
        <f>IF(R$40*'steel total per cent'!Q20&lt;0,0,R$40*'steel total per cent'!Q20)</f>
        <v>21.472410967064402</v>
      </c>
      <c r="S20" s="12">
        <f>IF(S$40*'steel total per cent'!R20&lt;0,0,S$40*'steel total per cent'!R20)</f>
        <v>21.287957401736396</v>
      </c>
      <c r="T20" s="12">
        <f>IF(T$40*'steel total per cent'!S20&lt;0,0,T$40*'steel total per cent'!S20)</f>
        <v>21.098154683013874</v>
      </c>
      <c r="U20" s="12">
        <f>IF(U$40*'steel total per cent'!T20&lt;0,0,U$40*'steel total per cent'!T20)</f>
        <v>20.902847685448403</v>
      </c>
      <c r="V20" s="12">
        <f>IF(V$40*'steel total per cent'!U20&lt;0,0,V$40*'steel total per cent'!U20)</f>
        <v>20.701876784953534</v>
      </c>
      <c r="W20" s="12">
        <f>IF(W$40*'steel total per cent'!V20&lt;0,0,W$40*'steel total per cent'!V20)</f>
        <v>20.495077728344313</v>
      </c>
    </row>
    <row r="21" spans="1:23">
      <c r="A21" t="s">
        <v>12</v>
      </c>
      <c r="B21">
        <v>20</v>
      </c>
      <c r="C21" t="s">
        <v>84</v>
      </c>
      <c r="D21" t="str">
        <f t="shared" si="0"/>
        <v>stdc Ningxia</v>
      </c>
      <c r="E21" s="3">
        <f t="shared" si="1"/>
        <v>3.0969291863495031E-3</v>
      </c>
      <c r="F21" s="1">
        <f t="shared" si="2"/>
        <v>0.80898366650372444</v>
      </c>
      <c r="G21" s="3">
        <f t="shared" si="3"/>
        <v>1.2856507773079593E-2</v>
      </c>
      <c r="H21" s="12">
        <f>IF(H$40*'steel total per cent'!G21&lt;0,0,H$40*'steel total per cent'!G21)</f>
        <v>1.6144399469349568</v>
      </c>
      <c r="I21" s="12">
        <f>IF(I$40*'steel total per cent'!H21&lt;0,0,I$40*'steel total per cent'!H21)</f>
        <v>1.4207425985503839</v>
      </c>
      <c r="J21" s="12">
        <f>IF(J$40*'steel total per cent'!I21&lt;0,0,J$40*'steel total per cent'!I21)</f>
        <v>1.8755705415231902</v>
      </c>
      <c r="K21" s="12">
        <f>IF(K$40*'steel total per cent'!J21&lt;0,0,K$40*'steel total per cent'!J21)</f>
        <v>1.9713772164784085</v>
      </c>
      <c r="L21" s="12">
        <f>IF(L$40*'steel total per cent'!K21&lt;0,0,L$40*'steel total per cent'!K21)</f>
        <v>2.4234236134386813</v>
      </c>
      <c r="M21" s="12">
        <f>IF(M$40*'steel total per cent'!L21&lt;0,0,M$40*'steel total per cent'!L21)</f>
        <v>2.4922537627147627</v>
      </c>
      <c r="N21" s="12">
        <f>IF(N$40*'steel total per cent'!M21&lt;0,0,N$40*'steel total per cent'!M21)</f>
        <v>2.5766357922552277</v>
      </c>
      <c r="O21" s="12">
        <f>IF(O$40*'steel total per cent'!N21&lt;0,0,O$40*'steel total per cent'!N21)</f>
        <v>2.5575057912383077</v>
      </c>
      <c r="P21" s="12">
        <f>IF(P$40*'steel total per cent'!O21&lt;0,0,P$40*'steel total per cent'!O21)</f>
        <v>2.5378210201918967</v>
      </c>
      <c r="Q21" s="12">
        <f>IF(Q$40*'steel total per cent'!P21&lt;0,0,Q$40*'steel total per cent'!P21)</f>
        <v>2.5175653907851401</v>
      </c>
      <c r="R21" s="12">
        <f>IF(R$40*'steel total per cent'!Q21&lt;0,0,R$40*'steel total per cent'!Q21)</f>
        <v>2.4967223481255876</v>
      </c>
      <c r="S21" s="12">
        <f>IF(S$40*'steel total per cent'!R21&lt;0,0,S$40*'steel total per cent'!R21)</f>
        <v>2.4752748572289081</v>
      </c>
      <c r="T21" s="12">
        <f>IF(T$40*'steel total per cent'!S21&lt;0,0,T$40*'steel total per cent'!S21)</f>
        <v>2.4532053890962247</v>
      </c>
      <c r="U21" s="12">
        <f>IF(U$40*'steel total per cent'!T21&lt;0,0,U$40*'steel total per cent'!T21)</f>
        <v>2.4304959063876934</v>
      </c>
      <c r="V21" s="12">
        <f>IF(V$40*'steel total per cent'!U21&lt;0,0,V$40*'steel total per cent'!U21)</f>
        <v>2.4071278486806151</v>
      </c>
      <c r="W21" s="12">
        <f>IF(W$40*'steel total per cent'!V21&lt;0,0,W$40*'steel total per cent'!V21)</f>
        <v>2.3830821173000314</v>
      </c>
    </row>
    <row r="22" spans="1:23">
      <c r="A22" t="s">
        <v>34</v>
      </c>
      <c r="B22">
        <v>21</v>
      </c>
      <c r="C22" t="s">
        <v>83</v>
      </c>
      <c r="D22" t="str">
        <f t="shared" si="0"/>
        <v>stdc Qinghai</v>
      </c>
      <c r="E22" s="3">
        <f t="shared" si="1"/>
        <v>1.7948659787233655E-3</v>
      </c>
      <c r="F22" s="1">
        <f t="shared" si="2"/>
        <v>0.31954423118731179</v>
      </c>
      <c r="G22" s="3">
        <f t="shared" si="3"/>
        <v>5.0782519625611044E-3</v>
      </c>
      <c r="H22" s="12">
        <f>IF(H$40*'steel total per cent'!G22&lt;0,0,H$40*'steel total per cent'!G22)</f>
        <v>1.0849827483020562</v>
      </c>
      <c r="I22" s="12">
        <f>IF(I$40*'steel total per cent'!H22&lt;0,0,I$40*'steel total per cent'!H22)</f>
        <v>1.0252588409064116</v>
      </c>
      <c r="J22" s="12">
        <f>IF(J$40*'steel total per cent'!I22&lt;0,0,J$40*'steel total per cent'!I22)</f>
        <v>0.97726494353923399</v>
      </c>
      <c r="K22" s="12">
        <f>IF(K$40*'steel total per cent'!J22&lt;0,0,K$40*'steel total per cent'!J22)</f>
        <v>1.0782213659642663</v>
      </c>
      <c r="L22" s="12">
        <f>IF(L$40*'steel total per cent'!K22&lt;0,0,L$40*'steel total per cent'!K22)</f>
        <v>1.404526979489368</v>
      </c>
      <c r="M22" s="12">
        <f>IF(M$40*'steel total per cent'!L22&lt;0,0,M$40*'steel total per cent'!L22)</f>
        <v>1.4444183963776283</v>
      </c>
      <c r="N22" s="12">
        <f>IF(N$40*'steel total per cent'!M22&lt;0,0,N$40*'steel total per cent'!M22)</f>
        <v>1.493323109699904</v>
      </c>
      <c r="O22" s="12">
        <f>IF(O$40*'steel total per cent'!N22&lt;0,0,O$40*'steel total per cent'!N22)</f>
        <v>1.4822360663959895</v>
      </c>
      <c r="P22" s="12">
        <f>IF(P$40*'steel total per cent'!O22&lt;0,0,P$40*'steel total per cent'!O22)</f>
        <v>1.4708274988362615</v>
      </c>
      <c r="Q22" s="12">
        <f>IF(Q$40*'steel total per cent'!P22&lt;0,0,Q$40*'steel total per cent'!P22)</f>
        <v>1.4590880828173016</v>
      </c>
      <c r="R22" s="12">
        <f>IF(R$40*'steel total per cent'!Q22&lt;0,0,R$40*'steel total per cent'!Q22)</f>
        <v>1.447008223733792</v>
      </c>
      <c r="S22" s="12">
        <f>IF(S$40*'steel total per cent'!R22&lt;0,0,S$40*'steel total per cent'!R22)</f>
        <v>1.4345780487368605</v>
      </c>
      <c r="T22" s="12">
        <f>IF(T$40*'steel total per cent'!S22&lt;0,0,T$40*'steel total per cent'!S22)</f>
        <v>1.4217873986650176</v>
      </c>
      <c r="U22" s="12">
        <f>IF(U$40*'steel total per cent'!T22&lt;0,0,U$40*'steel total per cent'!T22)</f>
        <v>1.4086258197410917</v>
      </c>
      <c r="V22" s="12">
        <f>IF(V$40*'steel total per cent'!U22&lt;0,0,V$40*'steel total per cent'!U22)</f>
        <v>1.3950825550283716</v>
      </c>
      <c r="W22" s="12">
        <f>IF(W$40*'steel total per cent'!V22&lt;0,0,W$40*'steel total per cent'!V22)</f>
        <v>1.3811465356389832</v>
      </c>
    </row>
    <row r="23" spans="1:23">
      <c r="A23" t="s">
        <v>33</v>
      </c>
      <c r="B23">
        <v>22</v>
      </c>
      <c r="C23" t="s">
        <v>81</v>
      </c>
      <c r="D23" t="str">
        <f t="shared" si="0"/>
        <v>stdc Shaanxi</v>
      </c>
      <c r="E23" s="3">
        <f t="shared" si="1"/>
        <v>1.4360031868581643E-2</v>
      </c>
      <c r="F23" s="1">
        <f t="shared" si="2"/>
        <v>2.0025911461234287</v>
      </c>
      <c r="G23" s="3">
        <f t="shared" si="3"/>
        <v>3.1825523434492853E-2</v>
      </c>
      <c r="H23" s="12">
        <f>IF(H$40*'steel total per cent'!G23&lt;0,0,H$40*'steel total per cent'!G23)</f>
        <v>9.2344886274291813</v>
      </c>
      <c r="I23" s="12">
        <f>IF(I$40*'steel total per cent'!H23&lt;0,0,I$40*'steel total per cent'!H23)</f>
        <v>8.2530346689382057</v>
      </c>
      <c r="J23" s="12">
        <f>IF(J$40*'steel total per cent'!I23&lt;0,0,J$40*'steel total per cent'!I23)</f>
        <v>9.6799580297404919</v>
      </c>
      <c r="K23" s="12">
        <f>IF(K$40*'steel total per cent'!J23&lt;0,0,K$40*'steel total per cent'!J23)</f>
        <v>9.2040030551015413</v>
      </c>
      <c r="L23" s="12">
        <f>IF(L$40*'steel total per cent'!K23&lt;0,0,L$40*'steel total per cent'!K23)</f>
        <v>11.23707977355261</v>
      </c>
      <c r="M23" s="12">
        <f>IF(M$40*'steel total per cent'!L23&lt;0,0,M$40*'steel total per cent'!L23)</f>
        <v>11.556235646241078</v>
      </c>
      <c r="N23" s="12">
        <f>IF(N$40*'steel total per cent'!M23&lt;0,0,N$40*'steel total per cent'!M23)</f>
        <v>11.947503434564322</v>
      </c>
      <c r="O23" s="12">
        <f>IF(O$40*'steel total per cent'!N23&lt;0,0,O$40*'steel total per cent'!N23)</f>
        <v>11.85880026838932</v>
      </c>
      <c r="P23" s="12">
        <f>IF(P$40*'steel total per cent'!O23&lt;0,0,P$40*'steel total per cent'!O23)</f>
        <v>11.767524710395243</v>
      </c>
      <c r="Q23" s="12">
        <f>IF(Q$40*'steel total per cent'!P23&lt;0,0,Q$40*'steel total per cent'!P23)</f>
        <v>11.673602161219339</v>
      </c>
      <c r="R23" s="12">
        <f>IF(R$40*'steel total per cent'!Q23&lt;0,0,R$40*'steel total per cent'!Q23)</f>
        <v>11.576955858117334</v>
      </c>
      <c r="S23" s="12">
        <f>IF(S$40*'steel total per cent'!R23&lt;0,0,S$40*'steel total per cent'!R23)</f>
        <v>11.477506812225371</v>
      </c>
      <c r="T23" s="12">
        <f>IF(T$40*'steel total per cent'!S23&lt;0,0,T$40*'steel total per cent'!S23)</f>
        <v>11.37517374400254</v>
      </c>
      <c r="U23" s="12">
        <f>IF(U$40*'steel total per cent'!T23&lt;0,0,U$40*'steel total per cent'!T23)</f>
        <v>11.269873016801247</v>
      </c>
      <c r="V23" s="12">
        <f>IF(V$40*'steel total per cent'!U23&lt;0,0,V$40*'steel total per cent'!U23)</f>
        <v>11.161518568511116</v>
      </c>
      <c r="W23" s="12">
        <f>IF(W$40*'steel total per cent'!V23&lt;0,0,W$40*'steel total per cent'!V23)</f>
        <v>11.050021841220573</v>
      </c>
    </row>
    <row r="24" spans="1:23">
      <c r="A24" t="s">
        <v>14</v>
      </c>
      <c r="B24">
        <v>23</v>
      </c>
      <c r="C24" t="s">
        <v>70</v>
      </c>
      <c r="D24" t="str">
        <f t="shared" si="0"/>
        <v>stdc Shandong</v>
      </c>
      <c r="E24" s="3">
        <f t="shared" si="1"/>
        <v>6.3803204884107026E-2</v>
      </c>
      <c r="F24" s="1">
        <f t="shared" si="2"/>
        <v>-9.5756741128863609</v>
      </c>
      <c r="G24" s="3">
        <f t="shared" si="3"/>
        <v>-0.15217826238304374</v>
      </c>
      <c r="H24" s="12">
        <f>IF(H$40*'steel total per cent'!G24&lt;0,0,H$40*'steel total per cent'!G24)</f>
        <v>59.503258511892803</v>
      </c>
      <c r="I24" s="12">
        <f>IF(I$40*'steel total per cent'!H24&lt;0,0,I$40*'steel total per cent'!H24)</f>
        <v>63.969207723937949</v>
      </c>
      <c r="J24" s="12">
        <f>IF(J$40*'steel total per cent'!I24&lt;0,0,J$40*'steel total per cent'!I24)</f>
        <v>58.425420095992919</v>
      </c>
      <c r="K24" s="12">
        <f>IF(K$40*'steel total per cent'!J24&lt;0,0,K$40*'steel total per cent'!J24)</f>
        <v>56.044397362389425</v>
      </c>
      <c r="L24" s="12">
        <f>IF(L$40*'steel total per cent'!K24&lt;0,0,L$40*'steel total per cent'!K24)</f>
        <v>49.927584399006442</v>
      </c>
      <c r="M24" s="12">
        <f>IF(M$40*'steel total per cent'!L24&lt;0,0,M$40*'steel total per cent'!L24)</f>
        <v>51.345629130485129</v>
      </c>
      <c r="N24" s="12">
        <f>IF(N$40*'steel total per cent'!M24&lt;0,0,N$40*'steel total per cent'!M24)</f>
        <v>53.084075053962401</v>
      </c>
      <c r="O24" s="12">
        <f>IF(O$40*'steel total per cent'!N24&lt;0,0,O$40*'steel total per cent'!N24)</f>
        <v>52.689957106514441</v>
      </c>
      <c r="P24" s="12">
        <f>IF(P$40*'steel total per cent'!O24&lt;0,0,P$40*'steel total per cent'!O24)</f>
        <v>52.284409738590497</v>
      </c>
      <c r="Q24" s="12">
        <f>IF(Q$40*'steel total per cent'!P24&lt;0,0,Q$40*'steel total per cent'!P24)</f>
        <v>51.86710149699676</v>
      </c>
      <c r="R24" s="12">
        <f>IF(R$40*'steel total per cent'!Q24&lt;0,0,R$40*'steel total per cent'!Q24)</f>
        <v>51.437691316396801</v>
      </c>
      <c r="S24" s="12">
        <f>IF(S$40*'steel total per cent'!R24&lt;0,0,S$40*'steel total per cent'!R24)</f>
        <v>50.995828240559447</v>
      </c>
      <c r="T24" s="12">
        <f>IF(T$40*'steel total per cent'!S24&lt;0,0,T$40*'steel total per cent'!S24)</f>
        <v>50.54115113552281</v>
      </c>
      <c r="U24" s="12">
        <f>IF(U$40*'steel total per cent'!T24&lt;0,0,U$40*'steel total per cent'!T24)</f>
        <v>50.073288394440105</v>
      </c>
      <c r="V24" s="12">
        <f>IF(V$40*'steel total per cent'!U24&lt;0,0,V$40*'steel total per cent'!U24)</f>
        <v>49.591857633866006</v>
      </c>
      <c r="W24" s="12">
        <f>IF(W$40*'steel total per cent'!V24&lt;0,0,W$40*'steel total per cent'!V24)</f>
        <v>49.096465381235262</v>
      </c>
    </row>
    <row r="25" spans="1:23">
      <c r="A25" t="s">
        <v>3</v>
      </c>
      <c r="B25">
        <v>24</v>
      </c>
      <c r="C25" t="s">
        <v>168</v>
      </c>
      <c r="D25" t="str">
        <f t="shared" si="0"/>
        <v>stdc Shanghai</v>
      </c>
      <c r="E25" s="3">
        <f t="shared" si="1"/>
        <v>1.6462723936705254E-2</v>
      </c>
      <c r="F25" s="1">
        <f t="shared" si="2"/>
        <v>-3.1504465215728317</v>
      </c>
      <c r="G25" s="3">
        <f t="shared" si="3"/>
        <v>-5.0067438775769399E-2</v>
      </c>
      <c r="H25" s="12">
        <f>IF(H$40*'steel total per cent'!G25&lt;0,0,H$40*'steel total per cent'!G25)</f>
        <v>16.032934795953171</v>
      </c>
      <c r="I25" s="12">
        <f>IF(I$40*'steel total per cent'!H25&lt;0,0,I$40*'steel total per cent'!H25)</f>
        <v>15.254730524477967</v>
      </c>
      <c r="J25" s="12">
        <f>IF(J$40*'steel total per cent'!I25&lt;0,0,J$40*'steel total per cent'!I25)</f>
        <v>13.141091081699788</v>
      </c>
      <c r="K25" s="12">
        <f>IF(K$40*'steel total per cent'!J25&lt;0,0,K$40*'steel total per cent'!J25)</f>
        <v>12.728837387345672</v>
      </c>
      <c r="L25" s="12">
        <f>IF(L$40*'steel total per cent'!K25&lt;0,0,L$40*'steel total per cent'!K25)</f>
        <v>12.882488274380339</v>
      </c>
      <c r="M25" s="12">
        <f>IF(M$40*'steel total per cent'!L25&lt;0,0,M$40*'steel total per cent'!L25)</f>
        <v>13.248377088063553</v>
      </c>
      <c r="N25" s="12">
        <f>IF(N$40*'steel total per cent'!M25&lt;0,0,N$40*'steel total per cent'!M25)</f>
        <v>13.696936927166963</v>
      </c>
      <c r="O25" s="12">
        <f>IF(O$40*'steel total per cent'!N25&lt;0,0,O$40*'steel total per cent'!N25)</f>
        <v>13.595245249152951</v>
      </c>
      <c r="P25" s="12">
        <f>IF(P$40*'steel total per cent'!O25&lt;0,0,P$40*'steel total per cent'!O25)</f>
        <v>13.490604512476533</v>
      </c>
      <c r="Q25" s="12">
        <f>IF(Q$40*'steel total per cent'!P25&lt;0,0,Q$40*'steel total per cent'!P25)</f>
        <v>13.3829291944365</v>
      </c>
      <c r="R25" s="12">
        <f>IF(R$40*'steel total per cent'!Q25&lt;0,0,R$40*'steel total per cent'!Q25)</f>
        <v>13.272131292173308</v>
      </c>
      <c r="S25" s="12">
        <f>IF(S$40*'steel total per cent'!R25&lt;0,0,S$40*'steel total per cent'!R25)</f>
        <v>13.15812025074448</v>
      </c>
      <c r="T25" s="12">
        <f>IF(T$40*'steel total per cent'!S25&lt;0,0,T$40*'steel total per cent'!S25)</f>
        <v>13.040802889114218</v>
      </c>
      <c r="U25" s="12">
        <f>IF(U$40*'steel total per cent'!T25&lt;0,0,U$40*'steel total per cent'!T25)</f>
        <v>12.920083323996677</v>
      </c>
      <c r="V25" s="12">
        <f>IF(V$40*'steel total per cent'!U25&lt;0,0,V$40*'steel total per cent'!U25)</f>
        <v>12.795862891490728</v>
      </c>
      <c r="W25" s="12">
        <f>IF(W$40*'steel total per cent'!V25&lt;0,0,W$40*'steel total per cent'!V25)</f>
        <v>12.668040066442108</v>
      </c>
    </row>
    <row r="26" spans="1:23">
      <c r="A26" t="s">
        <v>15</v>
      </c>
      <c r="B26">
        <v>25</v>
      </c>
      <c r="C26" t="s">
        <v>61</v>
      </c>
      <c r="D26" t="str">
        <f t="shared" si="0"/>
        <v>stdc Shanxi</v>
      </c>
      <c r="E26" s="3">
        <f t="shared" si="1"/>
        <v>6.0612231665880117E-2</v>
      </c>
      <c r="F26" s="1">
        <f t="shared" si="2"/>
        <v>12.849552994218946</v>
      </c>
      <c r="G26" s="3">
        <f t="shared" si="3"/>
        <v>0.20420730948096771</v>
      </c>
      <c r="H26" s="12">
        <f>IF(H$40*'steel total per cent'!G26&lt;0,0,H$40*'steel total per cent'!G26)</f>
        <v>34.581016012576718</v>
      </c>
      <c r="I26" s="12">
        <f>IF(I$40*'steel total per cent'!H26&lt;0,0,I$40*'steel total per cent'!H26)</f>
        <v>35.131471066918721</v>
      </c>
      <c r="J26" s="12">
        <f>IF(J$40*'steel total per cent'!I26&lt;0,0,J$40*'steel total per cent'!I26)</f>
        <v>36.207519028913303</v>
      </c>
      <c r="K26" s="12">
        <f>IF(K$40*'steel total per cent'!J26&lt;0,0,K$40*'steel total per cent'!J26)</f>
        <v>42.059378984728916</v>
      </c>
      <c r="L26" s="12">
        <f>IF(L$40*'steel total per cent'!K26&lt;0,0,L$40*'steel total per cent'!K26)</f>
        <v>47.430569006795665</v>
      </c>
      <c r="M26" s="12">
        <f>IF(M$40*'steel total per cent'!L26&lt;0,0,M$40*'steel total per cent'!L26)</f>
        <v>48.77769343311703</v>
      </c>
      <c r="N26" s="12">
        <f>IF(N$40*'steel total per cent'!M26&lt;0,0,N$40*'steel total per cent'!M26)</f>
        <v>50.42919490931726</v>
      </c>
      <c r="O26" s="12">
        <f>IF(O$40*'steel total per cent'!N26&lt;0,0,O$40*'steel total per cent'!N26)</f>
        <v>50.05478788105296</v>
      </c>
      <c r="P26" s="12">
        <f>IF(P$40*'steel total per cent'!O26&lt;0,0,P$40*'steel total per cent'!O26)</f>
        <v>49.669523048968998</v>
      </c>
      <c r="Q26" s="12">
        <f>IF(Q$40*'steel total per cent'!P26&lt;0,0,Q$40*'steel total per cent'!P26)</f>
        <v>49.2730855367546</v>
      </c>
      <c r="R26" s="12">
        <f>IF(R$40*'steel total per cent'!Q26&lt;0,0,R$40*'steel total per cent'!Q26)</f>
        <v>48.865151336685997</v>
      </c>
      <c r="S26" s="12">
        <f>IF(S$40*'steel total per cent'!R26&lt;0,0,S$40*'steel total per cent'!R26)</f>
        <v>48.445387044815391</v>
      </c>
      <c r="T26" s="12">
        <f>IF(T$40*'steel total per cent'!S26&lt;0,0,T$40*'steel total per cent'!S26)</f>
        <v>48.01344958848054</v>
      </c>
      <c r="U26" s="12">
        <f>IF(U$40*'steel total per cent'!T26&lt;0,0,U$40*'steel total per cent'!T26)</f>
        <v>47.568985945911976</v>
      </c>
      <c r="V26" s="12">
        <f>IF(V$40*'steel total per cent'!U26&lt;0,0,V$40*'steel total per cent'!U26)</f>
        <v>47.111632857708933</v>
      </c>
      <c r="W26" s="12">
        <f>IF(W$40*'steel total per cent'!V26&lt;0,0,W$40*'steel total per cent'!V26)</f>
        <v>46.641016529947997</v>
      </c>
    </row>
    <row r="27" spans="1:23">
      <c r="A27" t="s">
        <v>10</v>
      </c>
      <c r="B27">
        <v>26</v>
      </c>
      <c r="C27" t="s">
        <v>78</v>
      </c>
      <c r="D27" t="str">
        <f t="shared" si="0"/>
        <v>stdc Sichuan</v>
      </c>
      <c r="E27" s="3">
        <f t="shared" si="1"/>
        <v>2.743345707266321E-2</v>
      </c>
      <c r="F27" s="1">
        <f t="shared" si="2"/>
        <v>3.8388603789799802</v>
      </c>
      <c r="G27" s="3">
        <f t="shared" si="3"/>
        <v>6.1007830374899374E-2</v>
      </c>
      <c r="H27" s="12">
        <f>IF(H$40*'steel total per cent'!G27&lt;0,0,H$40*'steel total per cent'!G27)</f>
        <v>17.62849766110325</v>
      </c>
      <c r="I27" s="12">
        <f>IF(I$40*'steel total per cent'!H27&lt;0,0,I$40*'steel total per cent'!H27)</f>
        <v>17.919850137036988</v>
      </c>
      <c r="J27" s="12">
        <f>IF(J$40*'steel total per cent'!I27&lt;0,0,J$40*'steel total per cent'!I27)</f>
        <v>16.56274446088144</v>
      </c>
      <c r="K27" s="12">
        <f>IF(K$40*'steel total per cent'!J27&lt;0,0,K$40*'steel total per cent'!J27)</f>
        <v>18.746277761228374</v>
      </c>
      <c r="L27" s="12">
        <f>IF(L$40*'steel total per cent'!K27&lt;0,0,L$40*'steel total per cent'!K27)</f>
        <v>21.46735804008323</v>
      </c>
      <c r="M27" s="12">
        <f>IF(M$40*'steel total per cent'!L27&lt;0,0,M$40*'steel total per cent'!L27)</f>
        <v>22.077074579225719</v>
      </c>
      <c r="N27" s="12">
        <f>IF(N$40*'steel total per cent'!M27&lt;0,0,N$40*'steel total per cent'!M27)</f>
        <v>22.824553984084574</v>
      </c>
      <c r="O27" s="12">
        <f>IF(O$40*'steel total per cent'!N27&lt;0,0,O$40*'steel total per cent'!N27)</f>
        <v>22.655095133035967</v>
      </c>
      <c r="P27" s="12">
        <f>IF(P$40*'steel total per cent'!O27&lt;0,0,P$40*'steel total per cent'!O27)</f>
        <v>22.480721975306952</v>
      </c>
      <c r="Q27" s="12">
        <f>IF(Q$40*'steel total per cent'!P27&lt;0,0,Q$40*'steel total per cent'!P27)</f>
        <v>22.301291996003794</v>
      </c>
      <c r="R27" s="12">
        <f>IF(R$40*'steel total per cent'!Q27&lt;0,0,R$40*'steel total per cent'!Q27)</f>
        <v>22.116658547300847</v>
      </c>
      <c r="S27" s="12">
        <f>IF(S$40*'steel total per cent'!R27&lt;0,0,S$40*'steel total per cent'!R27)</f>
        <v>21.926670728585513</v>
      </c>
      <c r="T27" s="12">
        <f>IF(T$40*'steel total per cent'!S27&lt;0,0,T$40*'steel total per cent'!S27)</f>
        <v>21.731173263127435</v>
      </c>
      <c r="U27" s="12">
        <f>IF(U$40*'steel total per cent'!T27&lt;0,0,U$40*'steel total per cent'!T27)</f>
        <v>21.530006371171073</v>
      </c>
      <c r="V27" s="12">
        <f>IF(V$40*'steel total per cent'!U27&lt;0,0,V$40*'steel total per cent'!U27)</f>
        <v>21.323005639347976</v>
      </c>
      <c r="W27" s="12">
        <f>IF(W$40*'steel total per cent'!V27&lt;0,0,W$40*'steel total per cent'!V27)</f>
        <v>21.110001886302012</v>
      </c>
    </row>
    <row r="28" spans="1:23">
      <c r="A28" t="s">
        <v>11</v>
      </c>
      <c r="B28">
        <v>27</v>
      </c>
      <c r="C28" t="s">
        <v>59</v>
      </c>
      <c r="D28" t="str">
        <f t="shared" si="0"/>
        <v>stdc Tianjin</v>
      </c>
      <c r="E28" s="3">
        <f t="shared" si="1"/>
        <v>2.2028283868046089E-2</v>
      </c>
      <c r="F28" s="1">
        <f t="shared" si="2"/>
        <v>-1.3589458384299213</v>
      </c>
      <c r="G28" s="3">
        <f t="shared" si="3"/>
        <v>-2.1596601338660048E-2</v>
      </c>
      <c r="H28" s="12">
        <f>IF(H$40*'steel total per cent'!G28&lt;0,0,H$40*'steel total per cent'!G28)</f>
        <v>18.596622284070367</v>
      </c>
      <c r="I28" s="12">
        <f>IF(I$40*'steel total per cent'!H28&lt;0,0,I$40*'steel total per cent'!H28)</f>
        <v>16.056140738850623</v>
      </c>
      <c r="J28" s="12">
        <f>IF(J$40*'steel total per cent'!I28&lt;0,0,J$40*'steel total per cent'!I28)</f>
        <v>14.815503290498816</v>
      </c>
      <c r="K28" s="12">
        <f>IF(K$40*'steel total per cent'!J28&lt;0,0,K$40*'steel total per cent'!J28)</f>
        <v>15.796630174471838</v>
      </c>
      <c r="L28" s="12">
        <f>IF(L$40*'steel total per cent'!K28&lt;0,0,L$40*'steel total per cent'!K28)</f>
        <v>17.237676445640446</v>
      </c>
      <c r="M28" s="12">
        <f>IF(M$40*'steel total per cent'!L28&lt;0,0,M$40*'steel total per cent'!L28)</f>
        <v>17.727261442810086</v>
      </c>
      <c r="N28" s="12">
        <f>IF(N$40*'steel total per cent'!M28&lt;0,0,N$40*'steel total per cent'!M28)</f>
        <v>18.327466093362741</v>
      </c>
      <c r="O28" s="12">
        <f>IF(O$40*'steel total per cent'!N28&lt;0,0,O$40*'steel total per cent'!N28)</f>
        <v>18.191395467449123</v>
      </c>
      <c r="P28" s="12">
        <f>IF(P$40*'steel total per cent'!O28&lt;0,0,P$40*'steel total per cent'!O28)</f>
        <v>18.051378793384011</v>
      </c>
      <c r="Q28" s="12">
        <f>IF(Q$40*'steel total per cent'!P28&lt;0,0,Q$40*'steel total per cent'!P28)</f>
        <v>17.90730163577101</v>
      </c>
      <c r="R28" s="12">
        <f>IF(R$40*'steel total per cent'!Q28&lt;0,0,R$40*'steel total per cent'!Q28)</f>
        <v>17.759046240587235</v>
      </c>
      <c r="S28" s="12">
        <f>IF(S$40*'steel total per cent'!R28&lt;0,0,S$40*'steel total per cent'!R28)</f>
        <v>17.606491438943127</v>
      </c>
      <c r="T28" s="12">
        <f>IF(T$40*'steel total per cent'!S28&lt;0,0,T$40*'steel total per cent'!S28)</f>
        <v>17.449512548051342</v>
      </c>
      <c r="U28" s="12">
        <f>IF(U$40*'steel total per cent'!T28&lt;0,0,U$40*'steel total per cent'!T28)</f>
        <v>17.287981269323694</v>
      </c>
      <c r="V28" s="12">
        <f>IF(V$40*'steel total per cent'!U28&lt;0,0,V$40*'steel total per cent'!U28)</f>
        <v>17.121765583512946</v>
      </c>
      <c r="W28" s="12">
        <f>IF(W$40*'steel total per cent'!V28&lt;0,0,W$40*'steel total per cent'!V28)</f>
        <v>16.950729642813684</v>
      </c>
    </row>
    <row r="29" spans="1:23">
      <c r="A29" t="s">
        <v>18</v>
      </c>
      <c r="B29">
        <v>28</v>
      </c>
      <c r="C29" t="s">
        <v>85</v>
      </c>
      <c r="D29" t="str">
        <f t="shared" si="0"/>
        <v>stdc Xinjiang</v>
      </c>
      <c r="E29" s="3">
        <f t="shared" si="1"/>
        <v>1.2414213676471263E-2</v>
      </c>
      <c r="F29" s="1">
        <f t="shared" si="2"/>
        <v>3.0265485532747034</v>
      </c>
      <c r="G29" s="3">
        <f t="shared" si="3"/>
        <v>4.8098430922523305E-2</v>
      </c>
      <c r="H29" s="12">
        <f>IF(H$40*'steel total per cent'!G29&lt;0,0,H$40*'steel total per cent'!G29)</f>
        <v>6.6878804037840078</v>
      </c>
      <c r="I29" s="12">
        <f>IF(I$40*'steel total per cent'!H29&lt;0,0,I$40*'steel total per cent'!H29)</f>
        <v>7.7505355591355496</v>
      </c>
      <c r="J29" s="12">
        <f>IF(J$40*'steel total per cent'!I29&lt;0,0,J$40*'steel total per cent'!I29)</f>
        <v>9.0737856626204731</v>
      </c>
      <c r="K29" s="12">
        <f>IF(K$40*'steel total per cent'!J29&lt;0,0,K$40*'steel total per cent'!J29)</f>
        <v>9.021358227828193</v>
      </c>
      <c r="L29" s="12">
        <f>IF(L$40*'steel total per cent'!K29&lt;0,0,L$40*'steel total per cent'!K29)</f>
        <v>9.7144289570587112</v>
      </c>
      <c r="M29" s="12">
        <f>IF(M$40*'steel total per cent'!L29&lt;0,0,M$40*'steel total per cent'!L29)</f>
        <v>9.9903384561402486</v>
      </c>
      <c r="N29" s="12">
        <f>IF(N$40*'steel total per cent'!M29&lt;0,0,N$40*'steel total per cent'!M29)</f>
        <v>10.328588536183062</v>
      </c>
      <c r="O29" s="12">
        <f>IF(O$40*'steel total per cent'!N29&lt;0,0,O$40*'steel total per cent'!N29)</f>
        <v>10.25190485826691</v>
      </c>
      <c r="P29" s="12">
        <f>IF(P$40*'steel total per cent'!O29&lt;0,0,P$40*'steel total per cent'!O29)</f>
        <v>10.172997353691187</v>
      </c>
      <c r="Q29" s="12">
        <f>IF(Q$40*'steel total per cent'!P29&lt;0,0,Q$40*'steel total per cent'!P29)</f>
        <v>10.091801531482771</v>
      </c>
      <c r="R29" s="12">
        <f>IF(R$40*'steel total per cent'!Q29&lt;0,0,R$40*'steel total per cent'!Q29)</f>
        <v>10.00825103043031</v>
      </c>
      <c r="S29" s="12">
        <f>IF(S$40*'steel total per cent'!R29&lt;0,0,S$40*'steel total per cent'!R29)</f>
        <v>9.9222775648473274</v>
      </c>
      <c r="T29" s="12">
        <f>IF(T$40*'steel total per cent'!S29&lt;0,0,T$40*'steel total per cent'!S29)</f>
        <v>9.8338108687624377</v>
      </c>
      <c r="U29" s="12">
        <f>IF(U$40*'steel total per cent'!T29&lt;0,0,U$40*'steel total per cent'!T29)</f>
        <v>9.7427786384910871</v>
      </c>
      <c r="V29" s="12">
        <f>IF(V$40*'steel total per cent'!U29&lt;0,0,V$40*'steel total per cent'!U29)</f>
        <v>9.6491064735418668</v>
      </c>
      <c r="W29" s="12">
        <f>IF(W$40*'steel total per cent'!V29&lt;0,0,W$40*'steel total per cent'!V29)</f>
        <v>9.552717815809121</v>
      </c>
    </row>
    <row r="30" spans="1:23">
      <c r="A30" t="s">
        <v>29</v>
      </c>
      <c r="B30">
        <v>29</v>
      </c>
      <c r="C30" t="s">
        <v>169</v>
      </c>
      <c r="D30" t="str">
        <f t="shared" si="0"/>
        <v>stdc Tibet</v>
      </c>
      <c r="E30" s="3">
        <f t="shared" si="1"/>
        <v>0</v>
      </c>
      <c r="F30" s="1">
        <f t="shared" si="2"/>
        <v>0</v>
      </c>
      <c r="G30" s="3">
        <f t="shared" si="3"/>
        <v>0</v>
      </c>
      <c r="H30" s="12">
        <f>IF(H$40*'steel total per cent'!G30&lt;0,0,H$40*'steel total per cent'!G30)</f>
        <v>0</v>
      </c>
      <c r="I30" s="12">
        <f>IF(I$40*'steel total per cent'!H30&lt;0,0,I$40*'steel total per cent'!H30)</f>
        <v>0</v>
      </c>
      <c r="J30" s="12">
        <f>IF(J$40*'steel total per cent'!I30&lt;0,0,J$40*'steel total per cent'!I30)</f>
        <v>0</v>
      </c>
      <c r="K30" s="12">
        <f>IF(K$40*'steel total per cent'!J30&lt;0,0,K$40*'steel total per cent'!J30)</f>
        <v>0</v>
      </c>
      <c r="L30" s="12">
        <f>IF(L$40*'steel total per cent'!K30&lt;0,0,L$40*'steel total per cent'!K30)</f>
        <v>0</v>
      </c>
      <c r="M30" s="12">
        <f>IF(M$40*'steel total per cent'!L30&lt;0,0,M$40*'steel total per cent'!L30)</f>
        <v>0</v>
      </c>
      <c r="N30" s="12">
        <f>IF(N$40*'steel total per cent'!M30&lt;0,0,N$40*'steel total per cent'!M30)</f>
        <v>0</v>
      </c>
      <c r="O30" s="12">
        <f>IF(O$40*'steel total per cent'!N30&lt;0,0,O$40*'steel total per cent'!N30)</f>
        <v>0</v>
      </c>
      <c r="P30" s="12">
        <f>IF(P$40*'steel total per cent'!O30&lt;0,0,P$40*'steel total per cent'!O30)</f>
        <v>0</v>
      </c>
      <c r="Q30" s="12">
        <f>IF(Q$40*'steel total per cent'!P30&lt;0,0,Q$40*'steel total per cent'!P30)</f>
        <v>0</v>
      </c>
      <c r="R30" s="12">
        <f>IF(R$40*'steel total per cent'!Q30&lt;0,0,R$40*'steel total per cent'!Q30)</f>
        <v>0</v>
      </c>
      <c r="S30" s="12">
        <f>IF(S$40*'steel total per cent'!R30&lt;0,0,S$40*'steel total per cent'!R30)</f>
        <v>0</v>
      </c>
      <c r="T30" s="12">
        <f>IF(T$40*'steel total per cent'!S30&lt;0,0,T$40*'steel total per cent'!S30)</f>
        <v>0</v>
      </c>
      <c r="U30" s="12">
        <f>IF(U$40*'steel total per cent'!T30&lt;0,0,U$40*'steel total per cent'!T30)</f>
        <v>0</v>
      </c>
      <c r="V30" s="12">
        <f>IF(V$40*'steel total per cent'!U30&lt;0,0,V$40*'steel total per cent'!U30)</f>
        <v>0</v>
      </c>
      <c r="W30" s="12">
        <f>IF(W$40*'steel total per cent'!V30&lt;0,0,W$40*'steel total per cent'!V30)</f>
        <v>0</v>
      </c>
    </row>
    <row r="31" spans="1:23">
      <c r="A31" t="s">
        <v>4</v>
      </c>
      <c r="B31">
        <v>30</v>
      </c>
      <c r="C31" t="s">
        <v>170</v>
      </c>
      <c r="D31" t="str">
        <f t="shared" si="0"/>
        <v>stdc Yunnan</v>
      </c>
      <c r="E31" s="3">
        <f t="shared" si="1"/>
        <v>2.1625911910952644E-2</v>
      </c>
      <c r="F31" s="1">
        <f t="shared" si="2"/>
        <v>4.1753867898751338</v>
      </c>
      <c r="G31" s="3">
        <f t="shared" si="3"/>
        <v>6.6355966062506863E-2</v>
      </c>
      <c r="H31" s="12">
        <f>IF(H$40*'steel total per cent'!G31&lt;0,0,H$40*'steel total per cent'!G31)</f>
        <v>12.747423656728632</v>
      </c>
      <c r="I31" s="12">
        <f>IF(I$40*'steel total per cent'!H31&lt;0,0,I$40*'steel total per cent'!H31)</f>
        <v>12.650214268145593</v>
      </c>
      <c r="J31" s="12">
        <f>IF(J$40*'steel total per cent'!I31&lt;0,0,J$40*'steel total per cent'!I31)</f>
        <v>12.403810236038705</v>
      </c>
      <c r="K31" s="12">
        <f>IF(K$40*'steel total per cent'!J31&lt;0,0,K$40*'steel total per cent'!J31)</f>
        <v>15.032005057472849</v>
      </c>
      <c r="L31" s="12">
        <f>IF(L$40*'steel total per cent'!K31&lt;0,0,L$40*'steel total per cent'!K31)</f>
        <v>16.922810446603766</v>
      </c>
      <c r="M31" s="12">
        <f>IF(M$40*'steel total per cent'!L31&lt;0,0,M$40*'steel total per cent'!L31)</f>
        <v>17.403452610339137</v>
      </c>
      <c r="N31" s="12">
        <f>IF(N$40*'steel total per cent'!M31&lt;0,0,N$40*'steel total per cent'!M31)</f>
        <v>17.992693832176865</v>
      </c>
      <c r="O31" s="12">
        <f>IF(O$40*'steel total per cent'!N31&lt;0,0,O$40*'steel total per cent'!N31)</f>
        <v>17.859108692848576</v>
      </c>
      <c r="P31" s="12">
        <f>IF(P$40*'steel total per cent'!O31&lt;0,0,P$40*'steel total per cent'!O31)</f>
        <v>17.721649584479763</v>
      </c>
      <c r="Q31" s="12">
        <f>IF(Q$40*'steel total per cent'!P31&lt;0,0,Q$40*'steel total per cent'!P31)</f>
        <v>17.580204161968258</v>
      </c>
      <c r="R31" s="12">
        <f>IF(R$40*'steel total per cent'!Q31&lt;0,0,R$40*'steel total per cent'!Q31)</f>
        <v>17.434656822203916</v>
      </c>
      <c r="S31" s="12">
        <f>IF(S$40*'steel total per cent'!R31&lt;0,0,S$40*'steel total per cent'!R31)</f>
        <v>17.28488860958641</v>
      </c>
      <c r="T31" s="12">
        <f>IF(T$40*'steel total per cent'!S31&lt;0,0,T$40*'steel total per cent'!S31)</f>
        <v>17.130777118802996</v>
      </c>
      <c r="U31" s="12">
        <f>IF(U$40*'steel total per cent'!T31&lt;0,0,U$40*'steel total per cent'!T31)</f>
        <v>16.972196394786863</v>
      </c>
      <c r="V31" s="12">
        <f>IF(V$40*'steel total per cent'!U31&lt;0,0,V$40*'steel total per cent'!U31)</f>
        <v>16.809016829774265</v>
      </c>
      <c r="W31" s="12">
        <f>IF(W$40*'steel total per cent'!V31&lt;0,0,W$40*'steel total per cent'!V31)</f>
        <v>16.641105057376301</v>
      </c>
    </row>
    <row r="32" spans="1:23">
      <c r="A32" t="s">
        <v>23</v>
      </c>
      <c r="B32">
        <v>31</v>
      </c>
      <c r="C32" t="s">
        <v>66</v>
      </c>
      <c r="D32" t="str">
        <f t="shared" si="0"/>
        <v>stdc Zhejiang</v>
      </c>
      <c r="E32" s="3">
        <f t="shared" si="1"/>
        <v>1.3556391993189486E-2</v>
      </c>
      <c r="F32" s="1">
        <f t="shared" si="2"/>
        <v>-3.7266846308539865</v>
      </c>
      <c r="G32" s="3">
        <f t="shared" si="3"/>
        <v>-5.9225114063745997E-2</v>
      </c>
      <c r="H32" s="12">
        <f>IF(H$40*'steel total per cent'!G32&lt;0,0,H$40*'steel total per cent'!G32)</f>
        <v>14.334896343970913</v>
      </c>
      <c r="I32" s="12">
        <f>IF(I$40*'steel total per cent'!H32&lt;0,0,I$40*'steel total per cent'!H32)</f>
        <v>11.599339575638229</v>
      </c>
      <c r="J32" s="12">
        <f>IF(J$40*'steel total per cent'!I32&lt;0,0,J$40*'steel total per cent'!I32)</f>
        <v>8.9150495869803574</v>
      </c>
      <c r="K32" s="12">
        <f>IF(K$40*'steel total per cent'!J32&lt;0,0,K$40*'steel total per cent'!J32)</f>
        <v>9.8897605895669365</v>
      </c>
      <c r="L32" s="12">
        <f>IF(L$40*'steel total per cent'!K32&lt;0,0,L$40*'steel total per cent'!K32)</f>
        <v>10.608211713116926</v>
      </c>
      <c r="M32" s="12">
        <f>IF(M$40*'steel total per cent'!L32&lt;0,0,M$40*'steel total per cent'!L32)</f>
        <v>10.909506456519237</v>
      </c>
      <c r="N32" s="12">
        <f>IF(N$40*'steel total per cent'!M32&lt;0,0,N$40*'steel total per cent'!M32)</f>
        <v>11.278877469157672</v>
      </c>
      <c r="O32" s="12">
        <f>IF(O$40*'steel total per cent'!N32&lt;0,0,O$40*'steel total per cent'!N32)</f>
        <v>11.195138456409637</v>
      </c>
      <c r="P32" s="12">
        <f>IF(P$40*'steel total per cent'!O32&lt;0,0,P$40*'steel total per cent'!O32)</f>
        <v>11.108971012291908</v>
      </c>
      <c r="Q32" s="12">
        <f>IF(Q$40*'steel total per cent'!P32&lt;0,0,Q$40*'steel total per cent'!P32)</f>
        <v>11.020304712294768</v>
      </c>
      <c r="R32" s="12">
        <f>IF(R$40*'steel total per cent'!Q32&lt;0,0,R$40*'steel total per cent'!Q32)</f>
        <v>10.929067089597709</v>
      </c>
      <c r="S32" s="12">
        <f>IF(S$40*'steel total per cent'!R32&lt;0,0,S$40*'steel total per cent'!R32)</f>
        <v>10.835183575842436</v>
      </c>
      <c r="T32" s="12">
        <f>IF(T$40*'steel total per cent'!S32&lt;0,0,T$40*'steel total per cent'!S32)</f>
        <v>10.738577440188259</v>
      </c>
      <c r="U32" s="12">
        <f>IF(U$40*'steel total per cent'!T32&lt;0,0,U$40*'steel total per cent'!T32)</f>
        <v>10.639169726600111</v>
      </c>
      <c r="V32" s="12">
        <f>IF(V$40*'steel total per cent'!U32&lt;0,0,V$40*'steel total per cent'!U32)</f>
        <v>10.536879189317908</v>
      </c>
      <c r="W32" s="12">
        <f>IF(W$40*'steel total per cent'!V32&lt;0,0,W$40*'steel total per cent'!V32)</f>
        <v>10.43162222645452</v>
      </c>
    </row>
    <row r="33" spans="1:23">
      <c r="A33" t="s">
        <v>7</v>
      </c>
      <c r="B33">
        <v>32</v>
      </c>
      <c r="C33" t="s">
        <v>8</v>
      </c>
      <c r="E33" s="3">
        <f t="shared" si="1"/>
        <v>1</v>
      </c>
      <c r="F33" s="1">
        <f t="shared" si="2"/>
        <v>62.924059999999827</v>
      </c>
      <c r="G33" s="3">
        <f t="shared" si="3"/>
        <v>1</v>
      </c>
      <c r="H33" s="12">
        <f>H$40*'steel total per cent'!G33</f>
        <v>719.60065000000031</v>
      </c>
      <c r="I33" s="12">
        <f>I$40*'steel total per cent'!H33</f>
        <v>721.49741500000005</v>
      </c>
      <c r="J33" s="12">
        <f>J$40*'steel total per cent'!I33</f>
        <v>679.84159999999986</v>
      </c>
      <c r="K33" s="12">
        <f>K$40*'steel total per cent'!J33</f>
        <v>724.85117999999989</v>
      </c>
      <c r="L33" s="12">
        <f>L$40*'steel total per cent'!K33</f>
        <v>782.52471000000014</v>
      </c>
      <c r="M33" s="12">
        <f>M$40*'steel total per cent'!L33</f>
        <v>804.75</v>
      </c>
      <c r="N33" s="12">
        <f>N$40*'steel total per cent'!M33</f>
        <v>831.99700000000007</v>
      </c>
      <c r="O33" s="12">
        <f>O$40*'steel total per cent'!N33</f>
        <v>825.81991300000004</v>
      </c>
      <c r="P33" s="12">
        <f>P$40*'steel total per cent'!O33</f>
        <v>819.463690477</v>
      </c>
      <c r="Q33" s="12">
        <f>Q$40*'steel total per cent'!P33</f>
        <v>812.92313750083304</v>
      </c>
      <c r="R33" s="12">
        <f>R$40*'steel total per cent'!Q33</f>
        <v>806.19290848835726</v>
      </c>
      <c r="S33" s="12">
        <f>S$40*'steel total per cent'!R33</f>
        <v>799.26750283451963</v>
      </c>
      <c r="T33" s="12">
        <f>T$40*'steel total per cent'!S33</f>
        <v>792.14126041672068</v>
      </c>
      <c r="U33" s="12">
        <f>U$40*'steel total per cent'!T33</f>
        <v>784.80835696880558</v>
      </c>
      <c r="V33" s="12">
        <f>V$40*'steel total per cent'!U33</f>
        <v>777.26279932090097</v>
      </c>
      <c r="W33" s="12">
        <f>W$40*'steel total per cent'!V33</f>
        <v>769.49842050120719</v>
      </c>
    </row>
    <row r="34" spans="1:23">
      <c r="C34" t="s">
        <v>105</v>
      </c>
      <c r="H34" s="12"/>
      <c r="I34" s="12">
        <f t="shared" ref="I34:Q34" si="4">I33-H33</f>
        <v>1.896764999999732</v>
      </c>
      <c r="J34" s="12">
        <f t="shared" si="4"/>
        <v>-41.655815000000189</v>
      </c>
      <c r="K34" s="12">
        <f t="shared" si="4"/>
        <v>45.009580000000028</v>
      </c>
      <c r="L34" s="12">
        <f t="shared" si="4"/>
        <v>57.673530000000255</v>
      </c>
      <c r="M34" s="12">
        <f t="shared" si="4"/>
        <v>22.225289999999859</v>
      </c>
      <c r="N34" s="12">
        <f t="shared" si="4"/>
        <v>27.247000000000071</v>
      </c>
      <c r="O34" s="12">
        <f t="shared" si="4"/>
        <v>-6.1770870000000286</v>
      </c>
      <c r="P34" s="12">
        <f t="shared" si="4"/>
        <v>-6.3562225230000422</v>
      </c>
      <c r="Q34" s="12">
        <f t="shared" si="4"/>
        <v>-6.5405529761669641</v>
      </c>
      <c r="R34" s="12">
        <f t="shared" ref="R34:W34" si="5">R33-Q33</f>
        <v>-6.7302290124757747</v>
      </c>
      <c r="S34" s="12">
        <f t="shared" si="5"/>
        <v>-6.925405653837629</v>
      </c>
      <c r="T34" s="12">
        <f t="shared" si="5"/>
        <v>-7.1262424177989487</v>
      </c>
      <c r="U34" s="12">
        <f t="shared" si="5"/>
        <v>-7.3329034479151005</v>
      </c>
      <c r="V34" s="12">
        <f t="shared" si="5"/>
        <v>-7.5455576479046158</v>
      </c>
      <c r="W34" s="12">
        <f t="shared" si="5"/>
        <v>-7.7643788196937749</v>
      </c>
    </row>
    <row r="35" spans="1:23"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>
      <c r="A36" t="s">
        <v>106</v>
      </c>
      <c r="E36" s="3"/>
      <c r="F36" s="14"/>
      <c r="G36" s="15" t="s">
        <v>145</v>
      </c>
      <c r="H36" s="12">
        <f>'steel total prod'!G33</f>
        <v>800.52700000000027</v>
      </c>
      <c r="I36" s="12">
        <f>'steel total prod'!H33</f>
        <v>808.36570000000006</v>
      </c>
      <c r="J36" s="12">
        <f>'steel total prod'!I33</f>
        <v>831.72799999999984</v>
      </c>
      <c r="K36" s="12">
        <f>'steel total prod'!J33</f>
        <v>928.26439999999991</v>
      </c>
      <c r="L36" s="12">
        <f>'steel total prod'!K33</f>
        <v>996.34180000000015</v>
      </c>
      <c r="M36" s="12">
        <f>'steel total prod'!L33</f>
        <v>1065</v>
      </c>
      <c r="N36" s="12">
        <v>1100</v>
      </c>
      <c r="O36" s="12">
        <v>1100</v>
      </c>
      <c r="P36" s="12">
        <v>1100</v>
      </c>
      <c r="Q36" s="12">
        <v>1100</v>
      </c>
      <c r="R36" s="12">
        <v>1100</v>
      </c>
      <c r="S36" s="12">
        <v>1100</v>
      </c>
      <c r="T36" s="12">
        <v>1100</v>
      </c>
      <c r="U36" s="12">
        <v>1100</v>
      </c>
      <c r="V36" s="12">
        <v>1100</v>
      </c>
      <c r="W36" s="12">
        <v>1100</v>
      </c>
    </row>
    <row r="37" spans="1:23">
      <c r="E37" s="3"/>
      <c r="F37" s="14" t="s">
        <v>107</v>
      </c>
      <c r="G37" s="15" t="s">
        <v>142</v>
      </c>
      <c r="H37" s="12">
        <f>Scenarios!G7</f>
        <v>40.9</v>
      </c>
      <c r="I37" s="12">
        <f>Scenarios!H7</f>
        <v>46.45</v>
      </c>
      <c r="J37" s="12">
        <f>Scenarios!I7</f>
        <v>110.3</v>
      </c>
      <c r="K37" s="12">
        <f>Scenarios!J7</f>
        <v>157</v>
      </c>
      <c r="L37" s="12">
        <f>Scenarios!K7</f>
        <v>164</v>
      </c>
      <c r="M37" s="12">
        <f>Scenarios!L7</f>
        <v>207</v>
      </c>
      <c r="N37" s="12">
        <f>Scenarios!M7</f>
        <v>213.00299999999999</v>
      </c>
      <c r="O37" s="12">
        <f>Scenarios!N7</f>
        <v>219.18008699999996</v>
      </c>
      <c r="P37" s="12">
        <f>Scenarios!O7</f>
        <v>225.53630952299994</v>
      </c>
      <c r="Q37" s="12">
        <f>Scenarios!P7</f>
        <v>232.07686249916694</v>
      </c>
      <c r="R37" s="12">
        <f>Scenarios!Q7</f>
        <v>238.80709151164277</v>
      </c>
      <c r="S37" s="12">
        <f>Scenarios!R7</f>
        <v>245.7324971654804</v>
      </c>
      <c r="T37" s="12">
        <f>Scenarios!S7</f>
        <v>252.85873958327932</v>
      </c>
      <c r="U37" s="12">
        <f>Scenarios!T7</f>
        <v>260.19164303119442</v>
      </c>
      <c r="V37" s="12">
        <f>Scenarios!U7</f>
        <v>267.73720067909903</v>
      </c>
      <c r="W37" s="12">
        <f>Scenarios!V7</f>
        <v>275.50157949879286</v>
      </c>
    </row>
    <row r="38" spans="1:23">
      <c r="E38" s="3"/>
      <c r="F38" s="14" t="s">
        <v>107</v>
      </c>
      <c r="G38" s="15" t="s">
        <v>144</v>
      </c>
      <c r="H38" s="12">
        <f>H36*0.05</f>
        <v>40.026350000000015</v>
      </c>
      <c r="I38" s="12">
        <f t="shared" ref="I38:W38" si="6">I36*0.05</f>
        <v>40.418285000000004</v>
      </c>
      <c r="J38" s="12">
        <f t="shared" si="6"/>
        <v>41.586399999999998</v>
      </c>
      <c r="K38" s="12">
        <f t="shared" si="6"/>
        <v>46.413219999999995</v>
      </c>
      <c r="L38" s="12">
        <f t="shared" si="6"/>
        <v>49.817090000000007</v>
      </c>
      <c r="M38" s="12">
        <f t="shared" si="6"/>
        <v>53.25</v>
      </c>
      <c r="N38" s="12">
        <f t="shared" si="6"/>
        <v>55</v>
      </c>
      <c r="O38" s="12">
        <f t="shared" si="6"/>
        <v>55</v>
      </c>
      <c r="P38" s="12">
        <f t="shared" si="6"/>
        <v>55</v>
      </c>
      <c r="Q38" s="12">
        <f t="shared" si="6"/>
        <v>55</v>
      </c>
      <c r="R38" s="12">
        <f t="shared" si="6"/>
        <v>55</v>
      </c>
      <c r="S38" s="12">
        <f t="shared" si="6"/>
        <v>55</v>
      </c>
      <c r="T38" s="12">
        <f t="shared" si="6"/>
        <v>55</v>
      </c>
      <c r="U38" s="12">
        <f t="shared" si="6"/>
        <v>55</v>
      </c>
      <c r="V38" s="12">
        <f t="shared" si="6"/>
        <v>55</v>
      </c>
      <c r="W38" s="12">
        <f t="shared" si="6"/>
        <v>55</v>
      </c>
    </row>
    <row r="39" spans="1:23">
      <c r="F39" s="14" t="s">
        <v>107</v>
      </c>
      <c r="G39" s="15" t="s">
        <v>143</v>
      </c>
      <c r="H39" s="12">
        <f>H38+H37</f>
        <v>80.926350000000014</v>
      </c>
      <c r="I39" s="12">
        <f t="shared" ref="I39:W39" si="7">I38+I37</f>
        <v>86.868285000000014</v>
      </c>
      <c r="J39" s="12">
        <f t="shared" si="7"/>
        <v>151.88639999999998</v>
      </c>
      <c r="K39" s="12">
        <f t="shared" si="7"/>
        <v>203.41322</v>
      </c>
      <c r="L39" s="12">
        <f t="shared" si="7"/>
        <v>213.81709000000001</v>
      </c>
      <c r="M39" s="12">
        <f t="shared" si="7"/>
        <v>260.25</v>
      </c>
      <c r="N39" s="12">
        <f t="shared" si="7"/>
        <v>268.00299999999999</v>
      </c>
      <c r="O39" s="12">
        <f t="shared" si="7"/>
        <v>274.18008699999996</v>
      </c>
      <c r="P39" s="12">
        <f t="shared" si="7"/>
        <v>280.53630952299994</v>
      </c>
      <c r="Q39" s="12">
        <f t="shared" si="7"/>
        <v>287.07686249916696</v>
      </c>
      <c r="R39" s="12">
        <f t="shared" si="7"/>
        <v>293.80709151164274</v>
      </c>
      <c r="S39" s="12">
        <f t="shared" si="7"/>
        <v>300.73249716548037</v>
      </c>
      <c r="T39" s="12">
        <f t="shared" si="7"/>
        <v>307.85873958327932</v>
      </c>
      <c r="U39" s="12">
        <f t="shared" si="7"/>
        <v>315.19164303119442</v>
      </c>
      <c r="V39" s="12">
        <f t="shared" si="7"/>
        <v>322.73720067909903</v>
      </c>
      <c r="W39" s="12">
        <f t="shared" si="7"/>
        <v>330.50157949879286</v>
      </c>
    </row>
    <row r="40" spans="1:23">
      <c r="F40" s="15"/>
      <c r="G40" s="15" t="s">
        <v>108</v>
      </c>
      <c r="H40" s="12">
        <f>H36-H39</f>
        <v>719.60065000000031</v>
      </c>
      <c r="I40" s="12">
        <f t="shared" ref="I40:W40" si="8">I36-I39</f>
        <v>721.49741500000005</v>
      </c>
      <c r="J40" s="12">
        <f t="shared" si="8"/>
        <v>679.84159999999986</v>
      </c>
      <c r="K40" s="12">
        <f t="shared" si="8"/>
        <v>724.85117999999989</v>
      </c>
      <c r="L40" s="12">
        <f t="shared" si="8"/>
        <v>782.52471000000014</v>
      </c>
      <c r="M40" s="12">
        <f t="shared" si="8"/>
        <v>804.75</v>
      </c>
      <c r="N40" s="12">
        <f t="shared" si="8"/>
        <v>831.99700000000007</v>
      </c>
      <c r="O40" s="12">
        <f t="shared" si="8"/>
        <v>825.81991300000004</v>
      </c>
      <c r="P40" s="12">
        <f t="shared" si="8"/>
        <v>819.463690477</v>
      </c>
      <c r="Q40" s="12">
        <f t="shared" si="8"/>
        <v>812.92313750083304</v>
      </c>
      <c r="R40" s="12">
        <f t="shared" si="8"/>
        <v>806.19290848835726</v>
      </c>
      <c r="S40" s="12">
        <f t="shared" si="8"/>
        <v>799.26750283451963</v>
      </c>
      <c r="T40" s="12">
        <f t="shared" si="8"/>
        <v>792.14126041672068</v>
      </c>
      <c r="U40" s="12">
        <f t="shared" si="8"/>
        <v>784.80835696880558</v>
      </c>
      <c r="V40" s="12">
        <f t="shared" si="8"/>
        <v>777.26279932090097</v>
      </c>
      <c r="W40" s="12">
        <f t="shared" si="8"/>
        <v>769.49842050120719</v>
      </c>
    </row>
    <row r="201" spans="13:20">
      <c r="M201">
        <v>20010.099999999999</v>
      </c>
      <c r="N201" t="s">
        <v>7</v>
      </c>
      <c r="O201" t="s">
        <v>58</v>
      </c>
      <c r="P201">
        <v>200101</v>
      </c>
      <c r="Q201">
        <v>69483</v>
      </c>
      <c r="R201" t="s">
        <v>86</v>
      </c>
      <c r="S201">
        <v>42064</v>
      </c>
      <c r="T201">
        <v>6948.3</v>
      </c>
    </row>
    <row r="202" spans="13:20">
      <c r="M202">
        <v>27007.200000000001</v>
      </c>
      <c r="N202" t="s">
        <v>7</v>
      </c>
      <c r="O202" t="s">
        <v>58</v>
      </c>
      <c r="P202">
        <v>270072</v>
      </c>
      <c r="Q202">
        <v>68910</v>
      </c>
      <c r="R202" t="s">
        <v>86</v>
      </c>
      <c r="S202">
        <v>42095</v>
      </c>
      <c r="T202">
        <v>6891</v>
      </c>
    </row>
    <row r="203" spans="13:20">
      <c r="M203">
        <v>34016.5</v>
      </c>
      <c r="N203" t="s">
        <v>7</v>
      </c>
      <c r="O203" t="s">
        <v>58</v>
      </c>
      <c r="P203">
        <v>340165</v>
      </c>
      <c r="Q203">
        <v>69953</v>
      </c>
      <c r="R203" t="s">
        <v>86</v>
      </c>
      <c r="S203">
        <v>42125</v>
      </c>
      <c r="T203">
        <v>6995.3</v>
      </c>
    </row>
    <row r="204" spans="13:20">
      <c r="M204">
        <v>40997.1</v>
      </c>
      <c r="N204" t="s">
        <v>7</v>
      </c>
      <c r="O204" t="s">
        <v>58</v>
      </c>
      <c r="P204">
        <v>409971</v>
      </c>
      <c r="Q204">
        <v>68946</v>
      </c>
      <c r="R204" t="s">
        <v>86</v>
      </c>
      <c r="S204">
        <v>42156</v>
      </c>
      <c r="T204">
        <v>6894.6</v>
      </c>
    </row>
    <row r="205" spans="13:20">
      <c r="M205">
        <v>47604.2</v>
      </c>
      <c r="N205" t="s">
        <v>7</v>
      </c>
      <c r="O205" t="s">
        <v>58</v>
      </c>
      <c r="P205">
        <v>476042</v>
      </c>
      <c r="Q205">
        <v>65836</v>
      </c>
      <c r="R205" t="s">
        <v>86</v>
      </c>
      <c r="S205">
        <v>42186</v>
      </c>
      <c r="T205">
        <v>6583.6</v>
      </c>
    </row>
    <row r="206" spans="13:20">
      <c r="M206">
        <v>54301.8</v>
      </c>
      <c r="N206" t="s">
        <v>7</v>
      </c>
      <c r="O206" t="s">
        <v>58</v>
      </c>
      <c r="P206">
        <v>543018</v>
      </c>
      <c r="Q206">
        <v>66944</v>
      </c>
      <c r="R206" t="s">
        <v>86</v>
      </c>
      <c r="S206">
        <v>42217</v>
      </c>
      <c r="T206">
        <v>6694.4</v>
      </c>
    </row>
    <row r="207" spans="13:20">
      <c r="M207">
        <v>60893.599999999999</v>
      </c>
      <c r="N207" t="s">
        <v>7</v>
      </c>
      <c r="O207" t="s">
        <v>58</v>
      </c>
      <c r="P207">
        <v>608936</v>
      </c>
      <c r="Q207">
        <v>66118</v>
      </c>
      <c r="R207" t="s">
        <v>86</v>
      </c>
      <c r="S207">
        <v>42248</v>
      </c>
      <c r="T207">
        <v>6611.8</v>
      </c>
    </row>
    <row r="208" spans="13:20">
      <c r="M208">
        <v>67510.399999999994</v>
      </c>
      <c r="N208" t="s">
        <v>7</v>
      </c>
      <c r="O208" t="s">
        <v>58</v>
      </c>
      <c r="P208">
        <v>675104</v>
      </c>
      <c r="Q208">
        <v>66124</v>
      </c>
      <c r="R208" t="s">
        <v>86</v>
      </c>
      <c r="S208">
        <v>42278</v>
      </c>
      <c r="T208">
        <v>6612.4</v>
      </c>
    </row>
    <row r="209" spans="13:20">
      <c r="M209">
        <v>73837.7</v>
      </c>
      <c r="N209" t="s">
        <v>7</v>
      </c>
      <c r="O209" t="s">
        <v>58</v>
      </c>
      <c r="P209">
        <v>738377</v>
      </c>
      <c r="Q209">
        <v>63317</v>
      </c>
      <c r="R209" t="s">
        <v>86</v>
      </c>
      <c r="S209">
        <v>42309</v>
      </c>
      <c r="T209">
        <v>6331.7</v>
      </c>
    </row>
    <row r="210" spans="13:20">
      <c r="M210">
        <v>80382.3</v>
      </c>
      <c r="N210" t="s">
        <v>7</v>
      </c>
      <c r="O210" t="s">
        <v>58</v>
      </c>
      <c r="P210">
        <v>803823</v>
      </c>
      <c r="Q210">
        <v>64372</v>
      </c>
      <c r="R210" t="s">
        <v>86</v>
      </c>
      <c r="S210">
        <v>42339</v>
      </c>
      <c r="T210">
        <v>6437.2</v>
      </c>
    </row>
    <row r="211" spans="13:20">
      <c r="N211" t="s">
        <v>9</v>
      </c>
      <c r="O211" t="s">
        <v>58</v>
      </c>
      <c r="Q211">
        <v>1892</v>
      </c>
      <c r="R211" t="s">
        <v>63</v>
      </c>
      <c r="S211">
        <v>42036</v>
      </c>
      <c r="T211">
        <v>189.2</v>
      </c>
    </row>
    <row r="212" spans="13:20">
      <c r="N212" t="s">
        <v>9</v>
      </c>
      <c r="O212" t="s">
        <v>58</v>
      </c>
      <c r="Q212">
        <v>913</v>
      </c>
      <c r="R212" t="s">
        <v>63</v>
      </c>
      <c r="S212">
        <v>42064</v>
      </c>
      <c r="T212">
        <v>91.3</v>
      </c>
    </row>
    <row r="213" spans="13:20">
      <c r="N213" t="s">
        <v>9</v>
      </c>
      <c r="O213" t="s">
        <v>58</v>
      </c>
      <c r="Q213">
        <v>835</v>
      </c>
      <c r="R213" t="s">
        <v>63</v>
      </c>
      <c r="S213">
        <v>42095</v>
      </c>
      <c r="T213">
        <v>83.5</v>
      </c>
    </row>
    <row r="214" spans="13:20">
      <c r="N214" t="s">
        <v>9</v>
      </c>
      <c r="O214" t="s">
        <v>58</v>
      </c>
      <c r="Q214">
        <v>900</v>
      </c>
      <c r="R214" t="s">
        <v>63</v>
      </c>
      <c r="S214">
        <v>42125</v>
      </c>
      <c r="T214">
        <v>90</v>
      </c>
    </row>
    <row r="215" spans="13:20">
      <c r="N215" t="s">
        <v>9</v>
      </c>
      <c r="O215" t="s">
        <v>58</v>
      </c>
      <c r="Q215">
        <v>954</v>
      </c>
      <c r="R215" t="s">
        <v>63</v>
      </c>
      <c r="S215">
        <v>42156</v>
      </c>
      <c r="T215">
        <v>95.4</v>
      </c>
    </row>
    <row r="216" spans="13:20">
      <c r="N216" t="s">
        <v>10</v>
      </c>
      <c r="O216" t="s">
        <v>58</v>
      </c>
      <c r="Q216">
        <v>3209</v>
      </c>
      <c r="R216" t="s">
        <v>78</v>
      </c>
      <c r="S216">
        <v>42036</v>
      </c>
      <c r="T216">
        <v>320.89999999999998</v>
      </c>
    </row>
    <row r="217" spans="13:20">
      <c r="N217" t="s">
        <v>10</v>
      </c>
      <c r="O217" t="s">
        <v>58</v>
      </c>
      <c r="Q217">
        <v>1786</v>
      </c>
      <c r="R217" t="s">
        <v>78</v>
      </c>
      <c r="S217">
        <v>42064</v>
      </c>
      <c r="T217">
        <v>178.6</v>
      </c>
    </row>
    <row r="218" spans="13:20">
      <c r="N218" t="s">
        <v>10</v>
      </c>
      <c r="O218" t="s">
        <v>58</v>
      </c>
      <c r="Q218">
        <v>1663</v>
      </c>
      <c r="R218" t="s">
        <v>78</v>
      </c>
      <c r="S218">
        <v>42095</v>
      </c>
      <c r="T218">
        <v>166.3</v>
      </c>
    </row>
    <row r="219" spans="13:20">
      <c r="N219" t="s">
        <v>10</v>
      </c>
      <c r="O219" t="s">
        <v>58</v>
      </c>
      <c r="Q219">
        <v>1714</v>
      </c>
      <c r="R219" t="s">
        <v>78</v>
      </c>
      <c r="S219">
        <v>42125</v>
      </c>
      <c r="T219">
        <v>171.4</v>
      </c>
    </row>
    <row r="220" spans="13:20">
      <c r="N220" t="s">
        <v>10</v>
      </c>
      <c r="O220" t="s">
        <v>58</v>
      </c>
      <c r="Q220">
        <v>1647</v>
      </c>
      <c r="R220" t="s">
        <v>78</v>
      </c>
      <c r="S220">
        <v>42156</v>
      </c>
      <c r="T220">
        <v>164.7</v>
      </c>
    </row>
    <row r="221" spans="13:20">
      <c r="N221" t="s">
        <v>10</v>
      </c>
      <c r="O221" t="s">
        <v>58</v>
      </c>
      <c r="Q221">
        <v>1429</v>
      </c>
      <c r="R221" t="s">
        <v>78</v>
      </c>
      <c r="S221">
        <v>42186</v>
      </c>
      <c r="T221">
        <v>142.9</v>
      </c>
    </row>
    <row r="222" spans="13:20">
      <c r="N222" t="s">
        <v>11</v>
      </c>
      <c r="O222" t="s">
        <v>58</v>
      </c>
      <c r="Q222">
        <v>3785</v>
      </c>
      <c r="R222" t="s">
        <v>59</v>
      </c>
      <c r="S222">
        <v>42036</v>
      </c>
      <c r="T222">
        <v>378.5</v>
      </c>
    </row>
    <row r="223" spans="13:20">
      <c r="N223" t="s">
        <v>11</v>
      </c>
      <c r="O223" t="s">
        <v>58</v>
      </c>
      <c r="Q223">
        <v>1992</v>
      </c>
      <c r="R223" t="s">
        <v>59</v>
      </c>
      <c r="S223">
        <v>42064</v>
      </c>
      <c r="T223">
        <v>199.2</v>
      </c>
    </row>
    <row r="224" spans="13:20">
      <c r="N224" t="s">
        <v>11</v>
      </c>
      <c r="O224" t="s">
        <v>58</v>
      </c>
      <c r="Q224">
        <v>1818</v>
      </c>
      <c r="R224" t="s">
        <v>59</v>
      </c>
      <c r="S224">
        <v>42095</v>
      </c>
      <c r="T224">
        <v>181.8</v>
      </c>
    </row>
    <row r="225" spans="14:20">
      <c r="N225" t="s">
        <v>11</v>
      </c>
      <c r="O225" t="s">
        <v>58</v>
      </c>
      <c r="Q225">
        <v>1860</v>
      </c>
      <c r="R225" t="s">
        <v>59</v>
      </c>
      <c r="S225">
        <v>42125</v>
      </c>
      <c r="T225">
        <v>186</v>
      </c>
    </row>
    <row r="226" spans="14:20">
      <c r="N226" t="s">
        <v>11</v>
      </c>
      <c r="O226" t="s">
        <v>58</v>
      </c>
      <c r="Q226">
        <v>1793</v>
      </c>
      <c r="R226" t="s">
        <v>59</v>
      </c>
      <c r="S226">
        <v>42156</v>
      </c>
      <c r="T226">
        <v>179.3</v>
      </c>
    </row>
    <row r="227" spans="14:20">
      <c r="N227" t="s">
        <v>12</v>
      </c>
      <c r="O227" t="s">
        <v>58</v>
      </c>
      <c r="Q227">
        <v>203</v>
      </c>
      <c r="R227" t="s">
        <v>84</v>
      </c>
      <c r="S227">
        <v>42036</v>
      </c>
      <c r="T227">
        <v>20.3</v>
      </c>
    </row>
    <row r="228" spans="14:20">
      <c r="N228" t="s">
        <v>12</v>
      </c>
      <c r="O228" t="s">
        <v>58</v>
      </c>
      <c r="Q228">
        <v>88</v>
      </c>
      <c r="R228" t="s">
        <v>84</v>
      </c>
      <c r="S228">
        <v>42064</v>
      </c>
      <c r="T228">
        <v>8.8000000000000007</v>
      </c>
    </row>
    <row r="229" spans="14:20">
      <c r="N229" t="s">
        <v>12</v>
      </c>
      <c r="O229" t="s">
        <v>58</v>
      </c>
      <c r="Q229">
        <v>104</v>
      </c>
      <c r="R229" t="s">
        <v>84</v>
      </c>
      <c r="S229">
        <v>42095</v>
      </c>
      <c r="T229">
        <v>10.4</v>
      </c>
    </row>
    <row r="230" spans="14:20">
      <c r="N230" t="s">
        <v>12</v>
      </c>
      <c r="O230" t="s">
        <v>58</v>
      </c>
      <c r="Q230">
        <v>182</v>
      </c>
      <c r="R230" t="s">
        <v>84</v>
      </c>
      <c r="S230">
        <v>42125</v>
      </c>
      <c r="T230">
        <v>18.2</v>
      </c>
    </row>
    <row r="231" spans="14:20">
      <c r="N231" t="s">
        <v>12</v>
      </c>
      <c r="O231" t="s">
        <v>58</v>
      </c>
      <c r="Q231">
        <v>209</v>
      </c>
      <c r="R231" t="s">
        <v>84</v>
      </c>
      <c r="S231">
        <v>42156</v>
      </c>
      <c r="T231">
        <v>20.9</v>
      </c>
    </row>
    <row r="232" spans="14:20">
      <c r="N232" t="s">
        <v>12</v>
      </c>
      <c r="O232" t="s">
        <v>58</v>
      </c>
      <c r="Q232">
        <v>193</v>
      </c>
      <c r="R232" t="s">
        <v>84</v>
      </c>
      <c r="S232">
        <v>42186</v>
      </c>
      <c r="T232">
        <v>19.3</v>
      </c>
    </row>
    <row r="233" spans="14:20">
      <c r="N233" t="s">
        <v>13</v>
      </c>
      <c r="O233" t="s">
        <v>58</v>
      </c>
      <c r="Q233">
        <v>3866</v>
      </c>
      <c r="R233" t="s">
        <v>67</v>
      </c>
      <c r="S233">
        <v>42036</v>
      </c>
      <c r="T233">
        <v>386.6</v>
      </c>
    </row>
    <row r="234" spans="14:20">
      <c r="N234" t="s">
        <v>13</v>
      </c>
      <c r="O234" t="s">
        <v>58</v>
      </c>
      <c r="Q234">
        <v>2074</v>
      </c>
      <c r="R234" t="s">
        <v>67</v>
      </c>
      <c r="S234">
        <v>42064</v>
      </c>
      <c r="T234">
        <v>207.4</v>
      </c>
    </row>
    <row r="235" spans="14:20">
      <c r="N235" t="s">
        <v>13</v>
      </c>
      <c r="O235" t="s">
        <v>58</v>
      </c>
      <c r="Q235">
        <v>2094</v>
      </c>
      <c r="R235" t="s">
        <v>67</v>
      </c>
      <c r="S235">
        <v>42095</v>
      </c>
      <c r="T235">
        <v>209.4</v>
      </c>
    </row>
    <row r="236" spans="14:20">
      <c r="N236" t="s">
        <v>13</v>
      </c>
      <c r="O236" t="s">
        <v>58</v>
      </c>
      <c r="Q236">
        <v>2175</v>
      </c>
      <c r="R236" t="s">
        <v>67</v>
      </c>
      <c r="S236">
        <v>42125</v>
      </c>
      <c r="T236">
        <v>217.5</v>
      </c>
    </row>
    <row r="237" spans="14:20">
      <c r="N237" t="s">
        <v>13</v>
      </c>
      <c r="O237" t="s">
        <v>58</v>
      </c>
      <c r="Q237">
        <v>2055</v>
      </c>
      <c r="R237" t="s">
        <v>67</v>
      </c>
      <c r="S237">
        <v>42156</v>
      </c>
      <c r="T237">
        <v>205.5</v>
      </c>
    </row>
    <row r="238" spans="14:20">
      <c r="N238" t="s">
        <v>13</v>
      </c>
      <c r="O238" t="s">
        <v>58</v>
      </c>
      <c r="Q238">
        <v>2159</v>
      </c>
      <c r="R238" t="s">
        <v>67</v>
      </c>
      <c r="S238">
        <v>42186</v>
      </c>
      <c r="T238">
        <v>215.9</v>
      </c>
    </row>
    <row r="239" spans="14:20">
      <c r="N239" t="s">
        <v>14</v>
      </c>
      <c r="O239" t="s">
        <v>58</v>
      </c>
      <c r="Q239">
        <v>10535</v>
      </c>
      <c r="R239" t="s">
        <v>70</v>
      </c>
      <c r="S239">
        <v>42036</v>
      </c>
      <c r="T239">
        <v>1053.5</v>
      </c>
    </row>
    <row r="240" spans="14:20">
      <c r="N240" t="s">
        <v>14</v>
      </c>
      <c r="O240" t="s">
        <v>58</v>
      </c>
      <c r="Q240">
        <v>5592</v>
      </c>
      <c r="R240" t="s">
        <v>70</v>
      </c>
      <c r="S240">
        <v>42064</v>
      </c>
      <c r="T240">
        <v>559.20000000000005</v>
      </c>
    </row>
    <row r="241" spans="14:20">
      <c r="N241" t="s">
        <v>14</v>
      </c>
      <c r="O241" t="s">
        <v>58</v>
      </c>
      <c r="Q241">
        <v>5761</v>
      </c>
      <c r="R241" t="s">
        <v>70</v>
      </c>
      <c r="S241">
        <v>42095</v>
      </c>
      <c r="T241">
        <v>576.1</v>
      </c>
    </row>
    <row r="242" spans="14:20">
      <c r="N242" t="s">
        <v>14</v>
      </c>
      <c r="O242" t="s">
        <v>58</v>
      </c>
      <c r="Q242">
        <v>5836</v>
      </c>
      <c r="R242" t="s">
        <v>70</v>
      </c>
      <c r="S242">
        <v>42125</v>
      </c>
      <c r="T242">
        <v>583.6</v>
      </c>
    </row>
    <row r="243" spans="14:20">
      <c r="N243" t="s">
        <v>14</v>
      </c>
      <c r="O243" t="s">
        <v>58</v>
      </c>
      <c r="Q243">
        <v>5579</v>
      </c>
      <c r="R243" t="s">
        <v>70</v>
      </c>
      <c r="S243">
        <v>42156</v>
      </c>
      <c r="T243">
        <v>557.9</v>
      </c>
    </row>
    <row r="244" spans="14:20">
      <c r="N244" t="s">
        <v>14</v>
      </c>
      <c r="O244" t="s">
        <v>58</v>
      </c>
      <c r="Q244">
        <v>5516</v>
      </c>
      <c r="R244" t="s">
        <v>70</v>
      </c>
      <c r="S244">
        <v>42186</v>
      </c>
      <c r="T244">
        <v>551.6</v>
      </c>
    </row>
    <row r="245" spans="14:20">
      <c r="N245" t="s">
        <v>15</v>
      </c>
      <c r="O245" t="s">
        <v>58</v>
      </c>
      <c r="Q245">
        <v>6114</v>
      </c>
      <c r="R245" t="s">
        <v>61</v>
      </c>
      <c r="S245">
        <v>42036</v>
      </c>
      <c r="T245">
        <v>611.4</v>
      </c>
    </row>
    <row r="246" spans="14:20">
      <c r="N246" t="s">
        <v>15</v>
      </c>
      <c r="O246" t="s">
        <v>58</v>
      </c>
      <c r="Q246">
        <v>3289</v>
      </c>
      <c r="R246" t="s">
        <v>61</v>
      </c>
      <c r="S246">
        <v>42064</v>
      </c>
      <c r="T246">
        <v>328.9</v>
      </c>
    </row>
    <row r="247" spans="14:20">
      <c r="N247" t="s">
        <v>15</v>
      </c>
      <c r="O247" t="s">
        <v>58</v>
      </c>
      <c r="Q247">
        <v>3485</v>
      </c>
      <c r="R247" t="s">
        <v>61</v>
      </c>
      <c r="S247">
        <v>42095</v>
      </c>
      <c r="T247">
        <v>348.5</v>
      </c>
    </row>
    <row r="248" spans="14:20">
      <c r="N248" t="s">
        <v>15</v>
      </c>
      <c r="O248" t="s">
        <v>58</v>
      </c>
      <c r="Q248">
        <v>3379</v>
      </c>
      <c r="R248" t="s">
        <v>61</v>
      </c>
      <c r="S248">
        <v>42125</v>
      </c>
      <c r="T248">
        <v>337.9</v>
      </c>
    </row>
    <row r="249" spans="14:20">
      <c r="N249" t="s">
        <v>15</v>
      </c>
      <c r="O249" t="s">
        <v>58</v>
      </c>
      <c r="Q249">
        <v>3430</v>
      </c>
      <c r="R249" t="s">
        <v>61</v>
      </c>
      <c r="S249">
        <v>42156</v>
      </c>
      <c r="T249">
        <v>343</v>
      </c>
    </row>
    <row r="250" spans="14:20">
      <c r="N250" t="s">
        <v>16</v>
      </c>
      <c r="O250" t="s">
        <v>58</v>
      </c>
      <c r="Q250">
        <v>2083</v>
      </c>
      <c r="R250" t="s">
        <v>74</v>
      </c>
      <c r="S250">
        <v>42036</v>
      </c>
      <c r="T250">
        <v>208.3</v>
      </c>
    </row>
    <row r="251" spans="14:20">
      <c r="N251" t="s">
        <v>16</v>
      </c>
      <c r="O251" t="s">
        <v>58</v>
      </c>
      <c r="Q251">
        <v>1261</v>
      </c>
      <c r="R251" t="s">
        <v>74</v>
      </c>
      <c r="S251">
        <v>42064</v>
      </c>
      <c r="T251">
        <v>126.1</v>
      </c>
    </row>
    <row r="252" spans="14:20">
      <c r="N252" t="s">
        <v>16</v>
      </c>
      <c r="O252" t="s">
        <v>58</v>
      </c>
      <c r="Q252">
        <v>1417</v>
      </c>
      <c r="R252" t="s">
        <v>74</v>
      </c>
      <c r="S252">
        <v>42095</v>
      </c>
      <c r="T252">
        <v>141.69999999999999</v>
      </c>
    </row>
    <row r="253" spans="14:20">
      <c r="N253" t="s">
        <v>16</v>
      </c>
      <c r="O253" t="s">
        <v>58</v>
      </c>
      <c r="Q253">
        <v>1488</v>
      </c>
      <c r="R253" t="s">
        <v>74</v>
      </c>
      <c r="S253">
        <v>42125</v>
      </c>
      <c r="T253">
        <v>148.80000000000001</v>
      </c>
    </row>
    <row r="254" spans="14:20">
      <c r="N254" t="s">
        <v>16</v>
      </c>
      <c r="O254" t="s">
        <v>58</v>
      </c>
      <c r="Q254">
        <v>1589</v>
      </c>
      <c r="R254" t="s">
        <v>74</v>
      </c>
      <c r="S254">
        <v>42156</v>
      </c>
      <c r="T254">
        <v>158.9</v>
      </c>
    </row>
    <row r="255" spans="14:20">
      <c r="N255" t="s">
        <v>16</v>
      </c>
      <c r="O255" t="s">
        <v>58</v>
      </c>
      <c r="Q255">
        <v>1459</v>
      </c>
      <c r="R255" t="s">
        <v>74</v>
      </c>
      <c r="S255">
        <v>42186</v>
      </c>
      <c r="T255">
        <v>145.9</v>
      </c>
    </row>
    <row r="256" spans="14:20">
      <c r="N256" t="s">
        <v>17</v>
      </c>
      <c r="O256" t="s">
        <v>58</v>
      </c>
      <c r="Q256">
        <v>3403</v>
      </c>
      <c r="R256" t="s">
        <v>75</v>
      </c>
      <c r="S256">
        <v>42036</v>
      </c>
      <c r="T256">
        <v>340.3</v>
      </c>
    </row>
    <row r="257" spans="14:20">
      <c r="N257" t="s">
        <v>17</v>
      </c>
      <c r="O257" t="s">
        <v>58</v>
      </c>
      <c r="Q257">
        <v>1697</v>
      </c>
      <c r="R257" t="s">
        <v>75</v>
      </c>
      <c r="S257">
        <v>42064</v>
      </c>
      <c r="T257">
        <v>169.7</v>
      </c>
    </row>
    <row r="258" spans="14:20">
      <c r="N258" t="s">
        <v>17</v>
      </c>
      <c r="O258" t="s">
        <v>58</v>
      </c>
      <c r="Q258">
        <v>1727</v>
      </c>
      <c r="R258" t="s">
        <v>75</v>
      </c>
      <c r="S258">
        <v>42095</v>
      </c>
      <c r="T258">
        <v>172.7</v>
      </c>
    </row>
    <row r="259" spans="14:20">
      <c r="N259" t="s">
        <v>17</v>
      </c>
      <c r="O259" t="s">
        <v>58</v>
      </c>
      <c r="Q259">
        <v>1789</v>
      </c>
      <c r="R259" t="s">
        <v>75</v>
      </c>
      <c r="S259">
        <v>42125</v>
      </c>
      <c r="T259">
        <v>178.9</v>
      </c>
    </row>
    <row r="260" spans="14:20">
      <c r="N260" t="s">
        <v>17</v>
      </c>
      <c r="O260" t="s">
        <v>58</v>
      </c>
      <c r="Q260">
        <v>1739</v>
      </c>
      <c r="R260" t="s">
        <v>75</v>
      </c>
      <c r="S260">
        <v>42156</v>
      </c>
      <c r="T260">
        <v>173.9</v>
      </c>
    </row>
    <row r="261" spans="14:20">
      <c r="N261" t="s">
        <v>17</v>
      </c>
      <c r="O261" t="s">
        <v>58</v>
      </c>
      <c r="Q261">
        <v>1664</v>
      </c>
      <c r="R261" t="s">
        <v>75</v>
      </c>
      <c r="S261">
        <v>42186</v>
      </c>
      <c r="T261">
        <v>166.4</v>
      </c>
    </row>
    <row r="262" spans="14:20">
      <c r="N262" t="s">
        <v>18</v>
      </c>
      <c r="O262" t="s">
        <v>58</v>
      </c>
      <c r="Q262">
        <v>1064</v>
      </c>
      <c r="R262" t="s">
        <v>85</v>
      </c>
      <c r="S262">
        <v>42036</v>
      </c>
      <c r="T262">
        <v>106.4</v>
      </c>
    </row>
    <row r="263" spans="14:20">
      <c r="N263" t="s">
        <v>18</v>
      </c>
      <c r="O263" t="s">
        <v>58</v>
      </c>
      <c r="Q263">
        <v>515</v>
      </c>
      <c r="R263" t="s">
        <v>85</v>
      </c>
      <c r="S263">
        <v>42064</v>
      </c>
      <c r="T263">
        <v>51.5</v>
      </c>
    </row>
    <row r="264" spans="14:20">
      <c r="N264" t="s">
        <v>18</v>
      </c>
      <c r="O264" t="s">
        <v>58</v>
      </c>
      <c r="Q264">
        <v>714</v>
      </c>
      <c r="R264" t="s">
        <v>85</v>
      </c>
      <c r="S264">
        <v>42095</v>
      </c>
      <c r="T264">
        <v>71.400000000000006</v>
      </c>
    </row>
    <row r="265" spans="14:20">
      <c r="N265" t="s">
        <v>18</v>
      </c>
      <c r="O265" t="s">
        <v>58</v>
      </c>
      <c r="Q265">
        <v>885</v>
      </c>
      <c r="R265" t="s">
        <v>85</v>
      </c>
      <c r="S265">
        <v>42125</v>
      </c>
      <c r="T265">
        <v>88.5</v>
      </c>
    </row>
    <row r="266" spans="14:20">
      <c r="N266" t="s">
        <v>18</v>
      </c>
      <c r="O266" t="s">
        <v>58</v>
      </c>
      <c r="Q266">
        <v>857</v>
      </c>
      <c r="R266" t="s">
        <v>85</v>
      </c>
      <c r="S266">
        <v>42156</v>
      </c>
      <c r="T266">
        <v>85.7</v>
      </c>
    </row>
    <row r="267" spans="14:20">
      <c r="N267" t="s">
        <v>18</v>
      </c>
      <c r="O267" t="s">
        <v>58</v>
      </c>
      <c r="Q267">
        <v>805</v>
      </c>
      <c r="R267" t="s">
        <v>85</v>
      </c>
      <c r="S267">
        <v>42186</v>
      </c>
      <c r="T267">
        <v>80.5</v>
      </c>
    </row>
    <row r="268" spans="14:20">
      <c r="N268" t="s">
        <v>19</v>
      </c>
      <c r="O268" t="s">
        <v>58</v>
      </c>
      <c r="Q268">
        <v>16572</v>
      </c>
      <c r="R268" t="s">
        <v>65</v>
      </c>
      <c r="S268">
        <v>42036</v>
      </c>
      <c r="T268">
        <v>1657.2</v>
      </c>
    </row>
    <row r="269" spans="14:20">
      <c r="N269" t="s">
        <v>19</v>
      </c>
      <c r="O269" t="s">
        <v>58</v>
      </c>
      <c r="Q269">
        <v>9170</v>
      </c>
      <c r="R269" t="s">
        <v>65</v>
      </c>
      <c r="S269">
        <v>42064</v>
      </c>
      <c r="T269">
        <v>917</v>
      </c>
    </row>
    <row r="270" spans="14:20">
      <c r="N270" t="s">
        <v>19</v>
      </c>
      <c r="O270" t="s">
        <v>58</v>
      </c>
      <c r="Q270">
        <v>9130</v>
      </c>
      <c r="R270" t="s">
        <v>65</v>
      </c>
      <c r="S270">
        <v>42095</v>
      </c>
      <c r="T270">
        <v>913</v>
      </c>
    </row>
    <row r="271" spans="14:20">
      <c r="N271" t="s">
        <v>19</v>
      </c>
      <c r="O271" t="s">
        <v>58</v>
      </c>
      <c r="Q271">
        <v>9093</v>
      </c>
      <c r="R271" t="s">
        <v>65</v>
      </c>
      <c r="S271">
        <v>42125</v>
      </c>
      <c r="T271">
        <v>909.3</v>
      </c>
    </row>
    <row r="272" spans="14:20">
      <c r="N272" t="s">
        <v>19</v>
      </c>
      <c r="O272" t="s">
        <v>58</v>
      </c>
      <c r="Q272">
        <v>9091</v>
      </c>
      <c r="R272" t="s">
        <v>65</v>
      </c>
      <c r="S272">
        <v>42156</v>
      </c>
      <c r="T272">
        <v>909.1</v>
      </c>
    </row>
    <row r="273" spans="14:20">
      <c r="N273" t="s">
        <v>19</v>
      </c>
      <c r="O273" t="s">
        <v>58</v>
      </c>
      <c r="Q273">
        <v>8768</v>
      </c>
      <c r="R273" t="s">
        <v>65</v>
      </c>
      <c r="S273">
        <v>42186</v>
      </c>
      <c r="T273">
        <v>876.8</v>
      </c>
    </row>
    <row r="274" spans="14:20">
      <c r="N274" t="s">
        <v>20</v>
      </c>
      <c r="O274" t="s">
        <v>58</v>
      </c>
      <c r="Q274">
        <v>3443</v>
      </c>
      <c r="R274" t="s">
        <v>69</v>
      </c>
      <c r="S274">
        <v>42036</v>
      </c>
      <c r="T274">
        <v>344.3</v>
      </c>
    </row>
    <row r="275" spans="14:20">
      <c r="N275" t="s">
        <v>20</v>
      </c>
      <c r="O275" t="s">
        <v>58</v>
      </c>
      <c r="Q275">
        <v>1682</v>
      </c>
      <c r="R275" t="s">
        <v>69</v>
      </c>
      <c r="S275">
        <v>42064</v>
      </c>
      <c r="T275">
        <v>168.2</v>
      </c>
    </row>
    <row r="276" spans="14:20">
      <c r="N276" t="s">
        <v>20</v>
      </c>
      <c r="O276" t="s">
        <v>58</v>
      </c>
      <c r="Q276">
        <v>1842</v>
      </c>
      <c r="R276" t="s">
        <v>69</v>
      </c>
      <c r="S276">
        <v>42095</v>
      </c>
      <c r="T276">
        <v>184.2</v>
      </c>
    </row>
    <row r="277" spans="14:20">
      <c r="N277" t="s">
        <v>20</v>
      </c>
      <c r="O277" t="s">
        <v>58</v>
      </c>
      <c r="Q277">
        <v>1968</v>
      </c>
      <c r="R277" t="s">
        <v>69</v>
      </c>
      <c r="S277">
        <v>42125</v>
      </c>
      <c r="T277">
        <v>196.8</v>
      </c>
    </row>
    <row r="278" spans="14:20">
      <c r="N278" t="s">
        <v>20</v>
      </c>
      <c r="O278" t="s">
        <v>58</v>
      </c>
      <c r="Q278">
        <v>1929</v>
      </c>
      <c r="R278" t="s">
        <v>69</v>
      </c>
      <c r="S278">
        <v>42156</v>
      </c>
      <c r="T278">
        <v>192.9</v>
      </c>
    </row>
    <row r="279" spans="14:20">
      <c r="N279" t="s">
        <v>20</v>
      </c>
      <c r="O279" t="s">
        <v>58</v>
      </c>
      <c r="Q279">
        <v>1852</v>
      </c>
      <c r="R279" t="s">
        <v>69</v>
      </c>
      <c r="S279">
        <v>42186</v>
      </c>
      <c r="T279">
        <v>185.2</v>
      </c>
    </row>
    <row r="280" spans="14:20">
      <c r="N280" t="s">
        <v>21</v>
      </c>
      <c r="O280" t="s">
        <v>58</v>
      </c>
      <c r="Q280">
        <v>33141</v>
      </c>
      <c r="R280" t="s">
        <v>60</v>
      </c>
      <c r="S280">
        <v>42036</v>
      </c>
      <c r="T280">
        <v>3314.1</v>
      </c>
    </row>
    <row r="281" spans="14:20">
      <c r="N281" t="s">
        <v>21</v>
      </c>
      <c r="O281" t="s">
        <v>58</v>
      </c>
      <c r="Q281">
        <v>17784</v>
      </c>
      <c r="R281" t="s">
        <v>60</v>
      </c>
      <c r="S281">
        <v>42064</v>
      </c>
      <c r="T281">
        <v>1778.4</v>
      </c>
    </row>
    <row r="282" spans="14:20">
      <c r="N282" t="s">
        <v>21</v>
      </c>
      <c r="O282" t="s">
        <v>58</v>
      </c>
      <c r="Q282">
        <v>16013</v>
      </c>
      <c r="R282" t="s">
        <v>60</v>
      </c>
      <c r="S282">
        <v>42095</v>
      </c>
      <c r="T282">
        <v>1601.3</v>
      </c>
    </row>
    <row r="283" spans="14:20">
      <c r="N283" t="s">
        <v>21</v>
      </c>
      <c r="O283" t="s">
        <v>58</v>
      </c>
      <c r="Q283">
        <v>16106</v>
      </c>
      <c r="R283" t="s">
        <v>60</v>
      </c>
      <c r="S283">
        <v>42125</v>
      </c>
      <c r="T283">
        <v>1610.6</v>
      </c>
    </row>
    <row r="284" spans="14:20">
      <c r="N284" t="s">
        <v>21</v>
      </c>
      <c r="O284" t="s">
        <v>58</v>
      </c>
      <c r="Q284">
        <v>15617</v>
      </c>
      <c r="R284" t="s">
        <v>60</v>
      </c>
      <c r="S284">
        <v>42156</v>
      </c>
      <c r="T284">
        <v>1561.7</v>
      </c>
    </row>
    <row r="285" spans="14:20">
      <c r="N285" t="s">
        <v>22</v>
      </c>
      <c r="O285" t="s">
        <v>58</v>
      </c>
      <c r="Q285">
        <v>4541</v>
      </c>
      <c r="R285" t="s">
        <v>71</v>
      </c>
      <c r="S285">
        <v>42036</v>
      </c>
      <c r="T285">
        <v>454.1</v>
      </c>
    </row>
    <row r="286" spans="14:20">
      <c r="N286" t="s">
        <v>22</v>
      </c>
      <c r="O286" t="s">
        <v>58</v>
      </c>
      <c r="Q286">
        <v>2472</v>
      </c>
      <c r="R286" t="s">
        <v>71</v>
      </c>
      <c r="S286">
        <v>42064</v>
      </c>
      <c r="T286">
        <v>247.2</v>
      </c>
    </row>
    <row r="287" spans="14:20">
      <c r="N287" t="s">
        <v>22</v>
      </c>
      <c r="O287" t="s">
        <v>58</v>
      </c>
      <c r="Q287">
        <v>2455</v>
      </c>
      <c r="R287" t="s">
        <v>71</v>
      </c>
      <c r="S287">
        <v>42095</v>
      </c>
      <c r="T287">
        <v>245.5</v>
      </c>
    </row>
    <row r="288" spans="14:20">
      <c r="N288" t="s">
        <v>22</v>
      </c>
      <c r="O288" t="s">
        <v>58</v>
      </c>
      <c r="Q288">
        <v>2558</v>
      </c>
      <c r="R288" t="s">
        <v>71</v>
      </c>
      <c r="S288">
        <v>42125</v>
      </c>
      <c r="T288">
        <v>255.8</v>
      </c>
    </row>
    <row r="289" spans="14:20">
      <c r="N289" t="s">
        <v>22</v>
      </c>
      <c r="O289" t="s">
        <v>58</v>
      </c>
      <c r="Q289">
        <v>2397</v>
      </c>
      <c r="R289" t="s">
        <v>71</v>
      </c>
      <c r="S289">
        <v>42156</v>
      </c>
      <c r="T289">
        <v>239.7</v>
      </c>
    </row>
    <row r="290" spans="14:20">
      <c r="N290" t="s">
        <v>22</v>
      </c>
      <c r="O290" t="s">
        <v>58</v>
      </c>
      <c r="Q290">
        <v>2214</v>
      </c>
      <c r="R290" t="s">
        <v>71</v>
      </c>
      <c r="S290">
        <v>42186</v>
      </c>
      <c r="T290">
        <v>221.4</v>
      </c>
    </row>
    <row r="291" spans="14:20">
      <c r="N291" t="s">
        <v>23</v>
      </c>
      <c r="O291" t="s">
        <v>58</v>
      </c>
      <c r="Q291">
        <v>2651</v>
      </c>
      <c r="R291" t="s">
        <v>66</v>
      </c>
      <c r="S291">
        <v>42036</v>
      </c>
      <c r="T291">
        <v>265.10000000000002</v>
      </c>
    </row>
    <row r="292" spans="14:20">
      <c r="N292" t="s">
        <v>23</v>
      </c>
      <c r="O292" t="s">
        <v>58</v>
      </c>
      <c r="Q292">
        <v>1396</v>
      </c>
      <c r="R292" t="s">
        <v>66</v>
      </c>
      <c r="S292">
        <v>42064</v>
      </c>
      <c r="T292">
        <v>139.6</v>
      </c>
    </row>
    <row r="293" spans="14:20">
      <c r="N293" t="s">
        <v>23</v>
      </c>
      <c r="O293" t="s">
        <v>58</v>
      </c>
      <c r="Q293">
        <v>1410</v>
      </c>
      <c r="R293" t="s">
        <v>66</v>
      </c>
      <c r="S293">
        <v>42095</v>
      </c>
      <c r="T293">
        <v>141</v>
      </c>
    </row>
    <row r="294" spans="14:20">
      <c r="N294" t="s">
        <v>23</v>
      </c>
      <c r="O294" t="s">
        <v>58</v>
      </c>
      <c r="Q294">
        <v>1403</v>
      </c>
      <c r="R294" t="s">
        <v>66</v>
      </c>
      <c r="S294">
        <v>42125</v>
      </c>
      <c r="T294">
        <v>140.30000000000001</v>
      </c>
    </row>
    <row r="295" spans="14:20">
      <c r="N295" t="s">
        <v>23</v>
      </c>
      <c r="O295" t="s">
        <v>58</v>
      </c>
      <c r="Q295">
        <v>1417</v>
      </c>
      <c r="R295" t="s">
        <v>66</v>
      </c>
      <c r="S295">
        <v>42156</v>
      </c>
      <c r="T295">
        <v>141.69999999999999</v>
      </c>
    </row>
    <row r="296" spans="14:20">
      <c r="N296" t="s">
        <v>23</v>
      </c>
      <c r="O296" t="s">
        <v>58</v>
      </c>
      <c r="Q296">
        <v>1234</v>
      </c>
      <c r="R296" t="s">
        <v>66</v>
      </c>
      <c r="S296">
        <v>42186</v>
      </c>
      <c r="T296">
        <v>123.4</v>
      </c>
    </row>
    <row r="297" spans="14:20">
      <c r="N297" t="s">
        <v>24</v>
      </c>
      <c r="O297" t="s">
        <v>58</v>
      </c>
      <c r="Q297">
        <v>26</v>
      </c>
      <c r="R297" t="s">
        <v>76</v>
      </c>
      <c r="S297">
        <v>42036</v>
      </c>
      <c r="T297">
        <v>2.6</v>
      </c>
    </row>
    <row r="298" spans="14:20">
      <c r="N298" t="s">
        <v>24</v>
      </c>
      <c r="O298" t="s">
        <v>58</v>
      </c>
      <c r="Q298">
        <v>18</v>
      </c>
      <c r="R298" t="s">
        <v>76</v>
      </c>
      <c r="S298">
        <v>42064</v>
      </c>
      <c r="T298">
        <v>1.8</v>
      </c>
    </row>
    <row r="299" spans="14:20">
      <c r="N299" t="s">
        <v>24</v>
      </c>
      <c r="O299" t="s">
        <v>58</v>
      </c>
      <c r="Q299">
        <v>20</v>
      </c>
      <c r="R299" t="s">
        <v>76</v>
      </c>
      <c r="S299">
        <v>42095</v>
      </c>
      <c r="T299">
        <v>2</v>
      </c>
    </row>
    <row r="300" spans="14:20">
      <c r="N300" t="s">
        <v>24</v>
      </c>
      <c r="O300" t="s">
        <v>58</v>
      </c>
      <c r="Q300">
        <v>24</v>
      </c>
      <c r="R300" t="s">
        <v>76</v>
      </c>
      <c r="S300">
        <v>42125</v>
      </c>
      <c r="T300">
        <v>2.4</v>
      </c>
    </row>
    <row r="301" spans="14:20">
      <c r="N301" t="s">
        <v>24</v>
      </c>
      <c r="O301" t="s">
        <v>58</v>
      </c>
      <c r="Q301">
        <v>23</v>
      </c>
      <c r="R301" t="s">
        <v>76</v>
      </c>
      <c r="S301">
        <v>42156</v>
      </c>
      <c r="T301">
        <v>2.2999999999999998</v>
      </c>
    </row>
    <row r="302" spans="14:20">
      <c r="N302" t="s">
        <v>24</v>
      </c>
      <c r="O302" t="s">
        <v>58</v>
      </c>
      <c r="Q302">
        <v>19</v>
      </c>
      <c r="R302" t="s">
        <v>76</v>
      </c>
      <c r="S302">
        <v>42186</v>
      </c>
      <c r="T302">
        <v>1.9</v>
      </c>
    </row>
    <row r="303" spans="14:20">
      <c r="N303" t="s">
        <v>25</v>
      </c>
      <c r="O303" t="s">
        <v>58</v>
      </c>
      <c r="Q303">
        <v>4373</v>
      </c>
      <c r="R303" t="s">
        <v>72</v>
      </c>
      <c r="S303">
        <v>42036</v>
      </c>
      <c r="T303">
        <v>437.3</v>
      </c>
    </row>
    <row r="304" spans="14:20">
      <c r="N304" t="s">
        <v>25</v>
      </c>
      <c r="O304" t="s">
        <v>58</v>
      </c>
      <c r="Q304">
        <v>2567</v>
      </c>
      <c r="R304" t="s">
        <v>72</v>
      </c>
      <c r="S304">
        <v>42064</v>
      </c>
      <c r="T304">
        <v>256.7</v>
      </c>
    </row>
    <row r="305" spans="14:20">
      <c r="N305" t="s">
        <v>25</v>
      </c>
      <c r="O305" t="s">
        <v>58</v>
      </c>
      <c r="Q305">
        <v>2603</v>
      </c>
      <c r="R305" t="s">
        <v>72</v>
      </c>
      <c r="S305">
        <v>42095</v>
      </c>
      <c r="T305">
        <v>260.3</v>
      </c>
    </row>
    <row r="306" spans="14:20">
      <c r="N306" t="s">
        <v>25</v>
      </c>
      <c r="O306" t="s">
        <v>58</v>
      </c>
      <c r="Q306">
        <v>2512</v>
      </c>
      <c r="R306" t="s">
        <v>72</v>
      </c>
      <c r="S306">
        <v>42125</v>
      </c>
      <c r="T306">
        <v>251.2</v>
      </c>
    </row>
    <row r="307" spans="14:20">
      <c r="N307" t="s">
        <v>25</v>
      </c>
      <c r="O307" t="s">
        <v>58</v>
      </c>
      <c r="Q307">
        <v>2380</v>
      </c>
      <c r="R307" t="s">
        <v>72</v>
      </c>
      <c r="S307">
        <v>42156</v>
      </c>
      <c r="T307">
        <v>238</v>
      </c>
    </row>
    <row r="308" spans="14:20">
      <c r="N308" t="s">
        <v>25</v>
      </c>
      <c r="O308" t="s">
        <v>58</v>
      </c>
      <c r="Q308">
        <v>2451</v>
      </c>
      <c r="R308" t="s">
        <v>72</v>
      </c>
      <c r="S308">
        <v>42186</v>
      </c>
      <c r="T308">
        <v>245.1</v>
      </c>
    </row>
    <row r="309" spans="14:20">
      <c r="N309" t="s">
        <v>26</v>
      </c>
      <c r="O309" t="s">
        <v>58</v>
      </c>
      <c r="Q309">
        <v>2961</v>
      </c>
      <c r="R309" t="s">
        <v>73</v>
      </c>
      <c r="S309">
        <v>42036</v>
      </c>
      <c r="T309">
        <v>296.10000000000002</v>
      </c>
    </row>
    <row r="310" spans="14:20">
      <c r="N310" t="s">
        <v>26</v>
      </c>
      <c r="O310" t="s">
        <v>58</v>
      </c>
      <c r="Q310">
        <v>1400</v>
      </c>
      <c r="R310" t="s">
        <v>73</v>
      </c>
      <c r="S310">
        <v>42064</v>
      </c>
      <c r="T310">
        <v>140</v>
      </c>
    </row>
    <row r="311" spans="14:20">
      <c r="N311" t="s">
        <v>26</v>
      </c>
      <c r="O311" t="s">
        <v>58</v>
      </c>
      <c r="Q311">
        <v>1500</v>
      </c>
      <c r="R311" t="s">
        <v>73</v>
      </c>
      <c r="S311">
        <v>42095</v>
      </c>
      <c r="T311">
        <v>150</v>
      </c>
    </row>
    <row r="312" spans="14:20">
      <c r="N312" t="s">
        <v>26</v>
      </c>
      <c r="O312" t="s">
        <v>58</v>
      </c>
      <c r="Q312">
        <v>1620</v>
      </c>
      <c r="R312" t="s">
        <v>73</v>
      </c>
      <c r="S312">
        <v>42125</v>
      </c>
      <c r="T312">
        <v>162</v>
      </c>
    </row>
    <row r="313" spans="14:20">
      <c r="N313" t="s">
        <v>26</v>
      </c>
      <c r="O313" t="s">
        <v>58</v>
      </c>
      <c r="Q313">
        <v>1623</v>
      </c>
      <c r="R313" t="s">
        <v>73</v>
      </c>
      <c r="S313">
        <v>42156</v>
      </c>
      <c r="T313">
        <v>162.30000000000001</v>
      </c>
    </row>
    <row r="314" spans="14:20">
      <c r="N314" t="s">
        <v>26</v>
      </c>
      <c r="O314" t="s">
        <v>58</v>
      </c>
      <c r="Q314">
        <v>1624</v>
      </c>
      <c r="R314" t="s">
        <v>73</v>
      </c>
      <c r="S314">
        <v>42186</v>
      </c>
      <c r="T314">
        <v>162.4</v>
      </c>
    </row>
    <row r="315" spans="14:20">
      <c r="N315" t="s">
        <v>27</v>
      </c>
      <c r="O315" t="s">
        <v>58</v>
      </c>
      <c r="Q315">
        <v>1570</v>
      </c>
      <c r="R315" t="s">
        <v>82</v>
      </c>
      <c r="S315">
        <v>42036</v>
      </c>
      <c r="T315">
        <v>157</v>
      </c>
    </row>
    <row r="316" spans="14:20">
      <c r="N316" t="s">
        <v>27</v>
      </c>
      <c r="O316" t="s">
        <v>58</v>
      </c>
      <c r="Q316">
        <v>732</v>
      </c>
      <c r="R316" t="s">
        <v>82</v>
      </c>
      <c r="S316">
        <v>42064</v>
      </c>
      <c r="T316">
        <v>73.2</v>
      </c>
    </row>
    <row r="317" spans="14:20">
      <c r="N317" t="s">
        <v>27</v>
      </c>
      <c r="O317" t="s">
        <v>58</v>
      </c>
      <c r="Q317">
        <v>712</v>
      </c>
      <c r="R317" t="s">
        <v>82</v>
      </c>
      <c r="S317">
        <v>42095</v>
      </c>
      <c r="T317">
        <v>71.2</v>
      </c>
    </row>
    <row r="318" spans="14:20">
      <c r="N318" t="s">
        <v>27</v>
      </c>
      <c r="O318" t="s">
        <v>58</v>
      </c>
      <c r="Q318">
        <v>779</v>
      </c>
      <c r="R318" t="s">
        <v>82</v>
      </c>
      <c r="S318">
        <v>42125</v>
      </c>
      <c r="T318">
        <v>77.900000000000006</v>
      </c>
    </row>
    <row r="319" spans="14:20">
      <c r="N319" t="s">
        <v>27</v>
      </c>
      <c r="O319" t="s">
        <v>58</v>
      </c>
      <c r="Q319">
        <v>746</v>
      </c>
      <c r="R319" t="s">
        <v>82</v>
      </c>
      <c r="S319">
        <v>42156</v>
      </c>
      <c r="T319">
        <v>74.599999999999994</v>
      </c>
    </row>
    <row r="320" spans="14:20">
      <c r="N320" t="s">
        <v>27</v>
      </c>
      <c r="O320" t="s">
        <v>58</v>
      </c>
      <c r="Q320">
        <v>726</v>
      </c>
      <c r="R320" t="s">
        <v>82</v>
      </c>
      <c r="S320">
        <v>42186</v>
      </c>
      <c r="T320">
        <v>72.599999999999994</v>
      </c>
    </row>
    <row r="321" spans="14:20">
      <c r="N321" t="s">
        <v>28</v>
      </c>
      <c r="O321" t="s">
        <v>58</v>
      </c>
      <c r="Q321">
        <v>2791</v>
      </c>
      <c r="R321" t="s">
        <v>68</v>
      </c>
      <c r="S321">
        <v>42036</v>
      </c>
      <c r="T321">
        <v>279.10000000000002</v>
      </c>
    </row>
    <row r="322" spans="14:20">
      <c r="N322" t="s">
        <v>28</v>
      </c>
      <c r="O322" t="s">
        <v>58</v>
      </c>
      <c r="Q322">
        <v>1386</v>
      </c>
      <c r="R322" t="s">
        <v>68</v>
      </c>
      <c r="S322">
        <v>42064</v>
      </c>
      <c r="T322">
        <v>138.6</v>
      </c>
    </row>
    <row r="323" spans="14:20">
      <c r="N323" t="s">
        <v>28</v>
      </c>
      <c r="O323" t="s">
        <v>58</v>
      </c>
      <c r="Q323">
        <v>1403</v>
      </c>
      <c r="R323" t="s">
        <v>68</v>
      </c>
      <c r="S323">
        <v>42095</v>
      </c>
      <c r="T323">
        <v>140.30000000000001</v>
      </c>
    </row>
    <row r="324" spans="14:20">
      <c r="N324" t="s">
        <v>28</v>
      </c>
      <c r="O324" t="s">
        <v>58</v>
      </c>
      <c r="Q324">
        <v>1542</v>
      </c>
      <c r="R324" t="s">
        <v>68</v>
      </c>
      <c r="S324">
        <v>42125</v>
      </c>
      <c r="T324">
        <v>154.19999999999999</v>
      </c>
    </row>
    <row r="325" spans="14:20">
      <c r="N325" t="s">
        <v>28</v>
      </c>
      <c r="O325" t="s">
        <v>58</v>
      </c>
      <c r="Q325">
        <v>1422</v>
      </c>
      <c r="R325" t="s">
        <v>68</v>
      </c>
      <c r="S325">
        <v>42156</v>
      </c>
      <c r="T325">
        <v>142.19999999999999</v>
      </c>
    </row>
    <row r="326" spans="14:20">
      <c r="N326" t="s">
        <v>28</v>
      </c>
      <c r="O326" t="s">
        <v>58</v>
      </c>
      <c r="Q326">
        <v>1027</v>
      </c>
      <c r="R326" t="s">
        <v>68</v>
      </c>
      <c r="S326">
        <v>42186</v>
      </c>
      <c r="T326">
        <v>102.7</v>
      </c>
    </row>
    <row r="327" spans="14:20">
      <c r="N327" t="s">
        <v>29</v>
      </c>
      <c r="O327" t="s">
        <v>58</v>
      </c>
      <c r="R327" t="s">
        <v>80</v>
      </c>
      <c r="S327">
        <v>42036</v>
      </c>
    </row>
    <row r="328" spans="14:20">
      <c r="N328" t="s">
        <v>29</v>
      </c>
      <c r="O328" t="s">
        <v>58</v>
      </c>
      <c r="R328" t="s">
        <v>80</v>
      </c>
      <c r="S328">
        <v>42064</v>
      </c>
    </row>
    <row r="329" spans="14:20">
      <c r="N329" t="s">
        <v>29</v>
      </c>
      <c r="O329" t="s">
        <v>58</v>
      </c>
      <c r="R329" t="s">
        <v>80</v>
      </c>
      <c r="S329">
        <v>42095</v>
      </c>
    </row>
    <row r="330" spans="14:20">
      <c r="N330" t="s">
        <v>29</v>
      </c>
      <c r="O330" t="s">
        <v>58</v>
      </c>
      <c r="R330" t="s">
        <v>80</v>
      </c>
      <c r="S330">
        <v>42125</v>
      </c>
    </row>
    <row r="331" spans="14:20">
      <c r="N331" t="s">
        <v>29</v>
      </c>
      <c r="O331" t="s">
        <v>58</v>
      </c>
      <c r="R331" t="s">
        <v>80</v>
      </c>
      <c r="S331">
        <v>42156</v>
      </c>
    </row>
    <row r="332" spans="14:20">
      <c r="N332" t="s">
        <v>29</v>
      </c>
      <c r="O332" t="s">
        <v>58</v>
      </c>
      <c r="R332" t="s">
        <v>80</v>
      </c>
      <c r="S332">
        <v>42186</v>
      </c>
    </row>
    <row r="333" spans="14:20">
      <c r="N333" t="s">
        <v>30</v>
      </c>
      <c r="O333" t="s">
        <v>58</v>
      </c>
      <c r="Q333">
        <v>663</v>
      </c>
      <c r="R333" t="s">
        <v>79</v>
      </c>
      <c r="S333">
        <v>42036</v>
      </c>
      <c r="T333">
        <v>66.3</v>
      </c>
    </row>
    <row r="334" spans="14:20">
      <c r="N334" t="s">
        <v>30</v>
      </c>
      <c r="O334" t="s">
        <v>58</v>
      </c>
      <c r="Q334">
        <v>380</v>
      </c>
      <c r="R334" t="s">
        <v>79</v>
      </c>
      <c r="S334">
        <v>42064</v>
      </c>
      <c r="T334">
        <v>38</v>
      </c>
    </row>
    <row r="335" spans="14:20">
      <c r="N335" t="s">
        <v>30</v>
      </c>
      <c r="O335" t="s">
        <v>58</v>
      </c>
      <c r="Q335">
        <v>410</v>
      </c>
      <c r="R335" t="s">
        <v>79</v>
      </c>
      <c r="S335">
        <v>42095</v>
      </c>
      <c r="T335">
        <v>41</v>
      </c>
    </row>
    <row r="336" spans="14:20">
      <c r="N336" t="s">
        <v>30</v>
      </c>
      <c r="O336" t="s">
        <v>58</v>
      </c>
      <c r="Q336">
        <v>414</v>
      </c>
      <c r="R336" t="s">
        <v>79</v>
      </c>
      <c r="S336">
        <v>42125</v>
      </c>
      <c r="T336">
        <v>41.4</v>
      </c>
    </row>
    <row r="337" spans="14:20">
      <c r="N337" t="s">
        <v>30</v>
      </c>
      <c r="O337" t="s">
        <v>58</v>
      </c>
      <c r="Q337">
        <v>389</v>
      </c>
      <c r="R337" t="s">
        <v>79</v>
      </c>
      <c r="S337">
        <v>42156</v>
      </c>
      <c r="T337">
        <v>38.9</v>
      </c>
    </row>
    <row r="338" spans="14:20">
      <c r="N338" t="s">
        <v>30</v>
      </c>
      <c r="O338" t="s">
        <v>58</v>
      </c>
      <c r="Q338">
        <v>293</v>
      </c>
      <c r="R338" t="s">
        <v>79</v>
      </c>
      <c r="S338">
        <v>42186</v>
      </c>
      <c r="T338">
        <v>29.3</v>
      </c>
    </row>
    <row r="339" spans="14:20">
      <c r="N339" t="s">
        <v>31</v>
      </c>
      <c r="O339" t="s">
        <v>58</v>
      </c>
      <c r="Q339">
        <v>10349</v>
      </c>
      <c r="R339" t="s">
        <v>62</v>
      </c>
      <c r="S339">
        <v>42036</v>
      </c>
      <c r="T339">
        <v>1034.9000000000001</v>
      </c>
    </row>
    <row r="340" spans="14:20">
      <c r="N340" t="s">
        <v>31</v>
      </c>
      <c r="O340" t="s">
        <v>58</v>
      </c>
      <c r="Q340">
        <v>5294</v>
      </c>
      <c r="R340" t="s">
        <v>62</v>
      </c>
      <c r="S340">
        <v>42064</v>
      </c>
      <c r="T340">
        <v>529.4</v>
      </c>
    </row>
    <row r="341" spans="14:20">
      <c r="N341" t="s">
        <v>31</v>
      </c>
      <c r="O341" t="s">
        <v>58</v>
      </c>
      <c r="Q341">
        <v>5609</v>
      </c>
      <c r="R341" t="s">
        <v>62</v>
      </c>
      <c r="S341">
        <v>42095</v>
      </c>
      <c r="T341">
        <v>560.9</v>
      </c>
    </row>
    <row r="342" spans="14:20">
      <c r="N342" t="s">
        <v>31</v>
      </c>
      <c r="O342" t="s">
        <v>58</v>
      </c>
      <c r="Q342">
        <v>5641</v>
      </c>
      <c r="R342" t="s">
        <v>62</v>
      </c>
      <c r="S342">
        <v>42125</v>
      </c>
      <c r="T342">
        <v>564.1</v>
      </c>
    </row>
    <row r="343" spans="14:20">
      <c r="N343" t="s">
        <v>31</v>
      </c>
      <c r="O343" t="s">
        <v>58</v>
      </c>
      <c r="Q343">
        <v>5468</v>
      </c>
      <c r="R343" t="s">
        <v>62</v>
      </c>
      <c r="S343">
        <v>42156</v>
      </c>
      <c r="T343">
        <v>546.79999999999995</v>
      </c>
    </row>
    <row r="344" spans="14:20">
      <c r="N344" t="s">
        <v>32</v>
      </c>
      <c r="O344" t="s">
        <v>58</v>
      </c>
      <c r="Q344">
        <v>1051</v>
      </c>
      <c r="R344" t="s">
        <v>77</v>
      </c>
      <c r="S344">
        <v>42036</v>
      </c>
      <c r="T344">
        <v>105.1</v>
      </c>
    </row>
    <row r="345" spans="14:20">
      <c r="N345" t="s">
        <v>32</v>
      </c>
      <c r="O345" t="s">
        <v>58</v>
      </c>
      <c r="Q345">
        <v>600</v>
      </c>
      <c r="R345" t="s">
        <v>77</v>
      </c>
      <c r="S345">
        <v>42064</v>
      </c>
      <c r="T345">
        <v>60</v>
      </c>
    </row>
    <row r="346" spans="14:20">
      <c r="N346" t="s">
        <v>32</v>
      </c>
      <c r="O346" t="s">
        <v>58</v>
      </c>
      <c r="Q346">
        <v>603</v>
      </c>
      <c r="R346" t="s">
        <v>77</v>
      </c>
      <c r="S346">
        <v>42095</v>
      </c>
      <c r="T346">
        <v>60.3</v>
      </c>
    </row>
    <row r="347" spans="14:20">
      <c r="N347" t="s">
        <v>32</v>
      </c>
      <c r="O347" t="s">
        <v>58</v>
      </c>
      <c r="Q347">
        <v>643</v>
      </c>
      <c r="R347" t="s">
        <v>77</v>
      </c>
      <c r="S347">
        <v>42125</v>
      </c>
      <c r="T347">
        <v>64.3</v>
      </c>
    </row>
    <row r="348" spans="14:20">
      <c r="N348" t="s">
        <v>32</v>
      </c>
      <c r="O348" t="s">
        <v>58</v>
      </c>
      <c r="Q348">
        <v>701</v>
      </c>
      <c r="R348" t="s">
        <v>77</v>
      </c>
      <c r="S348">
        <v>42156</v>
      </c>
      <c r="T348">
        <v>70.099999999999994</v>
      </c>
    </row>
    <row r="349" spans="14:20">
      <c r="N349" t="s">
        <v>32</v>
      </c>
      <c r="O349" t="s">
        <v>58</v>
      </c>
      <c r="Q349">
        <v>674</v>
      </c>
      <c r="R349" t="s">
        <v>77</v>
      </c>
      <c r="S349">
        <v>42186</v>
      </c>
      <c r="T349">
        <v>67.400000000000006</v>
      </c>
    </row>
    <row r="350" spans="14:20">
      <c r="N350" t="s">
        <v>33</v>
      </c>
      <c r="O350" t="s">
        <v>58</v>
      </c>
      <c r="Q350">
        <v>1403</v>
      </c>
      <c r="R350" t="s">
        <v>81</v>
      </c>
      <c r="S350">
        <v>42036</v>
      </c>
      <c r="T350">
        <v>140.30000000000001</v>
      </c>
    </row>
    <row r="351" spans="14:20">
      <c r="N351" t="s">
        <v>33</v>
      </c>
      <c r="O351" t="s">
        <v>58</v>
      </c>
      <c r="Q351">
        <v>706</v>
      </c>
      <c r="R351" t="s">
        <v>81</v>
      </c>
      <c r="S351">
        <v>42064</v>
      </c>
      <c r="T351">
        <v>70.599999999999994</v>
      </c>
    </row>
    <row r="352" spans="14:20">
      <c r="N352" t="s">
        <v>33</v>
      </c>
      <c r="O352" t="s">
        <v>58</v>
      </c>
      <c r="Q352">
        <v>882</v>
      </c>
      <c r="R352" t="s">
        <v>81</v>
      </c>
      <c r="S352">
        <v>42095</v>
      </c>
      <c r="T352">
        <v>88.2</v>
      </c>
    </row>
    <row r="353" spans="14:20">
      <c r="N353" t="s">
        <v>33</v>
      </c>
      <c r="O353" t="s">
        <v>58</v>
      </c>
      <c r="Q353">
        <v>918</v>
      </c>
      <c r="R353" t="s">
        <v>81</v>
      </c>
      <c r="S353">
        <v>42125</v>
      </c>
      <c r="T353">
        <v>91.8</v>
      </c>
    </row>
    <row r="354" spans="14:20">
      <c r="N354" t="s">
        <v>33</v>
      </c>
      <c r="O354" t="s">
        <v>58</v>
      </c>
      <c r="Q354">
        <v>1142</v>
      </c>
      <c r="R354" t="s">
        <v>81</v>
      </c>
      <c r="S354">
        <v>42156</v>
      </c>
      <c r="T354">
        <v>114.2</v>
      </c>
    </row>
    <row r="355" spans="14:20">
      <c r="N355" t="s">
        <v>33</v>
      </c>
      <c r="O355" t="s">
        <v>58</v>
      </c>
      <c r="Q355">
        <v>1053</v>
      </c>
      <c r="R355" t="s">
        <v>81</v>
      </c>
      <c r="S355">
        <v>42186</v>
      </c>
      <c r="T355">
        <v>105.3</v>
      </c>
    </row>
    <row r="356" spans="14:20">
      <c r="N356" t="s">
        <v>34</v>
      </c>
      <c r="O356" t="s">
        <v>58</v>
      </c>
      <c r="Q356">
        <v>208</v>
      </c>
      <c r="R356" t="s">
        <v>83</v>
      </c>
      <c r="S356">
        <v>42036</v>
      </c>
      <c r="T356">
        <v>20.8</v>
      </c>
    </row>
    <row r="357" spans="14:20">
      <c r="N357" t="s">
        <v>34</v>
      </c>
      <c r="O357" t="s">
        <v>58</v>
      </c>
      <c r="Q357">
        <v>142</v>
      </c>
      <c r="R357" t="s">
        <v>83</v>
      </c>
      <c r="S357">
        <v>42064</v>
      </c>
      <c r="T357">
        <v>14.2</v>
      </c>
    </row>
    <row r="358" spans="14:20">
      <c r="N358" t="s">
        <v>34</v>
      </c>
      <c r="O358" t="s">
        <v>58</v>
      </c>
      <c r="Q358">
        <v>106</v>
      </c>
      <c r="R358" t="s">
        <v>83</v>
      </c>
      <c r="S358">
        <v>42095</v>
      </c>
      <c r="T358">
        <v>10.6</v>
      </c>
    </row>
    <row r="359" spans="14:20">
      <c r="N359" t="s">
        <v>34</v>
      </c>
      <c r="O359" t="s">
        <v>58</v>
      </c>
      <c r="Q359">
        <v>114</v>
      </c>
      <c r="R359" t="s">
        <v>83</v>
      </c>
      <c r="S359">
        <v>42125</v>
      </c>
      <c r="T359">
        <v>11.4</v>
      </c>
    </row>
    <row r="360" spans="14:20">
      <c r="N360" t="s">
        <v>34</v>
      </c>
      <c r="O360" t="s">
        <v>58</v>
      </c>
      <c r="Q360">
        <v>95</v>
      </c>
      <c r="R360" t="s">
        <v>83</v>
      </c>
      <c r="S360">
        <v>42156</v>
      </c>
      <c r="T360">
        <v>9.5</v>
      </c>
    </row>
    <row r="361" spans="14:20">
      <c r="N361" t="s">
        <v>34</v>
      </c>
      <c r="O361" t="s">
        <v>58</v>
      </c>
      <c r="Q361">
        <v>102</v>
      </c>
      <c r="R361" t="s">
        <v>83</v>
      </c>
      <c r="S361">
        <v>42186</v>
      </c>
      <c r="T361">
        <v>10.199999999999999</v>
      </c>
    </row>
    <row r="362" spans="14:20">
      <c r="N362" t="s">
        <v>35</v>
      </c>
      <c r="O362" t="s">
        <v>58</v>
      </c>
      <c r="Q362">
        <v>738</v>
      </c>
      <c r="R362" t="s">
        <v>64</v>
      </c>
      <c r="S362">
        <v>42036</v>
      </c>
      <c r="T362">
        <v>73.8</v>
      </c>
    </row>
    <row r="363" spans="14:20">
      <c r="N363" t="s">
        <v>35</v>
      </c>
      <c r="O363" t="s">
        <v>58</v>
      </c>
      <c r="Q363">
        <v>376</v>
      </c>
      <c r="R363" t="s">
        <v>64</v>
      </c>
      <c r="S363">
        <v>42064</v>
      </c>
      <c r="T363">
        <v>37.6</v>
      </c>
    </row>
    <row r="364" spans="14:20">
      <c r="N364" t="s">
        <v>35</v>
      </c>
      <c r="O364" t="s">
        <v>58</v>
      </c>
      <c r="Q364">
        <v>386</v>
      </c>
      <c r="R364" t="s">
        <v>64</v>
      </c>
      <c r="S364">
        <v>42095</v>
      </c>
      <c r="T364">
        <v>38.6</v>
      </c>
    </row>
    <row r="365" spans="14:20">
      <c r="N365" t="s">
        <v>35</v>
      </c>
      <c r="O365" t="s">
        <v>58</v>
      </c>
      <c r="Q365">
        <v>334</v>
      </c>
      <c r="R365" t="s">
        <v>64</v>
      </c>
      <c r="S365">
        <v>42125</v>
      </c>
      <c r="T365">
        <v>33.4</v>
      </c>
    </row>
    <row r="366" spans="14:20">
      <c r="N366" t="s">
        <v>35</v>
      </c>
      <c r="O366" t="s">
        <v>58</v>
      </c>
      <c r="Q366">
        <v>414</v>
      </c>
      <c r="R366" t="s">
        <v>64</v>
      </c>
      <c r="S366">
        <v>42156</v>
      </c>
      <c r="T366">
        <v>41.4</v>
      </c>
    </row>
    <row r="367" spans="14:20">
      <c r="N367" t="s">
        <v>35</v>
      </c>
      <c r="O367" t="s">
        <v>58</v>
      </c>
      <c r="Q367">
        <v>390</v>
      </c>
      <c r="R367" t="s">
        <v>64</v>
      </c>
      <c r="S367">
        <v>42186</v>
      </c>
      <c r="T367">
        <v>39</v>
      </c>
    </row>
  </sheetData>
  <autoFilter ref="A1:Q34"/>
  <conditionalFormatting sqref="H2:W3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40"/>
  <sheetViews>
    <sheetView topLeftCell="C1" workbookViewId="0">
      <selection activeCell="O14" sqref="O14"/>
    </sheetView>
  </sheetViews>
  <sheetFormatPr defaultRowHeight="15"/>
  <cols>
    <col min="5" max="5" width="13.5703125" bestFit="1" customWidth="1"/>
    <col min="6" max="6" width="19" bestFit="1" customWidth="1"/>
  </cols>
  <sheetData>
    <row r="1" spans="5:22">
      <c r="E1" t="s">
        <v>163</v>
      </c>
    </row>
    <row r="3" spans="5:22">
      <c r="G3">
        <v>2015</v>
      </c>
      <c r="H3">
        <v>2016</v>
      </c>
      <c r="I3">
        <v>2017</v>
      </c>
      <c r="J3">
        <v>2018</v>
      </c>
      <c r="K3">
        <v>2019</v>
      </c>
      <c r="L3">
        <v>2020</v>
      </c>
      <c r="M3">
        <v>2021</v>
      </c>
      <c r="N3">
        <v>2022</v>
      </c>
      <c r="O3">
        <v>2023</v>
      </c>
      <c r="P3">
        <v>2024</v>
      </c>
      <c r="Q3">
        <v>2025</v>
      </c>
      <c r="R3">
        <v>2026</v>
      </c>
      <c r="S3">
        <v>2027</v>
      </c>
      <c r="T3">
        <v>2028</v>
      </c>
      <c r="U3">
        <v>2029</v>
      </c>
      <c r="V3">
        <v>2030</v>
      </c>
    </row>
    <row r="5" spans="5:22">
      <c r="E5" t="s">
        <v>146</v>
      </c>
      <c r="F5" s="17" t="s">
        <v>158</v>
      </c>
    </row>
    <row r="6" spans="5:22">
      <c r="F6" t="s">
        <v>157</v>
      </c>
      <c r="G6" s="16">
        <v>800.52700000000027</v>
      </c>
      <c r="H6" s="16">
        <v>808.36570000000006</v>
      </c>
      <c r="I6" s="16">
        <v>831.72799999999984</v>
      </c>
      <c r="J6" s="16">
        <v>928.26439999999991</v>
      </c>
      <c r="K6" s="16">
        <v>996.34180000000015</v>
      </c>
      <c r="L6" s="16">
        <v>1065</v>
      </c>
      <c r="M6" s="16">
        <v>1077.0823401875</v>
      </c>
      <c r="N6" s="16">
        <v>1074.917797160625</v>
      </c>
      <c r="O6" s="16">
        <v>1054.4030161174126</v>
      </c>
      <c r="P6" s="16">
        <v>1034.2985306950643</v>
      </c>
      <c r="Q6" s="16">
        <v>1014.596134981163</v>
      </c>
      <c r="R6" s="16">
        <v>995.28778718153967</v>
      </c>
      <c r="S6" s="16">
        <v>976.36560633790896</v>
      </c>
      <c r="T6" s="16">
        <v>957.82186911115059</v>
      </c>
      <c r="U6" s="16">
        <v>939.64900662892774</v>
      </c>
      <c r="V6" s="16">
        <v>921.83960139634905</v>
      </c>
    </row>
    <row r="7" spans="5:22">
      <c r="E7" s="15"/>
      <c r="F7" t="s">
        <v>155</v>
      </c>
      <c r="G7" s="16">
        <v>40.9</v>
      </c>
      <c r="H7" s="16">
        <v>46.45</v>
      </c>
      <c r="I7" s="16">
        <v>110.3</v>
      </c>
      <c r="J7" s="16">
        <v>157</v>
      </c>
      <c r="K7" s="16">
        <v>164</v>
      </c>
      <c r="L7" s="16">
        <v>207</v>
      </c>
      <c r="M7" s="16">
        <f>L7*1.029</f>
        <v>213.00299999999999</v>
      </c>
      <c r="N7" s="16">
        <f t="shared" ref="N7:V7" si="0">M7*1.029</f>
        <v>219.18008699999996</v>
      </c>
      <c r="O7" s="16">
        <f t="shared" si="0"/>
        <v>225.53630952299994</v>
      </c>
      <c r="P7" s="16">
        <f t="shared" si="0"/>
        <v>232.07686249916694</v>
      </c>
      <c r="Q7" s="16">
        <f t="shared" si="0"/>
        <v>238.80709151164277</v>
      </c>
      <c r="R7" s="16">
        <f t="shared" si="0"/>
        <v>245.7324971654804</v>
      </c>
      <c r="S7" s="16">
        <f t="shared" si="0"/>
        <v>252.85873958327932</v>
      </c>
      <c r="T7" s="16">
        <f t="shared" si="0"/>
        <v>260.19164303119442</v>
      </c>
      <c r="U7" s="16">
        <f t="shared" si="0"/>
        <v>267.73720067909903</v>
      </c>
      <c r="V7" s="16">
        <f t="shared" si="0"/>
        <v>275.50157949879286</v>
      </c>
    </row>
    <row r="8" spans="5:22">
      <c r="F8" t="s">
        <v>156</v>
      </c>
      <c r="G8" s="16">
        <f>0.05*G6</f>
        <v>40.026350000000015</v>
      </c>
      <c r="H8" s="16">
        <f t="shared" ref="H8:V8" si="1">0.05*H6</f>
        <v>40.418285000000004</v>
      </c>
      <c r="I8" s="16">
        <f t="shared" si="1"/>
        <v>41.586399999999998</v>
      </c>
      <c r="J8" s="16">
        <f t="shared" si="1"/>
        <v>46.413219999999995</v>
      </c>
      <c r="K8" s="16">
        <f t="shared" si="1"/>
        <v>49.817090000000007</v>
      </c>
      <c r="L8" s="16">
        <f t="shared" si="1"/>
        <v>53.25</v>
      </c>
      <c r="M8" s="16">
        <f t="shared" si="1"/>
        <v>53.854117009375003</v>
      </c>
      <c r="N8" s="16">
        <f t="shared" si="1"/>
        <v>53.745889858031255</v>
      </c>
      <c r="O8" s="16">
        <f t="shared" si="1"/>
        <v>52.720150805870631</v>
      </c>
      <c r="P8" s="16">
        <f t="shared" si="1"/>
        <v>51.714926534753218</v>
      </c>
      <c r="Q8" s="16">
        <f t="shared" si="1"/>
        <v>50.729806749058156</v>
      </c>
      <c r="R8" s="16">
        <f t="shared" si="1"/>
        <v>49.764389359076986</v>
      </c>
      <c r="S8" s="16">
        <f t="shared" si="1"/>
        <v>48.818280316895454</v>
      </c>
      <c r="T8" s="16">
        <f t="shared" si="1"/>
        <v>47.891093455557531</v>
      </c>
      <c r="U8" s="16">
        <f t="shared" si="1"/>
        <v>46.982450331446387</v>
      </c>
      <c r="V8" s="16">
        <f t="shared" si="1"/>
        <v>46.091980069817453</v>
      </c>
    </row>
    <row r="9" spans="5:22">
      <c r="F9" t="s">
        <v>153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5:22">
      <c r="F10" t="s">
        <v>154</v>
      </c>
      <c r="G10" s="16">
        <f>G6-SUM(G7:G9)</f>
        <v>719.60065000000031</v>
      </c>
      <c r="H10" s="16">
        <f t="shared" ref="H10:V10" si="2">H6-SUM(H7:H9)</f>
        <v>721.49741500000005</v>
      </c>
      <c r="I10" s="16">
        <f t="shared" si="2"/>
        <v>679.84159999999986</v>
      </c>
      <c r="J10" s="16">
        <f t="shared" si="2"/>
        <v>724.85117999999989</v>
      </c>
      <c r="K10" s="16">
        <f t="shared" si="2"/>
        <v>782.52471000000014</v>
      </c>
      <c r="L10" s="16">
        <f t="shared" si="2"/>
        <v>804.75</v>
      </c>
      <c r="M10" s="16">
        <f t="shared" si="2"/>
        <v>810.22522317812502</v>
      </c>
      <c r="N10" s="16">
        <f t="shared" si="2"/>
        <v>801.99182030259385</v>
      </c>
      <c r="O10" s="16">
        <f t="shared" si="2"/>
        <v>776.14655578854195</v>
      </c>
      <c r="P10" s="16">
        <f t="shared" si="2"/>
        <v>750.50674166114413</v>
      </c>
      <c r="Q10" s="16">
        <f t="shared" si="2"/>
        <v>725.05923672046208</v>
      </c>
      <c r="R10" s="16">
        <f t="shared" si="2"/>
        <v>699.79090065698233</v>
      </c>
      <c r="S10" s="16">
        <f t="shared" si="2"/>
        <v>674.68858643773422</v>
      </c>
      <c r="T10" s="16">
        <f t="shared" si="2"/>
        <v>649.73913262439862</v>
      </c>
      <c r="U10" s="16">
        <f t="shared" si="2"/>
        <v>624.92935561838226</v>
      </c>
      <c r="V10" s="16">
        <f t="shared" si="2"/>
        <v>600.24604182773874</v>
      </c>
    </row>
    <row r="12" spans="5:22">
      <c r="E12" t="s">
        <v>152</v>
      </c>
      <c r="F12" s="17" t="s">
        <v>159</v>
      </c>
    </row>
    <row r="13" spans="5:22">
      <c r="F13" t="s">
        <v>157</v>
      </c>
      <c r="G13" s="16">
        <v>800.52700000000027</v>
      </c>
      <c r="H13" s="16">
        <v>808.36570000000006</v>
      </c>
      <c r="I13" s="16">
        <v>831.72799999999984</v>
      </c>
      <c r="J13" s="16">
        <v>928.26439999999991</v>
      </c>
      <c r="K13" s="16">
        <v>996.34180000000015</v>
      </c>
      <c r="L13" s="16">
        <v>1065</v>
      </c>
      <c r="M13" s="16">
        <v>1065</v>
      </c>
      <c r="N13" s="16">
        <v>1044.6744998838674</v>
      </c>
      <c r="O13" s="16">
        <v>1019.6023118866545</v>
      </c>
      <c r="P13" s="16">
        <v>995.13185640137476</v>
      </c>
      <c r="Q13" s="16">
        <v>971.24869184774172</v>
      </c>
      <c r="R13" s="16">
        <v>947.93872324339588</v>
      </c>
      <c r="S13" s="16">
        <v>925.18819388555437</v>
      </c>
      <c r="T13" s="16">
        <v>902.98367723230103</v>
      </c>
      <c r="U13" s="16">
        <v>881.31206897872573</v>
      </c>
      <c r="V13" s="16">
        <v>860.16057932323633</v>
      </c>
    </row>
    <row r="14" spans="5:22">
      <c r="F14" t="s">
        <v>155</v>
      </c>
      <c r="G14" s="16">
        <f>G7</f>
        <v>40.9</v>
      </c>
      <c r="H14" s="16">
        <f t="shared" ref="H14:V14" si="3">H7</f>
        <v>46.45</v>
      </c>
      <c r="I14" s="16">
        <f t="shared" si="3"/>
        <v>110.3</v>
      </c>
      <c r="J14" s="16">
        <f t="shared" si="3"/>
        <v>157</v>
      </c>
      <c r="K14" s="16">
        <f t="shared" si="3"/>
        <v>164</v>
      </c>
      <c r="L14" s="16">
        <f t="shared" si="3"/>
        <v>207</v>
      </c>
      <c r="M14" s="16">
        <f t="shared" si="3"/>
        <v>213.00299999999999</v>
      </c>
      <c r="N14" s="16">
        <f t="shared" si="3"/>
        <v>219.18008699999996</v>
      </c>
      <c r="O14" s="16">
        <f t="shared" si="3"/>
        <v>225.53630952299994</v>
      </c>
      <c r="P14" s="16">
        <f t="shared" si="3"/>
        <v>232.07686249916694</v>
      </c>
      <c r="Q14" s="16">
        <f t="shared" si="3"/>
        <v>238.80709151164277</v>
      </c>
      <c r="R14" s="16">
        <f t="shared" si="3"/>
        <v>245.7324971654804</v>
      </c>
      <c r="S14" s="16">
        <f t="shared" si="3"/>
        <v>252.85873958327932</v>
      </c>
      <c r="T14" s="16">
        <f t="shared" si="3"/>
        <v>260.19164303119442</v>
      </c>
      <c r="U14" s="16">
        <f t="shared" si="3"/>
        <v>267.73720067909903</v>
      </c>
      <c r="V14" s="16">
        <f t="shared" si="3"/>
        <v>275.50157949879286</v>
      </c>
    </row>
    <row r="15" spans="5:22">
      <c r="F15" t="s">
        <v>156</v>
      </c>
      <c r="G15" s="16">
        <f>0.05*G13</f>
        <v>40.026350000000015</v>
      </c>
      <c r="H15" s="16">
        <f t="shared" ref="H15:V15" si="4">0.05*H13</f>
        <v>40.418285000000004</v>
      </c>
      <c r="I15" s="16">
        <f t="shared" si="4"/>
        <v>41.586399999999998</v>
      </c>
      <c r="J15" s="16">
        <f t="shared" si="4"/>
        <v>46.413219999999995</v>
      </c>
      <c r="K15" s="16">
        <f t="shared" si="4"/>
        <v>49.817090000000007</v>
      </c>
      <c r="L15" s="16">
        <f t="shared" si="4"/>
        <v>53.25</v>
      </c>
      <c r="M15" s="16">
        <f t="shared" si="4"/>
        <v>53.25</v>
      </c>
      <c r="N15" s="16">
        <f t="shared" si="4"/>
        <v>52.233724994193373</v>
      </c>
      <c r="O15" s="16">
        <f t="shared" si="4"/>
        <v>50.98011559433273</v>
      </c>
      <c r="P15" s="16">
        <f t="shared" si="4"/>
        <v>49.75659282006874</v>
      </c>
      <c r="Q15" s="16">
        <f t="shared" si="4"/>
        <v>48.562434592387092</v>
      </c>
      <c r="R15" s="16">
        <f t="shared" si="4"/>
        <v>47.396936162169794</v>
      </c>
      <c r="S15" s="16">
        <f t="shared" si="4"/>
        <v>46.259409694277721</v>
      </c>
      <c r="T15" s="16">
        <f t="shared" si="4"/>
        <v>45.149183861615057</v>
      </c>
      <c r="U15" s="16">
        <f t="shared" si="4"/>
        <v>44.065603448936287</v>
      </c>
      <c r="V15" s="16">
        <f t="shared" si="4"/>
        <v>43.008028966161817</v>
      </c>
    </row>
    <row r="16" spans="5:22">
      <c r="F16" t="s">
        <v>153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</row>
    <row r="17" spans="5:22">
      <c r="F17" t="s">
        <v>154</v>
      </c>
      <c r="G17" s="16">
        <f>G13-SUM(G14:G16)</f>
        <v>719.60065000000031</v>
      </c>
      <c r="H17" s="16">
        <f t="shared" ref="H17" si="5">H13-SUM(H14:H16)</f>
        <v>721.49741500000005</v>
      </c>
      <c r="I17" s="16">
        <f t="shared" ref="I17" si="6">I13-SUM(I14:I16)</f>
        <v>679.84159999999986</v>
      </c>
      <c r="J17" s="16">
        <f t="shared" ref="J17" si="7">J13-SUM(J14:J16)</f>
        <v>724.85117999999989</v>
      </c>
      <c r="K17" s="16">
        <f t="shared" ref="K17" si="8">K13-SUM(K14:K16)</f>
        <v>782.52471000000014</v>
      </c>
      <c r="L17" s="16">
        <f t="shared" ref="L17" si="9">L13-SUM(L14:L16)</f>
        <v>804.75</v>
      </c>
      <c r="M17" s="16">
        <f t="shared" ref="M17" si="10">M13-SUM(M14:M16)</f>
        <v>798.74700000000007</v>
      </c>
      <c r="N17" s="16">
        <f t="shared" ref="N17" si="11">N13-SUM(N14:N16)</f>
        <v>773.26068788967405</v>
      </c>
      <c r="O17" s="16">
        <f t="shared" ref="O17" si="12">O13-SUM(O14:O16)</f>
        <v>743.08588676932186</v>
      </c>
      <c r="P17" s="16">
        <f t="shared" ref="P17" si="13">P13-SUM(P14:P16)</f>
        <v>713.29840108213909</v>
      </c>
      <c r="Q17" s="16">
        <f t="shared" ref="Q17" si="14">Q13-SUM(Q14:Q16)</f>
        <v>683.87916574371184</v>
      </c>
      <c r="R17" s="16">
        <f t="shared" ref="R17" si="15">R13-SUM(R14:R16)</f>
        <v>654.80928991574569</v>
      </c>
      <c r="S17" s="16">
        <f t="shared" ref="S17" si="16">S13-SUM(S14:S16)</f>
        <v>626.07004460799726</v>
      </c>
      <c r="T17" s="16">
        <f t="shared" ref="T17" si="17">T13-SUM(T14:T16)</f>
        <v>597.64285033949159</v>
      </c>
      <c r="U17" s="16">
        <f t="shared" ref="U17" si="18">U13-SUM(U14:U16)</f>
        <v>569.50926485069044</v>
      </c>
      <c r="V17" s="16">
        <f t="shared" ref="V17" si="19">V13-SUM(V14:V16)</f>
        <v>541.65097085828165</v>
      </c>
    </row>
    <row r="18" spans="5:22">
      <c r="G18">
        <f>SUM(G14:G16)/G13</f>
        <v>0.10109134357741836</v>
      </c>
      <c r="H18">
        <f t="shared" ref="H18:V18" si="20">SUM(H14:H16)/H13</f>
        <v>0.10746161669155434</v>
      </c>
      <c r="I18">
        <f t="shared" si="20"/>
        <v>0.18261547044225998</v>
      </c>
      <c r="J18">
        <f t="shared" si="20"/>
        <v>0.21913284620200885</v>
      </c>
      <c r="K18">
        <f t="shared" si="20"/>
        <v>0.21460214757626347</v>
      </c>
      <c r="L18">
        <f t="shared" si="20"/>
        <v>0.2443661971830986</v>
      </c>
      <c r="M18">
        <f t="shared" si="20"/>
        <v>0.25000281690140846</v>
      </c>
      <c r="N18">
        <f t="shared" si="20"/>
        <v>0.25980706145729165</v>
      </c>
      <c r="O18">
        <f t="shared" si="20"/>
        <v>0.27120027278642733</v>
      </c>
      <c r="P18">
        <f t="shared" si="20"/>
        <v>0.28321217284552636</v>
      </c>
      <c r="Q18">
        <f t="shared" si="20"/>
        <v>0.29587635846111338</v>
      </c>
      <c r="R18">
        <f t="shared" si="20"/>
        <v>0.30922825087754674</v>
      </c>
      <c r="S18">
        <f t="shared" si="20"/>
        <v>0.32330519482888898</v>
      </c>
      <c r="T18">
        <f t="shared" si="20"/>
        <v>0.33814656299070361</v>
      </c>
      <c r="U18">
        <f t="shared" si="20"/>
        <v>0.35379386610392827</v>
      </c>
      <c r="V18">
        <f t="shared" si="20"/>
        <v>0.37029086907883418</v>
      </c>
    </row>
    <row r="19" spans="5:22">
      <c r="E19" t="s">
        <v>147</v>
      </c>
      <c r="F19" s="17" t="s">
        <v>161</v>
      </c>
    </row>
    <row r="20" spans="5:22">
      <c r="F20" t="s">
        <v>157</v>
      </c>
      <c r="G20">
        <v>800.52700000000027</v>
      </c>
      <c r="H20">
        <v>808.36570000000006</v>
      </c>
      <c r="I20">
        <v>831.72799999999984</v>
      </c>
      <c r="J20">
        <v>928.26439999999991</v>
      </c>
      <c r="K20">
        <v>996.34180000000015</v>
      </c>
      <c r="L20">
        <v>1065</v>
      </c>
      <c r="M20">
        <v>1050</v>
      </c>
      <c r="N20">
        <v>1000</v>
      </c>
      <c r="O20">
        <v>950</v>
      </c>
      <c r="P20">
        <v>925</v>
      </c>
      <c r="Q20">
        <v>900</v>
      </c>
      <c r="R20">
        <v>880</v>
      </c>
      <c r="S20">
        <v>860</v>
      </c>
      <c r="T20">
        <v>840</v>
      </c>
      <c r="U20">
        <v>820</v>
      </c>
      <c r="V20">
        <v>800</v>
      </c>
    </row>
    <row r="21" spans="5:22">
      <c r="F21" t="s">
        <v>155</v>
      </c>
      <c r="G21" s="16">
        <f>G7</f>
        <v>40.9</v>
      </c>
      <c r="H21" s="16">
        <f t="shared" ref="H21:V21" si="21">H7</f>
        <v>46.45</v>
      </c>
      <c r="I21" s="16">
        <f t="shared" si="21"/>
        <v>110.3</v>
      </c>
      <c r="J21" s="16">
        <f t="shared" si="21"/>
        <v>157</v>
      </c>
      <c r="K21" s="16">
        <f t="shared" si="21"/>
        <v>164</v>
      </c>
      <c r="L21" s="16">
        <f t="shared" si="21"/>
        <v>207</v>
      </c>
      <c r="M21" s="16">
        <f t="shared" si="21"/>
        <v>213.00299999999999</v>
      </c>
      <c r="N21" s="16">
        <f t="shared" si="21"/>
        <v>219.18008699999996</v>
      </c>
      <c r="O21" s="16">
        <f t="shared" si="21"/>
        <v>225.53630952299994</v>
      </c>
      <c r="P21" s="16">
        <f t="shared" si="21"/>
        <v>232.07686249916694</v>
      </c>
      <c r="Q21" s="16">
        <f t="shared" si="21"/>
        <v>238.80709151164277</v>
      </c>
      <c r="R21" s="16">
        <f t="shared" si="21"/>
        <v>245.7324971654804</v>
      </c>
      <c r="S21" s="16">
        <f t="shared" si="21"/>
        <v>252.85873958327932</v>
      </c>
      <c r="T21" s="16">
        <f t="shared" si="21"/>
        <v>260.19164303119442</v>
      </c>
      <c r="U21" s="16">
        <f t="shared" si="21"/>
        <v>267.73720067909903</v>
      </c>
      <c r="V21" s="16">
        <f t="shared" si="21"/>
        <v>275.50157949879286</v>
      </c>
    </row>
    <row r="22" spans="5:22">
      <c r="F22" t="s">
        <v>156</v>
      </c>
      <c r="G22" s="16">
        <f>0.05*G20</f>
        <v>40.026350000000015</v>
      </c>
      <c r="H22" s="16">
        <f t="shared" ref="H22:V22" si="22">0.05*H20</f>
        <v>40.418285000000004</v>
      </c>
      <c r="I22" s="16">
        <f t="shared" si="22"/>
        <v>41.586399999999998</v>
      </c>
      <c r="J22" s="16">
        <f t="shared" si="22"/>
        <v>46.413219999999995</v>
      </c>
      <c r="K22" s="16">
        <f t="shared" si="22"/>
        <v>49.817090000000007</v>
      </c>
      <c r="L22" s="16">
        <f t="shared" si="22"/>
        <v>53.25</v>
      </c>
      <c r="M22" s="16">
        <f t="shared" si="22"/>
        <v>52.5</v>
      </c>
      <c r="N22" s="16">
        <f t="shared" si="22"/>
        <v>50</v>
      </c>
      <c r="O22" s="16">
        <f t="shared" si="22"/>
        <v>47.5</v>
      </c>
      <c r="P22" s="16">
        <f t="shared" si="22"/>
        <v>46.25</v>
      </c>
      <c r="Q22" s="16">
        <f t="shared" si="22"/>
        <v>45</v>
      </c>
      <c r="R22" s="16">
        <f t="shared" si="22"/>
        <v>44</v>
      </c>
      <c r="S22" s="16">
        <f t="shared" si="22"/>
        <v>43</v>
      </c>
      <c r="T22" s="16">
        <f t="shared" si="22"/>
        <v>42</v>
      </c>
      <c r="U22" s="16">
        <f t="shared" si="22"/>
        <v>41</v>
      </c>
      <c r="V22" s="16">
        <f t="shared" si="22"/>
        <v>40</v>
      </c>
    </row>
    <row r="23" spans="5:22">
      <c r="F23" t="s">
        <v>153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</row>
    <row r="24" spans="5:22">
      <c r="F24" t="s">
        <v>154</v>
      </c>
      <c r="G24" s="16">
        <f>G20-SUM(G21:G23)</f>
        <v>719.60065000000031</v>
      </c>
      <c r="H24" s="16">
        <f t="shared" ref="H24" si="23">H20-SUM(H21:H23)</f>
        <v>721.49741500000005</v>
      </c>
      <c r="I24" s="16">
        <f t="shared" ref="I24" si="24">I20-SUM(I21:I23)</f>
        <v>679.84159999999986</v>
      </c>
      <c r="J24" s="16">
        <f t="shared" ref="J24" si="25">J20-SUM(J21:J23)</f>
        <v>724.85117999999989</v>
      </c>
      <c r="K24" s="16">
        <f t="shared" ref="K24" si="26">K20-SUM(K21:K23)</f>
        <v>782.52471000000014</v>
      </c>
      <c r="L24" s="16">
        <f t="shared" ref="L24" si="27">L20-SUM(L21:L23)</f>
        <v>804.75</v>
      </c>
      <c r="M24" s="16">
        <f t="shared" ref="M24" si="28">M20-SUM(M21:M23)</f>
        <v>784.49700000000007</v>
      </c>
      <c r="N24" s="16">
        <f t="shared" ref="N24" si="29">N20-SUM(N21:N23)</f>
        <v>730.81991300000004</v>
      </c>
      <c r="O24" s="16">
        <f t="shared" ref="O24" si="30">O20-SUM(O21:O23)</f>
        <v>676.963690477</v>
      </c>
      <c r="P24" s="16">
        <f t="shared" ref="P24" si="31">P20-SUM(P21:P23)</f>
        <v>646.67313750083304</v>
      </c>
      <c r="Q24" s="16">
        <f t="shared" ref="Q24" si="32">Q20-SUM(Q21:Q23)</f>
        <v>616.19290848835726</v>
      </c>
      <c r="R24" s="16">
        <f t="shared" ref="R24" si="33">R20-SUM(R21:R23)</f>
        <v>590.26750283451963</v>
      </c>
      <c r="S24" s="16">
        <f t="shared" ref="S24" si="34">S20-SUM(S21:S23)</f>
        <v>564.14126041672068</v>
      </c>
      <c r="T24" s="16">
        <f t="shared" ref="T24" si="35">T20-SUM(T21:T23)</f>
        <v>537.80835696880558</v>
      </c>
      <c r="U24" s="16">
        <f t="shared" ref="U24" si="36">U20-SUM(U21:U23)</f>
        <v>511.26279932090097</v>
      </c>
      <c r="V24" s="16">
        <f t="shared" ref="V24" si="37">V20-SUM(V21:V23)</f>
        <v>484.49842050120714</v>
      </c>
    </row>
    <row r="28" spans="5:22">
      <c r="E28" t="s">
        <v>160</v>
      </c>
      <c r="F28" t="s">
        <v>162</v>
      </c>
    </row>
    <row r="29" spans="5:22">
      <c r="F29" t="s">
        <v>157</v>
      </c>
      <c r="G29" s="16">
        <v>800.52700000000027</v>
      </c>
      <c r="H29" s="16">
        <v>808.36570000000006</v>
      </c>
      <c r="I29" s="16">
        <v>831.72799999999984</v>
      </c>
      <c r="J29" s="16">
        <v>928.26439999999991</v>
      </c>
      <c r="K29" s="16">
        <v>996.34180000000015</v>
      </c>
      <c r="L29" s="16">
        <f t="shared" ref="L29:V29" si="38">L13</f>
        <v>1065</v>
      </c>
      <c r="M29" s="16">
        <f t="shared" si="38"/>
        <v>1065</v>
      </c>
      <c r="N29" s="16">
        <f t="shared" si="38"/>
        <v>1044.6744998838674</v>
      </c>
      <c r="O29" s="16">
        <f t="shared" si="38"/>
        <v>1019.6023118866545</v>
      </c>
      <c r="P29" s="16">
        <f t="shared" si="38"/>
        <v>995.13185640137476</v>
      </c>
      <c r="Q29" s="16">
        <f t="shared" si="38"/>
        <v>971.24869184774172</v>
      </c>
      <c r="R29" s="16">
        <f t="shared" si="38"/>
        <v>947.93872324339588</v>
      </c>
      <c r="S29" s="16">
        <f t="shared" si="38"/>
        <v>925.18819388555437</v>
      </c>
      <c r="T29" s="16">
        <f t="shared" si="38"/>
        <v>902.98367723230103</v>
      </c>
      <c r="U29" s="16">
        <f t="shared" si="38"/>
        <v>881.31206897872573</v>
      </c>
      <c r="V29" s="16">
        <f t="shared" si="38"/>
        <v>860.16057932323633</v>
      </c>
    </row>
    <row r="30" spans="5:22">
      <c r="F30" t="s">
        <v>155</v>
      </c>
      <c r="G30" s="16">
        <f>G7</f>
        <v>40.9</v>
      </c>
      <c r="H30" s="16">
        <f t="shared" ref="H30:V30" si="39">H7</f>
        <v>46.45</v>
      </c>
      <c r="I30" s="16">
        <f t="shared" si="39"/>
        <v>110.3</v>
      </c>
      <c r="J30" s="16">
        <f t="shared" si="39"/>
        <v>157</v>
      </c>
      <c r="K30" s="16">
        <f t="shared" si="39"/>
        <v>164</v>
      </c>
      <c r="L30" s="16">
        <f t="shared" si="39"/>
        <v>207</v>
      </c>
      <c r="M30" s="16">
        <f t="shared" si="39"/>
        <v>213.00299999999999</v>
      </c>
      <c r="N30" s="16">
        <f t="shared" si="39"/>
        <v>219.18008699999996</v>
      </c>
      <c r="O30" s="16">
        <f t="shared" si="39"/>
        <v>225.53630952299994</v>
      </c>
      <c r="P30" s="16">
        <f t="shared" si="39"/>
        <v>232.07686249916694</v>
      </c>
      <c r="Q30" s="16">
        <f t="shared" si="39"/>
        <v>238.80709151164277</v>
      </c>
      <c r="R30" s="16">
        <f t="shared" si="39"/>
        <v>245.7324971654804</v>
      </c>
      <c r="S30" s="16">
        <f t="shared" si="39"/>
        <v>252.85873958327932</v>
      </c>
      <c r="T30" s="16">
        <f t="shared" si="39"/>
        <v>260.19164303119442</v>
      </c>
      <c r="U30" s="16">
        <f t="shared" si="39"/>
        <v>267.73720067909903</v>
      </c>
      <c r="V30" s="16">
        <f t="shared" si="39"/>
        <v>275.50157949879286</v>
      </c>
    </row>
    <row r="31" spans="5:22">
      <c r="F31" t="s">
        <v>156</v>
      </c>
      <c r="G31" s="16">
        <f>0.05*G29</f>
        <v>40.026350000000015</v>
      </c>
      <c r="H31" s="16">
        <f t="shared" ref="H31:V31" si="40">0.05*H29</f>
        <v>40.418285000000004</v>
      </c>
      <c r="I31" s="16">
        <f t="shared" si="40"/>
        <v>41.586399999999998</v>
      </c>
      <c r="J31" s="16">
        <f t="shared" si="40"/>
        <v>46.413219999999995</v>
      </c>
      <c r="K31" s="16">
        <f t="shared" si="40"/>
        <v>49.817090000000007</v>
      </c>
      <c r="L31" s="16">
        <f t="shared" si="40"/>
        <v>53.25</v>
      </c>
      <c r="M31" s="16">
        <f t="shared" si="40"/>
        <v>53.25</v>
      </c>
      <c r="N31" s="16">
        <f t="shared" si="40"/>
        <v>52.233724994193373</v>
      </c>
      <c r="O31" s="16">
        <f t="shared" si="40"/>
        <v>50.98011559433273</v>
      </c>
      <c r="P31" s="16">
        <f t="shared" si="40"/>
        <v>49.75659282006874</v>
      </c>
      <c r="Q31" s="16">
        <f t="shared" si="40"/>
        <v>48.562434592387092</v>
      </c>
      <c r="R31" s="16">
        <f t="shared" si="40"/>
        <v>47.396936162169794</v>
      </c>
      <c r="S31" s="16">
        <f t="shared" si="40"/>
        <v>46.259409694277721</v>
      </c>
      <c r="T31" s="16">
        <f t="shared" si="40"/>
        <v>45.149183861615057</v>
      </c>
      <c r="U31" s="16">
        <f t="shared" si="40"/>
        <v>44.065603448936287</v>
      </c>
      <c r="V31" s="16">
        <f t="shared" si="40"/>
        <v>43.008028966161817</v>
      </c>
    </row>
    <row r="32" spans="5:22">
      <c r="F32" t="s">
        <v>153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f>N32*2</f>
        <v>2</v>
      </c>
      <c r="P32">
        <f t="shared" ref="P32:T32" si="41">O32*2</f>
        <v>4</v>
      </c>
      <c r="Q32">
        <f t="shared" si="41"/>
        <v>8</v>
      </c>
      <c r="R32">
        <f t="shared" si="41"/>
        <v>16</v>
      </c>
      <c r="S32">
        <f t="shared" si="41"/>
        <v>32</v>
      </c>
      <c r="T32">
        <f t="shared" si="41"/>
        <v>64</v>
      </c>
      <c r="U32">
        <f>T32*1.5</f>
        <v>96</v>
      </c>
      <c r="V32">
        <f>U32*1.5</f>
        <v>144</v>
      </c>
    </row>
    <row r="33" spans="5:22">
      <c r="F33" t="s">
        <v>154</v>
      </c>
      <c r="G33" s="16">
        <f>G29-SUM(G30:G32)</f>
        <v>719.60065000000031</v>
      </c>
      <c r="H33" s="16">
        <f t="shared" ref="H33" si="42">H29-SUM(H30:H32)</f>
        <v>721.49741500000005</v>
      </c>
      <c r="I33" s="16">
        <f t="shared" ref="I33" si="43">I29-SUM(I30:I32)</f>
        <v>679.84159999999986</v>
      </c>
      <c r="J33" s="16">
        <f t="shared" ref="J33" si="44">J29-SUM(J30:J32)</f>
        <v>724.85117999999989</v>
      </c>
      <c r="K33" s="16">
        <f t="shared" ref="K33" si="45">K29-SUM(K30:K32)</f>
        <v>782.52471000000014</v>
      </c>
      <c r="L33" s="16">
        <f t="shared" ref="L33" si="46">L29-SUM(L30:L32)</f>
        <v>804.75</v>
      </c>
      <c r="M33" s="16">
        <f t="shared" ref="M33" si="47">M29-SUM(M30:M32)</f>
        <v>798.74700000000007</v>
      </c>
      <c r="N33" s="16">
        <f t="shared" ref="N33" si="48">N29-SUM(N30:N32)</f>
        <v>772.26068788967405</v>
      </c>
      <c r="O33" s="16">
        <f t="shared" ref="O33" si="49">O29-SUM(O30:O32)</f>
        <v>741.08588676932186</v>
      </c>
      <c r="P33" s="16">
        <f t="shared" ref="P33" si="50">P29-SUM(P30:P32)</f>
        <v>709.29840108213909</v>
      </c>
      <c r="Q33" s="16">
        <f t="shared" ref="Q33" si="51">Q29-SUM(Q30:Q32)</f>
        <v>675.87916574371184</v>
      </c>
      <c r="R33" s="16">
        <f t="shared" ref="R33" si="52">R29-SUM(R30:R32)</f>
        <v>638.80928991574569</v>
      </c>
      <c r="S33" s="16">
        <f t="shared" ref="S33" si="53">S29-SUM(S30:S32)</f>
        <v>594.07004460799726</v>
      </c>
      <c r="T33" s="16">
        <f t="shared" ref="T33" si="54">T29-SUM(T30:T32)</f>
        <v>533.64285033949159</v>
      </c>
      <c r="U33" s="16">
        <f t="shared" ref="U33" si="55">U29-SUM(U30:U32)</f>
        <v>473.50926485069044</v>
      </c>
      <c r="V33" s="16">
        <f t="shared" ref="V33" si="56">V29-SUM(V30:V32)</f>
        <v>397.65097085828165</v>
      </c>
    </row>
    <row r="36" spans="5:22">
      <c r="E36" t="s">
        <v>164</v>
      </c>
      <c r="G36">
        <v>2015</v>
      </c>
      <c r="H36">
        <v>2016</v>
      </c>
      <c r="I36">
        <v>2017</v>
      </c>
      <c r="J36">
        <v>2018</v>
      </c>
      <c r="K36">
        <v>2019</v>
      </c>
      <c r="L36">
        <v>2020</v>
      </c>
      <c r="M36">
        <v>2021</v>
      </c>
      <c r="N36">
        <v>2022</v>
      </c>
      <c r="O36">
        <v>2023</v>
      </c>
      <c r="P36">
        <v>2024</v>
      </c>
      <c r="Q36">
        <v>2025</v>
      </c>
      <c r="R36">
        <v>2026</v>
      </c>
      <c r="S36">
        <v>2027</v>
      </c>
      <c r="T36">
        <v>2028</v>
      </c>
      <c r="U36">
        <v>2029</v>
      </c>
      <c r="V36">
        <v>2030</v>
      </c>
    </row>
    <row r="37" spans="5:22">
      <c r="E37" t="s">
        <v>146</v>
      </c>
      <c r="G37" s="12">
        <f>G10*0.599</f>
        <v>431.04078935000018</v>
      </c>
      <c r="H37" s="12">
        <f t="shared" ref="H37:V37" si="57">H10*0.599</f>
        <v>432.17695158499998</v>
      </c>
      <c r="I37" s="12">
        <f t="shared" si="57"/>
        <v>407.22511839999987</v>
      </c>
      <c r="J37" s="12">
        <f t="shared" si="57"/>
        <v>434.18585681999991</v>
      </c>
      <c r="K37" s="12">
        <f t="shared" si="57"/>
        <v>468.73230129000007</v>
      </c>
      <c r="L37" s="12">
        <f t="shared" si="57"/>
        <v>482.04524999999995</v>
      </c>
      <c r="M37" s="12">
        <f t="shared" si="57"/>
        <v>485.32490868369689</v>
      </c>
      <c r="N37" s="12">
        <f t="shared" si="57"/>
        <v>480.39310036125369</v>
      </c>
      <c r="O37" s="12">
        <f t="shared" si="57"/>
        <v>464.9117869173366</v>
      </c>
      <c r="P37" s="12">
        <f t="shared" si="57"/>
        <v>449.55353825502533</v>
      </c>
      <c r="Q37" s="12">
        <f t="shared" si="57"/>
        <v>434.31048279555677</v>
      </c>
      <c r="R37" s="12">
        <f t="shared" si="57"/>
        <v>419.17474949353237</v>
      </c>
      <c r="S37" s="12">
        <f t="shared" si="57"/>
        <v>404.1384632762028</v>
      </c>
      <c r="T37" s="12">
        <f t="shared" si="57"/>
        <v>389.19374044201476</v>
      </c>
      <c r="U37" s="12">
        <f t="shared" si="57"/>
        <v>374.33268401541096</v>
      </c>
      <c r="V37" s="12">
        <f t="shared" si="57"/>
        <v>359.54737905481551</v>
      </c>
    </row>
    <row r="38" spans="5:22">
      <c r="E38" t="s">
        <v>152</v>
      </c>
      <c r="G38" s="12">
        <f>G17*0.599</f>
        <v>431.04078935000018</v>
      </c>
      <c r="H38" s="12">
        <f t="shared" ref="H38:V38" si="58">H17*0.599</f>
        <v>432.17695158499998</v>
      </c>
      <c r="I38" s="12">
        <f t="shared" si="58"/>
        <v>407.22511839999987</v>
      </c>
      <c r="J38" s="12">
        <f t="shared" si="58"/>
        <v>434.18585681999991</v>
      </c>
      <c r="K38" s="12">
        <f t="shared" si="58"/>
        <v>468.73230129000007</v>
      </c>
      <c r="L38" s="12">
        <f t="shared" si="58"/>
        <v>482.04524999999995</v>
      </c>
      <c r="M38" s="12">
        <f t="shared" si="58"/>
        <v>478.44945300000001</v>
      </c>
      <c r="N38" s="12">
        <f t="shared" si="58"/>
        <v>463.18315204591471</v>
      </c>
      <c r="O38" s="12">
        <f t="shared" si="58"/>
        <v>445.10844617482377</v>
      </c>
      <c r="P38" s="12">
        <f t="shared" si="58"/>
        <v>427.26574224820132</v>
      </c>
      <c r="Q38" s="12">
        <f t="shared" si="58"/>
        <v>409.64362028048339</v>
      </c>
      <c r="R38" s="12">
        <f t="shared" si="58"/>
        <v>392.23076465953164</v>
      </c>
      <c r="S38" s="12">
        <f t="shared" si="58"/>
        <v>375.01595672019033</v>
      </c>
      <c r="T38" s="12">
        <f t="shared" si="58"/>
        <v>357.98806735335546</v>
      </c>
      <c r="U38" s="12">
        <f t="shared" si="58"/>
        <v>341.13604964556356</v>
      </c>
      <c r="V38" s="12">
        <f t="shared" si="58"/>
        <v>324.44893154411068</v>
      </c>
    </row>
    <row r="39" spans="5:22">
      <c r="E39" t="s">
        <v>147</v>
      </c>
      <c r="G39" s="12">
        <f>G24*0.599</f>
        <v>431.04078935000018</v>
      </c>
      <c r="H39" s="12">
        <f t="shared" ref="H39:V39" si="59">H24*0.599</f>
        <v>432.17695158499998</v>
      </c>
      <c r="I39" s="12">
        <f t="shared" si="59"/>
        <v>407.22511839999987</v>
      </c>
      <c r="J39" s="12">
        <f t="shared" si="59"/>
        <v>434.18585681999991</v>
      </c>
      <c r="K39" s="12">
        <f t="shared" si="59"/>
        <v>468.73230129000007</v>
      </c>
      <c r="L39" s="12">
        <f t="shared" si="59"/>
        <v>482.04524999999995</v>
      </c>
      <c r="M39" s="12">
        <f t="shared" si="59"/>
        <v>469.913703</v>
      </c>
      <c r="N39" s="12">
        <f t="shared" si="59"/>
        <v>437.76112788699999</v>
      </c>
      <c r="O39" s="12">
        <f t="shared" si="59"/>
        <v>405.50125059572298</v>
      </c>
      <c r="P39" s="12">
        <f t="shared" si="59"/>
        <v>387.35720936299896</v>
      </c>
      <c r="Q39" s="12">
        <f t="shared" si="59"/>
        <v>369.09955218452598</v>
      </c>
      <c r="R39" s="12">
        <f t="shared" si="59"/>
        <v>353.57023419787726</v>
      </c>
      <c r="S39" s="12">
        <f t="shared" si="59"/>
        <v>337.92061498961567</v>
      </c>
      <c r="T39" s="12">
        <f t="shared" si="59"/>
        <v>322.14720582431454</v>
      </c>
      <c r="U39" s="12">
        <f t="shared" si="59"/>
        <v>306.24641679321968</v>
      </c>
      <c r="V39" s="12">
        <f t="shared" si="59"/>
        <v>290.21455388022304</v>
      </c>
    </row>
    <row r="40" spans="5:22">
      <c r="E40" t="s">
        <v>160</v>
      </c>
      <c r="G40" s="12">
        <f>G33*0.599</f>
        <v>431.04078935000018</v>
      </c>
      <c r="H40" s="12">
        <f t="shared" ref="H40:V40" si="60">H33*0.599</f>
        <v>432.17695158499998</v>
      </c>
      <c r="I40" s="12">
        <f t="shared" si="60"/>
        <v>407.22511839999987</v>
      </c>
      <c r="J40" s="12">
        <f t="shared" si="60"/>
        <v>434.18585681999991</v>
      </c>
      <c r="K40" s="12">
        <f t="shared" si="60"/>
        <v>468.73230129000007</v>
      </c>
      <c r="L40" s="12">
        <f t="shared" si="60"/>
        <v>482.04524999999995</v>
      </c>
      <c r="M40" s="12">
        <f t="shared" si="60"/>
        <v>478.44945300000001</v>
      </c>
      <c r="N40" s="12">
        <f t="shared" si="60"/>
        <v>462.58415204591472</v>
      </c>
      <c r="O40" s="12">
        <f t="shared" si="60"/>
        <v>443.91044617482379</v>
      </c>
      <c r="P40" s="12">
        <f t="shared" si="60"/>
        <v>424.86974224820131</v>
      </c>
      <c r="Q40" s="12">
        <f t="shared" si="60"/>
        <v>404.85162028048336</v>
      </c>
      <c r="R40" s="12">
        <f t="shared" si="60"/>
        <v>382.64676465953164</v>
      </c>
      <c r="S40" s="12">
        <f t="shared" si="60"/>
        <v>355.84795672019033</v>
      </c>
      <c r="T40" s="12">
        <f t="shared" si="60"/>
        <v>319.65206735335545</v>
      </c>
      <c r="U40" s="12">
        <f t="shared" si="60"/>
        <v>283.63204964556354</v>
      </c>
      <c r="V40" s="12">
        <f t="shared" si="60"/>
        <v>238.19293154411071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"/>
  <sheetViews>
    <sheetView topLeftCell="C1" zoomScaleNormal="100" workbookViewId="0">
      <pane ySplit="1" topLeftCell="A2" activePane="bottomLeft" state="frozen"/>
      <selection activeCell="F33" sqref="F33"/>
      <selection pane="bottomLeft" activeCell="L15" sqref="L15"/>
    </sheetView>
  </sheetViews>
  <sheetFormatPr defaultRowHeight="15"/>
  <cols>
    <col min="3" max="3" width="14.5703125" bestFit="1" customWidth="1"/>
    <col min="4" max="6" width="14.5703125" customWidth="1"/>
    <col min="7" max="15" width="12.5703125" customWidth="1"/>
    <col min="16" max="22" width="12.28515625" customWidth="1"/>
  </cols>
  <sheetData>
    <row r="1" spans="1:22" s="2" customFormat="1" ht="37.5" customHeight="1">
      <c r="A1" s="2" t="s">
        <v>0</v>
      </c>
      <c r="B1" s="2" t="s">
        <v>1</v>
      </c>
      <c r="C1" s="2" t="s">
        <v>2</v>
      </c>
      <c r="D1" s="2" t="s">
        <v>52</v>
      </c>
      <c r="E1" s="2" t="s">
        <v>101</v>
      </c>
      <c r="F1" s="2" t="s">
        <v>102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</row>
    <row r="2" spans="1:22">
      <c r="A2" t="s">
        <v>13</v>
      </c>
      <c r="B2">
        <v>1</v>
      </c>
      <c r="C2" t="s">
        <v>67</v>
      </c>
      <c r="D2" s="3">
        <f>'steel total prod'!D2</f>
        <v>3.2343017225614737E-2</v>
      </c>
      <c r="E2" s="1">
        <f>'steel total prod'!E2</f>
        <v>7.1226999999999983</v>
      </c>
      <c r="F2" s="3">
        <f>'steel total prod'!F2</f>
        <v>3.6374676480020934E-2</v>
      </c>
      <c r="G2" s="13">
        <f>'steel total prod'!G2/'steel total prod'!G$33</f>
        <v>3.1356843679226303E-2</v>
      </c>
      <c r="H2" s="13">
        <f>'steel total prod'!H2/'steel total prod'!H$33</f>
        <v>3.3788296559341888E-2</v>
      </c>
      <c r="I2" s="13">
        <f>'steel total prod'!I2/'steel total prod'!I$33</f>
        <v>3.3585980031933527E-2</v>
      </c>
      <c r="J2" s="13">
        <f>'steel total prod'!J2/'steel total prod'!J$33</f>
        <v>3.3437348238282115E-2</v>
      </c>
      <c r="K2" s="13">
        <f>'steel total prod'!K2/'steel total prod'!K$33</f>
        <v>3.2343017225614737E-2</v>
      </c>
      <c r="L2" s="13">
        <f>'steel total prod'!L2/'steel total prod'!L$33</f>
        <v>3.2343017225614737E-2</v>
      </c>
      <c r="M2" s="13">
        <f>'steel total prod'!M2/'steel total prod'!M$33</f>
        <v>3.2343017225614737E-2</v>
      </c>
      <c r="N2" s="13">
        <f>'steel total prod'!N2/'steel total prod'!N$33</f>
        <v>3.2343017225614737E-2</v>
      </c>
      <c r="O2" s="13">
        <f>'steel total prod'!O2/'steel total prod'!O$33</f>
        <v>3.2343017225614737E-2</v>
      </c>
      <c r="P2" s="13">
        <f>'steel total prod'!P2/'steel total prod'!P$33</f>
        <v>3.2343017225614737E-2</v>
      </c>
      <c r="Q2" s="13">
        <f>'steel total prod'!Q2/'steel total prod'!Q$33</f>
        <v>3.2343017225614737E-2</v>
      </c>
      <c r="R2" s="13">
        <f>'steel total prod'!R2/'steel total prod'!R$33</f>
        <v>3.2343017225614737E-2</v>
      </c>
      <c r="S2" s="13">
        <f>'steel total prod'!S2/'steel total prod'!S$33</f>
        <v>3.2343017225614737E-2</v>
      </c>
      <c r="T2" s="13">
        <f>'steel total prod'!T2/'steel total prod'!T$33</f>
        <v>3.2343017225614737E-2</v>
      </c>
      <c r="U2" s="13">
        <f>'steel total prod'!U2/'steel total prod'!U$33</f>
        <v>3.2343017225614737E-2</v>
      </c>
      <c r="V2" s="13">
        <f>'steel total prod'!V2/'steel total prod'!V$33</f>
        <v>3.2343017225614737E-2</v>
      </c>
    </row>
    <row r="3" spans="1:22">
      <c r="A3" t="s">
        <v>6</v>
      </c>
      <c r="B3">
        <v>2</v>
      </c>
      <c r="C3" t="s">
        <v>165</v>
      </c>
      <c r="D3" s="3">
        <f>'steel total prod'!D3</f>
        <v>0</v>
      </c>
      <c r="E3" s="1">
        <f>'steel total prod'!E3</f>
        <v>-1.4E-2</v>
      </c>
      <c r="F3" s="3">
        <f>'steel total prod'!F3</f>
        <v>-7.1496127973983632E-5</v>
      </c>
      <c r="G3" s="13">
        <f>'steel total prod'!G3/'steel total prod'!G$33</f>
        <v>1.7488479464152984E-5</v>
      </c>
      <c r="H3" s="13">
        <f>'steel total prod'!H3/'steel total prod'!H$33</f>
        <v>0</v>
      </c>
      <c r="I3" s="13">
        <f>'steel total prod'!I3/'steel total prod'!I$33</f>
        <v>0</v>
      </c>
      <c r="J3" s="13">
        <f>'steel total prod'!J3/'steel total prod'!J$33</f>
        <v>0</v>
      </c>
      <c r="K3" s="13">
        <f>'steel total prod'!K3/'steel total prod'!K$33</f>
        <v>0</v>
      </c>
      <c r="L3" s="13">
        <f>'steel total prod'!L3/'steel total prod'!L$33</f>
        <v>0</v>
      </c>
      <c r="M3" s="13">
        <f>'steel total prod'!M3/'steel total prod'!M$33</f>
        <v>0</v>
      </c>
      <c r="N3" s="13">
        <f>'steel total prod'!N3/'steel total prod'!N$33</f>
        <v>0</v>
      </c>
      <c r="O3" s="13">
        <f>'steel total prod'!O3/'steel total prod'!O$33</f>
        <v>0</v>
      </c>
      <c r="P3" s="13">
        <f>'steel total prod'!P3/'steel total prod'!P$33</f>
        <v>0</v>
      </c>
      <c r="Q3" s="13">
        <f>'steel total prod'!Q3/'steel total prod'!Q$33</f>
        <v>0</v>
      </c>
      <c r="R3" s="13">
        <f>'steel total prod'!R3/'steel total prod'!R$33</f>
        <v>0</v>
      </c>
      <c r="S3" s="13">
        <f>'steel total prod'!S3/'steel total prod'!S$33</f>
        <v>0</v>
      </c>
      <c r="T3" s="13">
        <f>'steel total prod'!T3/'steel total prod'!T$33</f>
        <v>0</v>
      </c>
      <c r="U3" s="13">
        <f>'steel total prod'!U3/'steel total prod'!U$33</f>
        <v>0</v>
      </c>
      <c r="V3" s="13">
        <f>'steel total prod'!V3/'steel total prod'!V$33</f>
        <v>0</v>
      </c>
    </row>
    <row r="4" spans="1:22">
      <c r="A4" t="s">
        <v>32</v>
      </c>
      <c r="B4">
        <v>3</v>
      </c>
      <c r="C4" t="s">
        <v>77</v>
      </c>
      <c r="D4" s="3">
        <f>'steel total prod'!D4</f>
        <v>9.2426113207335053E-3</v>
      </c>
      <c r="E4" s="1">
        <f>'steel total prod'!E4</f>
        <v>2.3148</v>
      </c>
      <c r="F4" s="3">
        <f>'steel total prod'!F4</f>
        <v>1.1821374073869807E-2</v>
      </c>
      <c r="G4" s="13">
        <f>'steel total prod'!G4/'steel total prod'!G$33</f>
        <v>8.6118269589907613E-3</v>
      </c>
      <c r="H4" s="13">
        <f>'steel total prod'!H4/'steel total prod'!H$33</f>
        <v>4.5340864908048418E-3</v>
      </c>
      <c r="I4" s="13">
        <f>'steel total prod'!I4/'steel total prod'!I$33</f>
        <v>4.9468095338860785E-3</v>
      </c>
      <c r="J4" s="13">
        <f>'steel total prod'!J4/'steel total prod'!J$33</f>
        <v>6.8747654224378327E-3</v>
      </c>
      <c r="K4" s="13">
        <f>'steel total prod'!K4/'steel total prod'!K$33</f>
        <v>9.2426113207335053E-3</v>
      </c>
      <c r="L4" s="13">
        <f>'steel total prod'!L4/'steel total prod'!L$33</f>
        <v>9.2426113207335053E-3</v>
      </c>
      <c r="M4" s="13">
        <f>'steel total prod'!M4/'steel total prod'!M$33</f>
        <v>9.2426113207335053E-3</v>
      </c>
      <c r="N4" s="13">
        <f>'steel total prod'!N4/'steel total prod'!N$33</f>
        <v>9.2426113207335053E-3</v>
      </c>
      <c r="O4" s="13">
        <f>'steel total prod'!O4/'steel total prod'!O$33</f>
        <v>9.2426113207335053E-3</v>
      </c>
      <c r="P4" s="13">
        <f>'steel total prod'!P4/'steel total prod'!P$33</f>
        <v>9.2426113207335053E-3</v>
      </c>
      <c r="Q4" s="13">
        <f>'steel total prod'!Q4/'steel total prod'!Q$33</f>
        <v>9.2426113207335053E-3</v>
      </c>
      <c r="R4" s="13">
        <f>'steel total prod'!R4/'steel total prod'!R$33</f>
        <v>9.2426113207335053E-3</v>
      </c>
      <c r="S4" s="13">
        <f>'steel total prod'!S4/'steel total prod'!S$33</f>
        <v>9.2426113207335053E-3</v>
      </c>
      <c r="T4" s="13">
        <f>'steel total prod'!T4/'steel total prod'!T$33</f>
        <v>9.2426113207335053E-3</v>
      </c>
      <c r="U4" s="13">
        <f>'steel total prod'!U4/'steel total prod'!U$33</f>
        <v>9.2426113207335053E-3</v>
      </c>
      <c r="V4" s="13">
        <f>'steel total prod'!V4/'steel total prod'!V$33</f>
        <v>9.2426113207335053E-3</v>
      </c>
    </row>
    <row r="5" spans="1:22">
      <c r="A5" t="s">
        <v>28</v>
      </c>
      <c r="B5">
        <v>4</v>
      </c>
      <c r="C5" t="s">
        <v>68</v>
      </c>
      <c r="D5" s="3">
        <f>'steel total prod'!D5</f>
        <v>2.3990562274914088E-2</v>
      </c>
      <c r="E5" s="1">
        <f>'steel total prod'!E5</f>
        <v>8.085799999999999</v>
      </c>
      <c r="F5" s="3">
        <f>'steel total prod'!F5</f>
        <v>4.1293099398002624E-2</v>
      </c>
      <c r="G5" s="13">
        <f>'steel total prod'!G5/'steel total prod'!G$33</f>
        <v>1.9758234263179124E-2</v>
      </c>
      <c r="H5" s="13">
        <f>'steel total prod'!H5/'steel total prod'!H$33</f>
        <v>1.8763784757319612E-2</v>
      </c>
      <c r="I5" s="13">
        <f>'steel total prod'!I5/'steel total prod'!I$33</f>
        <v>2.2637809476174907E-2</v>
      </c>
      <c r="J5" s="13">
        <f>'steel total prod'!J5/'steel total prod'!J$33</f>
        <v>2.2630405733538854E-2</v>
      </c>
      <c r="K5" s="13">
        <f>'steel total prod'!K5/'steel total prod'!K$33</f>
        <v>2.3990562274914088E-2</v>
      </c>
      <c r="L5" s="13">
        <f>'steel total prod'!L5/'steel total prod'!L$33</f>
        <v>2.3990562274914088E-2</v>
      </c>
      <c r="M5" s="13">
        <f>'steel total prod'!M5/'steel total prod'!M$33</f>
        <v>2.3990562274914088E-2</v>
      </c>
      <c r="N5" s="13">
        <f>'steel total prod'!N5/'steel total prod'!N$33</f>
        <v>2.3990562274914088E-2</v>
      </c>
      <c r="O5" s="13">
        <f>'steel total prod'!O5/'steel total prod'!O$33</f>
        <v>2.3990562274914088E-2</v>
      </c>
      <c r="P5" s="13">
        <f>'steel total prod'!P5/'steel total prod'!P$33</f>
        <v>2.3990562274914088E-2</v>
      </c>
      <c r="Q5" s="13">
        <f>'steel total prod'!Q5/'steel total prod'!Q$33</f>
        <v>2.3990562274914088E-2</v>
      </c>
      <c r="R5" s="13">
        <f>'steel total prod'!R5/'steel total prod'!R$33</f>
        <v>2.3990562274914088E-2</v>
      </c>
      <c r="S5" s="13">
        <f>'steel total prod'!S5/'steel total prod'!S$33</f>
        <v>2.3990562274914088E-2</v>
      </c>
      <c r="T5" s="13">
        <f>'steel total prod'!T5/'steel total prod'!T$33</f>
        <v>2.3990562274914088E-2</v>
      </c>
      <c r="U5" s="13">
        <f>'steel total prod'!U5/'steel total prod'!U$33</f>
        <v>2.3990562274914088E-2</v>
      </c>
      <c r="V5" s="13">
        <f>'steel total prod'!V5/'steel total prod'!V$33</f>
        <v>2.3990562274914088E-2</v>
      </c>
    </row>
    <row r="6" spans="1:22">
      <c r="A6" t="s">
        <v>27</v>
      </c>
      <c r="B6">
        <v>5</v>
      </c>
      <c r="C6" t="s">
        <v>82</v>
      </c>
      <c r="D6" s="3">
        <f>'steel total prod'!D6</f>
        <v>8.8099284803668781E-3</v>
      </c>
      <c r="E6" s="1">
        <f>'steel total prod'!E6</f>
        <v>0.25670000000000037</v>
      </c>
      <c r="F6" s="3">
        <f>'steel total prod'!F6</f>
        <v>1.3109325750658301E-3</v>
      </c>
      <c r="G6" s="13">
        <f>'steel total prod'!G6/'steel total prod'!G$33</f>
        <v>1.0644238108146256E-2</v>
      </c>
      <c r="H6" s="13">
        <f>'steel total prod'!H6/'steel total prod'!H$33</f>
        <v>7.773214524069985E-3</v>
      </c>
      <c r="I6" s="13">
        <f>'steel total prod'!I6/'steel total prod'!I$33</f>
        <v>6.7392224381047664E-3</v>
      </c>
      <c r="J6" s="13">
        <f>'steel total prod'!J6/'steel total prod'!J$33</f>
        <v>8.6441966319078939E-3</v>
      </c>
      <c r="K6" s="13">
        <f>'steel total prod'!K6/'steel total prod'!K$33</f>
        <v>8.8099284803668781E-3</v>
      </c>
      <c r="L6" s="13">
        <f>'steel total prod'!L6/'steel total prod'!L$33</f>
        <v>8.8099284803668781E-3</v>
      </c>
      <c r="M6" s="13">
        <f>'steel total prod'!M6/'steel total prod'!M$33</f>
        <v>8.8099284803668781E-3</v>
      </c>
      <c r="N6" s="13">
        <f>'steel total prod'!N6/'steel total prod'!N$33</f>
        <v>8.8099284803668781E-3</v>
      </c>
      <c r="O6" s="13">
        <f>'steel total prod'!O6/'steel total prod'!O$33</f>
        <v>8.8099284803668781E-3</v>
      </c>
      <c r="P6" s="13">
        <f>'steel total prod'!P6/'steel total prod'!P$33</f>
        <v>8.8099284803668781E-3</v>
      </c>
      <c r="Q6" s="13">
        <f>'steel total prod'!Q6/'steel total prod'!Q$33</f>
        <v>8.8099284803668781E-3</v>
      </c>
      <c r="R6" s="13">
        <f>'steel total prod'!R6/'steel total prod'!R$33</f>
        <v>8.8099284803668781E-3</v>
      </c>
      <c r="S6" s="13">
        <f>'steel total prod'!S6/'steel total prod'!S$33</f>
        <v>8.8099284803668781E-3</v>
      </c>
      <c r="T6" s="13">
        <f>'steel total prod'!T6/'steel total prod'!T$33</f>
        <v>8.8099284803668781E-3</v>
      </c>
      <c r="U6" s="13">
        <f>'steel total prod'!U6/'steel total prod'!U$33</f>
        <v>8.8099284803668781E-3</v>
      </c>
      <c r="V6" s="13">
        <f>'steel total prod'!V6/'steel total prod'!V$33</f>
        <v>8.8099284803668781E-3</v>
      </c>
    </row>
    <row r="7" spans="1:22">
      <c r="A7" t="s">
        <v>16</v>
      </c>
      <c r="B7">
        <v>6</v>
      </c>
      <c r="C7" t="s">
        <v>74</v>
      </c>
      <c r="D7" s="3">
        <f>'steel total prod'!D7</f>
        <v>3.2409761389113653E-2</v>
      </c>
      <c r="E7" s="1">
        <f>'steel total prod'!E7</f>
        <v>14.878200000000003</v>
      </c>
      <c r="F7" s="3">
        <f>'steel total prod'!F7</f>
        <v>7.5980977944465955E-2</v>
      </c>
      <c r="G7" s="13">
        <f>'steel total prod'!G7/'steel total prod'!G$33</f>
        <v>2.1751920922092563E-2</v>
      </c>
      <c r="H7" s="13">
        <f>'steel total prod'!H7/'steel total prod'!H$33</f>
        <v>2.8244518539072106E-2</v>
      </c>
      <c r="I7" s="13">
        <f>'steel total prod'!I7/'steel total prod'!I$33</f>
        <v>3.4755472943077549E-2</v>
      </c>
      <c r="J7" s="13">
        <f>'steel total prod'!J7/'steel total prod'!J$33</f>
        <v>3.103146043304042E-2</v>
      </c>
      <c r="K7" s="13">
        <f>'steel total prod'!K7/'steel total prod'!K$33</f>
        <v>3.2409761389113653E-2</v>
      </c>
      <c r="L7" s="13">
        <f>'steel total prod'!L7/'steel total prod'!L$33</f>
        <v>3.2409761389113653E-2</v>
      </c>
      <c r="M7" s="13">
        <f>'steel total prod'!M7/'steel total prod'!M$33</f>
        <v>3.2409761389113653E-2</v>
      </c>
      <c r="N7" s="13">
        <f>'steel total prod'!N7/'steel total prod'!N$33</f>
        <v>3.2409761389113653E-2</v>
      </c>
      <c r="O7" s="13">
        <f>'steel total prod'!O7/'steel total prod'!O$33</f>
        <v>3.2409761389113653E-2</v>
      </c>
      <c r="P7" s="13">
        <f>'steel total prod'!P7/'steel total prod'!P$33</f>
        <v>3.2409761389113653E-2</v>
      </c>
      <c r="Q7" s="13">
        <f>'steel total prod'!Q7/'steel total prod'!Q$33</f>
        <v>3.2409761389113653E-2</v>
      </c>
      <c r="R7" s="13">
        <f>'steel total prod'!R7/'steel total prod'!R$33</f>
        <v>3.2409761389113653E-2</v>
      </c>
      <c r="S7" s="13">
        <f>'steel total prod'!S7/'steel total prod'!S$33</f>
        <v>3.2409761389113653E-2</v>
      </c>
      <c r="T7" s="13">
        <f>'steel total prod'!T7/'steel total prod'!T$33</f>
        <v>3.2409761389113653E-2</v>
      </c>
      <c r="U7" s="13">
        <f>'steel total prod'!U7/'steel total prod'!U$33</f>
        <v>3.2409761389113653E-2</v>
      </c>
      <c r="V7" s="13">
        <f>'steel total prod'!V7/'steel total prod'!V$33</f>
        <v>3.2409761389113653E-2</v>
      </c>
    </row>
    <row r="8" spans="1:22">
      <c r="A8" t="s">
        <v>17</v>
      </c>
      <c r="B8">
        <v>7</v>
      </c>
      <c r="C8" t="s">
        <v>75</v>
      </c>
      <c r="D8" s="3">
        <f>'steel total prod'!D8</f>
        <v>2.6724864900780028E-2</v>
      </c>
      <c r="E8" s="1">
        <f>'steel total prod'!E8</f>
        <v>5.3470999999999975</v>
      </c>
      <c r="F8" s="3">
        <f>'steel total prod'!F8</f>
        <v>2.7306924706406263E-2</v>
      </c>
      <c r="G8" s="13">
        <f>'steel total prod'!G8/'steel total prod'!G$33</f>
        <v>2.6582488785512535E-2</v>
      </c>
      <c r="H8" s="13">
        <f>'steel total prod'!H8/'steel total prod'!H$33</f>
        <v>2.6096728250592522E-2</v>
      </c>
      <c r="I8" s="13">
        <f>'steel total prod'!I8/'steel total prod'!I$33</f>
        <v>2.723558663409192E-2</v>
      </c>
      <c r="J8" s="13">
        <f>'steel total prod'!J8/'steel total prod'!J$33</f>
        <v>2.4368919027811475E-2</v>
      </c>
      <c r="K8" s="13">
        <f>'steel total prod'!K8/'steel total prod'!K$33</f>
        <v>2.6724864900780028E-2</v>
      </c>
      <c r="L8" s="13">
        <f>'steel total prod'!L8/'steel total prod'!L$33</f>
        <v>2.6724864900780028E-2</v>
      </c>
      <c r="M8" s="13">
        <f>'steel total prod'!M8/'steel total prod'!M$33</f>
        <v>2.6724864900780028E-2</v>
      </c>
      <c r="N8" s="13">
        <f>'steel total prod'!N8/'steel total prod'!N$33</f>
        <v>2.6724864900780028E-2</v>
      </c>
      <c r="O8" s="13">
        <f>'steel total prod'!O8/'steel total prod'!O$33</f>
        <v>2.6724864900780028E-2</v>
      </c>
      <c r="P8" s="13">
        <f>'steel total prod'!P8/'steel total prod'!P$33</f>
        <v>2.6724864900780028E-2</v>
      </c>
      <c r="Q8" s="13">
        <f>'steel total prod'!Q8/'steel total prod'!Q$33</f>
        <v>2.6724864900780028E-2</v>
      </c>
      <c r="R8" s="13">
        <f>'steel total prod'!R8/'steel total prod'!R$33</f>
        <v>2.6724864900780028E-2</v>
      </c>
      <c r="S8" s="13">
        <f>'steel total prod'!S8/'steel total prod'!S$33</f>
        <v>2.6724864900780028E-2</v>
      </c>
      <c r="T8" s="13">
        <f>'steel total prod'!T8/'steel total prod'!T$33</f>
        <v>2.6724864900780028E-2</v>
      </c>
      <c r="U8" s="13">
        <f>'steel total prod'!U8/'steel total prod'!U$33</f>
        <v>2.6724864900780028E-2</v>
      </c>
      <c r="V8" s="13">
        <f>'steel total prod'!V8/'steel total prod'!V$33</f>
        <v>2.6724864900780028E-2</v>
      </c>
    </row>
    <row r="9" spans="1:22">
      <c r="A9" t="s">
        <v>30</v>
      </c>
      <c r="B9">
        <v>8</v>
      </c>
      <c r="C9" t="s">
        <v>79</v>
      </c>
      <c r="D9" s="3">
        <f>'steel total prod'!D9</f>
        <v>4.4396410950539259E-3</v>
      </c>
      <c r="E9" s="1">
        <f>'steel total prod'!E9</f>
        <v>-0.2405999999999997</v>
      </c>
      <c r="F9" s="3">
        <f>'steel total prod'!F9</f>
        <v>-1.2287120278957457E-3</v>
      </c>
      <c r="G9" s="13">
        <f>'steel total prod'!G9/'steel total prod'!G$33</f>
        <v>5.8261620157721078E-3</v>
      </c>
      <c r="H9" s="13">
        <f>'steel total prod'!H9/'steel total prod'!H$33</f>
        <v>6.3813939656271901E-3</v>
      </c>
      <c r="I9" s="13">
        <f>'steel total prod'!I9/'steel total prod'!I$33</f>
        <v>5.2889887078467973E-3</v>
      </c>
      <c r="J9" s="13">
        <f>'steel total prod'!J9/'steel total prod'!J$33</f>
        <v>4.5074442152472942E-3</v>
      </c>
      <c r="K9" s="13">
        <f>'steel total prod'!K9/'steel total prod'!K$33</f>
        <v>4.4396410950539259E-3</v>
      </c>
      <c r="L9" s="13">
        <f>'steel total prod'!L9/'steel total prod'!L$33</f>
        <v>4.4396410950539259E-3</v>
      </c>
      <c r="M9" s="13">
        <f>'steel total prod'!M9/'steel total prod'!M$33</f>
        <v>4.4396410950539259E-3</v>
      </c>
      <c r="N9" s="13">
        <f>'steel total prod'!N9/'steel total prod'!N$33</f>
        <v>4.4396410950539259E-3</v>
      </c>
      <c r="O9" s="13">
        <f>'steel total prod'!O9/'steel total prod'!O$33</f>
        <v>4.4396410950539259E-3</v>
      </c>
      <c r="P9" s="13">
        <f>'steel total prod'!P9/'steel total prod'!P$33</f>
        <v>4.4396410950539259E-3</v>
      </c>
      <c r="Q9" s="13">
        <f>'steel total prod'!Q9/'steel total prod'!Q$33</f>
        <v>4.4396410950539259E-3</v>
      </c>
      <c r="R9" s="13">
        <f>'steel total prod'!R9/'steel total prod'!R$33</f>
        <v>4.4396410950539259E-3</v>
      </c>
      <c r="S9" s="13">
        <f>'steel total prod'!S9/'steel total prod'!S$33</f>
        <v>4.4396410950539259E-3</v>
      </c>
      <c r="T9" s="13">
        <f>'steel total prod'!T9/'steel total prod'!T$33</f>
        <v>4.4396410950539259E-3</v>
      </c>
      <c r="U9" s="13">
        <f>'steel total prod'!U9/'steel total prod'!U$33</f>
        <v>4.4396410950539259E-3</v>
      </c>
      <c r="V9" s="13">
        <f>'steel total prod'!V9/'steel total prod'!V$33</f>
        <v>4.4396410950539259E-3</v>
      </c>
    </row>
    <row r="10" spans="1:22">
      <c r="A10" t="s">
        <v>24</v>
      </c>
      <c r="B10">
        <v>9</v>
      </c>
      <c r="C10" t="s">
        <v>76</v>
      </c>
      <c r="D10" s="3">
        <f>'steel total prod'!D10</f>
        <v>0</v>
      </c>
      <c r="E10" s="1">
        <f>'steel total prod'!E10</f>
        <v>-0.23900000000000002</v>
      </c>
      <c r="F10" s="3">
        <f>'steel total prod'!F10</f>
        <v>-1.2205410418415776E-3</v>
      </c>
      <c r="G10" s="13">
        <f>'steel total prod'!G10/'steel total prod'!G$33</f>
        <v>2.9855332799518311E-4</v>
      </c>
      <c r="H10" s="13">
        <f>'steel total prod'!H10/'steel total prod'!H$33</f>
        <v>3.4155333409124114E-4</v>
      </c>
      <c r="I10" s="13">
        <f>'steel total prod'!I10/'steel total prod'!I$33</f>
        <v>6.372275551622647E-6</v>
      </c>
      <c r="J10" s="13">
        <f>'steel total prod'!J10/'steel total prod'!J$33</f>
        <v>0</v>
      </c>
      <c r="K10" s="13">
        <f>'steel total prod'!K10/'steel total prod'!K$33</f>
        <v>0</v>
      </c>
      <c r="L10" s="13">
        <f>'steel total prod'!L10/'steel total prod'!L$33</f>
        <v>0</v>
      </c>
      <c r="M10" s="13">
        <f>'steel total prod'!M10/'steel total prod'!M$33</f>
        <v>0</v>
      </c>
      <c r="N10" s="13">
        <f>'steel total prod'!N10/'steel total prod'!N$33</f>
        <v>0</v>
      </c>
      <c r="O10" s="13">
        <f>'steel total prod'!O10/'steel total prod'!O$33</f>
        <v>0</v>
      </c>
      <c r="P10" s="13">
        <f>'steel total prod'!P10/'steel total prod'!P$33</f>
        <v>0</v>
      </c>
      <c r="Q10" s="13">
        <f>'steel total prod'!Q10/'steel total prod'!Q$33</f>
        <v>0</v>
      </c>
      <c r="R10" s="13">
        <f>'steel total prod'!R10/'steel total prod'!R$33</f>
        <v>0</v>
      </c>
      <c r="S10" s="13">
        <f>'steel total prod'!S10/'steel total prod'!S$33</f>
        <v>0</v>
      </c>
      <c r="T10" s="13">
        <f>'steel total prod'!T10/'steel total prod'!T$33</f>
        <v>0</v>
      </c>
      <c r="U10" s="13">
        <f>'steel total prod'!U10/'steel total prod'!U$33</f>
        <v>0</v>
      </c>
      <c r="V10" s="13">
        <f>'steel total prod'!V10/'steel total prod'!V$33</f>
        <v>0</v>
      </c>
    </row>
    <row r="11" spans="1:22">
      <c r="A11" t="s">
        <v>21</v>
      </c>
      <c r="B11">
        <v>10</v>
      </c>
      <c r="C11" t="s">
        <v>60</v>
      </c>
      <c r="D11" s="3">
        <f>'steel total prod'!D11</f>
        <v>0.24246398173799388</v>
      </c>
      <c r="E11" s="1">
        <f>'steel total prod'!E11</f>
        <v>53.692999999999984</v>
      </c>
      <c r="F11" s="3">
        <f>'steel total prod'!F11</f>
        <v>0.27420297137907867</v>
      </c>
      <c r="G11" s="13">
        <f>'steel total prod'!G11/'steel total prod'!G$33</f>
        <v>0.23470039111735139</v>
      </c>
      <c r="H11" s="13">
        <f>'steel total prod'!H11/'steel total prod'!H$33</f>
        <v>0.23825812995281714</v>
      </c>
      <c r="I11" s="13">
        <f>'steel total prod'!I11/'steel total prod'!I$33</f>
        <v>0.22990052036242625</v>
      </c>
      <c r="J11" s="13">
        <f>'steel total prod'!J11/'steel total prod'!J$33</f>
        <v>0.25563675607941017</v>
      </c>
      <c r="K11" s="13">
        <f>'steel total prod'!K11/'steel total prod'!K$33</f>
        <v>0.24246398173799388</v>
      </c>
      <c r="L11" s="13">
        <f>'steel total prod'!L11/'steel total prod'!L$33</f>
        <v>0.24246398173799391</v>
      </c>
      <c r="M11" s="13">
        <f>'steel total prod'!M11/'steel total prod'!M$33</f>
        <v>0.24246398173799388</v>
      </c>
      <c r="N11" s="13">
        <f>'steel total prod'!N11/'steel total prod'!N$33</f>
        <v>0.24246398173799388</v>
      </c>
      <c r="O11" s="13">
        <f>'steel total prod'!O11/'steel total prod'!O$33</f>
        <v>0.24246398173799388</v>
      </c>
      <c r="P11" s="13">
        <f>'steel total prod'!P11/'steel total prod'!P$33</f>
        <v>0.24246398173799388</v>
      </c>
      <c r="Q11" s="13">
        <f>'steel total prod'!Q11/'steel total prod'!Q$33</f>
        <v>0.24246398173799388</v>
      </c>
      <c r="R11" s="13">
        <f>'steel total prod'!R11/'steel total prod'!R$33</f>
        <v>0.24246398173799388</v>
      </c>
      <c r="S11" s="13">
        <f>'steel total prod'!S11/'steel total prod'!S$33</f>
        <v>0.24246398173799388</v>
      </c>
      <c r="T11" s="13">
        <f>'steel total prod'!T11/'steel total prod'!T$33</f>
        <v>0.24246398173799388</v>
      </c>
      <c r="U11" s="13">
        <f>'steel total prod'!U11/'steel total prod'!U$33</f>
        <v>0.24246398173799388</v>
      </c>
      <c r="V11" s="13">
        <f>'steel total prod'!V11/'steel total prod'!V$33</f>
        <v>0.24246398173799388</v>
      </c>
    </row>
    <row r="12" spans="1:22">
      <c r="A12" t="s">
        <v>35</v>
      </c>
      <c r="B12">
        <v>11</v>
      </c>
      <c r="C12" t="s">
        <v>166</v>
      </c>
      <c r="D12" s="3">
        <f>'steel total prod'!D12</f>
        <v>8.9941022247586114E-3</v>
      </c>
      <c r="E12" s="1">
        <f>'steel total prod'!E12</f>
        <v>4.7762000000000011</v>
      </c>
      <c r="F12" s="3">
        <f>'steel total prod'!F12</f>
        <v>2.4391414744952905E-2</v>
      </c>
      <c r="G12" s="13">
        <f>'steel total prod'!G12/'steel total prod'!G$33</f>
        <v>5.2278061826771605E-3</v>
      </c>
      <c r="H12" s="13">
        <f>'steel total prod'!H12/'steel total prod'!H$33</f>
        <v>4.6057124887906552E-3</v>
      </c>
      <c r="I12" s="13">
        <f>'steel total prod'!I12/'steel total prod'!I$33</f>
        <v>6.0478906565607999E-3</v>
      </c>
      <c r="J12" s="13">
        <f>'steel total prod'!J12/'steel total prod'!J$33</f>
        <v>8.3414811555845517E-3</v>
      </c>
      <c r="K12" s="13">
        <f>'steel total prod'!K12/'steel total prod'!K$33</f>
        <v>8.9941022247586114E-3</v>
      </c>
      <c r="L12" s="13">
        <f>'steel total prod'!L12/'steel total prod'!L$33</f>
        <v>8.9941022247586114E-3</v>
      </c>
      <c r="M12" s="13">
        <f>'steel total prod'!M12/'steel total prod'!M$33</f>
        <v>8.9941022247586114E-3</v>
      </c>
      <c r="N12" s="13">
        <f>'steel total prod'!N12/'steel total prod'!N$33</f>
        <v>8.9941022247586114E-3</v>
      </c>
      <c r="O12" s="13">
        <f>'steel total prod'!O12/'steel total prod'!O$33</f>
        <v>8.9941022247586114E-3</v>
      </c>
      <c r="P12" s="13">
        <f>'steel total prod'!P12/'steel total prod'!P$33</f>
        <v>8.9941022247586114E-3</v>
      </c>
      <c r="Q12" s="13">
        <f>'steel total prod'!Q12/'steel total prod'!Q$33</f>
        <v>8.9941022247586114E-3</v>
      </c>
      <c r="R12" s="13">
        <f>'steel total prod'!R12/'steel total prod'!R$33</f>
        <v>8.9941022247586114E-3</v>
      </c>
      <c r="S12" s="13">
        <f>'steel total prod'!S12/'steel total prod'!S$33</f>
        <v>8.9941022247586114E-3</v>
      </c>
      <c r="T12" s="13">
        <f>'steel total prod'!T12/'steel total prod'!T$33</f>
        <v>8.9941022247586114E-3</v>
      </c>
      <c r="U12" s="13">
        <f>'steel total prod'!U12/'steel total prod'!U$33</f>
        <v>8.9941022247586114E-3</v>
      </c>
      <c r="V12" s="13">
        <f>'steel total prod'!V12/'steel total prod'!V$33</f>
        <v>8.9941022247586114E-3</v>
      </c>
    </row>
    <row r="13" spans="1:22">
      <c r="A13" t="s">
        <v>22</v>
      </c>
      <c r="B13">
        <v>12</v>
      </c>
      <c r="C13" t="s">
        <v>71</v>
      </c>
      <c r="D13" s="3">
        <f>'steel total prod'!D13</f>
        <v>3.3112030429717991E-2</v>
      </c>
      <c r="E13" s="1">
        <f>'steel total prod'!E13</f>
        <v>4.0169000000000032</v>
      </c>
      <c r="F13" s="3">
        <f>'steel total prod'!F13</f>
        <v>2.0513771175621077E-2</v>
      </c>
      <c r="G13" s="13">
        <f>'steel total prod'!G13/'steel total prod'!G$33</f>
        <v>3.6193657428169185E-2</v>
      </c>
      <c r="H13" s="13">
        <f>'steel total prod'!H13/'steel total prod'!H$33</f>
        <v>3.5249516400807201E-2</v>
      </c>
      <c r="I13" s="13">
        <f>'steel total prod'!I13/'steel total prod'!I$33</f>
        <v>3.5516779524075184E-2</v>
      </c>
      <c r="J13" s="13">
        <f>'steel total prod'!J13/'steel total prod'!J$33</f>
        <v>3.1155239821757684E-2</v>
      </c>
      <c r="K13" s="13">
        <f>'steel total prod'!K13/'steel total prod'!K$33</f>
        <v>3.3112030429717991E-2</v>
      </c>
      <c r="L13" s="13">
        <f>'steel total prod'!L13/'steel total prod'!L$33</f>
        <v>3.3112030429717991E-2</v>
      </c>
      <c r="M13" s="13">
        <f>'steel total prod'!M13/'steel total prod'!M$33</f>
        <v>3.3112030429717991E-2</v>
      </c>
      <c r="N13" s="13">
        <f>'steel total prod'!N13/'steel total prod'!N$33</f>
        <v>3.3112030429717991E-2</v>
      </c>
      <c r="O13" s="13">
        <f>'steel total prod'!O13/'steel total prod'!O$33</f>
        <v>3.3112030429717991E-2</v>
      </c>
      <c r="P13" s="13">
        <f>'steel total prod'!P13/'steel total prod'!P$33</f>
        <v>3.3112030429717991E-2</v>
      </c>
      <c r="Q13" s="13">
        <f>'steel total prod'!Q13/'steel total prod'!Q$33</f>
        <v>3.3112030429717991E-2</v>
      </c>
      <c r="R13" s="13">
        <f>'steel total prod'!R13/'steel total prod'!R$33</f>
        <v>3.3112030429717991E-2</v>
      </c>
      <c r="S13" s="13">
        <f>'steel total prod'!S13/'steel total prod'!S$33</f>
        <v>3.3112030429717991E-2</v>
      </c>
      <c r="T13" s="13">
        <f>'steel total prod'!T13/'steel total prod'!T$33</f>
        <v>3.3112030429717991E-2</v>
      </c>
      <c r="U13" s="13">
        <f>'steel total prod'!U13/'steel total prod'!U$33</f>
        <v>3.3112030429717991E-2</v>
      </c>
      <c r="V13" s="13">
        <f>'steel total prod'!V13/'steel total prod'!V$33</f>
        <v>3.3112030429717991E-2</v>
      </c>
    </row>
    <row r="14" spans="1:22">
      <c r="A14" t="s">
        <v>25</v>
      </c>
      <c r="B14">
        <v>13</v>
      </c>
      <c r="C14" t="s">
        <v>72</v>
      </c>
      <c r="D14" s="3">
        <f>'steel total prod'!D14</f>
        <v>3.624770134104581E-2</v>
      </c>
      <c r="E14" s="1">
        <f>'steel total prod'!E14</f>
        <v>7.1030999999999977</v>
      </c>
      <c r="F14" s="3">
        <f>'steel total prod'!F14</f>
        <v>3.6274581900857354E-2</v>
      </c>
      <c r="G14" s="13">
        <f>'steel total prod'!G14/'steel total prod'!G$33</f>
        <v>3.6241126158143309E-2</v>
      </c>
      <c r="H14" s="13">
        <f>'steel total prod'!H14/'steel total prod'!H$33</f>
        <v>3.6474580749776983E-2</v>
      </c>
      <c r="I14" s="13">
        <f>'steel total prod'!I14/'steel total prod'!I$33</f>
        <v>3.4568753246253588E-2</v>
      </c>
      <c r="J14" s="13">
        <f>'steel total prod'!J14/'steel total prod'!J$33</f>
        <v>3.3091864774734442E-2</v>
      </c>
      <c r="K14" s="13">
        <f>'steel total prod'!K14/'steel total prod'!K$33</f>
        <v>3.624770134104581E-2</v>
      </c>
      <c r="L14" s="13">
        <f>'steel total prod'!L14/'steel total prod'!L$33</f>
        <v>3.624770134104581E-2</v>
      </c>
      <c r="M14" s="13">
        <f>'steel total prod'!M14/'steel total prod'!M$33</f>
        <v>3.624770134104581E-2</v>
      </c>
      <c r="N14" s="13">
        <f>'steel total prod'!N14/'steel total prod'!N$33</f>
        <v>3.624770134104581E-2</v>
      </c>
      <c r="O14" s="13">
        <f>'steel total prod'!O14/'steel total prod'!O$33</f>
        <v>3.624770134104581E-2</v>
      </c>
      <c r="P14" s="13">
        <f>'steel total prod'!P14/'steel total prod'!P$33</f>
        <v>3.624770134104581E-2</v>
      </c>
      <c r="Q14" s="13">
        <f>'steel total prod'!Q14/'steel total prod'!Q$33</f>
        <v>3.624770134104581E-2</v>
      </c>
      <c r="R14" s="13">
        <f>'steel total prod'!R14/'steel total prod'!R$33</f>
        <v>3.624770134104581E-2</v>
      </c>
      <c r="S14" s="13">
        <f>'steel total prod'!S14/'steel total prod'!S$33</f>
        <v>3.624770134104581E-2</v>
      </c>
      <c r="T14" s="13">
        <f>'steel total prod'!T14/'steel total prod'!T$33</f>
        <v>3.624770134104581E-2</v>
      </c>
      <c r="U14" s="13">
        <f>'steel total prod'!U14/'steel total prod'!U$33</f>
        <v>3.624770134104581E-2</v>
      </c>
      <c r="V14" s="13">
        <f>'steel total prod'!V14/'steel total prod'!V$33</f>
        <v>3.624770134104581E-2</v>
      </c>
    </row>
    <row r="15" spans="1:22">
      <c r="A15" t="s">
        <v>26</v>
      </c>
      <c r="B15">
        <v>14</v>
      </c>
      <c r="C15" t="s">
        <v>73</v>
      </c>
      <c r="D15" s="3">
        <f>'steel total prod'!D15</f>
        <v>2.3944794848514837E-2</v>
      </c>
      <c r="E15" s="1">
        <f>'steel total prod'!E15</f>
        <v>5.3082000000000029</v>
      </c>
      <c r="F15" s="3">
        <f>'steel total prod'!F15</f>
        <v>2.7108267607964292E-2</v>
      </c>
      <c r="G15" s="13">
        <f>'steel total prod'!G15/'steel total prod'!G$33</f>
        <v>2.3170986112898119E-2</v>
      </c>
      <c r="H15" s="13">
        <f>'steel total prod'!H15/'steel total prod'!H$33</f>
        <v>2.2611300801110189E-2</v>
      </c>
      <c r="I15" s="13">
        <f>'steel total prod'!I15/'steel total prod'!I$33</f>
        <v>2.4544201950637709E-2</v>
      </c>
      <c r="J15" s="13">
        <f>'steel total prod'!J15/'steel total prod'!J$33</f>
        <v>2.4859188825942267E-2</v>
      </c>
      <c r="K15" s="13">
        <f>'steel total prod'!K15/'steel total prod'!K$33</f>
        <v>2.3944794848514837E-2</v>
      </c>
      <c r="L15" s="13">
        <f>'steel total prod'!L15/'steel total prod'!L$33</f>
        <v>2.3944794848514837E-2</v>
      </c>
      <c r="M15" s="13">
        <f>'steel total prod'!M15/'steel total prod'!M$33</f>
        <v>2.3944794848514837E-2</v>
      </c>
      <c r="N15" s="13">
        <f>'steel total prod'!N15/'steel total prod'!N$33</f>
        <v>2.3944794848514837E-2</v>
      </c>
      <c r="O15" s="13">
        <f>'steel total prod'!O15/'steel total prod'!O$33</f>
        <v>2.3944794848514837E-2</v>
      </c>
      <c r="P15" s="13">
        <f>'steel total prod'!P15/'steel total prod'!P$33</f>
        <v>2.3944794848514837E-2</v>
      </c>
      <c r="Q15" s="13">
        <f>'steel total prod'!Q15/'steel total prod'!Q$33</f>
        <v>2.3944794848514837E-2</v>
      </c>
      <c r="R15" s="13">
        <f>'steel total prod'!R15/'steel total prod'!R$33</f>
        <v>2.3944794848514837E-2</v>
      </c>
      <c r="S15" s="13">
        <f>'steel total prod'!S15/'steel total prod'!S$33</f>
        <v>2.3944794848514837E-2</v>
      </c>
      <c r="T15" s="13">
        <f>'steel total prod'!T15/'steel total prod'!T$33</f>
        <v>2.3944794848514837E-2</v>
      </c>
      <c r="U15" s="13">
        <f>'steel total prod'!U15/'steel total prod'!U$33</f>
        <v>2.3944794848514837E-2</v>
      </c>
      <c r="V15" s="13">
        <f>'steel total prod'!V15/'steel total prod'!V$33</f>
        <v>2.3944794848514837E-2</v>
      </c>
    </row>
    <row r="16" spans="1:22">
      <c r="A16" t="s">
        <v>19</v>
      </c>
      <c r="B16">
        <v>15</v>
      </c>
      <c r="C16" t="s">
        <v>65</v>
      </c>
      <c r="D16" s="3">
        <f>'steel total prod'!D16</f>
        <v>0.12061222363650706</v>
      </c>
      <c r="E16" s="1">
        <f>'steel total prod'!E16</f>
        <v>12.047000000000011</v>
      </c>
      <c r="F16" s="3">
        <f>'steel total prod'!F16</f>
        <v>6.1522418121612965E-2</v>
      </c>
      <c r="G16" s="13">
        <f>'steel total prod'!G16/'steel total prod'!G$33</f>
        <v>0.13506602525586264</v>
      </c>
      <c r="H16" s="13">
        <f>'steel total prod'!H16/'steel total prod'!H$33</f>
        <v>0.13707273824210994</v>
      </c>
      <c r="I16" s="13">
        <f>'steel total prod'!I16/'steel total prod'!I$33</f>
        <v>0.12537428101494721</v>
      </c>
      <c r="J16" s="13">
        <f>'steel total prod'!J16/'steel total prod'!J$33</f>
        <v>0.11231886087627621</v>
      </c>
      <c r="K16" s="13">
        <f>'steel total prod'!K16/'steel total prod'!K$33</f>
        <v>0.12061222363650706</v>
      </c>
      <c r="L16" s="13">
        <f>'steel total prod'!L16/'steel total prod'!L$33</f>
        <v>0.12061222363650707</v>
      </c>
      <c r="M16" s="13">
        <f>'steel total prod'!M16/'steel total prod'!M$33</f>
        <v>0.12061222363650705</v>
      </c>
      <c r="N16" s="13">
        <f>'steel total prod'!N16/'steel total prod'!N$33</f>
        <v>0.12061222363650705</v>
      </c>
      <c r="O16" s="13">
        <f>'steel total prod'!O16/'steel total prod'!O$33</f>
        <v>0.12061222363650705</v>
      </c>
      <c r="P16" s="13">
        <f>'steel total prod'!P16/'steel total prod'!P$33</f>
        <v>0.12061222363650705</v>
      </c>
      <c r="Q16" s="13">
        <f>'steel total prod'!Q16/'steel total prod'!Q$33</f>
        <v>0.12061222363650705</v>
      </c>
      <c r="R16" s="13">
        <f>'steel total prod'!R16/'steel total prod'!R$33</f>
        <v>0.12061222363650705</v>
      </c>
      <c r="S16" s="13">
        <f>'steel total prod'!S16/'steel total prod'!S$33</f>
        <v>0.12061222363650705</v>
      </c>
      <c r="T16" s="13">
        <f>'steel total prod'!T16/'steel total prod'!T$33</f>
        <v>0.12061222363650705</v>
      </c>
      <c r="U16" s="13">
        <f>'steel total prod'!U16/'steel total prod'!U$33</f>
        <v>0.12061222363650705</v>
      </c>
      <c r="V16" s="13">
        <f>'steel total prod'!V16/'steel total prod'!V$33</f>
        <v>0.12061222363650705</v>
      </c>
    </row>
    <row r="17" spans="1:22">
      <c r="A17" t="s">
        <v>20</v>
      </c>
      <c r="B17">
        <v>16</v>
      </c>
      <c r="C17" t="s">
        <v>69</v>
      </c>
      <c r="D17" s="3">
        <f>'steel total prod'!D17</f>
        <v>2.5337489604471072E-2</v>
      </c>
      <c r="E17" s="1">
        <f>'steel total prod'!E17</f>
        <v>3.1347999999999985</v>
      </c>
      <c r="F17" s="3">
        <f>'steel total prod'!F17</f>
        <v>1.6009004426631696E-2</v>
      </c>
      <c r="G17" s="13">
        <f>'steel total prod'!G17/'steel total prod'!G$33</f>
        <v>2.7619305782315889E-2</v>
      </c>
      <c r="H17" s="13">
        <f>'steel total prod'!H17/'steel total prod'!H$33</f>
        <v>2.772915773145743E-2</v>
      </c>
      <c r="I17" s="13">
        <f>'steel total prod'!I17/'steel total prod'!I$33</f>
        <v>2.9008161321970653E-2</v>
      </c>
      <c r="J17" s="13">
        <f>'steel total prod'!J17/'steel total prod'!J$33</f>
        <v>2.6923148189244357E-2</v>
      </c>
      <c r="K17" s="13">
        <f>'steel total prod'!K17/'steel total prod'!K$33</f>
        <v>2.5337489604471072E-2</v>
      </c>
      <c r="L17" s="13">
        <f>'steel total prod'!L17/'steel total prod'!L$33</f>
        <v>2.5337489604471072E-2</v>
      </c>
      <c r="M17" s="13">
        <f>'steel total prod'!M17/'steel total prod'!M$33</f>
        <v>2.5337489604471072E-2</v>
      </c>
      <c r="N17" s="13">
        <f>'steel total prod'!N17/'steel total prod'!N$33</f>
        <v>2.5337489604471072E-2</v>
      </c>
      <c r="O17" s="13">
        <f>'steel total prod'!O17/'steel total prod'!O$33</f>
        <v>2.5337489604471072E-2</v>
      </c>
      <c r="P17" s="13">
        <f>'steel total prod'!P17/'steel total prod'!P$33</f>
        <v>2.5337489604471072E-2</v>
      </c>
      <c r="Q17" s="13">
        <f>'steel total prod'!Q17/'steel total prod'!Q$33</f>
        <v>2.5337489604471072E-2</v>
      </c>
      <c r="R17" s="13">
        <f>'steel total prod'!R17/'steel total prod'!R$33</f>
        <v>2.5337489604471072E-2</v>
      </c>
      <c r="S17" s="13">
        <f>'steel total prod'!S17/'steel total prod'!S$33</f>
        <v>2.5337489604471072E-2</v>
      </c>
      <c r="T17" s="13">
        <f>'steel total prod'!T17/'steel total prod'!T$33</f>
        <v>2.5337489604471072E-2</v>
      </c>
      <c r="U17" s="13">
        <f>'steel total prod'!U17/'steel total prod'!U$33</f>
        <v>2.5337489604471072E-2</v>
      </c>
      <c r="V17" s="13">
        <f>'steel total prod'!V17/'steel total prod'!V$33</f>
        <v>2.5337489604471072E-2</v>
      </c>
    </row>
    <row r="18" spans="1:22">
      <c r="A18" t="s">
        <v>9</v>
      </c>
      <c r="B18">
        <v>17</v>
      </c>
      <c r="C18" t="s">
        <v>63</v>
      </c>
      <c r="D18" s="3">
        <f>'steel total prod'!D18</f>
        <v>1.3615307517962208E-2</v>
      </c>
      <c r="E18" s="1">
        <f>'steel total prod'!E18</f>
        <v>2.9405000000000001</v>
      </c>
      <c r="F18" s="3">
        <f>'steel total prod'!F18</f>
        <v>1.5016740307678489E-2</v>
      </c>
      <c r="G18" s="13">
        <f>'steel total prod'!G18/'steel total prod'!G$33</f>
        <v>1.3272506736187533E-2</v>
      </c>
      <c r="H18" s="13">
        <f>'steel total prod'!H18/'steel total prod'!H$33</f>
        <v>1.0292742505032065E-2</v>
      </c>
      <c r="I18" s="13">
        <f>'steel total prod'!I18/'steel total prod'!I$33</f>
        <v>1.0949252640286249E-2</v>
      </c>
      <c r="J18" s="13">
        <f>'steel total prod'!J18/'steel total prod'!J$33</f>
        <v>1.2976690692867249E-2</v>
      </c>
      <c r="K18" s="13">
        <f>'steel total prod'!K18/'steel total prod'!K$33</f>
        <v>1.3615307517962208E-2</v>
      </c>
      <c r="L18" s="13">
        <f>'steel total prod'!L18/'steel total prod'!L$33</f>
        <v>1.3615307517962208E-2</v>
      </c>
      <c r="M18" s="13">
        <f>'steel total prod'!M18/'steel total prod'!M$33</f>
        <v>1.3615307517962208E-2</v>
      </c>
      <c r="N18" s="13">
        <f>'steel total prod'!N18/'steel total prod'!N$33</f>
        <v>1.3615307517962208E-2</v>
      </c>
      <c r="O18" s="13">
        <f>'steel total prod'!O18/'steel total prod'!O$33</f>
        <v>1.3615307517962208E-2</v>
      </c>
      <c r="P18" s="13">
        <f>'steel total prod'!P18/'steel total prod'!P$33</f>
        <v>1.3615307517962208E-2</v>
      </c>
      <c r="Q18" s="13">
        <f>'steel total prod'!Q18/'steel total prod'!Q$33</f>
        <v>1.3615307517962208E-2</v>
      </c>
      <c r="R18" s="13">
        <f>'steel total prod'!R18/'steel total prod'!R$33</f>
        <v>1.3615307517962208E-2</v>
      </c>
      <c r="S18" s="13">
        <f>'steel total prod'!S18/'steel total prod'!S$33</f>
        <v>1.3615307517962208E-2</v>
      </c>
      <c r="T18" s="13">
        <f>'steel total prod'!T18/'steel total prod'!T$33</f>
        <v>1.3615307517962208E-2</v>
      </c>
      <c r="U18" s="13">
        <f>'steel total prod'!U18/'steel total prod'!U$33</f>
        <v>1.3615307517962208E-2</v>
      </c>
      <c r="V18" s="13">
        <f>'steel total prod'!V18/'steel total prod'!V$33</f>
        <v>1.3615307517962208E-2</v>
      </c>
    </row>
    <row r="19" spans="1:22">
      <c r="A19" t="s">
        <v>31</v>
      </c>
      <c r="B19">
        <v>18</v>
      </c>
      <c r="C19" t="s">
        <v>62</v>
      </c>
      <c r="D19" s="3">
        <f>'steel total prod'!D19</f>
        <v>7.3889402211168895E-2</v>
      </c>
      <c r="E19" s="1">
        <f>'steel total prod'!E19</f>
        <v>12.995100000000001</v>
      </c>
      <c r="F19" s="3">
        <f>'steel total prod'!F19</f>
        <v>6.6364238045336768E-2</v>
      </c>
      <c r="G19" s="13">
        <f>'steel total prod'!G19/'steel total prod'!G$33</f>
        <v>7.5730112788200757E-2</v>
      </c>
      <c r="H19" s="13">
        <f>'steel total prod'!H19/'steel total prod'!H$33</f>
        <v>7.4582085805966286E-2</v>
      </c>
      <c r="I19" s="13">
        <f>'steel total prod'!I19/'steel total prod'!I$33</f>
        <v>7.72221206933036E-2</v>
      </c>
      <c r="J19" s="13">
        <f>'steel total prod'!J19/'steel total prod'!J$33</f>
        <v>7.4051315551905264E-2</v>
      </c>
      <c r="K19" s="13">
        <f>'steel total prod'!K19/'steel total prod'!K$33</f>
        <v>7.3889402211168895E-2</v>
      </c>
      <c r="L19" s="13">
        <f>'steel total prod'!L19/'steel total prod'!L$33</f>
        <v>7.3889402211168895E-2</v>
      </c>
      <c r="M19" s="13">
        <f>'steel total prod'!M19/'steel total prod'!M$33</f>
        <v>7.3889402211168895E-2</v>
      </c>
      <c r="N19" s="13">
        <f>'steel total prod'!N19/'steel total prod'!N$33</f>
        <v>7.3889402211168895E-2</v>
      </c>
      <c r="O19" s="13">
        <f>'steel total prod'!O19/'steel total prod'!O$33</f>
        <v>7.3889402211168895E-2</v>
      </c>
      <c r="P19" s="13">
        <f>'steel total prod'!P19/'steel total prod'!P$33</f>
        <v>7.3889402211168895E-2</v>
      </c>
      <c r="Q19" s="13">
        <f>'steel total prod'!Q19/'steel total prod'!Q$33</f>
        <v>7.3889402211168895E-2</v>
      </c>
      <c r="R19" s="13">
        <f>'steel total prod'!R19/'steel total prod'!R$33</f>
        <v>7.3889402211168895E-2</v>
      </c>
      <c r="S19" s="13">
        <f>'steel total prod'!S19/'steel total prod'!S$33</f>
        <v>7.3889402211168895E-2</v>
      </c>
      <c r="T19" s="13">
        <f>'steel total prod'!T19/'steel total prod'!T$33</f>
        <v>7.3889402211168895E-2</v>
      </c>
      <c r="U19" s="13">
        <f>'steel total prod'!U19/'steel total prod'!U$33</f>
        <v>7.3889402211168895E-2</v>
      </c>
      <c r="V19" s="13">
        <f>'steel total prod'!V19/'steel total prod'!V$33</f>
        <v>7.3889402211168895E-2</v>
      </c>
    </row>
    <row r="20" spans="1:22">
      <c r="A20" t="s">
        <v>5</v>
      </c>
      <c r="B20">
        <v>19</v>
      </c>
      <c r="C20" t="s">
        <v>167</v>
      </c>
      <c r="D20" s="3">
        <f>'steel total prod'!D20</f>
        <v>2.6634333719613087E-2</v>
      </c>
      <c r="E20" s="1">
        <f>'steel total prod'!E20</f>
        <v>9.6849000000000025</v>
      </c>
      <c r="F20" s="3">
        <f>'steel total prod'!F20</f>
        <v>4.9459489272516727E-2</v>
      </c>
      <c r="G20" s="13">
        <f>'steel total prod'!G20/'steel total prod'!G$33</f>
        <v>2.1051132566421864E-2</v>
      </c>
      <c r="H20" s="13">
        <f>'steel total prod'!H20/'steel total prod'!H$33</f>
        <v>2.2430936889083739E-2</v>
      </c>
      <c r="I20" s="13">
        <f>'steel total prod'!I20/'steel total prod'!I$33</f>
        <v>2.3848060904526482E-2</v>
      </c>
      <c r="J20" s="13">
        <f>'steel total prod'!J20/'steel total prod'!J$33</f>
        <v>2.4859081098014751E-2</v>
      </c>
      <c r="K20" s="13">
        <f>'steel total prod'!K20/'steel total prod'!K$33</f>
        <v>2.6634333719613087E-2</v>
      </c>
      <c r="L20" s="13">
        <f>'steel total prod'!L20/'steel total prod'!L$33</f>
        <v>2.6634333719613087E-2</v>
      </c>
      <c r="M20" s="13">
        <f>'steel total prod'!M20/'steel total prod'!M$33</f>
        <v>2.6634333719613087E-2</v>
      </c>
      <c r="N20" s="13">
        <f>'steel total prod'!N20/'steel total prod'!N$33</f>
        <v>2.6634333719613087E-2</v>
      </c>
      <c r="O20" s="13">
        <f>'steel total prod'!O20/'steel total prod'!O$33</f>
        <v>2.6634333719613087E-2</v>
      </c>
      <c r="P20" s="13">
        <f>'steel total prod'!P20/'steel total prod'!P$33</f>
        <v>2.6634333719613087E-2</v>
      </c>
      <c r="Q20" s="13">
        <f>'steel total prod'!Q20/'steel total prod'!Q$33</f>
        <v>2.6634333719613087E-2</v>
      </c>
      <c r="R20" s="13">
        <f>'steel total prod'!R20/'steel total prod'!R$33</f>
        <v>2.6634333719613087E-2</v>
      </c>
      <c r="S20" s="13">
        <f>'steel total prod'!S20/'steel total prod'!S$33</f>
        <v>2.6634333719613087E-2</v>
      </c>
      <c r="T20" s="13">
        <f>'steel total prod'!T20/'steel total prod'!T$33</f>
        <v>2.6634333719613087E-2</v>
      </c>
      <c r="U20" s="13">
        <f>'steel total prod'!U20/'steel total prod'!U$33</f>
        <v>2.6634333719613087E-2</v>
      </c>
      <c r="V20" s="13">
        <f>'steel total prod'!V20/'steel total prod'!V$33</f>
        <v>2.6634333719613087E-2</v>
      </c>
    </row>
    <row r="21" spans="1:22">
      <c r="A21" t="s">
        <v>12</v>
      </c>
      <c r="B21">
        <v>20</v>
      </c>
      <c r="C21" t="s">
        <v>84</v>
      </c>
      <c r="D21" s="3">
        <f>'steel total prod'!D21</f>
        <v>3.0969291863495031E-3</v>
      </c>
      <c r="E21" s="1">
        <f>'steel total prod'!E21</f>
        <v>1.2895999999999999</v>
      </c>
      <c r="F21" s="3">
        <f>'steel total prod'!F21</f>
        <v>6.5858147596606622E-3</v>
      </c>
      <c r="G21" s="13">
        <f>'steel total prod'!G21/'steel total prod'!G$33</f>
        <v>2.2435220798299113E-3</v>
      </c>
      <c r="H21" s="13">
        <f>'steel total prod'!H21/'steel total prod'!H$33</f>
        <v>1.9691582658690242E-3</v>
      </c>
      <c r="I21" s="13">
        <f>'steel total prod'!I21/'steel total prod'!I$33</f>
        <v>2.7588346190100615E-3</v>
      </c>
      <c r="J21" s="13">
        <f>'steel total prod'!J21/'steel total prod'!J$33</f>
        <v>2.7196992580993092E-3</v>
      </c>
      <c r="K21" s="13">
        <f>'steel total prod'!K21/'steel total prod'!K$33</f>
        <v>3.0969291863495031E-3</v>
      </c>
      <c r="L21" s="13">
        <f>'steel total prod'!L21/'steel total prod'!L$33</f>
        <v>3.0969291863495031E-3</v>
      </c>
      <c r="M21" s="13">
        <f>'steel total prod'!M21/'steel total prod'!M$33</f>
        <v>3.0969291863495031E-3</v>
      </c>
      <c r="N21" s="13">
        <f>'steel total prod'!N21/'steel total prod'!N$33</f>
        <v>3.0969291863495031E-3</v>
      </c>
      <c r="O21" s="13">
        <f>'steel total prod'!O21/'steel total prod'!O$33</f>
        <v>3.0969291863495031E-3</v>
      </c>
      <c r="P21" s="13">
        <f>'steel total prod'!P21/'steel total prod'!P$33</f>
        <v>3.0969291863495031E-3</v>
      </c>
      <c r="Q21" s="13">
        <f>'steel total prod'!Q21/'steel total prod'!Q$33</f>
        <v>3.0969291863495031E-3</v>
      </c>
      <c r="R21" s="13">
        <f>'steel total prod'!R21/'steel total prod'!R$33</f>
        <v>3.0969291863495031E-3</v>
      </c>
      <c r="S21" s="13">
        <f>'steel total prod'!S21/'steel total prod'!S$33</f>
        <v>3.0969291863495031E-3</v>
      </c>
      <c r="T21" s="13">
        <f>'steel total prod'!T21/'steel total prod'!T$33</f>
        <v>3.0969291863495031E-3</v>
      </c>
      <c r="U21" s="13">
        <f>'steel total prod'!U21/'steel total prod'!U$33</f>
        <v>3.0969291863495031E-3</v>
      </c>
      <c r="V21" s="13">
        <f>'steel total prod'!V21/'steel total prod'!V$33</f>
        <v>3.0969291863495031E-3</v>
      </c>
    </row>
    <row r="22" spans="1:22">
      <c r="A22" t="s">
        <v>34</v>
      </c>
      <c r="B22">
        <v>21</v>
      </c>
      <c r="C22" t="s">
        <v>83</v>
      </c>
      <c r="D22" s="3">
        <f>'steel total prod'!D22</f>
        <v>1.7948659787233655E-3</v>
      </c>
      <c r="E22" s="1">
        <f>'steel total prod'!E22</f>
        <v>0.58129999999999993</v>
      </c>
      <c r="F22" s="3">
        <f>'steel total prod'!F22</f>
        <v>2.9686213708054769E-3</v>
      </c>
      <c r="G22" s="13">
        <f>'steel total prod'!G22/'steel total prod'!G$33</f>
        <v>1.5077567652309037E-3</v>
      </c>
      <c r="H22" s="13">
        <f>'steel total prod'!H22/'steel total prod'!H$33</f>
        <v>1.4210152657392564E-3</v>
      </c>
      <c r="I22" s="13">
        <f>'steel total prod'!I22/'steel total prod'!I$33</f>
        <v>1.437489179154724E-3</v>
      </c>
      <c r="J22" s="13">
        <f>'steel total prod'!J22/'steel total prod'!J$33</f>
        <v>1.4875072231575403E-3</v>
      </c>
      <c r="K22" s="13">
        <f>'steel total prod'!K22/'steel total prod'!K$33</f>
        <v>1.7948659787233655E-3</v>
      </c>
      <c r="L22" s="13">
        <f>'steel total prod'!L22/'steel total prod'!L$33</f>
        <v>1.7948659787233655E-3</v>
      </c>
      <c r="M22" s="13">
        <f>'steel total prod'!M22/'steel total prod'!M$33</f>
        <v>1.7948659787233655E-3</v>
      </c>
      <c r="N22" s="13">
        <f>'steel total prod'!N22/'steel total prod'!N$33</f>
        <v>1.7948659787233655E-3</v>
      </c>
      <c r="O22" s="13">
        <f>'steel total prod'!O22/'steel total prod'!O$33</f>
        <v>1.7948659787233655E-3</v>
      </c>
      <c r="P22" s="13">
        <f>'steel total prod'!P22/'steel total prod'!P$33</f>
        <v>1.7948659787233655E-3</v>
      </c>
      <c r="Q22" s="13">
        <f>'steel total prod'!Q22/'steel total prod'!Q$33</f>
        <v>1.7948659787233655E-3</v>
      </c>
      <c r="R22" s="13">
        <f>'steel total prod'!R22/'steel total prod'!R$33</f>
        <v>1.7948659787233655E-3</v>
      </c>
      <c r="S22" s="13">
        <f>'steel total prod'!S22/'steel total prod'!S$33</f>
        <v>1.7948659787233655E-3</v>
      </c>
      <c r="T22" s="13">
        <f>'steel total prod'!T22/'steel total prod'!T$33</f>
        <v>1.7948659787233655E-3</v>
      </c>
      <c r="U22" s="13">
        <f>'steel total prod'!U22/'steel total prod'!U$33</f>
        <v>1.7948659787233655E-3</v>
      </c>
      <c r="V22" s="13">
        <f>'steel total prod'!V22/'steel total prod'!V$33</f>
        <v>1.7948659787233655E-3</v>
      </c>
    </row>
    <row r="23" spans="1:22">
      <c r="A23" t="s">
        <v>33</v>
      </c>
      <c r="B23">
        <v>22</v>
      </c>
      <c r="C23" t="s">
        <v>81</v>
      </c>
      <c r="D23" s="3">
        <f>'steel total prod'!D23</f>
        <v>1.4360031868581643E-2</v>
      </c>
      <c r="E23" s="1">
        <f>'steel total prod'!E23</f>
        <v>4.0344999999999995</v>
      </c>
      <c r="F23" s="3">
        <f>'steel total prod'!F23</f>
        <v>2.0603652022216923E-2</v>
      </c>
      <c r="G23" s="13">
        <f>'steel total prod'!G23/'steel total prod'!G$33</f>
        <v>1.2832796395374543E-2</v>
      </c>
      <c r="H23" s="13">
        <f>'steel total prod'!H23/'steel total prod'!H$33</f>
        <v>1.1438758472805068E-2</v>
      </c>
      <c r="I23" s="13">
        <f>'steel total prod'!I23/'steel total prod'!I$33</f>
        <v>1.4238549141065352E-2</v>
      </c>
      <c r="J23" s="13">
        <f>'steel total prod'!J23/'steel total prod'!J$33</f>
        <v>1.2697783088525209E-2</v>
      </c>
      <c r="K23" s="13">
        <f>'steel total prod'!K23/'steel total prod'!K$33</f>
        <v>1.4360031868581643E-2</v>
      </c>
      <c r="L23" s="13">
        <f>'steel total prod'!L23/'steel total prod'!L$33</f>
        <v>1.4360031868581643E-2</v>
      </c>
      <c r="M23" s="13">
        <f>'steel total prod'!M23/'steel total prod'!M$33</f>
        <v>1.4360031868581643E-2</v>
      </c>
      <c r="N23" s="13">
        <f>'steel total prod'!N23/'steel total prod'!N$33</f>
        <v>1.4360031868581643E-2</v>
      </c>
      <c r="O23" s="13">
        <f>'steel total prod'!O23/'steel total prod'!O$33</f>
        <v>1.4360031868581643E-2</v>
      </c>
      <c r="P23" s="13">
        <f>'steel total prod'!P23/'steel total prod'!P$33</f>
        <v>1.4360031868581643E-2</v>
      </c>
      <c r="Q23" s="13">
        <f>'steel total prod'!Q23/'steel total prod'!Q$33</f>
        <v>1.4360031868581643E-2</v>
      </c>
      <c r="R23" s="13">
        <f>'steel total prod'!R23/'steel total prod'!R$33</f>
        <v>1.4360031868581643E-2</v>
      </c>
      <c r="S23" s="13">
        <f>'steel total prod'!S23/'steel total prod'!S$33</f>
        <v>1.4360031868581643E-2</v>
      </c>
      <c r="T23" s="13">
        <f>'steel total prod'!T23/'steel total prod'!T$33</f>
        <v>1.4360031868581643E-2</v>
      </c>
      <c r="U23" s="13">
        <f>'steel total prod'!U23/'steel total prod'!U$33</f>
        <v>1.4360031868581643E-2</v>
      </c>
      <c r="V23" s="13">
        <f>'steel total prod'!V23/'steel total prod'!V$33</f>
        <v>1.4360031868581643E-2</v>
      </c>
    </row>
    <row r="24" spans="1:22">
      <c r="A24" t="s">
        <v>14</v>
      </c>
      <c r="B24">
        <v>23</v>
      </c>
      <c r="C24" t="s">
        <v>70</v>
      </c>
      <c r="D24" s="3">
        <f>'steel total prod'!D24</f>
        <v>6.3803204884107026E-2</v>
      </c>
      <c r="E24" s="1">
        <f>'steel total prod'!E24</f>
        <v>-2.6252000000000066</v>
      </c>
      <c r="F24" s="3">
        <f>'steel total prod'!F24</f>
        <v>-1.3406545368378734E-2</v>
      </c>
      <c r="G24" s="13">
        <f>'steel total prod'!G24/'steel total prod'!G$33</f>
        <v>8.2689278437829056E-2</v>
      </c>
      <c r="H24" s="13">
        <f>'steel total prod'!H24/'steel total prod'!H$33</f>
        <v>8.8661728225232717E-2</v>
      </c>
      <c r="I24" s="13">
        <f>'steel total prod'!I24/'steel total prod'!I$33</f>
        <v>8.593975434276592E-2</v>
      </c>
      <c r="J24" s="13">
        <f>'steel total prod'!J24/'steel total prod'!J$33</f>
        <v>7.731848813764701E-2</v>
      </c>
      <c r="K24" s="13">
        <f>'steel total prod'!K24/'steel total prod'!K$33</f>
        <v>6.3803204884107026E-2</v>
      </c>
      <c r="L24" s="13">
        <f>'steel total prod'!L24/'steel total prod'!L$33</f>
        <v>6.3803204884107026E-2</v>
      </c>
      <c r="M24" s="13">
        <f>'steel total prod'!M24/'steel total prod'!M$33</f>
        <v>6.3803204884107026E-2</v>
      </c>
      <c r="N24" s="13">
        <f>'steel total prod'!N24/'steel total prod'!N$33</f>
        <v>6.3803204884107026E-2</v>
      </c>
      <c r="O24" s="13">
        <f>'steel total prod'!O24/'steel total prod'!O$33</f>
        <v>6.3803204884107026E-2</v>
      </c>
      <c r="P24" s="13">
        <f>'steel total prod'!P24/'steel total prod'!P$33</f>
        <v>6.3803204884107026E-2</v>
      </c>
      <c r="Q24" s="13">
        <f>'steel total prod'!Q24/'steel total prod'!Q$33</f>
        <v>6.3803204884107026E-2</v>
      </c>
      <c r="R24" s="13">
        <f>'steel total prod'!R24/'steel total prod'!R$33</f>
        <v>6.3803204884107026E-2</v>
      </c>
      <c r="S24" s="13">
        <f>'steel total prod'!S24/'steel total prod'!S$33</f>
        <v>6.3803204884107026E-2</v>
      </c>
      <c r="T24" s="13">
        <f>'steel total prod'!T24/'steel total prod'!T$33</f>
        <v>6.3803204884107026E-2</v>
      </c>
      <c r="U24" s="13">
        <f>'steel total prod'!U24/'steel total prod'!U$33</f>
        <v>6.3803204884107026E-2</v>
      </c>
      <c r="V24" s="13">
        <f>'steel total prod'!V24/'steel total prod'!V$33</f>
        <v>6.3803204884107026E-2</v>
      </c>
    </row>
    <row r="25" spans="1:22">
      <c r="A25" t="s">
        <v>3</v>
      </c>
      <c r="B25">
        <v>24</v>
      </c>
      <c r="C25" t="s">
        <v>168</v>
      </c>
      <c r="D25" s="3">
        <f>'steel total prod'!D25</f>
        <v>1.6462723936705254E-2</v>
      </c>
      <c r="E25" s="1">
        <f>'steel total prod'!E25</f>
        <v>-1.4335000000000022</v>
      </c>
      <c r="F25" s="3">
        <f>'steel total prod'!F25</f>
        <v>-7.3206928179075492E-3</v>
      </c>
      <c r="G25" s="13">
        <f>'steel total prod'!G25/'steel total prod'!G$33</f>
        <v>2.2280322837330904E-2</v>
      </c>
      <c r="H25" s="13">
        <f>'steel total prod'!H25/'steel total prod'!H$33</f>
        <v>2.1143153401981304E-2</v>
      </c>
      <c r="I25" s="13">
        <f>'steel total prod'!I25/'steel total prod'!I$33</f>
        <v>1.9329636611969302E-2</v>
      </c>
      <c r="J25" s="13">
        <f>'steel total prod'!J25/'steel total prod'!J$33</f>
        <v>1.7560621736651755E-2</v>
      </c>
      <c r="K25" s="13">
        <f>'steel total prod'!K25/'steel total prod'!K$33</f>
        <v>1.6462723936705254E-2</v>
      </c>
      <c r="L25" s="13">
        <f>'steel total prod'!L25/'steel total prod'!L$33</f>
        <v>1.6462723936705254E-2</v>
      </c>
      <c r="M25" s="13">
        <f>'steel total prod'!M25/'steel total prod'!M$33</f>
        <v>1.6462723936705254E-2</v>
      </c>
      <c r="N25" s="13">
        <f>'steel total prod'!N25/'steel total prod'!N$33</f>
        <v>1.6462723936705254E-2</v>
      </c>
      <c r="O25" s="13">
        <f>'steel total prod'!O25/'steel total prod'!O$33</f>
        <v>1.6462723936705254E-2</v>
      </c>
      <c r="P25" s="13">
        <f>'steel total prod'!P25/'steel total prod'!P$33</f>
        <v>1.6462723936705254E-2</v>
      </c>
      <c r="Q25" s="13">
        <f>'steel total prod'!Q25/'steel total prod'!Q$33</f>
        <v>1.6462723936705254E-2</v>
      </c>
      <c r="R25" s="13">
        <f>'steel total prod'!R25/'steel total prod'!R$33</f>
        <v>1.6462723936705254E-2</v>
      </c>
      <c r="S25" s="13">
        <f>'steel total prod'!S25/'steel total prod'!S$33</f>
        <v>1.6462723936705254E-2</v>
      </c>
      <c r="T25" s="13">
        <f>'steel total prod'!T25/'steel total prod'!T$33</f>
        <v>1.6462723936705254E-2</v>
      </c>
      <c r="U25" s="13">
        <f>'steel total prod'!U25/'steel total prod'!U$33</f>
        <v>1.6462723936705254E-2</v>
      </c>
      <c r="V25" s="13">
        <f>'steel total prod'!V25/'steel total prod'!V$33</f>
        <v>1.6462723936705254E-2</v>
      </c>
    </row>
    <row r="26" spans="1:22">
      <c r="A26" t="s">
        <v>15</v>
      </c>
      <c r="B26">
        <v>25</v>
      </c>
      <c r="C26" t="s">
        <v>61</v>
      </c>
      <c r="D26" s="3">
        <f>'steel total prod'!D26</f>
        <v>6.0612231665880117E-2</v>
      </c>
      <c r="E26" s="1">
        <f>'steel total prod'!E26</f>
        <v>21.920500000000004</v>
      </c>
      <c r="F26" s="3">
        <f>'steel total prod'!F26</f>
        <v>0.11194506237526489</v>
      </c>
      <c r="G26" s="13">
        <f>'steel total prod'!G26/'steel total prod'!G$33</f>
        <v>4.8055843213283232E-2</v>
      </c>
      <c r="H26" s="13">
        <f>'steel total prod'!H26/'steel total prod'!H$33</f>
        <v>4.8692442046959682E-2</v>
      </c>
      <c r="I26" s="13">
        <f>'steel total prod'!I26/'steel total prod'!I$33</f>
        <v>5.3258757670777E-2</v>
      </c>
      <c r="J26" s="13">
        <f>'steel total prod'!J26/'steel total prod'!J$33</f>
        <v>5.8024847231025994E-2</v>
      </c>
      <c r="K26" s="13">
        <f>'steel total prod'!K26/'steel total prod'!K$33</f>
        <v>6.0612231665880117E-2</v>
      </c>
      <c r="L26" s="13">
        <f>'steel total prod'!L26/'steel total prod'!L$33</f>
        <v>6.0612231665880124E-2</v>
      </c>
      <c r="M26" s="13">
        <f>'steel total prod'!M26/'steel total prod'!M$33</f>
        <v>6.0612231665880111E-2</v>
      </c>
      <c r="N26" s="13">
        <f>'steel total prod'!N26/'steel total prod'!N$33</f>
        <v>6.0612231665880111E-2</v>
      </c>
      <c r="O26" s="13">
        <f>'steel total prod'!O26/'steel total prod'!O$33</f>
        <v>6.0612231665880111E-2</v>
      </c>
      <c r="P26" s="13">
        <f>'steel total prod'!P26/'steel total prod'!P$33</f>
        <v>6.0612231665880111E-2</v>
      </c>
      <c r="Q26" s="13">
        <f>'steel total prod'!Q26/'steel total prod'!Q$33</f>
        <v>6.0612231665880111E-2</v>
      </c>
      <c r="R26" s="13">
        <f>'steel total prod'!R26/'steel total prod'!R$33</f>
        <v>6.0612231665880111E-2</v>
      </c>
      <c r="S26" s="13">
        <f>'steel total prod'!S26/'steel total prod'!S$33</f>
        <v>6.0612231665880111E-2</v>
      </c>
      <c r="T26" s="13">
        <f>'steel total prod'!T26/'steel total prod'!T$33</f>
        <v>6.0612231665880111E-2</v>
      </c>
      <c r="U26" s="13">
        <f>'steel total prod'!U26/'steel total prod'!U$33</f>
        <v>6.0612231665880111E-2</v>
      </c>
      <c r="V26" s="13">
        <f>'steel total prod'!V26/'steel total prod'!V$33</f>
        <v>6.0612231665880111E-2</v>
      </c>
    </row>
    <row r="27" spans="1:22">
      <c r="A27" t="s">
        <v>10</v>
      </c>
      <c r="B27">
        <v>26</v>
      </c>
      <c r="C27" t="s">
        <v>78</v>
      </c>
      <c r="D27" s="3">
        <f>'steel total prod'!D27</f>
        <v>2.743345707266321E-2</v>
      </c>
      <c r="E27" s="1">
        <f>'steel total prod'!E27</f>
        <v>7.7220999999999975</v>
      </c>
      <c r="F27" s="3">
        <f>'steel total prod'!F27</f>
        <v>3.9435732130564199E-2</v>
      </c>
      <c r="G27" s="13">
        <f>'steel total prod'!G27/'steel total prod'!G$33</f>
        <v>2.4497612197964584E-2</v>
      </c>
      <c r="H27" s="13">
        <f>'steel total prod'!H27/'steel total prod'!H$33</f>
        <v>2.4837026113304905E-2</v>
      </c>
      <c r="I27" s="13">
        <f>'steel total prod'!I27/'steel total prod'!I$33</f>
        <v>2.4362652213223555E-2</v>
      </c>
      <c r="J27" s="13">
        <f>'steel total prod'!J27/'steel total prod'!J$33</f>
        <v>2.5862243559054945E-2</v>
      </c>
      <c r="K27" s="13">
        <f>'steel total prod'!K27/'steel total prod'!K$33</f>
        <v>2.743345707266321E-2</v>
      </c>
      <c r="L27" s="13">
        <f>'steel total prod'!L27/'steel total prod'!L$33</f>
        <v>2.743345707266321E-2</v>
      </c>
      <c r="M27" s="13">
        <f>'steel total prod'!M27/'steel total prod'!M$33</f>
        <v>2.743345707266321E-2</v>
      </c>
      <c r="N27" s="13">
        <f>'steel total prod'!N27/'steel total prod'!N$33</f>
        <v>2.743345707266321E-2</v>
      </c>
      <c r="O27" s="13">
        <f>'steel total prod'!O27/'steel total prod'!O$33</f>
        <v>2.743345707266321E-2</v>
      </c>
      <c r="P27" s="13">
        <f>'steel total prod'!P27/'steel total prod'!P$33</f>
        <v>2.743345707266321E-2</v>
      </c>
      <c r="Q27" s="13">
        <f>'steel total prod'!Q27/'steel total prod'!Q$33</f>
        <v>2.743345707266321E-2</v>
      </c>
      <c r="R27" s="13">
        <f>'steel total prod'!R27/'steel total prod'!R$33</f>
        <v>2.743345707266321E-2</v>
      </c>
      <c r="S27" s="13">
        <f>'steel total prod'!S27/'steel total prod'!S$33</f>
        <v>2.743345707266321E-2</v>
      </c>
      <c r="T27" s="13">
        <f>'steel total prod'!T27/'steel total prod'!T$33</f>
        <v>2.743345707266321E-2</v>
      </c>
      <c r="U27" s="13">
        <f>'steel total prod'!U27/'steel total prod'!U$33</f>
        <v>2.743345707266321E-2</v>
      </c>
      <c r="V27" s="13">
        <f>'steel total prod'!V27/'steel total prod'!V$33</f>
        <v>2.743345707266321E-2</v>
      </c>
    </row>
    <row r="28" spans="1:22">
      <c r="A28" t="s">
        <v>11</v>
      </c>
      <c r="B28">
        <v>27</v>
      </c>
      <c r="C28" t="s">
        <v>59</v>
      </c>
      <c r="D28" s="3">
        <f>'steel total prod'!D28</f>
        <v>2.2028283868046086E-2</v>
      </c>
      <c r="E28" s="1">
        <f>'steel total prod'!E28</f>
        <v>1.2597000000000023</v>
      </c>
      <c r="F28" s="3">
        <f>'steel total prod'!F28</f>
        <v>6.433119457773381E-3</v>
      </c>
      <c r="G28" s="13">
        <f>'steel total prod'!G28/'steel total prod'!G$33</f>
        <v>2.5842975939599777E-2</v>
      </c>
      <c r="H28" s="13">
        <f>'steel total prod'!H28/'steel total prod'!H$33</f>
        <v>2.2253913049502222E-2</v>
      </c>
      <c r="I28" s="13">
        <f>'steel total prod'!I28/'steel total prod'!I$33</f>
        <v>2.1792581228478543E-2</v>
      </c>
      <c r="J28" s="13">
        <f>'steel total prod'!J28/'steel total prod'!J$33</f>
        <v>2.1792928825020111E-2</v>
      </c>
      <c r="K28" s="13">
        <f>'steel total prod'!K28/'steel total prod'!K$33</f>
        <v>2.2028283868046086E-2</v>
      </c>
      <c r="L28" s="13">
        <f>'steel total prod'!L28/'steel total prod'!L$33</f>
        <v>2.2028283868046086E-2</v>
      </c>
      <c r="M28" s="13">
        <f>'steel total prod'!M28/'steel total prod'!M$33</f>
        <v>2.2028283868046086E-2</v>
      </c>
      <c r="N28" s="13">
        <f>'steel total prod'!N28/'steel total prod'!N$33</f>
        <v>2.2028283868046086E-2</v>
      </c>
      <c r="O28" s="13">
        <f>'steel total prod'!O28/'steel total prod'!O$33</f>
        <v>2.2028283868046086E-2</v>
      </c>
      <c r="P28" s="13">
        <f>'steel total prod'!P28/'steel total prod'!P$33</f>
        <v>2.2028283868046086E-2</v>
      </c>
      <c r="Q28" s="13">
        <f>'steel total prod'!Q28/'steel total prod'!Q$33</f>
        <v>2.2028283868046086E-2</v>
      </c>
      <c r="R28" s="13">
        <f>'steel total prod'!R28/'steel total prod'!R$33</f>
        <v>2.2028283868046086E-2</v>
      </c>
      <c r="S28" s="13">
        <f>'steel total prod'!S28/'steel total prod'!S$33</f>
        <v>2.2028283868046086E-2</v>
      </c>
      <c r="T28" s="13">
        <f>'steel total prod'!T28/'steel total prod'!T$33</f>
        <v>2.2028283868046086E-2</v>
      </c>
      <c r="U28" s="13">
        <f>'steel total prod'!U28/'steel total prod'!U$33</f>
        <v>2.2028283868046086E-2</v>
      </c>
      <c r="V28" s="13">
        <f>'steel total prod'!V28/'steel total prod'!V$33</f>
        <v>2.2028283868046086E-2</v>
      </c>
    </row>
    <row r="29" spans="1:22">
      <c r="A29" t="s">
        <v>18</v>
      </c>
      <c r="B29">
        <v>28</v>
      </c>
      <c r="C29" t="s">
        <v>85</v>
      </c>
      <c r="D29" s="3">
        <f>'steel total prod'!D29</f>
        <v>1.2414213676471263E-2</v>
      </c>
      <c r="E29" s="1">
        <f>'steel total prod'!E29</f>
        <v>4.9287999999999981</v>
      </c>
      <c r="F29" s="3">
        <f>'steel total prod'!F29</f>
        <v>2.5170722539869312E-2</v>
      </c>
      <c r="G29" s="13">
        <f>'steel total prod'!G29/'steel total prod'!G$33</f>
        <v>9.2938776580927286E-3</v>
      </c>
      <c r="H29" s="13">
        <f>'steel total prod'!H29/'steel total prod'!H$33</f>
        <v>1.0742291514842848E-2</v>
      </c>
      <c r="I29" s="13">
        <f>'steel total prod'!I29/'steel total prod'!I$33</f>
        <v>1.3346911490294908E-2</v>
      </c>
      <c r="J29" s="13">
        <f>'steel total prod'!J29/'steel total prod'!J$33</f>
        <v>1.2445807466062473E-2</v>
      </c>
      <c r="K29" s="13">
        <f>'steel total prod'!K29/'steel total prod'!K$33</f>
        <v>1.2414213676471263E-2</v>
      </c>
      <c r="L29" s="13">
        <f>'steel total prod'!L29/'steel total prod'!L$33</f>
        <v>1.2414213676471263E-2</v>
      </c>
      <c r="M29" s="13">
        <f>'steel total prod'!M29/'steel total prod'!M$33</f>
        <v>1.2414213676471263E-2</v>
      </c>
      <c r="N29" s="13">
        <f>'steel total prod'!N29/'steel total prod'!N$33</f>
        <v>1.2414213676471263E-2</v>
      </c>
      <c r="O29" s="13">
        <f>'steel total prod'!O29/'steel total prod'!O$33</f>
        <v>1.2414213676471263E-2</v>
      </c>
      <c r="P29" s="13">
        <f>'steel total prod'!P29/'steel total prod'!P$33</f>
        <v>1.2414213676471263E-2</v>
      </c>
      <c r="Q29" s="13">
        <f>'steel total prod'!Q29/'steel total prod'!Q$33</f>
        <v>1.2414213676471263E-2</v>
      </c>
      <c r="R29" s="13">
        <f>'steel total prod'!R29/'steel total prod'!R$33</f>
        <v>1.2414213676471263E-2</v>
      </c>
      <c r="S29" s="13">
        <f>'steel total prod'!S29/'steel total prod'!S$33</f>
        <v>1.2414213676471263E-2</v>
      </c>
      <c r="T29" s="13">
        <f>'steel total prod'!T29/'steel total prod'!T$33</f>
        <v>1.2414213676471263E-2</v>
      </c>
      <c r="U29" s="13">
        <f>'steel total prod'!U29/'steel total prod'!U$33</f>
        <v>1.2414213676471263E-2</v>
      </c>
      <c r="V29" s="13">
        <f>'steel total prod'!V29/'steel total prod'!V$33</f>
        <v>1.2414213676471263E-2</v>
      </c>
    </row>
    <row r="30" spans="1:22">
      <c r="A30" t="s">
        <v>29</v>
      </c>
      <c r="B30">
        <v>29</v>
      </c>
      <c r="C30" t="s">
        <v>169</v>
      </c>
      <c r="D30" s="3">
        <f>'steel total prod'!D30</f>
        <v>0</v>
      </c>
      <c r="E30" s="1">
        <f>'steel total prod'!E30</f>
        <v>0</v>
      </c>
      <c r="F30" s="3">
        <f>'steel total prod'!F30</f>
        <v>0</v>
      </c>
      <c r="G30" s="13">
        <f>'steel total prod'!G30/'steel total prod'!G$33</f>
        <v>0</v>
      </c>
      <c r="H30" s="13">
        <f>'steel total prod'!H30/'steel total prod'!H$33</f>
        <v>0</v>
      </c>
      <c r="I30" s="13">
        <f>'steel total prod'!I30/'steel total prod'!I$33</f>
        <v>0</v>
      </c>
      <c r="J30" s="13">
        <f>'steel total prod'!J30/'steel total prod'!J$33</f>
        <v>0</v>
      </c>
      <c r="K30" s="13">
        <f>'steel total prod'!K30/'steel total prod'!K$33</f>
        <v>0</v>
      </c>
      <c r="L30" s="13">
        <f>'steel total prod'!L30/'steel total prod'!L$33</f>
        <v>0</v>
      </c>
      <c r="M30" s="13">
        <f>'steel total prod'!M30/'steel total prod'!M$33</f>
        <v>0</v>
      </c>
      <c r="N30" s="13">
        <f>'steel total prod'!N30/'steel total prod'!N$33</f>
        <v>0</v>
      </c>
      <c r="O30" s="13">
        <f>'steel total prod'!O30/'steel total prod'!O$33</f>
        <v>0</v>
      </c>
      <c r="P30" s="13">
        <f>'steel total prod'!P30/'steel total prod'!P$33</f>
        <v>0</v>
      </c>
      <c r="Q30" s="13">
        <f>'steel total prod'!Q30/'steel total prod'!Q$33</f>
        <v>0</v>
      </c>
      <c r="R30" s="13">
        <f>'steel total prod'!R30/'steel total prod'!R$33</f>
        <v>0</v>
      </c>
      <c r="S30" s="13">
        <f>'steel total prod'!S30/'steel total prod'!S$33</f>
        <v>0</v>
      </c>
      <c r="T30" s="13">
        <f>'steel total prod'!T30/'steel total prod'!T$33</f>
        <v>0</v>
      </c>
      <c r="U30" s="13">
        <f>'steel total prod'!U30/'steel total prod'!U$33</f>
        <v>0</v>
      </c>
      <c r="V30" s="13">
        <f>'steel total prod'!V30/'steel total prod'!V$33</f>
        <v>0</v>
      </c>
    </row>
    <row r="31" spans="1:22">
      <c r="A31" t="s">
        <v>4</v>
      </c>
      <c r="B31">
        <v>30</v>
      </c>
      <c r="C31" t="s">
        <v>170</v>
      </c>
      <c r="D31" s="3">
        <f>'steel total prod'!D31</f>
        <v>2.1625911910952641E-2</v>
      </c>
      <c r="E31" s="1">
        <f>'steel total prod'!E31</f>
        <v>7.3657999999999966</v>
      </c>
      <c r="F31" s="3">
        <f>'steel total prod'!F31</f>
        <v>3.7616155673626313E-2</v>
      </c>
      <c r="G31" s="13">
        <f>'steel total prod'!G31/'steel total prod'!G$33</f>
        <v>1.7714580520082391E-2</v>
      </c>
      <c r="H31" s="13">
        <f>'steel total prod'!H31/'steel total prod'!H$33</f>
        <v>1.7533277327328459E-2</v>
      </c>
      <c r="I31" s="13">
        <f>'steel total prod'!I31/'steel total prod'!I$33</f>
        <v>1.8245147452051635E-2</v>
      </c>
      <c r="J31" s="13">
        <f>'steel total prod'!J31/'steel total prod'!J$33</f>
        <v>2.0738056958771664E-2</v>
      </c>
      <c r="K31" s="13">
        <f>'steel total prod'!K31/'steel total prod'!K$33</f>
        <v>2.1625911910952641E-2</v>
      </c>
      <c r="L31" s="13">
        <f>'steel total prod'!L31/'steel total prod'!L$33</f>
        <v>2.1625911910952641E-2</v>
      </c>
      <c r="M31" s="13">
        <f>'steel total prod'!M31/'steel total prod'!M$33</f>
        <v>2.1625911910952641E-2</v>
      </c>
      <c r="N31" s="13">
        <f>'steel total prod'!N31/'steel total prod'!N$33</f>
        <v>2.1625911910952641E-2</v>
      </c>
      <c r="O31" s="13">
        <f>'steel total prod'!O31/'steel total prod'!O$33</f>
        <v>2.1625911910952641E-2</v>
      </c>
      <c r="P31" s="13">
        <f>'steel total prod'!P31/'steel total prod'!P$33</f>
        <v>2.1625911910952641E-2</v>
      </c>
      <c r="Q31" s="13">
        <f>'steel total prod'!Q31/'steel total prod'!Q$33</f>
        <v>2.1625911910952641E-2</v>
      </c>
      <c r="R31" s="13">
        <f>'steel total prod'!R31/'steel total prod'!R$33</f>
        <v>2.1625911910952641E-2</v>
      </c>
      <c r="S31" s="13">
        <f>'steel total prod'!S31/'steel total prod'!S$33</f>
        <v>2.1625911910952641E-2</v>
      </c>
      <c r="T31" s="13">
        <f>'steel total prod'!T31/'steel total prod'!T$33</f>
        <v>2.1625911910952641E-2</v>
      </c>
      <c r="U31" s="13">
        <f>'steel total prod'!U31/'steel total prod'!U$33</f>
        <v>2.1625911910952641E-2</v>
      </c>
      <c r="V31" s="13">
        <f>'steel total prod'!V31/'steel total prod'!V$33</f>
        <v>2.1625911910952641E-2</v>
      </c>
    </row>
    <row r="32" spans="1:22">
      <c r="A32" t="s">
        <v>23</v>
      </c>
      <c r="B32">
        <v>31</v>
      </c>
      <c r="C32" t="s">
        <v>66</v>
      </c>
      <c r="D32" s="3">
        <f>'steel total prod'!D32</f>
        <v>1.3556391993189485E-2</v>
      </c>
      <c r="E32" s="1">
        <f>'steel total prod'!E32</f>
        <v>-2.4402000000000008</v>
      </c>
      <c r="F32" s="3">
        <f>'steel total prod'!F32</f>
        <v>-1.2461775105865351E-2</v>
      </c>
      <c r="G32" s="13">
        <f>'steel total prod'!G32/'steel total prod'!G$33</f>
        <v>1.9920627286774833E-2</v>
      </c>
      <c r="H32" s="13">
        <f>'steel total prod'!H32/'steel total prod'!H$33</f>
        <v>1.607675832856342E-2</v>
      </c>
      <c r="I32" s="13">
        <f>'steel total prod'!I32/'steel total prod'!I$33</f>
        <v>1.3113421695554317E-2</v>
      </c>
      <c r="J32" s="13">
        <f>'steel total prod'!J32/'steel total prod'!J$33</f>
        <v>1.3643849747981288E-2</v>
      </c>
      <c r="K32" s="13">
        <f>'steel total prod'!K32/'steel total prod'!K$33</f>
        <v>1.3556391993189485E-2</v>
      </c>
      <c r="L32" s="13">
        <f>'steel total prod'!L32/'steel total prod'!L$33</f>
        <v>1.3556391993189485E-2</v>
      </c>
      <c r="M32" s="13">
        <f>'steel total prod'!M32/'steel total prod'!M$33</f>
        <v>1.3556391993189485E-2</v>
      </c>
      <c r="N32" s="13">
        <f>'steel total prod'!N32/'steel total prod'!N$33</f>
        <v>1.3556391993189485E-2</v>
      </c>
      <c r="O32" s="13">
        <f>'steel total prod'!O32/'steel total prod'!O$33</f>
        <v>1.3556391993189485E-2</v>
      </c>
      <c r="P32" s="13">
        <f>'steel total prod'!P32/'steel total prod'!P$33</f>
        <v>1.3556391993189485E-2</v>
      </c>
      <c r="Q32" s="13">
        <f>'steel total prod'!Q32/'steel total prod'!Q$33</f>
        <v>1.3556391993189485E-2</v>
      </c>
      <c r="R32" s="13">
        <f>'steel total prod'!R32/'steel total prod'!R$33</f>
        <v>1.3556391993189485E-2</v>
      </c>
      <c r="S32" s="13">
        <f>'steel total prod'!S32/'steel total prod'!S$33</f>
        <v>1.3556391993189485E-2</v>
      </c>
      <c r="T32" s="13">
        <f>'steel total prod'!T32/'steel total prod'!T$33</f>
        <v>1.3556391993189485E-2</v>
      </c>
      <c r="U32" s="13">
        <f>'steel total prod'!U32/'steel total prod'!U$33</f>
        <v>1.3556391993189485E-2</v>
      </c>
      <c r="V32" s="13">
        <f>'steel total prod'!V32/'steel total prod'!V$33</f>
        <v>1.3556391993189485E-2</v>
      </c>
    </row>
    <row r="33" spans="1:22">
      <c r="A33" t="s">
        <v>7</v>
      </c>
      <c r="B33">
        <v>32</v>
      </c>
      <c r="C33" t="s">
        <v>8</v>
      </c>
      <c r="D33" s="3">
        <f>'steel total prod'!D33</f>
        <v>1</v>
      </c>
      <c r="E33" s="1">
        <f>'steel total prod'!E33</f>
        <v>195.81479999999988</v>
      </c>
      <c r="F33" s="3">
        <f>'steel total prod'!F33</f>
        <v>1</v>
      </c>
      <c r="G33" s="13">
        <f>'steel total prod'!G33/'steel total prod'!G$33</f>
        <v>1</v>
      </c>
      <c r="H33" s="13">
        <f>'steel total prod'!H33/'steel total prod'!H$33</f>
        <v>1</v>
      </c>
      <c r="I33" s="13">
        <f>'steel total prod'!I33/'steel total prod'!I$33</f>
        <v>1</v>
      </c>
      <c r="J33" s="13">
        <f>'steel total prod'!J33/'steel total prod'!J$33</f>
        <v>1</v>
      </c>
      <c r="K33" s="13">
        <f>'steel total prod'!K33/'steel total prod'!K$33</f>
        <v>1</v>
      </c>
      <c r="L33" s="13">
        <f>'steel total prod'!L33/'steel total prod'!L$33</f>
        <v>1</v>
      </c>
      <c r="M33" s="13">
        <f>'steel total prod'!M33/'steel total prod'!M$33</f>
        <v>1</v>
      </c>
      <c r="N33" s="13">
        <f>'steel total prod'!N33/'steel total prod'!N$33</f>
        <v>1</v>
      </c>
      <c r="O33" s="13">
        <f>'steel total prod'!O33/'steel total prod'!O$33</f>
        <v>1</v>
      </c>
      <c r="P33" s="13">
        <f>'steel total prod'!P33/'steel total prod'!P$33</f>
        <v>1</v>
      </c>
      <c r="Q33" s="13">
        <f>'steel total prod'!Q33/'steel total prod'!Q$33</f>
        <v>1</v>
      </c>
      <c r="R33" s="13">
        <f>'steel total prod'!R33/'steel total prod'!R$33</f>
        <v>1</v>
      </c>
      <c r="S33" s="13">
        <f>'steel total prod'!S33/'steel total prod'!S$33</f>
        <v>1</v>
      </c>
      <c r="T33" s="13">
        <f>'steel total prod'!T33/'steel total prod'!T$33</f>
        <v>1</v>
      </c>
      <c r="U33" s="13">
        <f>'steel total prod'!U33/'steel total prod'!U$33</f>
        <v>1</v>
      </c>
      <c r="V33" s="13">
        <f>'steel total prod'!V33/'steel total prod'!V$33</f>
        <v>1</v>
      </c>
    </row>
    <row r="34" spans="1:22">
      <c r="C34" t="s">
        <v>105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199" spans="12:19">
      <c r="L199">
        <v>20010.099999999999</v>
      </c>
      <c r="M199" t="s">
        <v>7</v>
      </c>
      <c r="N199" t="s">
        <v>58</v>
      </c>
      <c r="O199">
        <v>200101</v>
      </c>
      <c r="P199">
        <v>69483</v>
      </c>
      <c r="Q199" t="s">
        <v>86</v>
      </c>
      <c r="R199">
        <v>42064</v>
      </c>
      <c r="S199">
        <v>6948.3</v>
      </c>
    </row>
    <row r="200" spans="12:19">
      <c r="L200">
        <v>27007.200000000001</v>
      </c>
      <c r="M200" t="s">
        <v>7</v>
      </c>
      <c r="N200" t="s">
        <v>58</v>
      </c>
      <c r="O200">
        <v>270072</v>
      </c>
      <c r="P200">
        <v>68910</v>
      </c>
      <c r="Q200" t="s">
        <v>86</v>
      </c>
      <c r="R200">
        <v>42095</v>
      </c>
      <c r="S200">
        <v>6891</v>
      </c>
    </row>
    <row r="201" spans="12:19">
      <c r="L201">
        <v>34016.5</v>
      </c>
      <c r="M201" t="s">
        <v>7</v>
      </c>
      <c r="N201" t="s">
        <v>58</v>
      </c>
      <c r="O201">
        <v>340165</v>
      </c>
      <c r="P201">
        <v>69953</v>
      </c>
      <c r="Q201" t="s">
        <v>86</v>
      </c>
      <c r="R201">
        <v>42125</v>
      </c>
      <c r="S201">
        <v>6995.3</v>
      </c>
    </row>
    <row r="202" spans="12:19">
      <c r="L202">
        <v>40997.1</v>
      </c>
      <c r="M202" t="s">
        <v>7</v>
      </c>
      <c r="N202" t="s">
        <v>58</v>
      </c>
      <c r="O202">
        <v>409971</v>
      </c>
      <c r="P202">
        <v>68946</v>
      </c>
      <c r="Q202" t="s">
        <v>86</v>
      </c>
      <c r="R202">
        <v>42156</v>
      </c>
      <c r="S202">
        <v>6894.6</v>
      </c>
    </row>
    <row r="203" spans="12:19">
      <c r="L203">
        <v>47604.2</v>
      </c>
      <c r="M203" t="s">
        <v>7</v>
      </c>
      <c r="N203" t="s">
        <v>58</v>
      </c>
      <c r="O203">
        <v>476042</v>
      </c>
      <c r="P203">
        <v>65836</v>
      </c>
      <c r="Q203" t="s">
        <v>86</v>
      </c>
      <c r="R203">
        <v>42186</v>
      </c>
      <c r="S203">
        <v>6583.6</v>
      </c>
    </row>
    <row r="204" spans="12:19">
      <c r="L204">
        <v>54301.8</v>
      </c>
      <c r="M204" t="s">
        <v>7</v>
      </c>
      <c r="N204" t="s">
        <v>58</v>
      </c>
      <c r="O204">
        <v>543018</v>
      </c>
      <c r="P204">
        <v>66944</v>
      </c>
      <c r="Q204" t="s">
        <v>86</v>
      </c>
      <c r="R204">
        <v>42217</v>
      </c>
      <c r="S204">
        <v>6694.4</v>
      </c>
    </row>
    <row r="205" spans="12:19">
      <c r="L205">
        <v>60893.599999999999</v>
      </c>
      <c r="M205" t="s">
        <v>7</v>
      </c>
      <c r="N205" t="s">
        <v>58</v>
      </c>
      <c r="O205">
        <v>608936</v>
      </c>
      <c r="P205">
        <v>66118</v>
      </c>
      <c r="Q205" t="s">
        <v>86</v>
      </c>
      <c r="R205">
        <v>42248</v>
      </c>
      <c r="S205">
        <v>6611.8</v>
      </c>
    </row>
    <row r="206" spans="12:19">
      <c r="L206">
        <v>67510.399999999994</v>
      </c>
      <c r="M206" t="s">
        <v>7</v>
      </c>
      <c r="N206" t="s">
        <v>58</v>
      </c>
      <c r="O206">
        <v>675104</v>
      </c>
      <c r="P206">
        <v>66124</v>
      </c>
      <c r="Q206" t="s">
        <v>86</v>
      </c>
      <c r="R206">
        <v>42278</v>
      </c>
      <c r="S206">
        <v>6612.4</v>
      </c>
    </row>
    <row r="207" spans="12:19">
      <c r="L207">
        <v>73837.7</v>
      </c>
      <c r="M207" t="s">
        <v>7</v>
      </c>
      <c r="N207" t="s">
        <v>58</v>
      </c>
      <c r="O207">
        <v>738377</v>
      </c>
      <c r="P207">
        <v>63317</v>
      </c>
      <c r="Q207" t="s">
        <v>86</v>
      </c>
      <c r="R207">
        <v>42309</v>
      </c>
      <c r="S207">
        <v>6331.7</v>
      </c>
    </row>
    <row r="208" spans="12:19">
      <c r="L208">
        <v>80382.3</v>
      </c>
      <c r="M208" t="s">
        <v>7</v>
      </c>
      <c r="N208" t="s">
        <v>58</v>
      </c>
      <c r="O208">
        <v>803823</v>
      </c>
      <c r="P208">
        <v>64372</v>
      </c>
      <c r="Q208" t="s">
        <v>86</v>
      </c>
      <c r="R208">
        <v>42339</v>
      </c>
      <c r="S208">
        <v>6437.2</v>
      </c>
    </row>
    <row r="209" spans="13:19">
      <c r="M209" t="s">
        <v>9</v>
      </c>
      <c r="N209" t="s">
        <v>58</v>
      </c>
      <c r="P209">
        <v>1892</v>
      </c>
      <c r="Q209" t="s">
        <v>63</v>
      </c>
      <c r="R209">
        <v>42036</v>
      </c>
      <c r="S209">
        <v>189.2</v>
      </c>
    </row>
    <row r="210" spans="13:19">
      <c r="M210" t="s">
        <v>9</v>
      </c>
      <c r="N210" t="s">
        <v>58</v>
      </c>
      <c r="P210">
        <v>913</v>
      </c>
      <c r="Q210" t="s">
        <v>63</v>
      </c>
      <c r="R210">
        <v>42064</v>
      </c>
      <c r="S210">
        <v>91.3</v>
      </c>
    </row>
    <row r="211" spans="13:19">
      <c r="M211" t="s">
        <v>9</v>
      </c>
      <c r="N211" t="s">
        <v>58</v>
      </c>
      <c r="P211">
        <v>835</v>
      </c>
      <c r="Q211" t="s">
        <v>63</v>
      </c>
      <c r="R211">
        <v>42095</v>
      </c>
      <c r="S211">
        <v>83.5</v>
      </c>
    </row>
    <row r="212" spans="13:19">
      <c r="M212" t="s">
        <v>9</v>
      </c>
      <c r="N212" t="s">
        <v>58</v>
      </c>
      <c r="P212">
        <v>900</v>
      </c>
      <c r="Q212" t="s">
        <v>63</v>
      </c>
      <c r="R212">
        <v>42125</v>
      </c>
      <c r="S212">
        <v>90</v>
      </c>
    </row>
    <row r="213" spans="13:19">
      <c r="M213" t="s">
        <v>9</v>
      </c>
      <c r="N213" t="s">
        <v>58</v>
      </c>
      <c r="P213">
        <v>954</v>
      </c>
      <c r="Q213" t="s">
        <v>63</v>
      </c>
      <c r="R213">
        <v>42156</v>
      </c>
      <c r="S213">
        <v>95.4</v>
      </c>
    </row>
    <row r="214" spans="13:19">
      <c r="M214" t="s">
        <v>10</v>
      </c>
      <c r="N214" t="s">
        <v>58</v>
      </c>
      <c r="P214">
        <v>3209</v>
      </c>
      <c r="Q214" t="s">
        <v>78</v>
      </c>
      <c r="R214">
        <v>42036</v>
      </c>
      <c r="S214">
        <v>320.89999999999998</v>
      </c>
    </row>
    <row r="215" spans="13:19">
      <c r="M215" t="s">
        <v>10</v>
      </c>
      <c r="N215" t="s">
        <v>58</v>
      </c>
      <c r="P215">
        <v>1786</v>
      </c>
      <c r="Q215" t="s">
        <v>78</v>
      </c>
      <c r="R215">
        <v>42064</v>
      </c>
      <c r="S215">
        <v>178.6</v>
      </c>
    </row>
    <row r="216" spans="13:19">
      <c r="M216" t="s">
        <v>10</v>
      </c>
      <c r="N216" t="s">
        <v>58</v>
      </c>
      <c r="P216">
        <v>1663</v>
      </c>
      <c r="Q216" t="s">
        <v>78</v>
      </c>
      <c r="R216">
        <v>42095</v>
      </c>
      <c r="S216">
        <v>166.3</v>
      </c>
    </row>
    <row r="217" spans="13:19">
      <c r="M217" t="s">
        <v>10</v>
      </c>
      <c r="N217" t="s">
        <v>58</v>
      </c>
      <c r="P217">
        <v>1714</v>
      </c>
      <c r="Q217" t="s">
        <v>78</v>
      </c>
      <c r="R217">
        <v>42125</v>
      </c>
      <c r="S217">
        <v>171.4</v>
      </c>
    </row>
    <row r="218" spans="13:19">
      <c r="M218" t="s">
        <v>10</v>
      </c>
      <c r="N218" t="s">
        <v>58</v>
      </c>
      <c r="P218">
        <v>1647</v>
      </c>
      <c r="Q218" t="s">
        <v>78</v>
      </c>
      <c r="R218">
        <v>42156</v>
      </c>
      <c r="S218">
        <v>164.7</v>
      </c>
    </row>
    <row r="219" spans="13:19">
      <c r="M219" t="s">
        <v>10</v>
      </c>
      <c r="N219" t="s">
        <v>58</v>
      </c>
      <c r="P219">
        <v>1429</v>
      </c>
      <c r="Q219" t="s">
        <v>78</v>
      </c>
      <c r="R219">
        <v>42186</v>
      </c>
      <c r="S219">
        <v>142.9</v>
      </c>
    </row>
    <row r="220" spans="13:19">
      <c r="M220" t="s">
        <v>11</v>
      </c>
      <c r="N220" t="s">
        <v>58</v>
      </c>
      <c r="P220">
        <v>3785</v>
      </c>
      <c r="Q220" t="s">
        <v>59</v>
      </c>
      <c r="R220">
        <v>42036</v>
      </c>
      <c r="S220">
        <v>378.5</v>
      </c>
    </row>
    <row r="221" spans="13:19">
      <c r="M221" t="s">
        <v>11</v>
      </c>
      <c r="N221" t="s">
        <v>58</v>
      </c>
      <c r="P221">
        <v>1992</v>
      </c>
      <c r="Q221" t="s">
        <v>59</v>
      </c>
      <c r="R221">
        <v>42064</v>
      </c>
      <c r="S221">
        <v>199.2</v>
      </c>
    </row>
    <row r="222" spans="13:19">
      <c r="M222" t="s">
        <v>11</v>
      </c>
      <c r="N222" t="s">
        <v>58</v>
      </c>
      <c r="P222">
        <v>1818</v>
      </c>
      <c r="Q222" t="s">
        <v>59</v>
      </c>
      <c r="R222">
        <v>42095</v>
      </c>
      <c r="S222">
        <v>181.8</v>
      </c>
    </row>
    <row r="223" spans="13:19">
      <c r="M223" t="s">
        <v>11</v>
      </c>
      <c r="N223" t="s">
        <v>58</v>
      </c>
      <c r="P223">
        <v>1860</v>
      </c>
      <c r="Q223" t="s">
        <v>59</v>
      </c>
      <c r="R223">
        <v>42125</v>
      </c>
      <c r="S223">
        <v>186</v>
      </c>
    </row>
    <row r="224" spans="13:19">
      <c r="M224" t="s">
        <v>11</v>
      </c>
      <c r="N224" t="s">
        <v>58</v>
      </c>
      <c r="P224">
        <v>1793</v>
      </c>
      <c r="Q224" t="s">
        <v>59</v>
      </c>
      <c r="R224">
        <v>42156</v>
      </c>
      <c r="S224">
        <v>179.3</v>
      </c>
    </row>
    <row r="225" spans="13:19">
      <c r="M225" t="s">
        <v>12</v>
      </c>
      <c r="N225" t="s">
        <v>58</v>
      </c>
      <c r="P225">
        <v>203</v>
      </c>
      <c r="Q225" t="s">
        <v>84</v>
      </c>
      <c r="R225">
        <v>42036</v>
      </c>
      <c r="S225">
        <v>20.3</v>
      </c>
    </row>
    <row r="226" spans="13:19">
      <c r="M226" t="s">
        <v>12</v>
      </c>
      <c r="N226" t="s">
        <v>58</v>
      </c>
      <c r="P226">
        <v>88</v>
      </c>
      <c r="Q226" t="s">
        <v>84</v>
      </c>
      <c r="R226">
        <v>42064</v>
      </c>
      <c r="S226">
        <v>8.8000000000000007</v>
      </c>
    </row>
    <row r="227" spans="13:19">
      <c r="M227" t="s">
        <v>12</v>
      </c>
      <c r="N227" t="s">
        <v>58</v>
      </c>
      <c r="P227">
        <v>104</v>
      </c>
      <c r="Q227" t="s">
        <v>84</v>
      </c>
      <c r="R227">
        <v>42095</v>
      </c>
      <c r="S227">
        <v>10.4</v>
      </c>
    </row>
    <row r="228" spans="13:19">
      <c r="M228" t="s">
        <v>12</v>
      </c>
      <c r="N228" t="s">
        <v>58</v>
      </c>
      <c r="P228">
        <v>182</v>
      </c>
      <c r="Q228" t="s">
        <v>84</v>
      </c>
      <c r="R228">
        <v>42125</v>
      </c>
      <c r="S228">
        <v>18.2</v>
      </c>
    </row>
    <row r="229" spans="13:19">
      <c r="M229" t="s">
        <v>12</v>
      </c>
      <c r="N229" t="s">
        <v>58</v>
      </c>
      <c r="P229">
        <v>209</v>
      </c>
      <c r="Q229" t="s">
        <v>84</v>
      </c>
      <c r="R229">
        <v>42156</v>
      </c>
      <c r="S229">
        <v>20.9</v>
      </c>
    </row>
    <row r="230" spans="13:19">
      <c r="M230" t="s">
        <v>12</v>
      </c>
      <c r="N230" t="s">
        <v>58</v>
      </c>
      <c r="P230">
        <v>193</v>
      </c>
      <c r="Q230" t="s">
        <v>84</v>
      </c>
      <c r="R230">
        <v>42186</v>
      </c>
      <c r="S230">
        <v>19.3</v>
      </c>
    </row>
    <row r="231" spans="13:19">
      <c r="M231" t="s">
        <v>13</v>
      </c>
      <c r="N231" t="s">
        <v>58</v>
      </c>
      <c r="P231">
        <v>3866</v>
      </c>
      <c r="Q231" t="s">
        <v>67</v>
      </c>
      <c r="R231">
        <v>42036</v>
      </c>
      <c r="S231">
        <v>386.6</v>
      </c>
    </row>
    <row r="232" spans="13:19">
      <c r="M232" t="s">
        <v>13</v>
      </c>
      <c r="N232" t="s">
        <v>58</v>
      </c>
      <c r="P232">
        <v>2074</v>
      </c>
      <c r="Q232" t="s">
        <v>67</v>
      </c>
      <c r="R232">
        <v>42064</v>
      </c>
      <c r="S232">
        <v>207.4</v>
      </c>
    </row>
    <row r="233" spans="13:19">
      <c r="M233" t="s">
        <v>13</v>
      </c>
      <c r="N233" t="s">
        <v>58</v>
      </c>
      <c r="P233">
        <v>2094</v>
      </c>
      <c r="Q233" t="s">
        <v>67</v>
      </c>
      <c r="R233">
        <v>42095</v>
      </c>
      <c r="S233">
        <v>209.4</v>
      </c>
    </row>
    <row r="234" spans="13:19">
      <c r="M234" t="s">
        <v>13</v>
      </c>
      <c r="N234" t="s">
        <v>58</v>
      </c>
      <c r="P234">
        <v>2175</v>
      </c>
      <c r="Q234" t="s">
        <v>67</v>
      </c>
      <c r="R234">
        <v>42125</v>
      </c>
      <c r="S234">
        <v>217.5</v>
      </c>
    </row>
    <row r="235" spans="13:19">
      <c r="M235" t="s">
        <v>13</v>
      </c>
      <c r="N235" t="s">
        <v>58</v>
      </c>
      <c r="P235">
        <v>2055</v>
      </c>
      <c r="Q235" t="s">
        <v>67</v>
      </c>
      <c r="R235">
        <v>42156</v>
      </c>
      <c r="S235">
        <v>205.5</v>
      </c>
    </row>
    <row r="236" spans="13:19">
      <c r="M236" t="s">
        <v>13</v>
      </c>
      <c r="N236" t="s">
        <v>58</v>
      </c>
      <c r="P236">
        <v>2159</v>
      </c>
      <c r="Q236" t="s">
        <v>67</v>
      </c>
      <c r="R236">
        <v>42186</v>
      </c>
      <c r="S236">
        <v>215.9</v>
      </c>
    </row>
    <row r="237" spans="13:19">
      <c r="M237" t="s">
        <v>14</v>
      </c>
      <c r="N237" t="s">
        <v>58</v>
      </c>
      <c r="P237">
        <v>10535</v>
      </c>
      <c r="Q237" t="s">
        <v>70</v>
      </c>
      <c r="R237">
        <v>42036</v>
      </c>
      <c r="S237">
        <v>1053.5</v>
      </c>
    </row>
    <row r="238" spans="13:19">
      <c r="M238" t="s">
        <v>14</v>
      </c>
      <c r="N238" t="s">
        <v>58</v>
      </c>
      <c r="P238">
        <v>5592</v>
      </c>
      <c r="Q238" t="s">
        <v>70</v>
      </c>
      <c r="R238">
        <v>42064</v>
      </c>
      <c r="S238">
        <v>559.20000000000005</v>
      </c>
    </row>
    <row r="239" spans="13:19">
      <c r="M239" t="s">
        <v>14</v>
      </c>
      <c r="N239" t="s">
        <v>58</v>
      </c>
      <c r="P239">
        <v>5761</v>
      </c>
      <c r="Q239" t="s">
        <v>70</v>
      </c>
      <c r="R239">
        <v>42095</v>
      </c>
      <c r="S239">
        <v>576.1</v>
      </c>
    </row>
    <row r="240" spans="13:19">
      <c r="M240" t="s">
        <v>14</v>
      </c>
      <c r="N240" t="s">
        <v>58</v>
      </c>
      <c r="P240">
        <v>5836</v>
      </c>
      <c r="Q240" t="s">
        <v>70</v>
      </c>
      <c r="R240">
        <v>42125</v>
      </c>
      <c r="S240">
        <v>583.6</v>
      </c>
    </row>
    <row r="241" spans="13:19">
      <c r="M241" t="s">
        <v>14</v>
      </c>
      <c r="N241" t="s">
        <v>58</v>
      </c>
      <c r="P241">
        <v>5579</v>
      </c>
      <c r="Q241" t="s">
        <v>70</v>
      </c>
      <c r="R241">
        <v>42156</v>
      </c>
      <c r="S241">
        <v>557.9</v>
      </c>
    </row>
    <row r="242" spans="13:19">
      <c r="M242" t="s">
        <v>14</v>
      </c>
      <c r="N242" t="s">
        <v>58</v>
      </c>
      <c r="P242">
        <v>5516</v>
      </c>
      <c r="Q242" t="s">
        <v>70</v>
      </c>
      <c r="R242">
        <v>42186</v>
      </c>
      <c r="S242">
        <v>551.6</v>
      </c>
    </row>
    <row r="243" spans="13:19">
      <c r="M243" t="s">
        <v>15</v>
      </c>
      <c r="N243" t="s">
        <v>58</v>
      </c>
      <c r="P243">
        <v>6114</v>
      </c>
      <c r="Q243" t="s">
        <v>61</v>
      </c>
      <c r="R243">
        <v>42036</v>
      </c>
      <c r="S243">
        <v>611.4</v>
      </c>
    </row>
    <row r="244" spans="13:19">
      <c r="M244" t="s">
        <v>15</v>
      </c>
      <c r="N244" t="s">
        <v>58</v>
      </c>
      <c r="P244">
        <v>3289</v>
      </c>
      <c r="Q244" t="s">
        <v>61</v>
      </c>
      <c r="R244">
        <v>42064</v>
      </c>
      <c r="S244">
        <v>328.9</v>
      </c>
    </row>
    <row r="245" spans="13:19">
      <c r="M245" t="s">
        <v>15</v>
      </c>
      <c r="N245" t="s">
        <v>58</v>
      </c>
      <c r="P245">
        <v>3485</v>
      </c>
      <c r="Q245" t="s">
        <v>61</v>
      </c>
      <c r="R245">
        <v>42095</v>
      </c>
      <c r="S245">
        <v>348.5</v>
      </c>
    </row>
    <row r="246" spans="13:19">
      <c r="M246" t="s">
        <v>15</v>
      </c>
      <c r="N246" t="s">
        <v>58</v>
      </c>
      <c r="P246">
        <v>3379</v>
      </c>
      <c r="Q246" t="s">
        <v>61</v>
      </c>
      <c r="R246">
        <v>42125</v>
      </c>
      <c r="S246">
        <v>337.9</v>
      </c>
    </row>
    <row r="247" spans="13:19">
      <c r="M247" t="s">
        <v>15</v>
      </c>
      <c r="N247" t="s">
        <v>58</v>
      </c>
      <c r="P247">
        <v>3430</v>
      </c>
      <c r="Q247" t="s">
        <v>61</v>
      </c>
      <c r="R247">
        <v>42156</v>
      </c>
      <c r="S247">
        <v>343</v>
      </c>
    </row>
    <row r="248" spans="13:19">
      <c r="M248" t="s">
        <v>16</v>
      </c>
      <c r="N248" t="s">
        <v>58</v>
      </c>
      <c r="P248">
        <v>2083</v>
      </c>
      <c r="Q248" t="s">
        <v>74</v>
      </c>
      <c r="R248">
        <v>42036</v>
      </c>
      <c r="S248">
        <v>208.3</v>
      </c>
    </row>
    <row r="249" spans="13:19">
      <c r="M249" t="s">
        <v>16</v>
      </c>
      <c r="N249" t="s">
        <v>58</v>
      </c>
      <c r="P249">
        <v>1261</v>
      </c>
      <c r="Q249" t="s">
        <v>74</v>
      </c>
      <c r="R249">
        <v>42064</v>
      </c>
      <c r="S249">
        <v>126.1</v>
      </c>
    </row>
    <row r="250" spans="13:19">
      <c r="M250" t="s">
        <v>16</v>
      </c>
      <c r="N250" t="s">
        <v>58</v>
      </c>
      <c r="P250">
        <v>1417</v>
      </c>
      <c r="Q250" t="s">
        <v>74</v>
      </c>
      <c r="R250">
        <v>42095</v>
      </c>
      <c r="S250">
        <v>141.69999999999999</v>
      </c>
    </row>
    <row r="251" spans="13:19">
      <c r="M251" t="s">
        <v>16</v>
      </c>
      <c r="N251" t="s">
        <v>58</v>
      </c>
      <c r="P251">
        <v>1488</v>
      </c>
      <c r="Q251" t="s">
        <v>74</v>
      </c>
      <c r="R251">
        <v>42125</v>
      </c>
      <c r="S251">
        <v>148.80000000000001</v>
      </c>
    </row>
    <row r="252" spans="13:19">
      <c r="M252" t="s">
        <v>16</v>
      </c>
      <c r="N252" t="s">
        <v>58</v>
      </c>
      <c r="P252">
        <v>1589</v>
      </c>
      <c r="Q252" t="s">
        <v>74</v>
      </c>
      <c r="R252">
        <v>42156</v>
      </c>
      <c r="S252">
        <v>158.9</v>
      </c>
    </row>
    <row r="253" spans="13:19">
      <c r="M253" t="s">
        <v>16</v>
      </c>
      <c r="N253" t="s">
        <v>58</v>
      </c>
      <c r="P253">
        <v>1459</v>
      </c>
      <c r="Q253" t="s">
        <v>74</v>
      </c>
      <c r="R253">
        <v>42186</v>
      </c>
      <c r="S253">
        <v>145.9</v>
      </c>
    </row>
    <row r="254" spans="13:19">
      <c r="M254" t="s">
        <v>17</v>
      </c>
      <c r="N254" t="s">
        <v>58</v>
      </c>
      <c r="P254">
        <v>3403</v>
      </c>
      <c r="Q254" t="s">
        <v>75</v>
      </c>
      <c r="R254">
        <v>42036</v>
      </c>
      <c r="S254">
        <v>340.3</v>
      </c>
    </row>
    <row r="255" spans="13:19">
      <c r="M255" t="s">
        <v>17</v>
      </c>
      <c r="N255" t="s">
        <v>58</v>
      </c>
      <c r="P255">
        <v>1697</v>
      </c>
      <c r="Q255" t="s">
        <v>75</v>
      </c>
      <c r="R255">
        <v>42064</v>
      </c>
      <c r="S255">
        <v>169.7</v>
      </c>
    </row>
    <row r="256" spans="13:19">
      <c r="M256" t="s">
        <v>17</v>
      </c>
      <c r="N256" t="s">
        <v>58</v>
      </c>
      <c r="P256">
        <v>1727</v>
      </c>
      <c r="Q256" t="s">
        <v>75</v>
      </c>
      <c r="R256">
        <v>42095</v>
      </c>
      <c r="S256">
        <v>172.7</v>
      </c>
    </row>
    <row r="257" spans="13:19">
      <c r="M257" t="s">
        <v>17</v>
      </c>
      <c r="N257" t="s">
        <v>58</v>
      </c>
      <c r="P257">
        <v>1789</v>
      </c>
      <c r="Q257" t="s">
        <v>75</v>
      </c>
      <c r="R257">
        <v>42125</v>
      </c>
      <c r="S257">
        <v>178.9</v>
      </c>
    </row>
    <row r="258" spans="13:19">
      <c r="M258" t="s">
        <v>17</v>
      </c>
      <c r="N258" t="s">
        <v>58</v>
      </c>
      <c r="P258">
        <v>1739</v>
      </c>
      <c r="Q258" t="s">
        <v>75</v>
      </c>
      <c r="R258">
        <v>42156</v>
      </c>
      <c r="S258">
        <v>173.9</v>
      </c>
    </row>
    <row r="259" spans="13:19">
      <c r="M259" t="s">
        <v>17</v>
      </c>
      <c r="N259" t="s">
        <v>58</v>
      </c>
      <c r="P259">
        <v>1664</v>
      </c>
      <c r="Q259" t="s">
        <v>75</v>
      </c>
      <c r="R259">
        <v>42186</v>
      </c>
      <c r="S259">
        <v>166.4</v>
      </c>
    </row>
    <row r="260" spans="13:19">
      <c r="M260" t="s">
        <v>18</v>
      </c>
      <c r="N260" t="s">
        <v>58</v>
      </c>
      <c r="P260">
        <v>1064</v>
      </c>
      <c r="Q260" t="s">
        <v>85</v>
      </c>
      <c r="R260">
        <v>42036</v>
      </c>
      <c r="S260">
        <v>106.4</v>
      </c>
    </row>
    <row r="261" spans="13:19">
      <c r="M261" t="s">
        <v>18</v>
      </c>
      <c r="N261" t="s">
        <v>58</v>
      </c>
      <c r="P261">
        <v>515</v>
      </c>
      <c r="Q261" t="s">
        <v>85</v>
      </c>
      <c r="R261">
        <v>42064</v>
      </c>
      <c r="S261">
        <v>51.5</v>
      </c>
    </row>
    <row r="262" spans="13:19">
      <c r="M262" t="s">
        <v>18</v>
      </c>
      <c r="N262" t="s">
        <v>58</v>
      </c>
      <c r="P262">
        <v>714</v>
      </c>
      <c r="Q262" t="s">
        <v>85</v>
      </c>
      <c r="R262">
        <v>42095</v>
      </c>
      <c r="S262">
        <v>71.400000000000006</v>
      </c>
    </row>
    <row r="263" spans="13:19">
      <c r="M263" t="s">
        <v>18</v>
      </c>
      <c r="N263" t="s">
        <v>58</v>
      </c>
      <c r="P263">
        <v>885</v>
      </c>
      <c r="Q263" t="s">
        <v>85</v>
      </c>
      <c r="R263">
        <v>42125</v>
      </c>
      <c r="S263">
        <v>88.5</v>
      </c>
    </row>
    <row r="264" spans="13:19">
      <c r="M264" t="s">
        <v>18</v>
      </c>
      <c r="N264" t="s">
        <v>58</v>
      </c>
      <c r="P264">
        <v>857</v>
      </c>
      <c r="Q264" t="s">
        <v>85</v>
      </c>
      <c r="R264">
        <v>42156</v>
      </c>
      <c r="S264">
        <v>85.7</v>
      </c>
    </row>
    <row r="265" spans="13:19">
      <c r="M265" t="s">
        <v>18</v>
      </c>
      <c r="N265" t="s">
        <v>58</v>
      </c>
      <c r="P265">
        <v>805</v>
      </c>
      <c r="Q265" t="s">
        <v>85</v>
      </c>
      <c r="R265">
        <v>42186</v>
      </c>
      <c r="S265">
        <v>80.5</v>
      </c>
    </row>
    <row r="266" spans="13:19">
      <c r="M266" t="s">
        <v>19</v>
      </c>
      <c r="N266" t="s">
        <v>58</v>
      </c>
      <c r="P266">
        <v>16572</v>
      </c>
      <c r="Q266" t="s">
        <v>65</v>
      </c>
      <c r="R266">
        <v>42036</v>
      </c>
      <c r="S266">
        <v>1657.2</v>
      </c>
    </row>
    <row r="267" spans="13:19">
      <c r="M267" t="s">
        <v>19</v>
      </c>
      <c r="N267" t="s">
        <v>58</v>
      </c>
      <c r="P267">
        <v>9170</v>
      </c>
      <c r="Q267" t="s">
        <v>65</v>
      </c>
      <c r="R267">
        <v>42064</v>
      </c>
      <c r="S267">
        <v>917</v>
      </c>
    </row>
    <row r="268" spans="13:19">
      <c r="M268" t="s">
        <v>19</v>
      </c>
      <c r="N268" t="s">
        <v>58</v>
      </c>
      <c r="P268">
        <v>9130</v>
      </c>
      <c r="Q268" t="s">
        <v>65</v>
      </c>
      <c r="R268">
        <v>42095</v>
      </c>
      <c r="S268">
        <v>913</v>
      </c>
    </row>
    <row r="269" spans="13:19">
      <c r="M269" t="s">
        <v>19</v>
      </c>
      <c r="N269" t="s">
        <v>58</v>
      </c>
      <c r="P269">
        <v>9093</v>
      </c>
      <c r="Q269" t="s">
        <v>65</v>
      </c>
      <c r="R269">
        <v>42125</v>
      </c>
      <c r="S269">
        <v>909.3</v>
      </c>
    </row>
    <row r="270" spans="13:19">
      <c r="M270" t="s">
        <v>19</v>
      </c>
      <c r="N270" t="s">
        <v>58</v>
      </c>
      <c r="P270">
        <v>9091</v>
      </c>
      <c r="Q270" t="s">
        <v>65</v>
      </c>
      <c r="R270">
        <v>42156</v>
      </c>
      <c r="S270">
        <v>909.1</v>
      </c>
    </row>
    <row r="271" spans="13:19">
      <c r="M271" t="s">
        <v>19</v>
      </c>
      <c r="N271" t="s">
        <v>58</v>
      </c>
      <c r="P271">
        <v>8768</v>
      </c>
      <c r="Q271" t="s">
        <v>65</v>
      </c>
      <c r="R271">
        <v>42186</v>
      </c>
      <c r="S271">
        <v>876.8</v>
      </c>
    </row>
    <row r="272" spans="13:19">
      <c r="M272" t="s">
        <v>20</v>
      </c>
      <c r="N272" t="s">
        <v>58</v>
      </c>
      <c r="P272">
        <v>3443</v>
      </c>
      <c r="Q272" t="s">
        <v>69</v>
      </c>
      <c r="R272">
        <v>42036</v>
      </c>
      <c r="S272">
        <v>344.3</v>
      </c>
    </row>
    <row r="273" spans="13:19">
      <c r="M273" t="s">
        <v>20</v>
      </c>
      <c r="N273" t="s">
        <v>58</v>
      </c>
      <c r="P273">
        <v>1682</v>
      </c>
      <c r="Q273" t="s">
        <v>69</v>
      </c>
      <c r="R273">
        <v>42064</v>
      </c>
      <c r="S273">
        <v>168.2</v>
      </c>
    </row>
    <row r="274" spans="13:19">
      <c r="M274" t="s">
        <v>20</v>
      </c>
      <c r="N274" t="s">
        <v>58</v>
      </c>
      <c r="P274">
        <v>1842</v>
      </c>
      <c r="Q274" t="s">
        <v>69</v>
      </c>
      <c r="R274">
        <v>42095</v>
      </c>
      <c r="S274">
        <v>184.2</v>
      </c>
    </row>
    <row r="275" spans="13:19">
      <c r="M275" t="s">
        <v>20</v>
      </c>
      <c r="N275" t="s">
        <v>58</v>
      </c>
      <c r="P275">
        <v>1968</v>
      </c>
      <c r="Q275" t="s">
        <v>69</v>
      </c>
      <c r="R275">
        <v>42125</v>
      </c>
      <c r="S275">
        <v>196.8</v>
      </c>
    </row>
    <row r="276" spans="13:19">
      <c r="M276" t="s">
        <v>20</v>
      </c>
      <c r="N276" t="s">
        <v>58</v>
      </c>
      <c r="P276">
        <v>1929</v>
      </c>
      <c r="Q276" t="s">
        <v>69</v>
      </c>
      <c r="R276">
        <v>42156</v>
      </c>
      <c r="S276">
        <v>192.9</v>
      </c>
    </row>
    <row r="277" spans="13:19">
      <c r="M277" t="s">
        <v>20</v>
      </c>
      <c r="N277" t="s">
        <v>58</v>
      </c>
      <c r="P277">
        <v>1852</v>
      </c>
      <c r="Q277" t="s">
        <v>69</v>
      </c>
      <c r="R277">
        <v>42186</v>
      </c>
      <c r="S277">
        <v>185.2</v>
      </c>
    </row>
    <row r="278" spans="13:19">
      <c r="M278" t="s">
        <v>21</v>
      </c>
      <c r="N278" t="s">
        <v>58</v>
      </c>
      <c r="P278">
        <v>33141</v>
      </c>
      <c r="Q278" t="s">
        <v>60</v>
      </c>
      <c r="R278">
        <v>42036</v>
      </c>
      <c r="S278">
        <v>3314.1</v>
      </c>
    </row>
    <row r="279" spans="13:19">
      <c r="M279" t="s">
        <v>21</v>
      </c>
      <c r="N279" t="s">
        <v>58</v>
      </c>
      <c r="P279">
        <v>17784</v>
      </c>
      <c r="Q279" t="s">
        <v>60</v>
      </c>
      <c r="R279">
        <v>42064</v>
      </c>
      <c r="S279">
        <v>1778.4</v>
      </c>
    </row>
    <row r="280" spans="13:19">
      <c r="M280" t="s">
        <v>21</v>
      </c>
      <c r="N280" t="s">
        <v>58</v>
      </c>
      <c r="P280">
        <v>16013</v>
      </c>
      <c r="Q280" t="s">
        <v>60</v>
      </c>
      <c r="R280">
        <v>42095</v>
      </c>
      <c r="S280">
        <v>1601.3</v>
      </c>
    </row>
    <row r="281" spans="13:19">
      <c r="M281" t="s">
        <v>21</v>
      </c>
      <c r="N281" t="s">
        <v>58</v>
      </c>
      <c r="P281">
        <v>16106</v>
      </c>
      <c r="Q281" t="s">
        <v>60</v>
      </c>
      <c r="R281">
        <v>42125</v>
      </c>
      <c r="S281">
        <v>1610.6</v>
      </c>
    </row>
    <row r="282" spans="13:19">
      <c r="M282" t="s">
        <v>21</v>
      </c>
      <c r="N282" t="s">
        <v>58</v>
      </c>
      <c r="P282">
        <v>15617</v>
      </c>
      <c r="Q282" t="s">
        <v>60</v>
      </c>
      <c r="R282">
        <v>42156</v>
      </c>
      <c r="S282">
        <v>1561.7</v>
      </c>
    </row>
    <row r="283" spans="13:19">
      <c r="M283" t="s">
        <v>22</v>
      </c>
      <c r="N283" t="s">
        <v>58</v>
      </c>
      <c r="P283">
        <v>4541</v>
      </c>
      <c r="Q283" t="s">
        <v>71</v>
      </c>
      <c r="R283">
        <v>42036</v>
      </c>
      <c r="S283">
        <v>454.1</v>
      </c>
    </row>
    <row r="284" spans="13:19">
      <c r="M284" t="s">
        <v>22</v>
      </c>
      <c r="N284" t="s">
        <v>58</v>
      </c>
      <c r="P284">
        <v>2472</v>
      </c>
      <c r="Q284" t="s">
        <v>71</v>
      </c>
      <c r="R284">
        <v>42064</v>
      </c>
      <c r="S284">
        <v>247.2</v>
      </c>
    </row>
    <row r="285" spans="13:19">
      <c r="M285" t="s">
        <v>22</v>
      </c>
      <c r="N285" t="s">
        <v>58</v>
      </c>
      <c r="P285">
        <v>2455</v>
      </c>
      <c r="Q285" t="s">
        <v>71</v>
      </c>
      <c r="R285">
        <v>42095</v>
      </c>
      <c r="S285">
        <v>245.5</v>
      </c>
    </row>
    <row r="286" spans="13:19">
      <c r="M286" t="s">
        <v>22</v>
      </c>
      <c r="N286" t="s">
        <v>58</v>
      </c>
      <c r="P286">
        <v>2558</v>
      </c>
      <c r="Q286" t="s">
        <v>71</v>
      </c>
      <c r="R286">
        <v>42125</v>
      </c>
      <c r="S286">
        <v>255.8</v>
      </c>
    </row>
    <row r="287" spans="13:19">
      <c r="M287" t="s">
        <v>22</v>
      </c>
      <c r="N287" t="s">
        <v>58</v>
      </c>
      <c r="P287">
        <v>2397</v>
      </c>
      <c r="Q287" t="s">
        <v>71</v>
      </c>
      <c r="R287">
        <v>42156</v>
      </c>
      <c r="S287">
        <v>239.7</v>
      </c>
    </row>
    <row r="288" spans="13:19">
      <c r="M288" t="s">
        <v>22</v>
      </c>
      <c r="N288" t="s">
        <v>58</v>
      </c>
      <c r="P288">
        <v>2214</v>
      </c>
      <c r="Q288" t="s">
        <v>71</v>
      </c>
      <c r="R288">
        <v>42186</v>
      </c>
      <c r="S288">
        <v>221.4</v>
      </c>
    </row>
    <row r="289" spans="13:19">
      <c r="M289" t="s">
        <v>23</v>
      </c>
      <c r="N289" t="s">
        <v>58</v>
      </c>
      <c r="P289">
        <v>2651</v>
      </c>
      <c r="Q289" t="s">
        <v>66</v>
      </c>
      <c r="R289">
        <v>42036</v>
      </c>
      <c r="S289">
        <v>265.10000000000002</v>
      </c>
    </row>
    <row r="290" spans="13:19">
      <c r="M290" t="s">
        <v>23</v>
      </c>
      <c r="N290" t="s">
        <v>58</v>
      </c>
      <c r="P290">
        <v>1396</v>
      </c>
      <c r="Q290" t="s">
        <v>66</v>
      </c>
      <c r="R290">
        <v>42064</v>
      </c>
      <c r="S290">
        <v>139.6</v>
      </c>
    </row>
    <row r="291" spans="13:19">
      <c r="M291" t="s">
        <v>23</v>
      </c>
      <c r="N291" t="s">
        <v>58</v>
      </c>
      <c r="P291">
        <v>1410</v>
      </c>
      <c r="Q291" t="s">
        <v>66</v>
      </c>
      <c r="R291">
        <v>42095</v>
      </c>
      <c r="S291">
        <v>141</v>
      </c>
    </row>
    <row r="292" spans="13:19">
      <c r="M292" t="s">
        <v>23</v>
      </c>
      <c r="N292" t="s">
        <v>58</v>
      </c>
      <c r="P292">
        <v>1403</v>
      </c>
      <c r="Q292" t="s">
        <v>66</v>
      </c>
      <c r="R292">
        <v>42125</v>
      </c>
      <c r="S292">
        <v>140.30000000000001</v>
      </c>
    </row>
    <row r="293" spans="13:19">
      <c r="M293" t="s">
        <v>23</v>
      </c>
      <c r="N293" t="s">
        <v>58</v>
      </c>
      <c r="P293">
        <v>1417</v>
      </c>
      <c r="Q293" t="s">
        <v>66</v>
      </c>
      <c r="R293">
        <v>42156</v>
      </c>
      <c r="S293">
        <v>141.69999999999999</v>
      </c>
    </row>
    <row r="294" spans="13:19">
      <c r="M294" t="s">
        <v>23</v>
      </c>
      <c r="N294" t="s">
        <v>58</v>
      </c>
      <c r="P294">
        <v>1234</v>
      </c>
      <c r="Q294" t="s">
        <v>66</v>
      </c>
      <c r="R294">
        <v>42186</v>
      </c>
      <c r="S294">
        <v>123.4</v>
      </c>
    </row>
    <row r="295" spans="13:19">
      <c r="M295" t="s">
        <v>24</v>
      </c>
      <c r="N295" t="s">
        <v>58</v>
      </c>
      <c r="P295">
        <v>26</v>
      </c>
      <c r="Q295" t="s">
        <v>76</v>
      </c>
      <c r="R295">
        <v>42036</v>
      </c>
      <c r="S295">
        <v>2.6</v>
      </c>
    </row>
    <row r="296" spans="13:19">
      <c r="M296" t="s">
        <v>24</v>
      </c>
      <c r="N296" t="s">
        <v>58</v>
      </c>
      <c r="P296">
        <v>18</v>
      </c>
      <c r="Q296" t="s">
        <v>76</v>
      </c>
      <c r="R296">
        <v>42064</v>
      </c>
      <c r="S296">
        <v>1.8</v>
      </c>
    </row>
    <row r="297" spans="13:19">
      <c r="M297" t="s">
        <v>24</v>
      </c>
      <c r="N297" t="s">
        <v>58</v>
      </c>
      <c r="P297">
        <v>20</v>
      </c>
      <c r="Q297" t="s">
        <v>76</v>
      </c>
      <c r="R297">
        <v>42095</v>
      </c>
      <c r="S297">
        <v>2</v>
      </c>
    </row>
    <row r="298" spans="13:19">
      <c r="M298" t="s">
        <v>24</v>
      </c>
      <c r="N298" t="s">
        <v>58</v>
      </c>
      <c r="P298">
        <v>24</v>
      </c>
      <c r="Q298" t="s">
        <v>76</v>
      </c>
      <c r="R298">
        <v>42125</v>
      </c>
      <c r="S298">
        <v>2.4</v>
      </c>
    </row>
    <row r="299" spans="13:19">
      <c r="M299" t="s">
        <v>24</v>
      </c>
      <c r="N299" t="s">
        <v>58</v>
      </c>
      <c r="P299">
        <v>23</v>
      </c>
      <c r="Q299" t="s">
        <v>76</v>
      </c>
      <c r="R299">
        <v>42156</v>
      </c>
      <c r="S299">
        <v>2.2999999999999998</v>
      </c>
    </row>
    <row r="300" spans="13:19">
      <c r="M300" t="s">
        <v>24</v>
      </c>
      <c r="N300" t="s">
        <v>58</v>
      </c>
      <c r="P300">
        <v>19</v>
      </c>
      <c r="Q300" t="s">
        <v>76</v>
      </c>
      <c r="R300">
        <v>42186</v>
      </c>
      <c r="S300">
        <v>1.9</v>
      </c>
    </row>
    <row r="301" spans="13:19">
      <c r="M301" t="s">
        <v>25</v>
      </c>
      <c r="N301" t="s">
        <v>58</v>
      </c>
      <c r="P301">
        <v>4373</v>
      </c>
      <c r="Q301" t="s">
        <v>72</v>
      </c>
      <c r="R301">
        <v>42036</v>
      </c>
      <c r="S301">
        <v>437.3</v>
      </c>
    </row>
    <row r="302" spans="13:19">
      <c r="M302" t="s">
        <v>25</v>
      </c>
      <c r="N302" t="s">
        <v>58</v>
      </c>
      <c r="P302">
        <v>2567</v>
      </c>
      <c r="Q302" t="s">
        <v>72</v>
      </c>
      <c r="R302">
        <v>42064</v>
      </c>
      <c r="S302">
        <v>256.7</v>
      </c>
    </row>
    <row r="303" spans="13:19">
      <c r="M303" t="s">
        <v>25</v>
      </c>
      <c r="N303" t="s">
        <v>58</v>
      </c>
      <c r="P303">
        <v>2603</v>
      </c>
      <c r="Q303" t="s">
        <v>72</v>
      </c>
      <c r="R303">
        <v>42095</v>
      </c>
      <c r="S303">
        <v>260.3</v>
      </c>
    </row>
    <row r="304" spans="13:19">
      <c r="M304" t="s">
        <v>25</v>
      </c>
      <c r="N304" t="s">
        <v>58</v>
      </c>
      <c r="P304">
        <v>2512</v>
      </c>
      <c r="Q304" t="s">
        <v>72</v>
      </c>
      <c r="R304">
        <v>42125</v>
      </c>
      <c r="S304">
        <v>251.2</v>
      </c>
    </row>
    <row r="305" spans="13:19">
      <c r="M305" t="s">
        <v>25</v>
      </c>
      <c r="N305" t="s">
        <v>58</v>
      </c>
      <c r="P305">
        <v>2380</v>
      </c>
      <c r="Q305" t="s">
        <v>72</v>
      </c>
      <c r="R305">
        <v>42156</v>
      </c>
      <c r="S305">
        <v>238</v>
      </c>
    </row>
    <row r="306" spans="13:19">
      <c r="M306" t="s">
        <v>25</v>
      </c>
      <c r="N306" t="s">
        <v>58</v>
      </c>
      <c r="P306">
        <v>2451</v>
      </c>
      <c r="Q306" t="s">
        <v>72</v>
      </c>
      <c r="R306">
        <v>42186</v>
      </c>
      <c r="S306">
        <v>245.1</v>
      </c>
    </row>
    <row r="307" spans="13:19">
      <c r="M307" t="s">
        <v>26</v>
      </c>
      <c r="N307" t="s">
        <v>58</v>
      </c>
      <c r="P307">
        <v>2961</v>
      </c>
      <c r="Q307" t="s">
        <v>73</v>
      </c>
      <c r="R307">
        <v>42036</v>
      </c>
      <c r="S307">
        <v>296.10000000000002</v>
      </c>
    </row>
    <row r="308" spans="13:19">
      <c r="M308" t="s">
        <v>26</v>
      </c>
      <c r="N308" t="s">
        <v>58</v>
      </c>
      <c r="P308">
        <v>1400</v>
      </c>
      <c r="Q308" t="s">
        <v>73</v>
      </c>
      <c r="R308">
        <v>42064</v>
      </c>
      <c r="S308">
        <v>140</v>
      </c>
    </row>
    <row r="309" spans="13:19">
      <c r="M309" t="s">
        <v>26</v>
      </c>
      <c r="N309" t="s">
        <v>58</v>
      </c>
      <c r="P309">
        <v>1500</v>
      </c>
      <c r="Q309" t="s">
        <v>73</v>
      </c>
      <c r="R309">
        <v>42095</v>
      </c>
      <c r="S309">
        <v>150</v>
      </c>
    </row>
    <row r="310" spans="13:19">
      <c r="M310" t="s">
        <v>26</v>
      </c>
      <c r="N310" t="s">
        <v>58</v>
      </c>
      <c r="P310">
        <v>1620</v>
      </c>
      <c r="Q310" t="s">
        <v>73</v>
      </c>
      <c r="R310">
        <v>42125</v>
      </c>
      <c r="S310">
        <v>162</v>
      </c>
    </row>
    <row r="311" spans="13:19">
      <c r="M311" t="s">
        <v>26</v>
      </c>
      <c r="N311" t="s">
        <v>58</v>
      </c>
      <c r="P311">
        <v>1623</v>
      </c>
      <c r="Q311" t="s">
        <v>73</v>
      </c>
      <c r="R311">
        <v>42156</v>
      </c>
      <c r="S311">
        <v>162.30000000000001</v>
      </c>
    </row>
    <row r="312" spans="13:19">
      <c r="M312" t="s">
        <v>26</v>
      </c>
      <c r="N312" t="s">
        <v>58</v>
      </c>
      <c r="P312">
        <v>1624</v>
      </c>
      <c r="Q312" t="s">
        <v>73</v>
      </c>
      <c r="R312">
        <v>42186</v>
      </c>
      <c r="S312">
        <v>162.4</v>
      </c>
    </row>
    <row r="313" spans="13:19">
      <c r="M313" t="s">
        <v>27</v>
      </c>
      <c r="N313" t="s">
        <v>58</v>
      </c>
      <c r="P313">
        <v>1570</v>
      </c>
      <c r="Q313" t="s">
        <v>82</v>
      </c>
      <c r="R313">
        <v>42036</v>
      </c>
      <c r="S313">
        <v>157</v>
      </c>
    </row>
    <row r="314" spans="13:19">
      <c r="M314" t="s">
        <v>27</v>
      </c>
      <c r="N314" t="s">
        <v>58</v>
      </c>
      <c r="P314">
        <v>732</v>
      </c>
      <c r="Q314" t="s">
        <v>82</v>
      </c>
      <c r="R314">
        <v>42064</v>
      </c>
      <c r="S314">
        <v>73.2</v>
      </c>
    </row>
    <row r="315" spans="13:19">
      <c r="M315" t="s">
        <v>27</v>
      </c>
      <c r="N315" t="s">
        <v>58</v>
      </c>
      <c r="P315">
        <v>712</v>
      </c>
      <c r="Q315" t="s">
        <v>82</v>
      </c>
      <c r="R315">
        <v>42095</v>
      </c>
      <c r="S315">
        <v>71.2</v>
      </c>
    </row>
    <row r="316" spans="13:19">
      <c r="M316" t="s">
        <v>27</v>
      </c>
      <c r="N316" t="s">
        <v>58</v>
      </c>
      <c r="P316">
        <v>779</v>
      </c>
      <c r="Q316" t="s">
        <v>82</v>
      </c>
      <c r="R316">
        <v>42125</v>
      </c>
      <c r="S316">
        <v>77.900000000000006</v>
      </c>
    </row>
    <row r="317" spans="13:19">
      <c r="M317" t="s">
        <v>27</v>
      </c>
      <c r="N317" t="s">
        <v>58</v>
      </c>
      <c r="P317">
        <v>746</v>
      </c>
      <c r="Q317" t="s">
        <v>82</v>
      </c>
      <c r="R317">
        <v>42156</v>
      </c>
      <c r="S317">
        <v>74.599999999999994</v>
      </c>
    </row>
    <row r="318" spans="13:19">
      <c r="M318" t="s">
        <v>27</v>
      </c>
      <c r="N318" t="s">
        <v>58</v>
      </c>
      <c r="P318">
        <v>726</v>
      </c>
      <c r="Q318" t="s">
        <v>82</v>
      </c>
      <c r="R318">
        <v>42186</v>
      </c>
      <c r="S318">
        <v>72.599999999999994</v>
      </c>
    </row>
    <row r="319" spans="13:19">
      <c r="M319" t="s">
        <v>28</v>
      </c>
      <c r="N319" t="s">
        <v>58</v>
      </c>
      <c r="P319">
        <v>2791</v>
      </c>
      <c r="Q319" t="s">
        <v>68</v>
      </c>
      <c r="R319">
        <v>42036</v>
      </c>
      <c r="S319">
        <v>279.10000000000002</v>
      </c>
    </row>
    <row r="320" spans="13:19">
      <c r="M320" t="s">
        <v>28</v>
      </c>
      <c r="N320" t="s">
        <v>58</v>
      </c>
      <c r="P320">
        <v>1386</v>
      </c>
      <c r="Q320" t="s">
        <v>68</v>
      </c>
      <c r="R320">
        <v>42064</v>
      </c>
      <c r="S320">
        <v>138.6</v>
      </c>
    </row>
    <row r="321" spans="13:19">
      <c r="M321" t="s">
        <v>28</v>
      </c>
      <c r="N321" t="s">
        <v>58</v>
      </c>
      <c r="P321">
        <v>1403</v>
      </c>
      <c r="Q321" t="s">
        <v>68</v>
      </c>
      <c r="R321">
        <v>42095</v>
      </c>
      <c r="S321">
        <v>140.30000000000001</v>
      </c>
    </row>
    <row r="322" spans="13:19">
      <c r="M322" t="s">
        <v>28</v>
      </c>
      <c r="N322" t="s">
        <v>58</v>
      </c>
      <c r="P322">
        <v>1542</v>
      </c>
      <c r="Q322" t="s">
        <v>68</v>
      </c>
      <c r="R322">
        <v>42125</v>
      </c>
      <c r="S322">
        <v>154.19999999999999</v>
      </c>
    </row>
    <row r="323" spans="13:19">
      <c r="M323" t="s">
        <v>28</v>
      </c>
      <c r="N323" t="s">
        <v>58</v>
      </c>
      <c r="P323">
        <v>1422</v>
      </c>
      <c r="Q323" t="s">
        <v>68</v>
      </c>
      <c r="R323">
        <v>42156</v>
      </c>
      <c r="S323">
        <v>142.19999999999999</v>
      </c>
    </row>
    <row r="324" spans="13:19">
      <c r="M324" t="s">
        <v>28</v>
      </c>
      <c r="N324" t="s">
        <v>58</v>
      </c>
      <c r="P324">
        <v>1027</v>
      </c>
      <c r="Q324" t="s">
        <v>68</v>
      </c>
      <c r="R324">
        <v>42186</v>
      </c>
      <c r="S324">
        <v>102.7</v>
      </c>
    </row>
    <row r="325" spans="13:19">
      <c r="M325" t="s">
        <v>29</v>
      </c>
      <c r="N325" t="s">
        <v>58</v>
      </c>
      <c r="Q325" t="s">
        <v>80</v>
      </c>
      <c r="R325">
        <v>42036</v>
      </c>
    </row>
    <row r="326" spans="13:19">
      <c r="M326" t="s">
        <v>29</v>
      </c>
      <c r="N326" t="s">
        <v>58</v>
      </c>
      <c r="Q326" t="s">
        <v>80</v>
      </c>
      <c r="R326">
        <v>42064</v>
      </c>
    </row>
    <row r="327" spans="13:19">
      <c r="M327" t="s">
        <v>29</v>
      </c>
      <c r="N327" t="s">
        <v>58</v>
      </c>
      <c r="Q327" t="s">
        <v>80</v>
      </c>
      <c r="R327">
        <v>42095</v>
      </c>
    </row>
    <row r="328" spans="13:19">
      <c r="M328" t="s">
        <v>29</v>
      </c>
      <c r="N328" t="s">
        <v>58</v>
      </c>
      <c r="Q328" t="s">
        <v>80</v>
      </c>
      <c r="R328">
        <v>42125</v>
      </c>
    </row>
    <row r="329" spans="13:19">
      <c r="M329" t="s">
        <v>29</v>
      </c>
      <c r="N329" t="s">
        <v>58</v>
      </c>
      <c r="Q329" t="s">
        <v>80</v>
      </c>
      <c r="R329">
        <v>42156</v>
      </c>
    </row>
    <row r="330" spans="13:19">
      <c r="M330" t="s">
        <v>29</v>
      </c>
      <c r="N330" t="s">
        <v>58</v>
      </c>
      <c r="Q330" t="s">
        <v>80</v>
      </c>
      <c r="R330">
        <v>42186</v>
      </c>
    </row>
    <row r="331" spans="13:19">
      <c r="M331" t="s">
        <v>30</v>
      </c>
      <c r="N331" t="s">
        <v>58</v>
      </c>
      <c r="P331">
        <v>663</v>
      </c>
      <c r="Q331" t="s">
        <v>79</v>
      </c>
      <c r="R331">
        <v>42036</v>
      </c>
      <c r="S331">
        <v>66.3</v>
      </c>
    </row>
    <row r="332" spans="13:19">
      <c r="M332" t="s">
        <v>30</v>
      </c>
      <c r="N332" t="s">
        <v>58</v>
      </c>
      <c r="P332">
        <v>380</v>
      </c>
      <c r="Q332" t="s">
        <v>79</v>
      </c>
      <c r="R332">
        <v>42064</v>
      </c>
      <c r="S332">
        <v>38</v>
      </c>
    </row>
    <row r="333" spans="13:19">
      <c r="M333" t="s">
        <v>30</v>
      </c>
      <c r="N333" t="s">
        <v>58</v>
      </c>
      <c r="P333">
        <v>410</v>
      </c>
      <c r="Q333" t="s">
        <v>79</v>
      </c>
      <c r="R333">
        <v>42095</v>
      </c>
      <c r="S333">
        <v>41</v>
      </c>
    </row>
    <row r="334" spans="13:19">
      <c r="M334" t="s">
        <v>30</v>
      </c>
      <c r="N334" t="s">
        <v>58</v>
      </c>
      <c r="P334">
        <v>414</v>
      </c>
      <c r="Q334" t="s">
        <v>79</v>
      </c>
      <c r="R334">
        <v>42125</v>
      </c>
      <c r="S334">
        <v>41.4</v>
      </c>
    </row>
    <row r="335" spans="13:19">
      <c r="M335" t="s">
        <v>30</v>
      </c>
      <c r="N335" t="s">
        <v>58</v>
      </c>
      <c r="P335">
        <v>389</v>
      </c>
      <c r="Q335" t="s">
        <v>79</v>
      </c>
      <c r="R335">
        <v>42156</v>
      </c>
      <c r="S335">
        <v>38.9</v>
      </c>
    </row>
    <row r="336" spans="13:19">
      <c r="M336" t="s">
        <v>30</v>
      </c>
      <c r="N336" t="s">
        <v>58</v>
      </c>
      <c r="P336">
        <v>293</v>
      </c>
      <c r="Q336" t="s">
        <v>79</v>
      </c>
      <c r="R336">
        <v>42186</v>
      </c>
      <c r="S336">
        <v>29.3</v>
      </c>
    </row>
    <row r="337" spans="13:19">
      <c r="M337" t="s">
        <v>31</v>
      </c>
      <c r="N337" t="s">
        <v>58</v>
      </c>
      <c r="P337">
        <v>10349</v>
      </c>
      <c r="Q337" t="s">
        <v>62</v>
      </c>
      <c r="R337">
        <v>42036</v>
      </c>
      <c r="S337">
        <v>1034.9000000000001</v>
      </c>
    </row>
    <row r="338" spans="13:19">
      <c r="M338" t="s">
        <v>31</v>
      </c>
      <c r="N338" t="s">
        <v>58</v>
      </c>
      <c r="P338">
        <v>5294</v>
      </c>
      <c r="Q338" t="s">
        <v>62</v>
      </c>
      <c r="R338">
        <v>42064</v>
      </c>
      <c r="S338">
        <v>529.4</v>
      </c>
    </row>
    <row r="339" spans="13:19">
      <c r="M339" t="s">
        <v>31</v>
      </c>
      <c r="N339" t="s">
        <v>58</v>
      </c>
      <c r="P339">
        <v>5609</v>
      </c>
      <c r="Q339" t="s">
        <v>62</v>
      </c>
      <c r="R339">
        <v>42095</v>
      </c>
      <c r="S339">
        <v>560.9</v>
      </c>
    </row>
    <row r="340" spans="13:19">
      <c r="M340" t="s">
        <v>31</v>
      </c>
      <c r="N340" t="s">
        <v>58</v>
      </c>
      <c r="P340">
        <v>5641</v>
      </c>
      <c r="Q340" t="s">
        <v>62</v>
      </c>
      <c r="R340">
        <v>42125</v>
      </c>
      <c r="S340">
        <v>564.1</v>
      </c>
    </row>
    <row r="341" spans="13:19">
      <c r="M341" t="s">
        <v>31</v>
      </c>
      <c r="N341" t="s">
        <v>58</v>
      </c>
      <c r="P341">
        <v>5468</v>
      </c>
      <c r="Q341" t="s">
        <v>62</v>
      </c>
      <c r="R341">
        <v>42156</v>
      </c>
      <c r="S341">
        <v>546.79999999999995</v>
      </c>
    </row>
    <row r="342" spans="13:19">
      <c r="M342" t="s">
        <v>32</v>
      </c>
      <c r="N342" t="s">
        <v>58</v>
      </c>
      <c r="P342">
        <v>1051</v>
      </c>
      <c r="Q342" t="s">
        <v>77</v>
      </c>
      <c r="R342">
        <v>42036</v>
      </c>
      <c r="S342">
        <v>105.1</v>
      </c>
    </row>
    <row r="343" spans="13:19">
      <c r="M343" t="s">
        <v>32</v>
      </c>
      <c r="N343" t="s">
        <v>58</v>
      </c>
      <c r="P343">
        <v>600</v>
      </c>
      <c r="Q343" t="s">
        <v>77</v>
      </c>
      <c r="R343">
        <v>42064</v>
      </c>
      <c r="S343">
        <v>60</v>
      </c>
    </row>
    <row r="344" spans="13:19">
      <c r="M344" t="s">
        <v>32</v>
      </c>
      <c r="N344" t="s">
        <v>58</v>
      </c>
      <c r="P344">
        <v>603</v>
      </c>
      <c r="Q344" t="s">
        <v>77</v>
      </c>
      <c r="R344">
        <v>42095</v>
      </c>
      <c r="S344">
        <v>60.3</v>
      </c>
    </row>
    <row r="345" spans="13:19">
      <c r="M345" t="s">
        <v>32</v>
      </c>
      <c r="N345" t="s">
        <v>58</v>
      </c>
      <c r="P345">
        <v>643</v>
      </c>
      <c r="Q345" t="s">
        <v>77</v>
      </c>
      <c r="R345">
        <v>42125</v>
      </c>
      <c r="S345">
        <v>64.3</v>
      </c>
    </row>
    <row r="346" spans="13:19">
      <c r="M346" t="s">
        <v>32</v>
      </c>
      <c r="N346" t="s">
        <v>58</v>
      </c>
      <c r="P346">
        <v>701</v>
      </c>
      <c r="Q346" t="s">
        <v>77</v>
      </c>
      <c r="R346">
        <v>42156</v>
      </c>
      <c r="S346">
        <v>70.099999999999994</v>
      </c>
    </row>
    <row r="347" spans="13:19">
      <c r="M347" t="s">
        <v>32</v>
      </c>
      <c r="N347" t="s">
        <v>58</v>
      </c>
      <c r="P347">
        <v>674</v>
      </c>
      <c r="Q347" t="s">
        <v>77</v>
      </c>
      <c r="R347">
        <v>42186</v>
      </c>
      <c r="S347">
        <v>67.400000000000006</v>
      </c>
    </row>
    <row r="348" spans="13:19">
      <c r="M348" t="s">
        <v>33</v>
      </c>
      <c r="N348" t="s">
        <v>58</v>
      </c>
      <c r="P348">
        <v>1403</v>
      </c>
      <c r="Q348" t="s">
        <v>81</v>
      </c>
      <c r="R348">
        <v>42036</v>
      </c>
      <c r="S348">
        <v>140.30000000000001</v>
      </c>
    </row>
    <row r="349" spans="13:19">
      <c r="M349" t="s">
        <v>33</v>
      </c>
      <c r="N349" t="s">
        <v>58</v>
      </c>
      <c r="P349">
        <v>706</v>
      </c>
      <c r="Q349" t="s">
        <v>81</v>
      </c>
      <c r="R349">
        <v>42064</v>
      </c>
      <c r="S349">
        <v>70.599999999999994</v>
      </c>
    </row>
    <row r="350" spans="13:19">
      <c r="M350" t="s">
        <v>33</v>
      </c>
      <c r="N350" t="s">
        <v>58</v>
      </c>
      <c r="P350">
        <v>882</v>
      </c>
      <c r="Q350" t="s">
        <v>81</v>
      </c>
      <c r="R350">
        <v>42095</v>
      </c>
      <c r="S350">
        <v>88.2</v>
      </c>
    </row>
    <row r="351" spans="13:19">
      <c r="M351" t="s">
        <v>33</v>
      </c>
      <c r="N351" t="s">
        <v>58</v>
      </c>
      <c r="P351">
        <v>918</v>
      </c>
      <c r="Q351" t="s">
        <v>81</v>
      </c>
      <c r="R351">
        <v>42125</v>
      </c>
      <c r="S351">
        <v>91.8</v>
      </c>
    </row>
    <row r="352" spans="13:19">
      <c r="M352" t="s">
        <v>33</v>
      </c>
      <c r="N352" t="s">
        <v>58</v>
      </c>
      <c r="P352">
        <v>1142</v>
      </c>
      <c r="Q352" t="s">
        <v>81</v>
      </c>
      <c r="R352">
        <v>42156</v>
      </c>
      <c r="S352">
        <v>114.2</v>
      </c>
    </row>
    <row r="353" spans="13:19">
      <c r="M353" t="s">
        <v>33</v>
      </c>
      <c r="N353" t="s">
        <v>58</v>
      </c>
      <c r="P353">
        <v>1053</v>
      </c>
      <c r="Q353" t="s">
        <v>81</v>
      </c>
      <c r="R353">
        <v>42186</v>
      </c>
      <c r="S353">
        <v>105.3</v>
      </c>
    </row>
    <row r="354" spans="13:19">
      <c r="M354" t="s">
        <v>34</v>
      </c>
      <c r="N354" t="s">
        <v>58</v>
      </c>
      <c r="P354">
        <v>208</v>
      </c>
      <c r="Q354" t="s">
        <v>83</v>
      </c>
      <c r="R354">
        <v>42036</v>
      </c>
      <c r="S354">
        <v>20.8</v>
      </c>
    </row>
    <row r="355" spans="13:19">
      <c r="M355" t="s">
        <v>34</v>
      </c>
      <c r="N355" t="s">
        <v>58</v>
      </c>
      <c r="P355">
        <v>142</v>
      </c>
      <c r="Q355" t="s">
        <v>83</v>
      </c>
      <c r="R355">
        <v>42064</v>
      </c>
      <c r="S355">
        <v>14.2</v>
      </c>
    </row>
    <row r="356" spans="13:19">
      <c r="M356" t="s">
        <v>34</v>
      </c>
      <c r="N356" t="s">
        <v>58</v>
      </c>
      <c r="P356">
        <v>106</v>
      </c>
      <c r="Q356" t="s">
        <v>83</v>
      </c>
      <c r="R356">
        <v>42095</v>
      </c>
      <c r="S356">
        <v>10.6</v>
      </c>
    </row>
    <row r="357" spans="13:19">
      <c r="M357" t="s">
        <v>34</v>
      </c>
      <c r="N357" t="s">
        <v>58</v>
      </c>
      <c r="P357">
        <v>114</v>
      </c>
      <c r="Q357" t="s">
        <v>83</v>
      </c>
      <c r="R357">
        <v>42125</v>
      </c>
      <c r="S357">
        <v>11.4</v>
      </c>
    </row>
    <row r="358" spans="13:19">
      <c r="M358" t="s">
        <v>34</v>
      </c>
      <c r="N358" t="s">
        <v>58</v>
      </c>
      <c r="P358">
        <v>95</v>
      </c>
      <c r="Q358" t="s">
        <v>83</v>
      </c>
      <c r="R358">
        <v>42156</v>
      </c>
      <c r="S358">
        <v>9.5</v>
      </c>
    </row>
    <row r="359" spans="13:19">
      <c r="M359" t="s">
        <v>34</v>
      </c>
      <c r="N359" t="s">
        <v>58</v>
      </c>
      <c r="P359">
        <v>102</v>
      </c>
      <c r="Q359" t="s">
        <v>83</v>
      </c>
      <c r="R359">
        <v>42186</v>
      </c>
      <c r="S359">
        <v>10.199999999999999</v>
      </c>
    </row>
    <row r="360" spans="13:19">
      <c r="M360" t="s">
        <v>35</v>
      </c>
      <c r="N360" t="s">
        <v>58</v>
      </c>
      <c r="P360">
        <v>738</v>
      </c>
      <c r="Q360" t="s">
        <v>64</v>
      </c>
      <c r="R360">
        <v>42036</v>
      </c>
      <c r="S360">
        <v>73.8</v>
      </c>
    </row>
    <row r="361" spans="13:19">
      <c r="M361" t="s">
        <v>35</v>
      </c>
      <c r="N361" t="s">
        <v>58</v>
      </c>
      <c r="P361">
        <v>376</v>
      </c>
      <c r="Q361" t="s">
        <v>64</v>
      </c>
      <c r="R361">
        <v>42064</v>
      </c>
      <c r="S361">
        <v>37.6</v>
      </c>
    </row>
    <row r="362" spans="13:19">
      <c r="M362" t="s">
        <v>35</v>
      </c>
      <c r="N362" t="s">
        <v>58</v>
      </c>
      <c r="P362">
        <v>386</v>
      </c>
      <c r="Q362" t="s">
        <v>64</v>
      </c>
      <c r="R362">
        <v>42095</v>
      </c>
      <c r="S362">
        <v>38.6</v>
      </c>
    </row>
    <row r="363" spans="13:19">
      <c r="M363" t="s">
        <v>35</v>
      </c>
      <c r="N363" t="s">
        <v>58</v>
      </c>
      <c r="P363">
        <v>334</v>
      </c>
      <c r="Q363" t="s">
        <v>64</v>
      </c>
      <c r="R363">
        <v>42125</v>
      </c>
      <c r="S363">
        <v>33.4</v>
      </c>
    </row>
    <row r="364" spans="13:19">
      <c r="M364" t="s">
        <v>35</v>
      </c>
      <c r="N364" t="s">
        <v>58</v>
      </c>
      <c r="P364">
        <v>414</v>
      </c>
      <c r="Q364" t="s">
        <v>64</v>
      </c>
      <c r="R364">
        <v>42156</v>
      </c>
      <c r="S364">
        <v>41.4</v>
      </c>
    </row>
    <row r="365" spans="13:19">
      <c r="M365" t="s">
        <v>35</v>
      </c>
      <c r="N365" t="s">
        <v>58</v>
      </c>
      <c r="P365">
        <v>390</v>
      </c>
      <c r="Q365" t="s">
        <v>64</v>
      </c>
      <c r="R365">
        <v>42186</v>
      </c>
      <c r="S365">
        <v>39</v>
      </c>
    </row>
  </sheetData>
  <autoFilter ref="A1:P33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"/>
  <sheetViews>
    <sheetView topLeftCell="B1" zoomScaleNormal="100" workbookViewId="0">
      <pane ySplit="1" topLeftCell="A7" activePane="bottomLeft" state="frozen"/>
      <selection activeCell="F33" sqref="F33"/>
      <selection pane="bottomLeft" activeCell="M34" sqref="M34"/>
    </sheetView>
  </sheetViews>
  <sheetFormatPr defaultRowHeight="15"/>
  <cols>
    <col min="3" max="3" width="14.5703125" bestFit="1" customWidth="1"/>
    <col min="4" max="6" width="14.5703125" customWidth="1"/>
    <col min="7" max="15" width="12.5703125" customWidth="1"/>
    <col min="16" max="22" width="12.28515625" customWidth="1"/>
  </cols>
  <sheetData>
    <row r="1" spans="1:22" s="2" customFormat="1" ht="37.5" customHeight="1">
      <c r="A1" s="2" t="s">
        <v>0</v>
      </c>
      <c r="B1" s="2" t="s">
        <v>1</v>
      </c>
      <c r="C1" s="2" t="s">
        <v>2</v>
      </c>
      <c r="D1" s="2" t="s">
        <v>52</v>
      </c>
      <c r="E1" s="2" t="s">
        <v>101</v>
      </c>
      <c r="F1" s="2" t="s">
        <v>102</v>
      </c>
      <c r="G1" s="2" t="s">
        <v>39</v>
      </c>
      <c r="H1" s="2" t="s">
        <v>36</v>
      </c>
      <c r="I1" s="2" t="s">
        <v>37</v>
      </c>
      <c r="J1" s="2" t="s">
        <v>38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47</v>
      </c>
    </row>
    <row r="2" spans="1:22">
      <c r="A2" t="s">
        <v>13</v>
      </c>
      <c r="B2">
        <v>1</v>
      </c>
      <c r="C2" t="s">
        <v>67</v>
      </c>
      <c r="D2" s="3">
        <f>K2/K$33</f>
        <v>3.2343017225614737E-2</v>
      </c>
      <c r="E2" s="1">
        <f t="shared" ref="E2:E33" si="0">K2-G2</f>
        <v>7.1226999999999983</v>
      </c>
      <c r="F2" s="3">
        <f>E2/$E$33</f>
        <v>3.6374676480020934E-2</v>
      </c>
      <c r="G2" s="1">
        <v>25.102</v>
      </c>
      <c r="H2" s="1">
        <v>27.313299999999998</v>
      </c>
      <c r="I2" s="1">
        <v>27.9344</v>
      </c>
      <c r="J2" s="1">
        <v>31.038700000000002</v>
      </c>
      <c r="K2" s="1">
        <v>32.224699999999999</v>
      </c>
      <c r="L2" s="1">
        <f>$D2*L$33</f>
        <v>34.445313345279693</v>
      </c>
      <c r="M2" s="1">
        <f t="shared" ref="M2:V2" si="1">$D2*M$33</f>
        <v>35.577318948176213</v>
      </c>
      <c r="N2" s="1">
        <f t="shared" si="1"/>
        <v>35.577318948176213</v>
      </c>
      <c r="O2" s="1">
        <f t="shared" si="1"/>
        <v>35.577318948176213</v>
      </c>
      <c r="P2" s="1">
        <f t="shared" si="1"/>
        <v>35.577318948176213</v>
      </c>
      <c r="Q2" s="1">
        <f t="shared" si="1"/>
        <v>35.577318948176213</v>
      </c>
      <c r="R2" s="1">
        <f t="shared" si="1"/>
        <v>35.577318948176213</v>
      </c>
      <c r="S2" s="1">
        <f t="shared" si="1"/>
        <v>35.577318948176213</v>
      </c>
      <c r="T2" s="1">
        <f t="shared" si="1"/>
        <v>35.577318948176213</v>
      </c>
      <c r="U2" s="1">
        <f t="shared" si="1"/>
        <v>35.577318948176213</v>
      </c>
      <c r="V2" s="1">
        <f t="shared" si="1"/>
        <v>35.577318948176213</v>
      </c>
    </row>
    <row r="3" spans="1:22">
      <c r="A3" t="s">
        <v>6</v>
      </c>
      <c r="B3">
        <v>2</v>
      </c>
      <c r="C3" t="s">
        <v>165</v>
      </c>
      <c r="D3" s="3">
        <f t="shared" ref="D3:D33" si="2">K3/K$33</f>
        <v>0</v>
      </c>
      <c r="E3" s="1">
        <f t="shared" si="0"/>
        <v>-1.4E-2</v>
      </c>
      <c r="F3" s="3">
        <f t="shared" ref="F3:F33" si="3">E3/$E$33</f>
        <v>-7.1496127973983632E-5</v>
      </c>
      <c r="G3" s="1">
        <v>1.4E-2</v>
      </c>
      <c r="H3" s="1">
        <v>0</v>
      </c>
      <c r="I3" s="1">
        <v>0</v>
      </c>
      <c r="J3" s="1">
        <v>0</v>
      </c>
      <c r="K3" s="1">
        <v>0</v>
      </c>
      <c r="L3" s="1">
        <f t="shared" ref="L3:V32" si="4">$D3*L$33</f>
        <v>0</v>
      </c>
      <c r="M3" s="1">
        <f t="shared" si="4"/>
        <v>0</v>
      </c>
      <c r="N3" s="1">
        <f t="shared" si="4"/>
        <v>0</v>
      </c>
      <c r="O3" s="1">
        <f t="shared" si="4"/>
        <v>0</v>
      </c>
      <c r="P3" s="1">
        <f t="shared" si="4"/>
        <v>0</v>
      </c>
      <c r="Q3" s="1">
        <f t="shared" si="4"/>
        <v>0</v>
      </c>
      <c r="R3" s="1">
        <f t="shared" si="4"/>
        <v>0</v>
      </c>
      <c r="S3" s="1">
        <f t="shared" si="4"/>
        <v>0</v>
      </c>
      <c r="T3" s="1">
        <f t="shared" si="4"/>
        <v>0</v>
      </c>
      <c r="U3" s="1">
        <f t="shared" si="4"/>
        <v>0</v>
      </c>
      <c r="V3" s="1">
        <f t="shared" si="4"/>
        <v>0</v>
      </c>
    </row>
    <row r="4" spans="1:22">
      <c r="A4" t="s">
        <v>32</v>
      </c>
      <c r="B4">
        <v>3</v>
      </c>
      <c r="C4" t="s">
        <v>77</v>
      </c>
      <c r="D4" s="3">
        <f t="shared" si="2"/>
        <v>9.2426113207335053E-3</v>
      </c>
      <c r="E4" s="1">
        <f t="shared" si="0"/>
        <v>2.3148</v>
      </c>
      <c r="F4" s="3">
        <f t="shared" si="3"/>
        <v>1.1821374073869807E-2</v>
      </c>
      <c r="G4" s="1">
        <v>6.8940000000000001</v>
      </c>
      <c r="H4" s="1">
        <v>3.6652</v>
      </c>
      <c r="I4" s="1">
        <v>4.1143999999999998</v>
      </c>
      <c r="J4" s="1">
        <v>6.3816000000000006</v>
      </c>
      <c r="K4" s="1">
        <v>9.2088000000000001</v>
      </c>
      <c r="L4" s="1">
        <f t="shared" si="4"/>
        <v>9.8433810565811832</v>
      </c>
      <c r="M4" s="1">
        <f t="shared" si="4"/>
        <v>10.166872452806857</v>
      </c>
      <c r="N4" s="1">
        <f t="shared" si="4"/>
        <v>10.166872452806857</v>
      </c>
      <c r="O4" s="1">
        <f t="shared" si="4"/>
        <v>10.166872452806857</v>
      </c>
      <c r="P4" s="1">
        <f t="shared" si="4"/>
        <v>10.166872452806857</v>
      </c>
      <c r="Q4" s="1">
        <f t="shared" si="4"/>
        <v>10.166872452806857</v>
      </c>
      <c r="R4" s="1">
        <f t="shared" si="4"/>
        <v>10.166872452806857</v>
      </c>
      <c r="S4" s="1">
        <f t="shared" si="4"/>
        <v>10.166872452806857</v>
      </c>
      <c r="T4" s="1">
        <f t="shared" si="4"/>
        <v>10.166872452806857</v>
      </c>
      <c r="U4" s="1">
        <f t="shared" si="4"/>
        <v>10.166872452806857</v>
      </c>
      <c r="V4" s="1">
        <f t="shared" si="4"/>
        <v>10.166872452806857</v>
      </c>
    </row>
    <row r="5" spans="1:22">
      <c r="A5" t="s">
        <v>28</v>
      </c>
      <c r="B5">
        <v>4</v>
      </c>
      <c r="C5" t="s">
        <v>68</v>
      </c>
      <c r="D5" s="3">
        <f t="shared" si="2"/>
        <v>2.3990562274914088E-2</v>
      </c>
      <c r="E5" s="1">
        <f t="shared" si="0"/>
        <v>8.085799999999999</v>
      </c>
      <c r="F5" s="3">
        <f t="shared" si="3"/>
        <v>4.1293099398002624E-2</v>
      </c>
      <c r="G5" s="1">
        <v>15.817</v>
      </c>
      <c r="H5" s="1">
        <v>15.167999999999999</v>
      </c>
      <c r="I5" s="1">
        <v>18.828499999999998</v>
      </c>
      <c r="J5" s="1">
        <v>21.007000000000001</v>
      </c>
      <c r="K5" s="1">
        <v>23.902799999999999</v>
      </c>
      <c r="L5" s="1">
        <f t="shared" si="4"/>
        <v>25.549948822783502</v>
      </c>
      <c r="M5" s="1">
        <f t="shared" si="4"/>
        <v>26.389618502405497</v>
      </c>
      <c r="N5" s="1">
        <f t="shared" si="4"/>
        <v>26.389618502405497</v>
      </c>
      <c r="O5" s="1">
        <f t="shared" si="4"/>
        <v>26.389618502405497</v>
      </c>
      <c r="P5" s="1">
        <f t="shared" si="4"/>
        <v>26.389618502405497</v>
      </c>
      <c r="Q5" s="1">
        <f t="shared" si="4"/>
        <v>26.389618502405497</v>
      </c>
      <c r="R5" s="1">
        <f t="shared" si="4"/>
        <v>26.389618502405497</v>
      </c>
      <c r="S5" s="1">
        <f t="shared" si="4"/>
        <v>26.389618502405497</v>
      </c>
      <c r="T5" s="1">
        <f t="shared" si="4"/>
        <v>26.389618502405497</v>
      </c>
      <c r="U5" s="1">
        <f t="shared" si="4"/>
        <v>26.389618502405497</v>
      </c>
      <c r="V5" s="1">
        <f t="shared" si="4"/>
        <v>26.389618502405497</v>
      </c>
    </row>
    <row r="6" spans="1:22">
      <c r="A6" t="s">
        <v>27</v>
      </c>
      <c r="B6">
        <v>5</v>
      </c>
      <c r="C6" t="s">
        <v>82</v>
      </c>
      <c r="D6" s="3">
        <f t="shared" si="2"/>
        <v>8.8099284803668781E-3</v>
      </c>
      <c r="E6" s="1">
        <f t="shared" si="0"/>
        <v>0.25670000000000037</v>
      </c>
      <c r="F6" s="3">
        <f t="shared" si="3"/>
        <v>1.3109325750658301E-3</v>
      </c>
      <c r="G6" s="1">
        <v>8.5210000000000008</v>
      </c>
      <c r="H6" s="1">
        <v>6.2836000000000007</v>
      </c>
      <c r="I6" s="1">
        <v>5.6052</v>
      </c>
      <c r="J6" s="1">
        <v>8.0241000000000007</v>
      </c>
      <c r="K6" s="1">
        <v>8.7777000000000012</v>
      </c>
      <c r="L6" s="1">
        <f t="shared" si="4"/>
        <v>9.3825738315907259</v>
      </c>
      <c r="M6" s="1">
        <f t="shared" si="4"/>
        <v>9.6909213284035651</v>
      </c>
      <c r="N6" s="1">
        <f t="shared" si="4"/>
        <v>9.6909213284035651</v>
      </c>
      <c r="O6" s="1">
        <f t="shared" si="4"/>
        <v>9.6909213284035651</v>
      </c>
      <c r="P6" s="1">
        <f t="shared" si="4"/>
        <v>9.6909213284035651</v>
      </c>
      <c r="Q6" s="1">
        <f t="shared" si="4"/>
        <v>9.6909213284035651</v>
      </c>
      <c r="R6" s="1">
        <f t="shared" si="4"/>
        <v>9.6909213284035651</v>
      </c>
      <c r="S6" s="1">
        <f t="shared" si="4"/>
        <v>9.6909213284035651</v>
      </c>
      <c r="T6" s="1">
        <f t="shared" si="4"/>
        <v>9.6909213284035651</v>
      </c>
      <c r="U6" s="1">
        <f t="shared" si="4"/>
        <v>9.6909213284035651</v>
      </c>
      <c r="V6" s="1">
        <f t="shared" si="4"/>
        <v>9.6909213284035651</v>
      </c>
    </row>
    <row r="7" spans="1:22">
      <c r="A7" t="s">
        <v>16</v>
      </c>
      <c r="B7">
        <v>6</v>
      </c>
      <c r="C7" t="s">
        <v>74</v>
      </c>
      <c r="D7" s="3">
        <f t="shared" si="2"/>
        <v>3.2409761389113653E-2</v>
      </c>
      <c r="E7" s="1">
        <f t="shared" si="0"/>
        <v>14.878200000000003</v>
      </c>
      <c r="F7" s="3">
        <f t="shared" si="3"/>
        <v>7.5980977944465955E-2</v>
      </c>
      <c r="G7" s="1">
        <v>17.413</v>
      </c>
      <c r="H7" s="1">
        <v>22.831900000000001</v>
      </c>
      <c r="I7" s="1">
        <v>28.9071</v>
      </c>
      <c r="J7" s="1">
        <v>28.805400000000002</v>
      </c>
      <c r="K7" s="1">
        <v>32.291200000000003</v>
      </c>
      <c r="L7" s="1">
        <f t="shared" si="4"/>
        <v>34.516395879406041</v>
      </c>
      <c r="M7" s="1">
        <f t="shared" si="4"/>
        <v>35.650737528025019</v>
      </c>
      <c r="N7" s="1">
        <f t="shared" si="4"/>
        <v>35.650737528025019</v>
      </c>
      <c r="O7" s="1">
        <f t="shared" si="4"/>
        <v>35.650737528025019</v>
      </c>
      <c r="P7" s="1">
        <f t="shared" si="4"/>
        <v>35.650737528025019</v>
      </c>
      <c r="Q7" s="1">
        <f t="shared" si="4"/>
        <v>35.650737528025019</v>
      </c>
      <c r="R7" s="1">
        <f t="shared" si="4"/>
        <v>35.650737528025019</v>
      </c>
      <c r="S7" s="1">
        <f t="shared" si="4"/>
        <v>35.650737528025019</v>
      </c>
      <c r="T7" s="1">
        <f t="shared" si="4"/>
        <v>35.650737528025019</v>
      </c>
      <c r="U7" s="1">
        <f t="shared" si="4"/>
        <v>35.650737528025019</v>
      </c>
      <c r="V7" s="1">
        <f t="shared" si="4"/>
        <v>35.650737528025019</v>
      </c>
    </row>
    <row r="8" spans="1:22">
      <c r="A8" t="s">
        <v>17</v>
      </c>
      <c r="B8">
        <v>7</v>
      </c>
      <c r="C8" t="s">
        <v>75</v>
      </c>
      <c r="D8" s="3">
        <f t="shared" si="2"/>
        <v>2.6724864900780028E-2</v>
      </c>
      <c r="E8" s="1">
        <f t="shared" si="0"/>
        <v>5.3470999999999975</v>
      </c>
      <c r="F8" s="3">
        <f t="shared" si="3"/>
        <v>2.7306924706406263E-2</v>
      </c>
      <c r="G8" s="1">
        <v>21.28</v>
      </c>
      <c r="H8" s="1">
        <v>21.095700000000001</v>
      </c>
      <c r="I8" s="1">
        <v>22.6526</v>
      </c>
      <c r="J8" s="1">
        <v>22.620799999999999</v>
      </c>
      <c r="K8" s="1">
        <v>26.627099999999999</v>
      </c>
      <c r="L8" s="1">
        <f t="shared" si="4"/>
        <v>28.46198111933073</v>
      </c>
      <c r="M8" s="1">
        <f t="shared" si="4"/>
        <v>29.397351390858031</v>
      </c>
      <c r="N8" s="1">
        <f t="shared" si="4"/>
        <v>29.397351390858031</v>
      </c>
      <c r="O8" s="1">
        <f t="shared" si="4"/>
        <v>29.397351390858031</v>
      </c>
      <c r="P8" s="1">
        <f t="shared" si="4"/>
        <v>29.397351390858031</v>
      </c>
      <c r="Q8" s="1">
        <f t="shared" si="4"/>
        <v>29.397351390858031</v>
      </c>
      <c r="R8" s="1">
        <f t="shared" si="4"/>
        <v>29.397351390858031</v>
      </c>
      <c r="S8" s="1">
        <f t="shared" si="4"/>
        <v>29.397351390858031</v>
      </c>
      <c r="T8" s="1">
        <f t="shared" si="4"/>
        <v>29.397351390858031</v>
      </c>
      <c r="U8" s="1">
        <f t="shared" si="4"/>
        <v>29.397351390858031</v>
      </c>
      <c r="V8" s="1">
        <f t="shared" si="4"/>
        <v>29.397351390858031</v>
      </c>
    </row>
    <row r="9" spans="1:22">
      <c r="A9" t="s">
        <v>30</v>
      </c>
      <c r="B9">
        <v>8</v>
      </c>
      <c r="C9" t="s">
        <v>79</v>
      </c>
      <c r="D9" s="3">
        <f t="shared" si="2"/>
        <v>4.4396410950539259E-3</v>
      </c>
      <c r="E9" s="1">
        <f t="shared" si="0"/>
        <v>-0.2405999999999997</v>
      </c>
      <c r="F9" s="3">
        <f t="shared" si="3"/>
        <v>-1.2287120278957457E-3</v>
      </c>
      <c r="G9" s="1">
        <v>4.6639999999999997</v>
      </c>
      <c r="H9" s="1">
        <v>5.1585000000000001</v>
      </c>
      <c r="I9" s="1">
        <v>4.399</v>
      </c>
      <c r="J9" s="1">
        <v>4.1840999999999999</v>
      </c>
      <c r="K9" s="1">
        <v>4.4234</v>
      </c>
      <c r="L9" s="1">
        <f t="shared" si="4"/>
        <v>4.7282177662324312</v>
      </c>
      <c r="M9" s="1">
        <f t="shared" si="4"/>
        <v>4.8836052045593181</v>
      </c>
      <c r="N9" s="1">
        <f t="shared" si="4"/>
        <v>4.8836052045593181</v>
      </c>
      <c r="O9" s="1">
        <f t="shared" si="4"/>
        <v>4.8836052045593181</v>
      </c>
      <c r="P9" s="1">
        <f t="shared" si="4"/>
        <v>4.8836052045593181</v>
      </c>
      <c r="Q9" s="1">
        <f t="shared" si="4"/>
        <v>4.8836052045593181</v>
      </c>
      <c r="R9" s="1">
        <f t="shared" si="4"/>
        <v>4.8836052045593181</v>
      </c>
      <c r="S9" s="1">
        <f t="shared" si="4"/>
        <v>4.8836052045593181</v>
      </c>
      <c r="T9" s="1">
        <f t="shared" si="4"/>
        <v>4.8836052045593181</v>
      </c>
      <c r="U9" s="1">
        <f t="shared" si="4"/>
        <v>4.8836052045593181</v>
      </c>
      <c r="V9" s="1">
        <f t="shared" si="4"/>
        <v>4.8836052045593181</v>
      </c>
    </row>
    <row r="10" spans="1:22">
      <c r="A10" t="s">
        <v>24</v>
      </c>
      <c r="B10">
        <v>9</v>
      </c>
      <c r="C10" t="s">
        <v>76</v>
      </c>
      <c r="D10" s="3">
        <f t="shared" si="2"/>
        <v>0</v>
      </c>
      <c r="E10" s="1">
        <f t="shared" si="0"/>
        <v>-0.23900000000000002</v>
      </c>
      <c r="F10" s="3">
        <f t="shared" si="3"/>
        <v>-1.2205410418415776E-3</v>
      </c>
      <c r="G10" s="1">
        <v>0.23900000000000002</v>
      </c>
      <c r="H10" s="1">
        <v>0.27610000000000001</v>
      </c>
      <c r="I10" s="1">
        <v>5.3E-3</v>
      </c>
      <c r="J10" s="1">
        <v>0</v>
      </c>
      <c r="K10" s="1">
        <v>0</v>
      </c>
      <c r="L10" s="1">
        <f t="shared" si="4"/>
        <v>0</v>
      </c>
      <c r="M10" s="1">
        <f t="shared" si="4"/>
        <v>0</v>
      </c>
      <c r="N10" s="1">
        <f t="shared" si="4"/>
        <v>0</v>
      </c>
      <c r="O10" s="1">
        <f t="shared" si="4"/>
        <v>0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si="4"/>
        <v>0</v>
      </c>
    </row>
    <row r="11" spans="1:22">
      <c r="A11" t="s">
        <v>21</v>
      </c>
      <c r="B11">
        <v>10</v>
      </c>
      <c r="C11" t="s">
        <v>60</v>
      </c>
      <c r="D11" s="3">
        <f t="shared" si="2"/>
        <v>0.24246398173799388</v>
      </c>
      <c r="E11" s="1">
        <f t="shared" si="0"/>
        <v>53.692999999999984</v>
      </c>
      <c r="F11" s="3">
        <f t="shared" si="3"/>
        <v>0.27420297137907867</v>
      </c>
      <c r="G11" s="1">
        <v>187.88400000000001</v>
      </c>
      <c r="H11" s="1">
        <v>192.59970000000001</v>
      </c>
      <c r="I11" s="1">
        <v>191.21470000000002</v>
      </c>
      <c r="J11" s="1">
        <v>237.29849999999999</v>
      </c>
      <c r="K11" s="1">
        <v>241.577</v>
      </c>
      <c r="L11" s="1">
        <f t="shared" si="4"/>
        <v>258.22414055096351</v>
      </c>
      <c r="M11" s="1">
        <f t="shared" si="4"/>
        <v>266.71037991179327</v>
      </c>
      <c r="N11" s="1">
        <f t="shared" si="4"/>
        <v>266.71037991179327</v>
      </c>
      <c r="O11" s="1">
        <f t="shared" si="4"/>
        <v>266.71037991179327</v>
      </c>
      <c r="P11" s="1">
        <f t="shared" si="4"/>
        <v>266.71037991179327</v>
      </c>
      <c r="Q11" s="1">
        <f t="shared" si="4"/>
        <v>266.71037991179327</v>
      </c>
      <c r="R11" s="1">
        <f t="shared" si="4"/>
        <v>266.71037991179327</v>
      </c>
      <c r="S11" s="1">
        <f t="shared" si="4"/>
        <v>266.71037991179327</v>
      </c>
      <c r="T11" s="1">
        <f t="shared" si="4"/>
        <v>266.71037991179327</v>
      </c>
      <c r="U11" s="1">
        <f t="shared" si="4"/>
        <v>266.71037991179327</v>
      </c>
      <c r="V11" s="1">
        <f t="shared" si="4"/>
        <v>266.71037991179327</v>
      </c>
    </row>
    <row r="12" spans="1:22">
      <c r="A12" t="s">
        <v>35</v>
      </c>
      <c r="B12">
        <v>11</v>
      </c>
      <c r="C12" t="s">
        <v>166</v>
      </c>
      <c r="D12" s="3">
        <f t="shared" si="2"/>
        <v>8.9941022247586114E-3</v>
      </c>
      <c r="E12" s="1">
        <f t="shared" si="0"/>
        <v>4.7762000000000011</v>
      </c>
      <c r="F12" s="3">
        <f t="shared" si="3"/>
        <v>2.4391414744952905E-2</v>
      </c>
      <c r="G12" s="1">
        <v>4.1850000000000005</v>
      </c>
      <c r="H12" s="1">
        <v>3.7231000000000001</v>
      </c>
      <c r="I12" s="1">
        <v>5.0301999999999998</v>
      </c>
      <c r="J12" s="1">
        <v>7.7431000000000001</v>
      </c>
      <c r="K12" s="1">
        <v>8.9612000000000016</v>
      </c>
      <c r="L12" s="1">
        <f t="shared" si="4"/>
        <v>9.5787188693679219</v>
      </c>
      <c r="M12" s="1">
        <f t="shared" si="4"/>
        <v>9.8935124472344729</v>
      </c>
      <c r="N12" s="1">
        <f t="shared" si="4"/>
        <v>9.8935124472344729</v>
      </c>
      <c r="O12" s="1">
        <f t="shared" si="4"/>
        <v>9.8935124472344729</v>
      </c>
      <c r="P12" s="1">
        <f t="shared" si="4"/>
        <v>9.8935124472344729</v>
      </c>
      <c r="Q12" s="1">
        <f t="shared" si="4"/>
        <v>9.8935124472344729</v>
      </c>
      <c r="R12" s="1">
        <f t="shared" si="4"/>
        <v>9.8935124472344729</v>
      </c>
      <c r="S12" s="1">
        <f t="shared" si="4"/>
        <v>9.8935124472344729</v>
      </c>
      <c r="T12" s="1">
        <f t="shared" si="4"/>
        <v>9.8935124472344729</v>
      </c>
      <c r="U12" s="1">
        <f t="shared" si="4"/>
        <v>9.8935124472344729</v>
      </c>
      <c r="V12" s="1">
        <f t="shared" si="4"/>
        <v>9.8935124472344729</v>
      </c>
    </row>
    <row r="13" spans="1:22">
      <c r="A13" t="s">
        <v>22</v>
      </c>
      <c r="B13">
        <v>12</v>
      </c>
      <c r="C13" t="s">
        <v>71</v>
      </c>
      <c r="D13" s="3">
        <f t="shared" si="2"/>
        <v>3.3112030429717991E-2</v>
      </c>
      <c r="E13" s="1">
        <f t="shared" si="0"/>
        <v>4.0169000000000032</v>
      </c>
      <c r="F13" s="3">
        <f t="shared" si="3"/>
        <v>2.0513771175621077E-2</v>
      </c>
      <c r="G13" s="1">
        <v>28.974</v>
      </c>
      <c r="H13" s="1">
        <v>28.494499999999999</v>
      </c>
      <c r="I13" s="1">
        <v>29.540299999999998</v>
      </c>
      <c r="J13" s="1">
        <v>28.920300000000001</v>
      </c>
      <c r="K13" s="1">
        <v>32.990900000000003</v>
      </c>
      <c r="L13" s="1">
        <f t="shared" si="4"/>
        <v>35.264312407649662</v>
      </c>
      <c r="M13" s="1">
        <f t="shared" si="4"/>
        <v>36.423233472689788</v>
      </c>
      <c r="N13" s="1">
        <f t="shared" si="4"/>
        <v>36.423233472689788</v>
      </c>
      <c r="O13" s="1">
        <f t="shared" si="4"/>
        <v>36.423233472689788</v>
      </c>
      <c r="P13" s="1">
        <f t="shared" si="4"/>
        <v>36.423233472689788</v>
      </c>
      <c r="Q13" s="1">
        <f t="shared" si="4"/>
        <v>36.423233472689788</v>
      </c>
      <c r="R13" s="1">
        <f t="shared" si="4"/>
        <v>36.423233472689788</v>
      </c>
      <c r="S13" s="1">
        <f t="shared" si="4"/>
        <v>36.423233472689788</v>
      </c>
      <c r="T13" s="1">
        <f t="shared" si="4"/>
        <v>36.423233472689788</v>
      </c>
      <c r="U13" s="1">
        <f t="shared" si="4"/>
        <v>36.423233472689788</v>
      </c>
      <c r="V13" s="1">
        <f t="shared" si="4"/>
        <v>36.423233472689788</v>
      </c>
    </row>
    <row r="14" spans="1:22">
      <c r="A14" t="s">
        <v>25</v>
      </c>
      <c r="B14">
        <v>13</v>
      </c>
      <c r="C14" t="s">
        <v>72</v>
      </c>
      <c r="D14" s="3">
        <f t="shared" si="2"/>
        <v>3.624770134104581E-2</v>
      </c>
      <c r="E14" s="1">
        <f t="shared" si="0"/>
        <v>7.1030999999999977</v>
      </c>
      <c r="F14" s="3">
        <f t="shared" si="3"/>
        <v>3.6274581900857354E-2</v>
      </c>
      <c r="G14" s="1">
        <v>29.012</v>
      </c>
      <c r="H14" s="1">
        <v>29.4848</v>
      </c>
      <c r="I14" s="1">
        <v>28.751799999999999</v>
      </c>
      <c r="J14" s="1">
        <v>30.718</v>
      </c>
      <c r="K14" s="1">
        <v>36.115099999999998</v>
      </c>
      <c r="L14" s="1">
        <f t="shared" si="4"/>
        <v>38.603801928213791</v>
      </c>
      <c r="M14" s="1">
        <f t="shared" si="4"/>
        <v>39.872471475150391</v>
      </c>
      <c r="N14" s="1">
        <f t="shared" si="4"/>
        <v>39.872471475150391</v>
      </c>
      <c r="O14" s="1">
        <f t="shared" si="4"/>
        <v>39.872471475150391</v>
      </c>
      <c r="P14" s="1">
        <f t="shared" si="4"/>
        <v>39.872471475150391</v>
      </c>
      <c r="Q14" s="1">
        <f t="shared" si="4"/>
        <v>39.872471475150391</v>
      </c>
      <c r="R14" s="1">
        <f t="shared" si="4"/>
        <v>39.872471475150391</v>
      </c>
      <c r="S14" s="1">
        <f t="shared" si="4"/>
        <v>39.872471475150391</v>
      </c>
      <c r="T14" s="1">
        <f t="shared" si="4"/>
        <v>39.872471475150391</v>
      </c>
      <c r="U14" s="1">
        <f t="shared" si="4"/>
        <v>39.872471475150391</v>
      </c>
      <c r="V14" s="1">
        <f t="shared" si="4"/>
        <v>39.872471475150391</v>
      </c>
    </row>
    <row r="15" spans="1:22">
      <c r="A15" t="s">
        <v>26</v>
      </c>
      <c r="B15">
        <v>14</v>
      </c>
      <c r="C15" t="s">
        <v>73</v>
      </c>
      <c r="D15" s="3">
        <f t="shared" si="2"/>
        <v>2.3944794848514837E-2</v>
      </c>
      <c r="E15" s="1">
        <f t="shared" si="0"/>
        <v>5.3082000000000029</v>
      </c>
      <c r="F15" s="3">
        <f t="shared" si="3"/>
        <v>2.7108267607964292E-2</v>
      </c>
      <c r="G15" s="1">
        <v>18.548999999999999</v>
      </c>
      <c r="H15" s="1">
        <v>18.278200000000002</v>
      </c>
      <c r="I15" s="1">
        <v>20.414099999999998</v>
      </c>
      <c r="J15" s="1">
        <v>23.075900000000001</v>
      </c>
      <c r="K15" s="1">
        <v>23.857200000000002</v>
      </c>
      <c r="L15" s="1">
        <f t="shared" si="4"/>
        <v>25.501206513668301</v>
      </c>
      <c r="M15" s="1">
        <f t="shared" si="4"/>
        <v>26.339274333366319</v>
      </c>
      <c r="N15" s="1">
        <f t="shared" si="4"/>
        <v>26.339274333366319</v>
      </c>
      <c r="O15" s="1">
        <f t="shared" si="4"/>
        <v>26.339274333366319</v>
      </c>
      <c r="P15" s="1">
        <f t="shared" si="4"/>
        <v>26.339274333366319</v>
      </c>
      <c r="Q15" s="1">
        <f t="shared" si="4"/>
        <v>26.339274333366319</v>
      </c>
      <c r="R15" s="1">
        <f t="shared" si="4"/>
        <v>26.339274333366319</v>
      </c>
      <c r="S15" s="1">
        <f t="shared" si="4"/>
        <v>26.339274333366319</v>
      </c>
      <c r="T15" s="1">
        <f t="shared" si="4"/>
        <v>26.339274333366319</v>
      </c>
      <c r="U15" s="1">
        <f t="shared" si="4"/>
        <v>26.339274333366319</v>
      </c>
      <c r="V15" s="1">
        <f t="shared" si="4"/>
        <v>26.339274333366319</v>
      </c>
    </row>
    <row r="16" spans="1:22">
      <c r="A16" t="s">
        <v>19</v>
      </c>
      <c r="B16">
        <v>15</v>
      </c>
      <c r="C16" t="s">
        <v>65</v>
      </c>
      <c r="D16" s="3">
        <f t="shared" si="2"/>
        <v>0.12061222363650706</v>
      </c>
      <c r="E16" s="1">
        <f t="shared" si="0"/>
        <v>12.047000000000011</v>
      </c>
      <c r="F16" s="3">
        <f t="shared" si="3"/>
        <v>6.1522418121612965E-2</v>
      </c>
      <c r="G16" s="1">
        <v>108.124</v>
      </c>
      <c r="H16" s="1">
        <v>110.80489999999999</v>
      </c>
      <c r="I16" s="1">
        <v>104.2773</v>
      </c>
      <c r="J16" s="1">
        <v>104.2616</v>
      </c>
      <c r="K16" s="1">
        <v>120.17100000000001</v>
      </c>
      <c r="L16" s="1">
        <f t="shared" si="4"/>
        <v>128.45201817288003</v>
      </c>
      <c r="M16" s="1">
        <f t="shared" si="4"/>
        <v>132.67344600015775</v>
      </c>
      <c r="N16" s="1">
        <f t="shared" si="4"/>
        <v>132.67344600015775</v>
      </c>
      <c r="O16" s="1">
        <f t="shared" si="4"/>
        <v>132.67344600015775</v>
      </c>
      <c r="P16" s="1">
        <f t="shared" si="4"/>
        <v>132.67344600015775</v>
      </c>
      <c r="Q16" s="1">
        <f t="shared" si="4"/>
        <v>132.67344600015775</v>
      </c>
      <c r="R16" s="1">
        <f t="shared" si="4"/>
        <v>132.67344600015775</v>
      </c>
      <c r="S16" s="1">
        <f t="shared" si="4"/>
        <v>132.67344600015775</v>
      </c>
      <c r="T16" s="1">
        <f t="shared" si="4"/>
        <v>132.67344600015775</v>
      </c>
      <c r="U16" s="1">
        <f t="shared" si="4"/>
        <v>132.67344600015775</v>
      </c>
      <c r="V16" s="1">
        <f t="shared" si="4"/>
        <v>132.67344600015775</v>
      </c>
    </row>
    <row r="17" spans="1:22">
      <c r="A17" t="s">
        <v>20</v>
      </c>
      <c r="B17">
        <v>16</v>
      </c>
      <c r="C17" t="s">
        <v>69</v>
      </c>
      <c r="D17" s="3">
        <f t="shared" si="2"/>
        <v>2.5337489604471072E-2</v>
      </c>
      <c r="E17" s="1">
        <f t="shared" si="0"/>
        <v>3.1347999999999985</v>
      </c>
      <c r="F17" s="3">
        <f t="shared" si="3"/>
        <v>1.6009004426631696E-2</v>
      </c>
      <c r="G17" s="1">
        <v>22.11</v>
      </c>
      <c r="H17" s="1">
        <v>22.415299999999998</v>
      </c>
      <c r="I17" s="1">
        <v>24.126900000000003</v>
      </c>
      <c r="J17" s="1">
        <v>24.991799999999998</v>
      </c>
      <c r="K17" s="1">
        <v>25.244799999999998</v>
      </c>
      <c r="L17" s="1">
        <f t="shared" si="4"/>
        <v>26.98442642876169</v>
      </c>
      <c r="M17" s="1">
        <f t="shared" si="4"/>
        <v>27.87123856491818</v>
      </c>
      <c r="N17" s="1">
        <f t="shared" si="4"/>
        <v>27.87123856491818</v>
      </c>
      <c r="O17" s="1">
        <f t="shared" si="4"/>
        <v>27.87123856491818</v>
      </c>
      <c r="P17" s="1">
        <f t="shared" si="4"/>
        <v>27.87123856491818</v>
      </c>
      <c r="Q17" s="1">
        <f t="shared" si="4"/>
        <v>27.87123856491818</v>
      </c>
      <c r="R17" s="1">
        <f t="shared" si="4"/>
        <v>27.87123856491818</v>
      </c>
      <c r="S17" s="1">
        <f t="shared" si="4"/>
        <v>27.87123856491818</v>
      </c>
      <c r="T17" s="1">
        <f t="shared" si="4"/>
        <v>27.87123856491818</v>
      </c>
      <c r="U17" s="1">
        <f t="shared" si="4"/>
        <v>27.87123856491818</v>
      </c>
      <c r="V17" s="1">
        <f t="shared" si="4"/>
        <v>27.87123856491818</v>
      </c>
    </row>
    <row r="18" spans="1:22">
      <c r="A18" t="s">
        <v>9</v>
      </c>
      <c r="B18">
        <v>17</v>
      </c>
      <c r="C18" t="s">
        <v>63</v>
      </c>
      <c r="D18" s="3">
        <f t="shared" si="2"/>
        <v>1.3615307517962208E-2</v>
      </c>
      <c r="E18" s="1">
        <f t="shared" si="0"/>
        <v>2.9405000000000001</v>
      </c>
      <c r="F18" s="3">
        <f t="shared" si="3"/>
        <v>1.5016740307678489E-2</v>
      </c>
      <c r="G18" s="1">
        <v>10.625</v>
      </c>
      <c r="H18" s="1">
        <v>8.3202999999999996</v>
      </c>
      <c r="I18" s="1">
        <v>9.1067999999999998</v>
      </c>
      <c r="J18" s="1">
        <v>12.0458</v>
      </c>
      <c r="K18" s="1">
        <v>13.5655</v>
      </c>
      <c r="L18" s="1">
        <f t="shared" si="4"/>
        <v>14.500302506629751</v>
      </c>
      <c r="M18" s="1">
        <f t="shared" si="4"/>
        <v>14.976838269758428</v>
      </c>
      <c r="N18" s="1">
        <f t="shared" si="4"/>
        <v>14.976838269758428</v>
      </c>
      <c r="O18" s="1">
        <f t="shared" si="4"/>
        <v>14.976838269758428</v>
      </c>
      <c r="P18" s="1">
        <f t="shared" si="4"/>
        <v>14.976838269758428</v>
      </c>
      <c r="Q18" s="1">
        <f t="shared" si="4"/>
        <v>14.976838269758428</v>
      </c>
      <c r="R18" s="1">
        <f t="shared" si="4"/>
        <v>14.976838269758428</v>
      </c>
      <c r="S18" s="1">
        <f t="shared" si="4"/>
        <v>14.976838269758428</v>
      </c>
      <c r="T18" s="1">
        <f t="shared" si="4"/>
        <v>14.976838269758428</v>
      </c>
      <c r="U18" s="1">
        <f t="shared" si="4"/>
        <v>14.976838269758428</v>
      </c>
      <c r="V18" s="1">
        <f t="shared" si="4"/>
        <v>14.976838269758428</v>
      </c>
    </row>
    <row r="19" spans="1:22">
      <c r="A19" t="s">
        <v>31</v>
      </c>
      <c r="B19">
        <v>18</v>
      </c>
      <c r="C19" t="s">
        <v>62</v>
      </c>
      <c r="D19" s="3">
        <f t="shared" si="2"/>
        <v>7.3889402211168895E-2</v>
      </c>
      <c r="E19" s="1">
        <f t="shared" si="0"/>
        <v>12.995100000000001</v>
      </c>
      <c r="F19" s="3">
        <f t="shared" si="3"/>
        <v>6.6364238045336768E-2</v>
      </c>
      <c r="G19" s="1">
        <v>60.624000000000002</v>
      </c>
      <c r="H19" s="1">
        <v>60.2896</v>
      </c>
      <c r="I19" s="1">
        <v>64.227800000000002</v>
      </c>
      <c r="J19" s="1">
        <v>68.739199999999997</v>
      </c>
      <c r="K19" s="1">
        <v>73.619100000000003</v>
      </c>
      <c r="L19" s="1">
        <f t="shared" si="4"/>
        <v>78.692213354894875</v>
      </c>
      <c r="M19" s="1">
        <f t="shared" si="4"/>
        <v>81.278342432285783</v>
      </c>
      <c r="N19" s="1">
        <f t="shared" si="4"/>
        <v>81.278342432285783</v>
      </c>
      <c r="O19" s="1">
        <f t="shared" si="4"/>
        <v>81.278342432285783</v>
      </c>
      <c r="P19" s="1">
        <f t="shared" si="4"/>
        <v>81.278342432285783</v>
      </c>
      <c r="Q19" s="1">
        <f t="shared" si="4"/>
        <v>81.278342432285783</v>
      </c>
      <c r="R19" s="1">
        <f t="shared" si="4"/>
        <v>81.278342432285783</v>
      </c>
      <c r="S19" s="1">
        <f t="shared" si="4"/>
        <v>81.278342432285783</v>
      </c>
      <c r="T19" s="1">
        <f t="shared" si="4"/>
        <v>81.278342432285783</v>
      </c>
      <c r="U19" s="1">
        <f t="shared" si="4"/>
        <v>81.278342432285783</v>
      </c>
      <c r="V19" s="1">
        <f t="shared" si="4"/>
        <v>81.278342432285783</v>
      </c>
    </row>
    <row r="20" spans="1:22">
      <c r="A20" t="s">
        <v>5</v>
      </c>
      <c r="B20">
        <v>19</v>
      </c>
      <c r="C20" t="s">
        <v>167</v>
      </c>
      <c r="D20" s="3">
        <f t="shared" si="2"/>
        <v>2.6634333719613087E-2</v>
      </c>
      <c r="E20" s="1">
        <f t="shared" si="0"/>
        <v>9.6849000000000025</v>
      </c>
      <c r="F20" s="3">
        <f t="shared" si="3"/>
        <v>4.9459489272516727E-2</v>
      </c>
      <c r="G20" s="1">
        <v>16.852</v>
      </c>
      <c r="H20" s="1">
        <v>18.132400000000001</v>
      </c>
      <c r="I20" s="1">
        <v>19.835099999999997</v>
      </c>
      <c r="J20" s="1">
        <v>23.075800000000001</v>
      </c>
      <c r="K20" s="1">
        <v>26.536900000000003</v>
      </c>
      <c r="L20" s="1">
        <f t="shared" si="4"/>
        <v>28.365565411387937</v>
      </c>
      <c r="M20" s="1">
        <f t="shared" si="4"/>
        <v>29.297767091574396</v>
      </c>
      <c r="N20" s="1">
        <f t="shared" si="4"/>
        <v>29.297767091574396</v>
      </c>
      <c r="O20" s="1">
        <f t="shared" si="4"/>
        <v>29.297767091574396</v>
      </c>
      <c r="P20" s="1">
        <f t="shared" si="4"/>
        <v>29.297767091574396</v>
      </c>
      <c r="Q20" s="1">
        <f t="shared" si="4"/>
        <v>29.297767091574396</v>
      </c>
      <c r="R20" s="1">
        <f t="shared" si="4"/>
        <v>29.297767091574396</v>
      </c>
      <c r="S20" s="1">
        <f t="shared" si="4"/>
        <v>29.297767091574396</v>
      </c>
      <c r="T20" s="1">
        <f t="shared" si="4"/>
        <v>29.297767091574396</v>
      </c>
      <c r="U20" s="1">
        <f t="shared" si="4"/>
        <v>29.297767091574396</v>
      </c>
      <c r="V20" s="1">
        <f t="shared" si="4"/>
        <v>29.297767091574396</v>
      </c>
    </row>
    <row r="21" spans="1:22">
      <c r="A21" t="s">
        <v>12</v>
      </c>
      <c r="B21">
        <v>20</v>
      </c>
      <c r="C21" t="s">
        <v>84</v>
      </c>
      <c r="D21" s="3">
        <f t="shared" si="2"/>
        <v>3.0969291863495031E-3</v>
      </c>
      <c r="E21" s="1">
        <f t="shared" si="0"/>
        <v>1.2895999999999999</v>
      </c>
      <c r="F21" s="3">
        <f t="shared" si="3"/>
        <v>6.5858147596606622E-3</v>
      </c>
      <c r="G21" s="1">
        <v>1.796</v>
      </c>
      <c r="H21" s="1">
        <v>1.5917999999999999</v>
      </c>
      <c r="I21" s="1">
        <v>2.2946</v>
      </c>
      <c r="J21" s="1">
        <v>2.5246</v>
      </c>
      <c r="K21" s="1">
        <v>3.0855999999999999</v>
      </c>
      <c r="L21" s="1">
        <f t="shared" si="4"/>
        <v>3.2982295834622208</v>
      </c>
      <c r="M21" s="1">
        <f t="shared" si="4"/>
        <v>3.4066221049844536</v>
      </c>
      <c r="N21" s="1">
        <f t="shared" si="4"/>
        <v>3.4066221049844536</v>
      </c>
      <c r="O21" s="1">
        <f t="shared" si="4"/>
        <v>3.4066221049844536</v>
      </c>
      <c r="P21" s="1">
        <f t="shared" si="4"/>
        <v>3.4066221049844536</v>
      </c>
      <c r="Q21" s="1">
        <f t="shared" si="4"/>
        <v>3.4066221049844536</v>
      </c>
      <c r="R21" s="1">
        <f t="shared" si="4"/>
        <v>3.4066221049844536</v>
      </c>
      <c r="S21" s="1">
        <f t="shared" si="4"/>
        <v>3.4066221049844536</v>
      </c>
      <c r="T21" s="1">
        <f t="shared" si="4"/>
        <v>3.4066221049844536</v>
      </c>
      <c r="U21" s="1">
        <f t="shared" si="4"/>
        <v>3.4066221049844536</v>
      </c>
      <c r="V21" s="1">
        <f t="shared" si="4"/>
        <v>3.4066221049844536</v>
      </c>
    </row>
    <row r="22" spans="1:22">
      <c r="A22" t="s">
        <v>34</v>
      </c>
      <c r="B22">
        <v>21</v>
      </c>
      <c r="C22" t="s">
        <v>83</v>
      </c>
      <c r="D22" s="3">
        <f t="shared" si="2"/>
        <v>1.7948659787233655E-3</v>
      </c>
      <c r="E22" s="1">
        <f t="shared" si="0"/>
        <v>0.58129999999999993</v>
      </c>
      <c r="F22" s="3">
        <f t="shared" si="3"/>
        <v>2.9686213708054769E-3</v>
      </c>
      <c r="G22" s="1">
        <v>1.2070000000000001</v>
      </c>
      <c r="H22" s="1">
        <v>1.1487000000000001</v>
      </c>
      <c r="I22" s="1">
        <v>1.1956</v>
      </c>
      <c r="J22" s="1">
        <v>1.3808</v>
      </c>
      <c r="K22" s="1">
        <v>1.7883</v>
      </c>
      <c r="L22" s="1">
        <f t="shared" si="4"/>
        <v>1.9115322673403843</v>
      </c>
      <c r="M22" s="1">
        <f t="shared" si="4"/>
        <v>1.974352576595702</v>
      </c>
      <c r="N22" s="1">
        <f t="shared" si="4"/>
        <v>1.974352576595702</v>
      </c>
      <c r="O22" s="1">
        <f t="shared" si="4"/>
        <v>1.974352576595702</v>
      </c>
      <c r="P22" s="1">
        <f t="shared" si="4"/>
        <v>1.974352576595702</v>
      </c>
      <c r="Q22" s="1">
        <f t="shared" si="4"/>
        <v>1.974352576595702</v>
      </c>
      <c r="R22" s="1">
        <f t="shared" si="4"/>
        <v>1.974352576595702</v>
      </c>
      <c r="S22" s="1">
        <f t="shared" si="4"/>
        <v>1.974352576595702</v>
      </c>
      <c r="T22" s="1">
        <f t="shared" si="4"/>
        <v>1.974352576595702</v>
      </c>
      <c r="U22" s="1">
        <f t="shared" si="4"/>
        <v>1.974352576595702</v>
      </c>
      <c r="V22" s="1">
        <f t="shared" si="4"/>
        <v>1.974352576595702</v>
      </c>
    </row>
    <row r="23" spans="1:22">
      <c r="A23" t="s">
        <v>33</v>
      </c>
      <c r="B23">
        <v>22</v>
      </c>
      <c r="C23" t="s">
        <v>81</v>
      </c>
      <c r="D23" s="3">
        <f t="shared" si="2"/>
        <v>1.4360031868581643E-2</v>
      </c>
      <c r="E23" s="1">
        <f t="shared" si="0"/>
        <v>4.0344999999999995</v>
      </c>
      <c r="F23" s="3">
        <f t="shared" si="3"/>
        <v>2.0603652022216923E-2</v>
      </c>
      <c r="G23" s="1">
        <v>10.273</v>
      </c>
      <c r="H23" s="1">
        <v>9.2467000000000006</v>
      </c>
      <c r="I23" s="1">
        <v>11.842600000000001</v>
      </c>
      <c r="J23" s="1">
        <v>11.786899999999999</v>
      </c>
      <c r="K23" s="1">
        <v>14.307499999999999</v>
      </c>
      <c r="L23" s="1">
        <f t="shared" si="4"/>
        <v>15.293433940039449</v>
      </c>
      <c r="M23" s="1">
        <f t="shared" si="4"/>
        <v>15.796035055439807</v>
      </c>
      <c r="N23" s="1">
        <f t="shared" si="4"/>
        <v>15.796035055439807</v>
      </c>
      <c r="O23" s="1">
        <f t="shared" si="4"/>
        <v>15.796035055439807</v>
      </c>
      <c r="P23" s="1">
        <f t="shared" si="4"/>
        <v>15.796035055439807</v>
      </c>
      <c r="Q23" s="1">
        <f t="shared" si="4"/>
        <v>15.796035055439807</v>
      </c>
      <c r="R23" s="1">
        <f t="shared" si="4"/>
        <v>15.796035055439807</v>
      </c>
      <c r="S23" s="1">
        <f t="shared" si="4"/>
        <v>15.796035055439807</v>
      </c>
      <c r="T23" s="1">
        <f t="shared" si="4"/>
        <v>15.796035055439807</v>
      </c>
      <c r="U23" s="1">
        <f t="shared" si="4"/>
        <v>15.796035055439807</v>
      </c>
      <c r="V23" s="1">
        <f t="shared" si="4"/>
        <v>15.796035055439807</v>
      </c>
    </row>
    <row r="24" spans="1:22">
      <c r="A24" t="s">
        <v>14</v>
      </c>
      <c r="B24">
        <v>23</v>
      </c>
      <c r="C24" t="s">
        <v>70</v>
      </c>
      <c r="D24" s="3">
        <f t="shared" si="2"/>
        <v>6.3803204884107026E-2</v>
      </c>
      <c r="E24" s="1">
        <f t="shared" si="0"/>
        <v>-2.6252000000000066</v>
      </c>
      <c r="F24" s="3">
        <f t="shared" si="3"/>
        <v>-1.3406545368378734E-2</v>
      </c>
      <c r="G24" s="1">
        <v>66.195000000000007</v>
      </c>
      <c r="H24" s="1">
        <v>71.67110000000001</v>
      </c>
      <c r="I24" s="1">
        <v>71.478499999999997</v>
      </c>
      <c r="J24" s="1">
        <v>71.772000000000006</v>
      </c>
      <c r="K24" s="1">
        <v>63.569800000000001</v>
      </c>
      <c r="L24" s="1">
        <f t="shared" si="4"/>
        <v>67.95041320157398</v>
      </c>
      <c r="M24" s="1">
        <f t="shared" si="4"/>
        <v>70.183525372517735</v>
      </c>
      <c r="N24" s="1">
        <f t="shared" si="4"/>
        <v>70.183525372517735</v>
      </c>
      <c r="O24" s="1">
        <f t="shared" si="4"/>
        <v>70.183525372517735</v>
      </c>
      <c r="P24" s="1">
        <f t="shared" si="4"/>
        <v>70.183525372517735</v>
      </c>
      <c r="Q24" s="1">
        <f t="shared" si="4"/>
        <v>70.183525372517735</v>
      </c>
      <c r="R24" s="1">
        <f t="shared" si="4"/>
        <v>70.183525372517735</v>
      </c>
      <c r="S24" s="1">
        <f t="shared" si="4"/>
        <v>70.183525372517735</v>
      </c>
      <c r="T24" s="1">
        <f t="shared" si="4"/>
        <v>70.183525372517735</v>
      </c>
      <c r="U24" s="1">
        <f t="shared" si="4"/>
        <v>70.183525372517735</v>
      </c>
      <c r="V24" s="1">
        <f t="shared" si="4"/>
        <v>70.183525372517735</v>
      </c>
    </row>
    <row r="25" spans="1:22">
      <c r="A25" t="s">
        <v>3</v>
      </c>
      <c r="B25">
        <v>24</v>
      </c>
      <c r="C25" t="s">
        <v>168</v>
      </c>
      <c r="D25" s="3">
        <f t="shared" si="2"/>
        <v>1.6462723936705254E-2</v>
      </c>
      <c r="E25" s="1">
        <f t="shared" si="0"/>
        <v>-1.4335000000000022</v>
      </c>
      <c r="F25" s="3">
        <f t="shared" si="3"/>
        <v>-7.3206928179075492E-3</v>
      </c>
      <c r="G25" s="1">
        <v>17.836000000000002</v>
      </c>
      <c r="H25" s="1">
        <v>17.0914</v>
      </c>
      <c r="I25" s="1">
        <v>16.077000000000002</v>
      </c>
      <c r="J25" s="1">
        <v>16.300899999999999</v>
      </c>
      <c r="K25" s="1">
        <v>16.4025</v>
      </c>
      <c r="L25" s="1">
        <f t="shared" si="4"/>
        <v>17.532800992591095</v>
      </c>
      <c r="M25" s="1">
        <f t="shared" si="4"/>
        <v>18.108996330375778</v>
      </c>
      <c r="N25" s="1">
        <f t="shared" si="4"/>
        <v>18.108996330375778</v>
      </c>
      <c r="O25" s="1">
        <f t="shared" si="4"/>
        <v>18.108996330375778</v>
      </c>
      <c r="P25" s="1">
        <f t="shared" si="4"/>
        <v>18.108996330375778</v>
      </c>
      <c r="Q25" s="1">
        <f t="shared" si="4"/>
        <v>18.108996330375778</v>
      </c>
      <c r="R25" s="1">
        <f t="shared" ref="M25:V32" si="5">$D25*R$33</f>
        <v>18.108996330375778</v>
      </c>
      <c r="S25" s="1">
        <f t="shared" si="5"/>
        <v>18.108996330375778</v>
      </c>
      <c r="T25" s="1">
        <f t="shared" si="5"/>
        <v>18.108996330375778</v>
      </c>
      <c r="U25" s="1">
        <f t="shared" si="5"/>
        <v>18.108996330375778</v>
      </c>
      <c r="V25" s="1">
        <f t="shared" si="5"/>
        <v>18.108996330375778</v>
      </c>
    </row>
    <row r="26" spans="1:22">
      <c r="A26" t="s">
        <v>15</v>
      </c>
      <c r="B26">
        <v>25</v>
      </c>
      <c r="C26" t="s">
        <v>61</v>
      </c>
      <c r="D26" s="3">
        <f t="shared" si="2"/>
        <v>6.0612231665880117E-2</v>
      </c>
      <c r="E26" s="1">
        <f t="shared" si="0"/>
        <v>21.920500000000004</v>
      </c>
      <c r="F26" s="3">
        <f t="shared" si="3"/>
        <v>0.11194506237526489</v>
      </c>
      <c r="G26" s="1">
        <v>38.47</v>
      </c>
      <c r="H26" s="1">
        <v>39.3613</v>
      </c>
      <c r="I26" s="1">
        <v>44.296800000000005</v>
      </c>
      <c r="J26" s="1">
        <v>53.862400000000001</v>
      </c>
      <c r="K26" s="1">
        <v>60.390500000000003</v>
      </c>
      <c r="L26" s="1">
        <f t="shared" si="4"/>
        <v>64.552026724162332</v>
      </c>
      <c r="M26" s="1">
        <f t="shared" si="5"/>
        <v>66.673454832468124</v>
      </c>
      <c r="N26" s="1">
        <f t="shared" si="5"/>
        <v>66.673454832468124</v>
      </c>
      <c r="O26" s="1">
        <f t="shared" si="5"/>
        <v>66.673454832468124</v>
      </c>
      <c r="P26" s="1">
        <f t="shared" si="5"/>
        <v>66.673454832468124</v>
      </c>
      <c r="Q26" s="1">
        <f t="shared" si="5"/>
        <v>66.673454832468124</v>
      </c>
      <c r="R26" s="1">
        <f t="shared" si="5"/>
        <v>66.673454832468124</v>
      </c>
      <c r="S26" s="1">
        <f t="shared" si="5"/>
        <v>66.673454832468124</v>
      </c>
      <c r="T26" s="1">
        <f t="shared" si="5"/>
        <v>66.673454832468124</v>
      </c>
      <c r="U26" s="1">
        <f t="shared" si="5"/>
        <v>66.673454832468124</v>
      </c>
      <c r="V26" s="1">
        <f t="shared" si="5"/>
        <v>66.673454832468124</v>
      </c>
    </row>
    <row r="27" spans="1:22">
      <c r="A27" t="s">
        <v>10</v>
      </c>
      <c r="B27">
        <v>26</v>
      </c>
      <c r="C27" t="s">
        <v>78</v>
      </c>
      <c r="D27" s="3">
        <f t="shared" si="2"/>
        <v>2.743345707266321E-2</v>
      </c>
      <c r="E27" s="1">
        <f t="shared" si="0"/>
        <v>7.7220999999999975</v>
      </c>
      <c r="F27" s="3">
        <f t="shared" si="3"/>
        <v>3.9435732130564199E-2</v>
      </c>
      <c r="G27" s="1">
        <v>19.611000000000001</v>
      </c>
      <c r="H27" s="1">
        <v>20.077400000000001</v>
      </c>
      <c r="I27" s="1">
        <v>20.263099999999998</v>
      </c>
      <c r="J27" s="1">
        <v>24.007000000000001</v>
      </c>
      <c r="K27" s="1">
        <v>27.333099999999998</v>
      </c>
      <c r="L27" s="1">
        <f t="shared" si="4"/>
        <v>29.216631782386319</v>
      </c>
      <c r="M27" s="1">
        <f t="shared" si="5"/>
        <v>30.176802779929531</v>
      </c>
      <c r="N27" s="1">
        <f t="shared" si="5"/>
        <v>30.176802779929531</v>
      </c>
      <c r="O27" s="1">
        <f t="shared" si="5"/>
        <v>30.176802779929531</v>
      </c>
      <c r="P27" s="1">
        <f t="shared" si="5"/>
        <v>30.176802779929531</v>
      </c>
      <c r="Q27" s="1">
        <f t="shared" si="5"/>
        <v>30.176802779929531</v>
      </c>
      <c r="R27" s="1">
        <f t="shared" si="5"/>
        <v>30.176802779929531</v>
      </c>
      <c r="S27" s="1">
        <f t="shared" si="5"/>
        <v>30.176802779929531</v>
      </c>
      <c r="T27" s="1">
        <f t="shared" si="5"/>
        <v>30.176802779929531</v>
      </c>
      <c r="U27" s="1">
        <f t="shared" si="5"/>
        <v>30.176802779929531</v>
      </c>
      <c r="V27" s="1">
        <f t="shared" si="5"/>
        <v>30.176802779929531</v>
      </c>
    </row>
    <row r="28" spans="1:22">
      <c r="A28" t="s">
        <v>11</v>
      </c>
      <c r="B28">
        <v>27</v>
      </c>
      <c r="C28" t="s">
        <v>59</v>
      </c>
      <c r="D28" s="3">
        <f t="shared" si="2"/>
        <v>2.2028283868046086E-2</v>
      </c>
      <c r="E28" s="1">
        <f t="shared" si="0"/>
        <v>1.2597000000000023</v>
      </c>
      <c r="F28" s="3">
        <f t="shared" si="3"/>
        <v>6.433119457773381E-3</v>
      </c>
      <c r="G28" s="1">
        <v>20.687999999999999</v>
      </c>
      <c r="H28" s="1">
        <v>17.9893</v>
      </c>
      <c r="I28" s="1">
        <v>18.125499999999999</v>
      </c>
      <c r="J28" s="1">
        <v>20.229599999999998</v>
      </c>
      <c r="K28" s="1">
        <v>21.947700000000001</v>
      </c>
      <c r="L28" s="1">
        <f t="shared" si="4"/>
        <v>23.460122319469082</v>
      </c>
      <c r="M28" s="1">
        <f t="shared" si="5"/>
        <v>24.231112254850693</v>
      </c>
      <c r="N28" s="1">
        <f t="shared" si="5"/>
        <v>24.231112254850693</v>
      </c>
      <c r="O28" s="1">
        <f t="shared" si="5"/>
        <v>24.231112254850693</v>
      </c>
      <c r="P28" s="1">
        <f t="shared" si="5"/>
        <v>24.231112254850693</v>
      </c>
      <c r="Q28" s="1">
        <f t="shared" si="5"/>
        <v>24.231112254850693</v>
      </c>
      <c r="R28" s="1">
        <f t="shared" si="5"/>
        <v>24.231112254850693</v>
      </c>
      <c r="S28" s="1">
        <f t="shared" si="5"/>
        <v>24.231112254850693</v>
      </c>
      <c r="T28" s="1">
        <f t="shared" si="5"/>
        <v>24.231112254850693</v>
      </c>
      <c r="U28" s="1">
        <f t="shared" si="5"/>
        <v>24.231112254850693</v>
      </c>
      <c r="V28" s="1">
        <f t="shared" si="5"/>
        <v>24.231112254850693</v>
      </c>
    </row>
    <row r="29" spans="1:22">
      <c r="A29" t="s">
        <v>18</v>
      </c>
      <c r="B29">
        <v>28</v>
      </c>
      <c r="C29" t="s">
        <v>85</v>
      </c>
      <c r="D29" s="3">
        <f t="shared" si="2"/>
        <v>1.2414213676471263E-2</v>
      </c>
      <c r="E29" s="1">
        <f t="shared" si="0"/>
        <v>4.9287999999999981</v>
      </c>
      <c r="F29" s="3">
        <f t="shared" si="3"/>
        <v>2.5170722539869312E-2</v>
      </c>
      <c r="G29" s="1">
        <v>7.44</v>
      </c>
      <c r="H29" s="1">
        <v>8.6837</v>
      </c>
      <c r="I29" s="1">
        <v>11.101000000000001</v>
      </c>
      <c r="J29" s="1">
        <v>11.553000000000001</v>
      </c>
      <c r="K29" s="1">
        <v>12.368799999999998</v>
      </c>
      <c r="L29" s="1">
        <f t="shared" si="4"/>
        <v>13.221137565441895</v>
      </c>
      <c r="M29" s="1">
        <f t="shared" si="5"/>
        <v>13.655635044118389</v>
      </c>
      <c r="N29" s="1">
        <f t="shared" si="5"/>
        <v>13.655635044118389</v>
      </c>
      <c r="O29" s="1">
        <f t="shared" si="5"/>
        <v>13.655635044118389</v>
      </c>
      <c r="P29" s="1">
        <f t="shared" si="5"/>
        <v>13.655635044118389</v>
      </c>
      <c r="Q29" s="1">
        <f t="shared" si="5"/>
        <v>13.655635044118389</v>
      </c>
      <c r="R29" s="1">
        <f t="shared" si="5"/>
        <v>13.655635044118389</v>
      </c>
      <c r="S29" s="1">
        <f t="shared" si="5"/>
        <v>13.655635044118389</v>
      </c>
      <c r="T29" s="1">
        <f t="shared" si="5"/>
        <v>13.655635044118389</v>
      </c>
      <c r="U29" s="1">
        <f t="shared" si="5"/>
        <v>13.655635044118389</v>
      </c>
      <c r="V29" s="1">
        <f t="shared" si="5"/>
        <v>13.655635044118389</v>
      </c>
    </row>
    <row r="30" spans="1:22">
      <c r="A30" t="s">
        <v>29</v>
      </c>
      <c r="B30">
        <v>29</v>
      </c>
      <c r="C30" t="s">
        <v>169</v>
      </c>
      <c r="D30" s="3">
        <f t="shared" si="2"/>
        <v>0</v>
      </c>
      <c r="E30" s="1">
        <f t="shared" si="0"/>
        <v>0</v>
      </c>
      <c r="F30" s="3">
        <f t="shared" si="3"/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4"/>
        <v>0</v>
      </c>
      <c r="M30" s="1">
        <f t="shared" si="5"/>
        <v>0</v>
      </c>
      <c r="N30" s="1">
        <f t="shared" si="5"/>
        <v>0</v>
      </c>
      <c r="O30" s="1">
        <f t="shared" si="5"/>
        <v>0</v>
      </c>
      <c r="P30" s="1">
        <f t="shared" si="5"/>
        <v>0</v>
      </c>
      <c r="Q30" s="1">
        <f t="shared" si="5"/>
        <v>0</v>
      </c>
      <c r="R30" s="1">
        <f t="shared" si="5"/>
        <v>0</v>
      </c>
      <c r="S30" s="1">
        <f t="shared" si="5"/>
        <v>0</v>
      </c>
      <c r="T30" s="1">
        <f t="shared" si="5"/>
        <v>0</v>
      </c>
      <c r="U30" s="1">
        <f t="shared" si="5"/>
        <v>0</v>
      </c>
      <c r="V30" s="1">
        <f t="shared" si="5"/>
        <v>0</v>
      </c>
    </row>
    <row r="31" spans="1:22">
      <c r="A31" t="s">
        <v>4</v>
      </c>
      <c r="B31">
        <v>30</v>
      </c>
      <c r="C31" t="s">
        <v>170</v>
      </c>
      <c r="D31" s="3">
        <f t="shared" si="2"/>
        <v>2.1625911910952641E-2</v>
      </c>
      <c r="E31" s="1">
        <f t="shared" si="0"/>
        <v>7.3657999999999966</v>
      </c>
      <c r="F31" s="3">
        <f t="shared" si="3"/>
        <v>3.7616155673626313E-2</v>
      </c>
      <c r="G31" s="1">
        <v>14.181000000000001</v>
      </c>
      <c r="H31" s="1">
        <v>14.173299999999999</v>
      </c>
      <c r="I31" s="1">
        <v>15.175000000000001</v>
      </c>
      <c r="J31" s="1">
        <v>19.250400000000003</v>
      </c>
      <c r="K31" s="1">
        <v>21.546799999999998</v>
      </c>
      <c r="L31" s="1">
        <f t="shared" si="4"/>
        <v>23.031596185164563</v>
      </c>
      <c r="M31" s="1">
        <f t="shared" si="5"/>
        <v>23.788503102047905</v>
      </c>
      <c r="N31" s="1">
        <f t="shared" si="5"/>
        <v>23.788503102047905</v>
      </c>
      <c r="O31" s="1">
        <f t="shared" si="5"/>
        <v>23.788503102047905</v>
      </c>
      <c r="P31" s="1">
        <f t="shared" si="5"/>
        <v>23.788503102047905</v>
      </c>
      <c r="Q31" s="1">
        <f t="shared" si="5"/>
        <v>23.788503102047905</v>
      </c>
      <c r="R31" s="1">
        <f t="shared" si="5"/>
        <v>23.788503102047905</v>
      </c>
      <c r="S31" s="1">
        <f t="shared" si="5"/>
        <v>23.788503102047905</v>
      </c>
      <c r="T31" s="1">
        <f t="shared" si="5"/>
        <v>23.788503102047905</v>
      </c>
      <c r="U31" s="1">
        <f t="shared" si="5"/>
        <v>23.788503102047905</v>
      </c>
      <c r="V31" s="1">
        <f t="shared" si="5"/>
        <v>23.788503102047905</v>
      </c>
    </row>
    <row r="32" spans="1:22">
      <c r="A32" t="s">
        <v>23</v>
      </c>
      <c r="B32">
        <v>31</v>
      </c>
      <c r="C32" t="s">
        <v>66</v>
      </c>
      <c r="D32" s="3">
        <f t="shared" si="2"/>
        <v>1.3556391993189485E-2</v>
      </c>
      <c r="E32" s="1">
        <f t="shared" si="0"/>
        <v>-2.4402000000000008</v>
      </c>
      <c r="F32" s="3">
        <f t="shared" si="3"/>
        <v>-1.2461775105865351E-2</v>
      </c>
      <c r="G32" s="1">
        <v>15.947000000000001</v>
      </c>
      <c r="H32" s="1">
        <v>12.995899999999999</v>
      </c>
      <c r="I32" s="1">
        <v>10.906799999999999</v>
      </c>
      <c r="J32" s="1">
        <v>12.665100000000001</v>
      </c>
      <c r="K32" s="1">
        <v>13.5068</v>
      </c>
      <c r="L32" s="1">
        <f t="shared" si="4"/>
        <v>14.437557472746802</v>
      </c>
      <c r="M32" s="1">
        <f t="shared" si="5"/>
        <v>14.912031192508433</v>
      </c>
      <c r="N32" s="1">
        <f t="shared" si="5"/>
        <v>14.912031192508433</v>
      </c>
      <c r="O32" s="1">
        <f t="shared" si="5"/>
        <v>14.912031192508433</v>
      </c>
      <c r="P32" s="1">
        <f t="shared" si="5"/>
        <v>14.912031192508433</v>
      </c>
      <c r="Q32" s="1">
        <f t="shared" si="5"/>
        <v>14.912031192508433</v>
      </c>
      <c r="R32" s="1">
        <f t="shared" si="5"/>
        <v>14.912031192508433</v>
      </c>
      <c r="S32" s="1">
        <f t="shared" si="5"/>
        <v>14.912031192508433</v>
      </c>
      <c r="T32" s="1">
        <f t="shared" si="5"/>
        <v>14.912031192508433</v>
      </c>
      <c r="U32" s="1">
        <f t="shared" si="5"/>
        <v>14.912031192508433</v>
      </c>
      <c r="V32" s="1">
        <f t="shared" si="5"/>
        <v>14.912031192508433</v>
      </c>
    </row>
    <row r="33" spans="1:22">
      <c r="A33" t="s">
        <v>7</v>
      </c>
      <c r="B33">
        <v>32</v>
      </c>
      <c r="C33" t="s">
        <v>8</v>
      </c>
      <c r="D33" s="3">
        <f t="shared" si="2"/>
        <v>1</v>
      </c>
      <c r="E33" s="1">
        <f t="shared" si="0"/>
        <v>195.81479999999988</v>
      </c>
      <c r="F33" s="3">
        <f t="shared" si="3"/>
        <v>1</v>
      </c>
      <c r="G33" s="1">
        <v>800.52700000000027</v>
      </c>
      <c r="H33" s="1">
        <v>808.36570000000006</v>
      </c>
      <c r="I33" s="1">
        <v>831.72799999999984</v>
      </c>
      <c r="J33" s="1">
        <v>928.26439999999991</v>
      </c>
      <c r="K33" s="1">
        <v>996.34180000000015</v>
      </c>
      <c r="L33" s="1">
        <v>1065</v>
      </c>
      <c r="M33" s="1">
        <f>'steel primary worksheet'!N36</f>
        <v>1100</v>
      </c>
      <c r="N33" s="1">
        <f>'steel primary worksheet'!O36</f>
        <v>1100</v>
      </c>
      <c r="O33" s="1">
        <f>'steel primary worksheet'!P36</f>
        <v>1100</v>
      </c>
      <c r="P33" s="1">
        <f>'steel primary worksheet'!Q36</f>
        <v>1100</v>
      </c>
      <c r="Q33" s="1">
        <f>'steel primary worksheet'!R36</f>
        <v>1100</v>
      </c>
      <c r="R33" s="1">
        <f>'steel primary worksheet'!S36</f>
        <v>1100</v>
      </c>
      <c r="S33" s="1">
        <f>'steel primary worksheet'!T36</f>
        <v>1100</v>
      </c>
      <c r="T33" s="1">
        <f>'steel primary worksheet'!U36</f>
        <v>1100</v>
      </c>
      <c r="U33" s="1">
        <f>'steel primary worksheet'!V36</f>
        <v>1100</v>
      </c>
      <c r="V33" s="1">
        <f>'steel primary worksheet'!W36</f>
        <v>1100</v>
      </c>
    </row>
    <row r="34" spans="1:22">
      <c r="C34" t="s">
        <v>105</v>
      </c>
      <c r="M34" s="1">
        <f>M33-L33</f>
        <v>35</v>
      </c>
      <c r="N34" s="1">
        <f t="shared" ref="N34:V34" si="6">N33-M33</f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</row>
    <row r="199" spans="12:19">
      <c r="L199">
        <v>20010.099999999999</v>
      </c>
      <c r="M199" t="s">
        <v>7</v>
      </c>
      <c r="N199" t="s">
        <v>58</v>
      </c>
      <c r="O199">
        <v>200101</v>
      </c>
      <c r="P199">
        <v>69483</v>
      </c>
      <c r="Q199" t="s">
        <v>86</v>
      </c>
      <c r="R199">
        <v>42064</v>
      </c>
      <c r="S199">
        <v>6948.3</v>
      </c>
    </row>
    <row r="200" spans="12:19">
      <c r="L200">
        <v>27007.200000000001</v>
      </c>
      <c r="M200" t="s">
        <v>7</v>
      </c>
      <c r="N200" t="s">
        <v>58</v>
      </c>
      <c r="O200">
        <v>270072</v>
      </c>
      <c r="P200">
        <v>68910</v>
      </c>
      <c r="Q200" t="s">
        <v>86</v>
      </c>
      <c r="R200">
        <v>42095</v>
      </c>
      <c r="S200">
        <v>6891</v>
      </c>
    </row>
    <row r="201" spans="12:19">
      <c r="L201">
        <v>34016.5</v>
      </c>
      <c r="M201" t="s">
        <v>7</v>
      </c>
      <c r="N201" t="s">
        <v>58</v>
      </c>
      <c r="O201">
        <v>340165</v>
      </c>
      <c r="P201">
        <v>69953</v>
      </c>
      <c r="Q201" t="s">
        <v>86</v>
      </c>
      <c r="R201">
        <v>42125</v>
      </c>
      <c r="S201">
        <v>6995.3</v>
      </c>
    </row>
    <row r="202" spans="12:19">
      <c r="L202">
        <v>40997.1</v>
      </c>
      <c r="M202" t="s">
        <v>7</v>
      </c>
      <c r="N202" t="s">
        <v>58</v>
      </c>
      <c r="O202">
        <v>409971</v>
      </c>
      <c r="P202">
        <v>68946</v>
      </c>
      <c r="Q202" t="s">
        <v>86</v>
      </c>
      <c r="R202">
        <v>42156</v>
      </c>
      <c r="S202">
        <v>6894.6</v>
      </c>
    </row>
    <row r="203" spans="12:19">
      <c r="L203">
        <v>47604.2</v>
      </c>
      <c r="M203" t="s">
        <v>7</v>
      </c>
      <c r="N203" t="s">
        <v>58</v>
      </c>
      <c r="O203">
        <v>476042</v>
      </c>
      <c r="P203">
        <v>65836</v>
      </c>
      <c r="Q203" t="s">
        <v>86</v>
      </c>
      <c r="R203">
        <v>42186</v>
      </c>
      <c r="S203">
        <v>6583.6</v>
      </c>
    </row>
    <row r="204" spans="12:19">
      <c r="L204">
        <v>54301.8</v>
      </c>
      <c r="M204" t="s">
        <v>7</v>
      </c>
      <c r="N204" t="s">
        <v>58</v>
      </c>
      <c r="O204">
        <v>543018</v>
      </c>
      <c r="P204">
        <v>66944</v>
      </c>
      <c r="Q204" t="s">
        <v>86</v>
      </c>
      <c r="R204">
        <v>42217</v>
      </c>
      <c r="S204">
        <v>6694.4</v>
      </c>
    </row>
    <row r="205" spans="12:19">
      <c r="L205">
        <v>60893.599999999999</v>
      </c>
      <c r="M205" t="s">
        <v>7</v>
      </c>
      <c r="N205" t="s">
        <v>58</v>
      </c>
      <c r="O205">
        <v>608936</v>
      </c>
      <c r="P205">
        <v>66118</v>
      </c>
      <c r="Q205" t="s">
        <v>86</v>
      </c>
      <c r="R205">
        <v>42248</v>
      </c>
      <c r="S205">
        <v>6611.8</v>
      </c>
    </row>
    <row r="206" spans="12:19">
      <c r="L206">
        <v>67510.399999999994</v>
      </c>
      <c r="M206" t="s">
        <v>7</v>
      </c>
      <c r="N206" t="s">
        <v>58</v>
      </c>
      <c r="O206">
        <v>675104</v>
      </c>
      <c r="P206">
        <v>66124</v>
      </c>
      <c r="Q206" t="s">
        <v>86</v>
      </c>
      <c r="R206">
        <v>42278</v>
      </c>
      <c r="S206">
        <v>6612.4</v>
      </c>
    </row>
    <row r="207" spans="12:19">
      <c r="L207">
        <v>73837.7</v>
      </c>
      <c r="M207" t="s">
        <v>7</v>
      </c>
      <c r="N207" t="s">
        <v>58</v>
      </c>
      <c r="O207">
        <v>738377</v>
      </c>
      <c r="P207">
        <v>63317</v>
      </c>
      <c r="Q207" t="s">
        <v>86</v>
      </c>
      <c r="R207">
        <v>42309</v>
      </c>
      <c r="S207">
        <v>6331.7</v>
      </c>
    </row>
    <row r="208" spans="12:19">
      <c r="L208">
        <v>80382.3</v>
      </c>
      <c r="M208" t="s">
        <v>7</v>
      </c>
      <c r="N208" t="s">
        <v>58</v>
      </c>
      <c r="O208">
        <v>803823</v>
      </c>
      <c r="P208">
        <v>64372</v>
      </c>
      <c r="Q208" t="s">
        <v>86</v>
      </c>
      <c r="R208">
        <v>42339</v>
      </c>
      <c r="S208">
        <v>6437.2</v>
      </c>
    </row>
    <row r="209" spans="13:19">
      <c r="M209" t="s">
        <v>9</v>
      </c>
      <c r="N209" t="s">
        <v>58</v>
      </c>
      <c r="P209">
        <v>1892</v>
      </c>
      <c r="Q209" t="s">
        <v>63</v>
      </c>
      <c r="R209">
        <v>42036</v>
      </c>
      <c r="S209">
        <v>189.2</v>
      </c>
    </row>
    <row r="210" spans="13:19">
      <c r="M210" t="s">
        <v>9</v>
      </c>
      <c r="N210" t="s">
        <v>58</v>
      </c>
      <c r="P210">
        <v>913</v>
      </c>
      <c r="Q210" t="s">
        <v>63</v>
      </c>
      <c r="R210">
        <v>42064</v>
      </c>
      <c r="S210">
        <v>91.3</v>
      </c>
    </row>
    <row r="211" spans="13:19">
      <c r="M211" t="s">
        <v>9</v>
      </c>
      <c r="N211" t="s">
        <v>58</v>
      </c>
      <c r="P211">
        <v>835</v>
      </c>
      <c r="Q211" t="s">
        <v>63</v>
      </c>
      <c r="R211">
        <v>42095</v>
      </c>
      <c r="S211">
        <v>83.5</v>
      </c>
    </row>
    <row r="212" spans="13:19">
      <c r="M212" t="s">
        <v>9</v>
      </c>
      <c r="N212" t="s">
        <v>58</v>
      </c>
      <c r="P212">
        <v>900</v>
      </c>
      <c r="Q212" t="s">
        <v>63</v>
      </c>
      <c r="R212">
        <v>42125</v>
      </c>
      <c r="S212">
        <v>90</v>
      </c>
    </row>
    <row r="213" spans="13:19">
      <c r="M213" t="s">
        <v>9</v>
      </c>
      <c r="N213" t="s">
        <v>58</v>
      </c>
      <c r="P213">
        <v>954</v>
      </c>
      <c r="Q213" t="s">
        <v>63</v>
      </c>
      <c r="R213">
        <v>42156</v>
      </c>
      <c r="S213">
        <v>95.4</v>
      </c>
    </row>
    <row r="214" spans="13:19">
      <c r="M214" t="s">
        <v>10</v>
      </c>
      <c r="N214" t="s">
        <v>58</v>
      </c>
      <c r="P214">
        <v>3209</v>
      </c>
      <c r="Q214" t="s">
        <v>78</v>
      </c>
      <c r="R214">
        <v>42036</v>
      </c>
      <c r="S214">
        <v>320.89999999999998</v>
      </c>
    </row>
    <row r="215" spans="13:19">
      <c r="M215" t="s">
        <v>10</v>
      </c>
      <c r="N215" t="s">
        <v>58</v>
      </c>
      <c r="P215">
        <v>1786</v>
      </c>
      <c r="Q215" t="s">
        <v>78</v>
      </c>
      <c r="R215">
        <v>42064</v>
      </c>
      <c r="S215">
        <v>178.6</v>
      </c>
    </row>
    <row r="216" spans="13:19">
      <c r="M216" t="s">
        <v>10</v>
      </c>
      <c r="N216" t="s">
        <v>58</v>
      </c>
      <c r="P216">
        <v>1663</v>
      </c>
      <c r="Q216" t="s">
        <v>78</v>
      </c>
      <c r="R216">
        <v>42095</v>
      </c>
      <c r="S216">
        <v>166.3</v>
      </c>
    </row>
    <row r="217" spans="13:19">
      <c r="M217" t="s">
        <v>10</v>
      </c>
      <c r="N217" t="s">
        <v>58</v>
      </c>
      <c r="P217">
        <v>1714</v>
      </c>
      <c r="Q217" t="s">
        <v>78</v>
      </c>
      <c r="R217">
        <v>42125</v>
      </c>
      <c r="S217">
        <v>171.4</v>
      </c>
    </row>
    <row r="218" spans="13:19">
      <c r="M218" t="s">
        <v>10</v>
      </c>
      <c r="N218" t="s">
        <v>58</v>
      </c>
      <c r="P218">
        <v>1647</v>
      </c>
      <c r="Q218" t="s">
        <v>78</v>
      </c>
      <c r="R218">
        <v>42156</v>
      </c>
      <c r="S218">
        <v>164.7</v>
      </c>
    </row>
    <row r="219" spans="13:19">
      <c r="M219" t="s">
        <v>10</v>
      </c>
      <c r="N219" t="s">
        <v>58</v>
      </c>
      <c r="P219">
        <v>1429</v>
      </c>
      <c r="Q219" t="s">
        <v>78</v>
      </c>
      <c r="R219">
        <v>42186</v>
      </c>
      <c r="S219">
        <v>142.9</v>
      </c>
    </row>
    <row r="220" spans="13:19">
      <c r="M220" t="s">
        <v>11</v>
      </c>
      <c r="N220" t="s">
        <v>58</v>
      </c>
      <c r="P220">
        <v>3785</v>
      </c>
      <c r="Q220" t="s">
        <v>59</v>
      </c>
      <c r="R220">
        <v>42036</v>
      </c>
      <c r="S220">
        <v>378.5</v>
      </c>
    </row>
    <row r="221" spans="13:19">
      <c r="M221" t="s">
        <v>11</v>
      </c>
      <c r="N221" t="s">
        <v>58</v>
      </c>
      <c r="P221">
        <v>1992</v>
      </c>
      <c r="Q221" t="s">
        <v>59</v>
      </c>
      <c r="R221">
        <v>42064</v>
      </c>
      <c r="S221">
        <v>199.2</v>
      </c>
    </row>
    <row r="222" spans="13:19">
      <c r="M222" t="s">
        <v>11</v>
      </c>
      <c r="N222" t="s">
        <v>58</v>
      </c>
      <c r="P222">
        <v>1818</v>
      </c>
      <c r="Q222" t="s">
        <v>59</v>
      </c>
      <c r="R222">
        <v>42095</v>
      </c>
      <c r="S222">
        <v>181.8</v>
      </c>
    </row>
    <row r="223" spans="13:19">
      <c r="M223" t="s">
        <v>11</v>
      </c>
      <c r="N223" t="s">
        <v>58</v>
      </c>
      <c r="P223">
        <v>1860</v>
      </c>
      <c r="Q223" t="s">
        <v>59</v>
      </c>
      <c r="R223">
        <v>42125</v>
      </c>
      <c r="S223">
        <v>186</v>
      </c>
    </row>
    <row r="224" spans="13:19">
      <c r="M224" t="s">
        <v>11</v>
      </c>
      <c r="N224" t="s">
        <v>58</v>
      </c>
      <c r="P224">
        <v>1793</v>
      </c>
      <c r="Q224" t="s">
        <v>59</v>
      </c>
      <c r="R224">
        <v>42156</v>
      </c>
      <c r="S224">
        <v>179.3</v>
      </c>
    </row>
    <row r="225" spans="13:19">
      <c r="M225" t="s">
        <v>12</v>
      </c>
      <c r="N225" t="s">
        <v>58</v>
      </c>
      <c r="P225">
        <v>203</v>
      </c>
      <c r="Q225" t="s">
        <v>84</v>
      </c>
      <c r="R225">
        <v>42036</v>
      </c>
      <c r="S225">
        <v>20.3</v>
      </c>
    </row>
    <row r="226" spans="13:19">
      <c r="M226" t="s">
        <v>12</v>
      </c>
      <c r="N226" t="s">
        <v>58</v>
      </c>
      <c r="P226">
        <v>88</v>
      </c>
      <c r="Q226" t="s">
        <v>84</v>
      </c>
      <c r="R226">
        <v>42064</v>
      </c>
      <c r="S226">
        <v>8.8000000000000007</v>
      </c>
    </row>
    <row r="227" spans="13:19">
      <c r="M227" t="s">
        <v>12</v>
      </c>
      <c r="N227" t="s">
        <v>58</v>
      </c>
      <c r="P227">
        <v>104</v>
      </c>
      <c r="Q227" t="s">
        <v>84</v>
      </c>
      <c r="R227">
        <v>42095</v>
      </c>
      <c r="S227">
        <v>10.4</v>
      </c>
    </row>
    <row r="228" spans="13:19">
      <c r="M228" t="s">
        <v>12</v>
      </c>
      <c r="N228" t="s">
        <v>58</v>
      </c>
      <c r="P228">
        <v>182</v>
      </c>
      <c r="Q228" t="s">
        <v>84</v>
      </c>
      <c r="R228">
        <v>42125</v>
      </c>
      <c r="S228">
        <v>18.2</v>
      </c>
    </row>
    <row r="229" spans="13:19">
      <c r="M229" t="s">
        <v>12</v>
      </c>
      <c r="N229" t="s">
        <v>58</v>
      </c>
      <c r="P229">
        <v>209</v>
      </c>
      <c r="Q229" t="s">
        <v>84</v>
      </c>
      <c r="R229">
        <v>42156</v>
      </c>
      <c r="S229">
        <v>20.9</v>
      </c>
    </row>
    <row r="230" spans="13:19">
      <c r="M230" t="s">
        <v>12</v>
      </c>
      <c r="N230" t="s">
        <v>58</v>
      </c>
      <c r="P230">
        <v>193</v>
      </c>
      <c r="Q230" t="s">
        <v>84</v>
      </c>
      <c r="R230">
        <v>42186</v>
      </c>
      <c r="S230">
        <v>19.3</v>
      </c>
    </row>
    <row r="231" spans="13:19">
      <c r="M231" t="s">
        <v>13</v>
      </c>
      <c r="N231" t="s">
        <v>58</v>
      </c>
      <c r="P231">
        <v>3866</v>
      </c>
      <c r="Q231" t="s">
        <v>67</v>
      </c>
      <c r="R231">
        <v>42036</v>
      </c>
      <c r="S231">
        <v>386.6</v>
      </c>
    </row>
    <row r="232" spans="13:19">
      <c r="M232" t="s">
        <v>13</v>
      </c>
      <c r="N232" t="s">
        <v>58</v>
      </c>
      <c r="P232">
        <v>2074</v>
      </c>
      <c r="Q232" t="s">
        <v>67</v>
      </c>
      <c r="R232">
        <v>42064</v>
      </c>
      <c r="S232">
        <v>207.4</v>
      </c>
    </row>
    <row r="233" spans="13:19">
      <c r="M233" t="s">
        <v>13</v>
      </c>
      <c r="N233" t="s">
        <v>58</v>
      </c>
      <c r="P233">
        <v>2094</v>
      </c>
      <c r="Q233" t="s">
        <v>67</v>
      </c>
      <c r="R233">
        <v>42095</v>
      </c>
      <c r="S233">
        <v>209.4</v>
      </c>
    </row>
    <row r="234" spans="13:19">
      <c r="M234" t="s">
        <v>13</v>
      </c>
      <c r="N234" t="s">
        <v>58</v>
      </c>
      <c r="P234">
        <v>2175</v>
      </c>
      <c r="Q234" t="s">
        <v>67</v>
      </c>
      <c r="R234">
        <v>42125</v>
      </c>
      <c r="S234">
        <v>217.5</v>
      </c>
    </row>
    <row r="235" spans="13:19">
      <c r="M235" t="s">
        <v>13</v>
      </c>
      <c r="N235" t="s">
        <v>58</v>
      </c>
      <c r="P235">
        <v>2055</v>
      </c>
      <c r="Q235" t="s">
        <v>67</v>
      </c>
      <c r="R235">
        <v>42156</v>
      </c>
      <c r="S235">
        <v>205.5</v>
      </c>
    </row>
    <row r="236" spans="13:19">
      <c r="M236" t="s">
        <v>13</v>
      </c>
      <c r="N236" t="s">
        <v>58</v>
      </c>
      <c r="P236">
        <v>2159</v>
      </c>
      <c r="Q236" t="s">
        <v>67</v>
      </c>
      <c r="R236">
        <v>42186</v>
      </c>
      <c r="S236">
        <v>215.9</v>
      </c>
    </row>
    <row r="237" spans="13:19">
      <c r="M237" t="s">
        <v>14</v>
      </c>
      <c r="N237" t="s">
        <v>58</v>
      </c>
      <c r="P237">
        <v>10535</v>
      </c>
      <c r="Q237" t="s">
        <v>70</v>
      </c>
      <c r="R237">
        <v>42036</v>
      </c>
      <c r="S237">
        <v>1053.5</v>
      </c>
    </row>
    <row r="238" spans="13:19">
      <c r="M238" t="s">
        <v>14</v>
      </c>
      <c r="N238" t="s">
        <v>58</v>
      </c>
      <c r="P238">
        <v>5592</v>
      </c>
      <c r="Q238" t="s">
        <v>70</v>
      </c>
      <c r="R238">
        <v>42064</v>
      </c>
      <c r="S238">
        <v>559.20000000000005</v>
      </c>
    </row>
    <row r="239" spans="13:19">
      <c r="M239" t="s">
        <v>14</v>
      </c>
      <c r="N239" t="s">
        <v>58</v>
      </c>
      <c r="P239">
        <v>5761</v>
      </c>
      <c r="Q239" t="s">
        <v>70</v>
      </c>
      <c r="R239">
        <v>42095</v>
      </c>
      <c r="S239">
        <v>576.1</v>
      </c>
    </row>
    <row r="240" spans="13:19">
      <c r="M240" t="s">
        <v>14</v>
      </c>
      <c r="N240" t="s">
        <v>58</v>
      </c>
      <c r="P240">
        <v>5836</v>
      </c>
      <c r="Q240" t="s">
        <v>70</v>
      </c>
      <c r="R240">
        <v>42125</v>
      </c>
      <c r="S240">
        <v>583.6</v>
      </c>
    </row>
    <row r="241" spans="13:19">
      <c r="M241" t="s">
        <v>14</v>
      </c>
      <c r="N241" t="s">
        <v>58</v>
      </c>
      <c r="P241">
        <v>5579</v>
      </c>
      <c r="Q241" t="s">
        <v>70</v>
      </c>
      <c r="R241">
        <v>42156</v>
      </c>
      <c r="S241">
        <v>557.9</v>
      </c>
    </row>
    <row r="242" spans="13:19">
      <c r="M242" t="s">
        <v>14</v>
      </c>
      <c r="N242" t="s">
        <v>58</v>
      </c>
      <c r="P242">
        <v>5516</v>
      </c>
      <c r="Q242" t="s">
        <v>70</v>
      </c>
      <c r="R242">
        <v>42186</v>
      </c>
      <c r="S242">
        <v>551.6</v>
      </c>
    </row>
    <row r="243" spans="13:19">
      <c r="M243" t="s">
        <v>15</v>
      </c>
      <c r="N243" t="s">
        <v>58</v>
      </c>
      <c r="P243">
        <v>6114</v>
      </c>
      <c r="Q243" t="s">
        <v>61</v>
      </c>
      <c r="R243">
        <v>42036</v>
      </c>
      <c r="S243">
        <v>611.4</v>
      </c>
    </row>
    <row r="244" spans="13:19">
      <c r="M244" t="s">
        <v>15</v>
      </c>
      <c r="N244" t="s">
        <v>58</v>
      </c>
      <c r="P244">
        <v>3289</v>
      </c>
      <c r="Q244" t="s">
        <v>61</v>
      </c>
      <c r="R244">
        <v>42064</v>
      </c>
      <c r="S244">
        <v>328.9</v>
      </c>
    </row>
    <row r="245" spans="13:19">
      <c r="M245" t="s">
        <v>15</v>
      </c>
      <c r="N245" t="s">
        <v>58</v>
      </c>
      <c r="P245">
        <v>3485</v>
      </c>
      <c r="Q245" t="s">
        <v>61</v>
      </c>
      <c r="R245">
        <v>42095</v>
      </c>
      <c r="S245">
        <v>348.5</v>
      </c>
    </row>
    <row r="246" spans="13:19">
      <c r="M246" t="s">
        <v>15</v>
      </c>
      <c r="N246" t="s">
        <v>58</v>
      </c>
      <c r="P246">
        <v>3379</v>
      </c>
      <c r="Q246" t="s">
        <v>61</v>
      </c>
      <c r="R246">
        <v>42125</v>
      </c>
      <c r="S246">
        <v>337.9</v>
      </c>
    </row>
    <row r="247" spans="13:19">
      <c r="M247" t="s">
        <v>15</v>
      </c>
      <c r="N247" t="s">
        <v>58</v>
      </c>
      <c r="P247">
        <v>3430</v>
      </c>
      <c r="Q247" t="s">
        <v>61</v>
      </c>
      <c r="R247">
        <v>42156</v>
      </c>
      <c r="S247">
        <v>343</v>
      </c>
    </row>
    <row r="248" spans="13:19">
      <c r="M248" t="s">
        <v>16</v>
      </c>
      <c r="N248" t="s">
        <v>58</v>
      </c>
      <c r="P248">
        <v>2083</v>
      </c>
      <c r="Q248" t="s">
        <v>74</v>
      </c>
      <c r="R248">
        <v>42036</v>
      </c>
      <c r="S248">
        <v>208.3</v>
      </c>
    </row>
    <row r="249" spans="13:19">
      <c r="M249" t="s">
        <v>16</v>
      </c>
      <c r="N249" t="s">
        <v>58</v>
      </c>
      <c r="P249">
        <v>1261</v>
      </c>
      <c r="Q249" t="s">
        <v>74</v>
      </c>
      <c r="R249">
        <v>42064</v>
      </c>
      <c r="S249">
        <v>126.1</v>
      </c>
    </row>
    <row r="250" spans="13:19">
      <c r="M250" t="s">
        <v>16</v>
      </c>
      <c r="N250" t="s">
        <v>58</v>
      </c>
      <c r="P250">
        <v>1417</v>
      </c>
      <c r="Q250" t="s">
        <v>74</v>
      </c>
      <c r="R250">
        <v>42095</v>
      </c>
      <c r="S250">
        <v>141.69999999999999</v>
      </c>
    </row>
    <row r="251" spans="13:19">
      <c r="M251" t="s">
        <v>16</v>
      </c>
      <c r="N251" t="s">
        <v>58</v>
      </c>
      <c r="P251">
        <v>1488</v>
      </c>
      <c r="Q251" t="s">
        <v>74</v>
      </c>
      <c r="R251">
        <v>42125</v>
      </c>
      <c r="S251">
        <v>148.80000000000001</v>
      </c>
    </row>
    <row r="252" spans="13:19">
      <c r="M252" t="s">
        <v>16</v>
      </c>
      <c r="N252" t="s">
        <v>58</v>
      </c>
      <c r="P252">
        <v>1589</v>
      </c>
      <c r="Q252" t="s">
        <v>74</v>
      </c>
      <c r="R252">
        <v>42156</v>
      </c>
      <c r="S252">
        <v>158.9</v>
      </c>
    </row>
    <row r="253" spans="13:19">
      <c r="M253" t="s">
        <v>16</v>
      </c>
      <c r="N253" t="s">
        <v>58</v>
      </c>
      <c r="P253">
        <v>1459</v>
      </c>
      <c r="Q253" t="s">
        <v>74</v>
      </c>
      <c r="R253">
        <v>42186</v>
      </c>
      <c r="S253">
        <v>145.9</v>
      </c>
    </row>
    <row r="254" spans="13:19">
      <c r="M254" t="s">
        <v>17</v>
      </c>
      <c r="N254" t="s">
        <v>58</v>
      </c>
      <c r="P254">
        <v>3403</v>
      </c>
      <c r="Q254" t="s">
        <v>75</v>
      </c>
      <c r="R254">
        <v>42036</v>
      </c>
      <c r="S254">
        <v>340.3</v>
      </c>
    </row>
    <row r="255" spans="13:19">
      <c r="M255" t="s">
        <v>17</v>
      </c>
      <c r="N255" t="s">
        <v>58</v>
      </c>
      <c r="P255">
        <v>1697</v>
      </c>
      <c r="Q255" t="s">
        <v>75</v>
      </c>
      <c r="R255">
        <v>42064</v>
      </c>
      <c r="S255">
        <v>169.7</v>
      </c>
    </row>
    <row r="256" spans="13:19">
      <c r="M256" t="s">
        <v>17</v>
      </c>
      <c r="N256" t="s">
        <v>58</v>
      </c>
      <c r="P256">
        <v>1727</v>
      </c>
      <c r="Q256" t="s">
        <v>75</v>
      </c>
      <c r="R256">
        <v>42095</v>
      </c>
      <c r="S256">
        <v>172.7</v>
      </c>
    </row>
    <row r="257" spans="13:19">
      <c r="M257" t="s">
        <v>17</v>
      </c>
      <c r="N257" t="s">
        <v>58</v>
      </c>
      <c r="P257">
        <v>1789</v>
      </c>
      <c r="Q257" t="s">
        <v>75</v>
      </c>
      <c r="R257">
        <v>42125</v>
      </c>
      <c r="S257">
        <v>178.9</v>
      </c>
    </row>
    <row r="258" spans="13:19">
      <c r="M258" t="s">
        <v>17</v>
      </c>
      <c r="N258" t="s">
        <v>58</v>
      </c>
      <c r="P258">
        <v>1739</v>
      </c>
      <c r="Q258" t="s">
        <v>75</v>
      </c>
      <c r="R258">
        <v>42156</v>
      </c>
      <c r="S258">
        <v>173.9</v>
      </c>
    </row>
    <row r="259" spans="13:19">
      <c r="M259" t="s">
        <v>17</v>
      </c>
      <c r="N259" t="s">
        <v>58</v>
      </c>
      <c r="P259">
        <v>1664</v>
      </c>
      <c r="Q259" t="s">
        <v>75</v>
      </c>
      <c r="R259">
        <v>42186</v>
      </c>
      <c r="S259">
        <v>166.4</v>
      </c>
    </row>
    <row r="260" spans="13:19">
      <c r="M260" t="s">
        <v>18</v>
      </c>
      <c r="N260" t="s">
        <v>58</v>
      </c>
      <c r="P260">
        <v>1064</v>
      </c>
      <c r="Q260" t="s">
        <v>85</v>
      </c>
      <c r="R260">
        <v>42036</v>
      </c>
      <c r="S260">
        <v>106.4</v>
      </c>
    </row>
    <row r="261" spans="13:19">
      <c r="M261" t="s">
        <v>18</v>
      </c>
      <c r="N261" t="s">
        <v>58</v>
      </c>
      <c r="P261">
        <v>515</v>
      </c>
      <c r="Q261" t="s">
        <v>85</v>
      </c>
      <c r="R261">
        <v>42064</v>
      </c>
      <c r="S261">
        <v>51.5</v>
      </c>
    </row>
    <row r="262" spans="13:19">
      <c r="M262" t="s">
        <v>18</v>
      </c>
      <c r="N262" t="s">
        <v>58</v>
      </c>
      <c r="P262">
        <v>714</v>
      </c>
      <c r="Q262" t="s">
        <v>85</v>
      </c>
      <c r="R262">
        <v>42095</v>
      </c>
      <c r="S262">
        <v>71.400000000000006</v>
      </c>
    </row>
    <row r="263" spans="13:19">
      <c r="M263" t="s">
        <v>18</v>
      </c>
      <c r="N263" t="s">
        <v>58</v>
      </c>
      <c r="P263">
        <v>885</v>
      </c>
      <c r="Q263" t="s">
        <v>85</v>
      </c>
      <c r="R263">
        <v>42125</v>
      </c>
      <c r="S263">
        <v>88.5</v>
      </c>
    </row>
    <row r="264" spans="13:19">
      <c r="M264" t="s">
        <v>18</v>
      </c>
      <c r="N264" t="s">
        <v>58</v>
      </c>
      <c r="P264">
        <v>857</v>
      </c>
      <c r="Q264" t="s">
        <v>85</v>
      </c>
      <c r="R264">
        <v>42156</v>
      </c>
      <c r="S264">
        <v>85.7</v>
      </c>
    </row>
    <row r="265" spans="13:19">
      <c r="M265" t="s">
        <v>18</v>
      </c>
      <c r="N265" t="s">
        <v>58</v>
      </c>
      <c r="P265">
        <v>805</v>
      </c>
      <c r="Q265" t="s">
        <v>85</v>
      </c>
      <c r="R265">
        <v>42186</v>
      </c>
      <c r="S265">
        <v>80.5</v>
      </c>
    </row>
    <row r="266" spans="13:19">
      <c r="M266" t="s">
        <v>19</v>
      </c>
      <c r="N266" t="s">
        <v>58</v>
      </c>
      <c r="P266">
        <v>16572</v>
      </c>
      <c r="Q266" t="s">
        <v>65</v>
      </c>
      <c r="R266">
        <v>42036</v>
      </c>
      <c r="S266">
        <v>1657.2</v>
      </c>
    </row>
    <row r="267" spans="13:19">
      <c r="M267" t="s">
        <v>19</v>
      </c>
      <c r="N267" t="s">
        <v>58</v>
      </c>
      <c r="P267">
        <v>9170</v>
      </c>
      <c r="Q267" t="s">
        <v>65</v>
      </c>
      <c r="R267">
        <v>42064</v>
      </c>
      <c r="S267">
        <v>917</v>
      </c>
    </row>
    <row r="268" spans="13:19">
      <c r="M268" t="s">
        <v>19</v>
      </c>
      <c r="N268" t="s">
        <v>58</v>
      </c>
      <c r="P268">
        <v>9130</v>
      </c>
      <c r="Q268" t="s">
        <v>65</v>
      </c>
      <c r="R268">
        <v>42095</v>
      </c>
      <c r="S268">
        <v>913</v>
      </c>
    </row>
    <row r="269" spans="13:19">
      <c r="M269" t="s">
        <v>19</v>
      </c>
      <c r="N269" t="s">
        <v>58</v>
      </c>
      <c r="P269">
        <v>9093</v>
      </c>
      <c r="Q269" t="s">
        <v>65</v>
      </c>
      <c r="R269">
        <v>42125</v>
      </c>
      <c r="S269">
        <v>909.3</v>
      </c>
    </row>
    <row r="270" spans="13:19">
      <c r="M270" t="s">
        <v>19</v>
      </c>
      <c r="N270" t="s">
        <v>58</v>
      </c>
      <c r="P270">
        <v>9091</v>
      </c>
      <c r="Q270" t="s">
        <v>65</v>
      </c>
      <c r="R270">
        <v>42156</v>
      </c>
      <c r="S270">
        <v>909.1</v>
      </c>
    </row>
    <row r="271" spans="13:19">
      <c r="M271" t="s">
        <v>19</v>
      </c>
      <c r="N271" t="s">
        <v>58</v>
      </c>
      <c r="P271">
        <v>8768</v>
      </c>
      <c r="Q271" t="s">
        <v>65</v>
      </c>
      <c r="R271">
        <v>42186</v>
      </c>
      <c r="S271">
        <v>876.8</v>
      </c>
    </row>
    <row r="272" spans="13:19">
      <c r="M272" t="s">
        <v>20</v>
      </c>
      <c r="N272" t="s">
        <v>58</v>
      </c>
      <c r="P272">
        <v>3443</v>
      </c>
      <c r="Q272" t="s">
        <v>69</v>
      </c>
      <c r="R272">
        <v>42036</v>
      </c>
      <c r="S272">
        <v>344.3</v>
      </c>
    </row>
    <row r="273" spans="13:19">
      <c r="M273" t="s">
        <v>20</v>
      </c>
      <c r="N273" t="s">
        <v>58</v>
      </c>
      <c r="P273">
        <v>1682</v>
      </c>
      <c r="Q273" t="s">
        <v>69</v>
      </c>
      <c r="R273">
        <v>42064</v>
      </c>
      <c r="S273">
        <v>168.2</v>
      </c>
    </row>
    <row r="274" spans="13:19">
      <c r="M274" t="s">
        <v>20</v>
      </c>
      <c r="N274" t="s">
        <v>58</v>
      </c>
      <c r="P274">
        <v>1842</v>
      </c>
      <c r="Q274" t="s">
        <v>69</v>
      </c>
      <c r="R274">
        <v>42095</v>
      </c>
      <c r="S274">
        <v>184.2</v>
      </c>
    </row>
    <row r="275" spans="13:19">
      <c r="M275" t="s">
        <v>20</v>
      </c>
      <c r="N275" t="s">
        <v>58</v>
      </c>
      <c r="P275">
        <v>1968</v>
      </c>
      <c r="Q275" t="s">
        <v>69</v>
      </c>
      <c r="R275">
        <v>42125</v>
      </c>
      <c r="S275">
        <v>196.8</v>
      </c>
    </row>
    <row r="276" spans="13:19">
      <c r="M276" t="s">
        <v>20</v>
      </c>
      <c r="N276" t="s">
        <v>58</v>
      </c>
      <c r="P276">
        <v>1929</v>
      </c>
      <c r="Q276" t="s">
        <v>69</v>
      </c>
      <c r="R276">
        <v>42156</v>
      </c>
      <c r="S276">
        <v>192.9</v>
      </c>
    </row>
    <row r="277" spans="13:19">
      <c r="M277" t="s">
        <v>20</v>
      </c>
      <c r="N277" t="s">
        <v>58</v>
      </c>
      <c r="P277">
        <v>1852</v>
      </c>
      <c r="Q277" t="s">
        <v>69</v>
      </c>
      <c r="R277">
        <v>42186</v>
      </c>
      <c r="S277">
        <v>185.2</v>
      </c>
    </row>
    <row r="278" spans="13:19">
      <c r="M278" t="s">
        <v>21</v>
      </c>
      <c r="N278" t="s">
        <v>58</v>
      </c>
      <c r="P278">
        <v>33141</v>
      </c>
      <c r="Q278" t="s">
        <v>60</v>
      </c>
      <c r="R278">
        <v>42036</v>
      </c>
      <c r="S278">
        <v>3314.1</v>
      </c>
    </row>
    <row r="279" spans="13:19">
      <c r="M279" t="s">
        <v>21</v>
      </c>
      <c r="N279" t="s">
        <v>58</v>
      </c>
      <c r="P279">
        <v>17784</v>
      </c>
      <c r="Q279" t="s">
        <v>60</v>
      </c>
      <c r="R279">
        <v>42064</v>
      </c>
      <c r="S279">
        <v>1778.4</v>
      </c>
    </row>
    <row r="280" spans="13:19">
      <c r="M280" t="s">
        <v>21</v>
      </c>
      <c r="N280" t="s">
        <v>58</v>
      </c>
      <c r="P280">
        <v>16013</v>
      </c>
      <c r="Q280" t="s">
        <v>60</v>
      </c>
      <c r="R280">
        <v>42095</v>
      </c>
      <c r="S280">
        <v>1601.3</v>
      </c>
    </row>
    <row r="281" spans="13:19">
      <c r="M281" t="s">
        <v>21</v>
      </c>
      <c r="N281" t="s">
        <v>58</v>
      </c>
      <c r="P281">
        <v>16106</v>
      </c>
      <c r="Q281" t="s">
        <v>60</v>
      </c>
      <c r="R281">
        <v>42125</v>
      </c>
      <c r="S281">
        <v>1610.6</v>
      </c>
    </row>
    <row r="282" spans="13:19">
      <c r="M282" t="s">
        <v>21</v>
      </c>
      <c r="N282" t="s">
        <v>58</v>
      </c>
      <c r="P282">
        <v>15617</v>
      </c>
      <c r="Q282" t="s">
        <v>60</v>
      </c>
      <c r="R282">
        <v>42156</v>
      </c>
      <c r="S282">
        <v>1561.7</v>
      </c>
    </row>
    <row r="283" spans="13:19">
      <c r="M283" t="s">
        <v>22</v>
      </c>
      <c r="N283" t="s">
        <v>58</v>
      </c>
      <c r="P283">
        <v>4541</v>
      </c>
      <c r="Q283" t="s">
        <v>71</v>
      </c>
      <c r="R283">
        <v>42036</v>
      </c>
      <c r="S283">
        <v>454.1</v>
      </c>
    </row>
    <row r="284" spans="13:19">
      <c r="M284" t="s">
        <v>22</v>
      </c>
      <c r="N284" t="s">
        <v>58</v>
      </c>
      <c r="P284">
        <v>2472</v>
      </c>
      <c r="Q284" t="s">
        <v>71</v>
      </c>
      <c r="R284">
        <v>42064</v>
      </c>
      <c r="S284">
        <v>247.2</v>
      </c>
    </row>
    <row r="285" spans="13:19">
      <c r="M285" t="s">
        <v>22</v>
      </c>
      <c r="N285" t="s">
        <v>58</v>
      </c>
      <c r="P285">
        <v>2455</v>
      </c>
      <c r="Q285" t="s">
        <v>71</v>
      </c>
      <c r="R285">
        <v>42095</v>
      </c>
      <c r="S285">
        <v>245.5</v>
      </c>
    </row>
    <row r="286" spans="13:19">
      <c r="M286" t="s">
        <v>22</v>
      </c>
      <c r="N286" t="s">
        <v>58</v>
      </c>
      <c r="P286">
        <v>2558</v>
      </c>
      <c r="Q286" t="s">
        <v>71</v>
      </c>
      <c r="R286">
        <v>42125</v>
      </c>
      <c r="S286">
        <v>255.8</v>
      </c>
    </row>
    <row r="287" spans="13:19">
      <c r="M287" t="s">
        <v>22</v>
      </c>
      <c r="N287" t="s">
        <v>58</v>
      </c>
      <c r="P287">
        <v>2397</v>
      </c>
      <c r="Q287" t="s">
        <v>71</v>
      </c>
      <c r="R287">
        <v>42156</v>
      </c>
      <c r="S287">
        <v>239.7</v>
      </c>
    </row>
    <row r="288" spans="13:19">
      <c r="M288" t="s">
        <v>22</v>
      </c>
      <c r="N288" t="s">
        <v>58</v>
      </c>
      <c r="P288">
        <v>2214</v>
      </c>
      <c r="Q288" t="s">
        <v>71</v>
      </c>
      <c r="R288">
        <v>42186</v>
      </c>
      <c r="S288">
        <v>221.4</v>
      </c>
    </row>
    <row r="289" spans="13:19">
      <c r="M289" t="s">
        <v>23</v>
      </c>
      <c r="N289" t="s">
        <v>58</v>
      </c>
      <c r="P289">
        <v>2651</v>
      </c>
      <c r="Q289" t="s">
        <v>66</v>
      </c>
      <c r="R289">
        <v>42036</v>
      </c>
      <c r="S289">
        <v>265.10000000000002</v>
      </c>
    </row>
    <row r="290" spans="13:19">
      <c r="M290" t="s">
        <v>23</v>
      </c>
      <c r="N290" t="s">
        <v>58</v>
      </c>
      <c r="P290">
        <v>1396</v>
      </c>
      <c r="Q290" t="s">
        <v>66</v>
      </c>
      <c r="R290">
        <v>42064</v>
      </c>
      <c r="S290">
        <v>139.6</v>
      </c>
    </row>
    <row r="291" spans="13:19">
      <c r="M291" t="s">
        <v>23</v>
      </c>
      <c r="N291" t="s">
        <v>58</v>
      </c>
      <c r="P291">
        <v>1410</v>
      </c>
      <c r="Q291" t="s">
        <v>66</v>
      </c>
      <c r="R291">
        <v>42095</v>
      </c>
      <c r="S291">
        <v>141</v>
      </c>
    </row>
    <row r="292" spans="13:19">
      <c r="M292" t="s">
        <v>23</v>
      </c>
      <c r="N292" t="s">
        <v>58</v>
      </c>
      <c r="P292">
        <v>1403</v>
      </c>
      <c r="Q292" t="s">
        <v>66</v>
      </c>
      <c r="R292">
        <v>42125</v>
      </c>
      <c r="S292">
        <v>140.30000000000001</v>
      </c>
    </row>
    <row r="293" spans="13:19">
      <c r="M293" t="s">
        <v>23</v>
      </c>
      <c r="N293" t="s">
        <v>58</v>
      </c>
      <c r="P293">
        <v>1417</v>
      </c>
      <c r="Q293" t="s">
        <v>66</v>
      </c>
      <c r="R293">
        <v>42156</v>
      </c>
      <c r="S293">
        <v>141.69999999999999</v>
      </c>
    </row>
    <row r="294" spans="13:19">
      <c r="M294" t="s">
        <v>23</v>
      </c>
      <c r="N294" t="s">
        <v>58</v>
      </c>
      <c r="P294">
        <v>1234</v>
      </c>
      <c r="Q294" t="s">
        <v>66</v>
      </c>
      <c r="R294">
        <v>42186</v>
      </c>
      <c r="S294">
        <v>123.4</v>
      </c>
    </row>
    <row r="295" spans="13:19">
      <c r="M295" t="s">
        <v>24</v>
      </c>
      <c r="N295" t="s">
        <v>58</v>
      </c>
      <c r="P295">
        <v>26</v>
      </c>
      <c r="Q295" t="s">
        <v>76</v>
      </c>
      <c r="R295">
        <v>42036</v>
      </c>
      <c r="S295">
        <v>2.6</v>
      </c>
    </row>
    <row r="296" spans="13:19">
      <c r="M296" t="s">
        <v>24</v>
      </c>
      <c r="N296" t="s">
        <v>58</v>
      </c>
      <c r="P296">
        <v>18</v>
      </c>
      <c r="Q296" t="s">
        <v>76</v>
      </c>
      <c r="R296">
        <v>42064</v>
      </c>
      <c r="S296">
        <v>1.8</v>
      </c>
    </row>
    <row r="297" spans="13:19">
      <c r="M297" t="s">
        <v>24</v>
      </c>
      <c r="N297" t="s">
        <v>58</v>
      </c>
      <c r="P297">
        <v>20</v>
      </c>
      <c r="Q297" t="s">
        <v>76</v>
      </c>
      <c r="R297">
        <v>42095</v>
      </c>
      <c r="S297">
        <v>2</v>
      </c>
    </row>
    <row r="298" spans="13:19">
      <c r="M298" t="s">
        <v>24</v>
      </c>
      <c r="N298" t="s">
        <v>58</v>
      </c>
      <c r="P298">
        <v>24</v>
      </c>
      <c r="Q298" t="s">
        <v>76</v>
      </c>
      <c r="R298">
        <v>42125</v>
      </c>
      <c r="S298">
        <v>2.4</v>
      </c>
    </row>
    <row r="299" spans="13:19">
      <c r="M299" t="s">
        <v>24</v>
      </c>
      <c r="N299" t="s">
        <v>58</v>
      </c>
      <c r="P299">
        <v>23</v>
      </c>
      <c r="Q299" t="s">
        <v>76</v>
      </c>
      <c r="R299">
        <v>42156</v>
      </c>
      <c r="S299">
        <v>2.2999999999999998</v>
      </c>
    </row>
    <row r="300" spans="13:19">
      <c r="M300" t="s">
        <v>24</v>
      </c>
      <c r="N300" t="s">
        <v>58</v>
      </c>
      <c r="P300">
        <v>19</v>
      </c>
      <c r="Q300" t="s">
        <v>76</v>
      </c>
      <c r="R300">
        <v>42186</v>
      </c>
      <c r="S300">
        <v>1.9</v>
      </c>
    </row>
    <row r="301" spans="13:19">
      <c r="M301" t="s">
        <v>25</v>
      </c>
      <c r="N301" t="s">
        <v>58</v>
      </c>
      <c r="P301">
        <v>4373</v>
      </c>
      <c r="Q301" t="s">
        <v>72</v>
      </c>
      <c r="R301">
        <v>42036</v>
      </c>
      <c r="S301">
        <v>437.3</v>
      </c>
    </row>
    <row r="302" spans="13:19">
      <c r="M302" t="s">
        <v>25</v>
      </c>
      <c r="N302" t="s">
        <v>58</v>
      </c>
      <c r="P302">
        <v>2567</v>
      </c>
      <c r="Q302" t="s">
        <v>72</v>
      </c>
      <c r="R302">
        <v>42064</v>
      </c>
      <c r="S302">
        <v>256.7</v>
      </c>
    </row>
    <row r="303" spans="13:19">
      <c r="M303" t="s">
        <v>25</v>
      </c>
      <c r="N303" t="s">
        <v>58</v>
      </c>
      <c r="P303">
        <v>2603</v>
      </c>
      <c r="Q303" t="s">
        <v>72</v>
      </c>
      <c r="R303">
        <v>42095</v>
      </c>
      <c r="S303">
        <v>260.3</v>
      </c>
    </row>
    <row r="304" spans="13:19">
      <c r="M304" t="s">
        <v>25</v>
      </c>
      <c r="N304" t="s">
        <v>58</v>
      </c>
      <c r="P304">
        <v>2512</v>
      </c>
      <c r="Q304" t="s">
        <v>72</v>
      </c>
      <c r="R304">
        <v>42125</v>
      </c>
      <c r="S304">
        <v>251.2</v>
      </c>
    </row>
    <row r="305" spans="13:19">
      <c r="M305" t="s">
        <v>25</v>
      </c>
      <c r="N305" t="s">
        <v>58</v>
      </c>
      <c r="P305">
        <v>2380</v>
      </c>
      <c r="Q305" t="s">
        <v>72</v>
      </c>
      <c r="R305">
        <v>42156</v>
      </c>
      <c r="S305">
        <v>238</v>
      </c>
    </row>
    <row r="306" spans="13:19">
      <c r="M306" t="s">
        <v>25</v>
      </c>
      <c r="N306" t="s">
        <v>58</v>
      </c>
      <c r="P306">
        <v>2451</v>
      </c>
      <c r="Q306" t="s">
        <v>72</v>
      </c>
      <c r="R306">
        <v>42186</v>
      </c>
      <c r="S306">
        <v>245.1</v>
      </c>
    </row>
    <row r="307" spans="13:19">
      <c r="M307" t="s">
        <v>26</v>
      </c>
      <c r="N307" t="s">
        <v>58</v>
      </c>
      <c r="P307">
        <v>2961</v>
      </c>
      <c r="Q307" t="s">
        <v>73</v>
      </c>
      <c r="R307">
        <v>42036</v>
      </c>
      <c r="S307">
        <v>296.10000000000002</v>
      </c>
    </row>
    <row r="308" spans="13:19">
      <c r="M308" t="s">
        <v>26</v>
      </c>
      <c r="N308" t="s">
        <v>58</v>
      </c>
      <c r="P308">
        <v>1400</v>
      </c>
      <c r="Q308" t="s">
        <v>73</v>
      </c>
      <c r="R308">
        <v>42064</v>
      </c>
      <c r="S308">
        <v>140</v>
      </c>
    </row>
    <row r="309" spans="13:19">
      <c r="M309" t="s">
        <v>26</v>
      </c>
      <c r="N309" t="s">
        <v>58</v>
      </c>
      <c r="P309">
        <v>1500</v>
      </c>
      <c r="Q309" t="s">
        <v>73</v>
      </c>
      <c r="R309">
        <v>42095</v>
      </c>
      <c r="S309">
        <v>150</v>
      </c>
    </row>
    <row r="310" spans="13:19">
      <c r="M310" t="s">
        <v>26</v>
      </c>
      <c r="N310" t="s">
        <v>58</v>
      </c>
      <c r="P310">
        <v>1620</v>
      </c>
      <c r="Q310" t="s">
        <v>73</v>
      </c>
      <c r="R310">
        <v>42125</v>
      </c>
      <c r="S310">
        <v>162</v>
      </c>
    </row>
    <row r="311" spans="13:19">
      <c r="M311" t="s">
        <v>26</v>
      </c>
      <c r="N311" t="s">
        <v>58</v>
      </c>
      <c r="P311">
        <v>1623</v>
      </c>
      <c r="Q311" t="s">
        <v>73</v>
      </c>
      <c r="R311">
        <v>42156</v>
      </c>
      <c r="S311">
        <v>162.30000000000001</v>
      </c>
    </row>
    <row r="312" spans="13:19">
      <c r="M312" t="s">
        <v>26</v>
      </c>
      <c r="N312" t="s">
        <v>58</v>
      </c>
      <c r="P312">
        <v>1624</v>
      </c>
      <c r="Q312" t="s">
        <v>73</v>
      </c>
      <c r="R312">
        <v>42186</v>
      </c>
      <c r="S312">
        <v>162.4</v>
      </c>
    </row>
    <row r="313" spans="13:19">
      <c r="M313" t="s">
        <v>27</v>
      </c>
      <c r="N313" t="s">
        <v>58</v>
      </c>
      <c r="P313">
        <v>1570</v>
      </c>
      <c r="Q313" t="s">
        <v>82</v>
      </c>
      <c r="R313">
        <v>42036</v>
      </c>
      <c r="S313">
        <v>157</v>
      </c>
    </row>
    <row r="314" spans="13:19">
      <c r="M314" t="s">
        <v>27</v>
      </c>
      <c r="N314" t="s">
        <v>58</v>
      </c>
      <c r="P314">
        <v>732</v>
      </c>
      <c r="Q314" t="s">
        <v>82</v>
      </c>
      <c r="R314">
        <v>42064</v>
      </c>
      <c r="S314">
        <v>73.2</v>
      </c>
    </row>
    <row r="315" spans="13:19">
      <c r="M315" t="s">
        <v>27</v>
      </c>
      <c r="N315" t="s">
        <v>58</v>
      </c>
      <c r="P315">
        <v>712</v>
      </c>
      <c r="Q315" t="s">
        <v>82</v>
      </c>
      <c r="R315">
        <v>42095</v>
      </c>
      <c r="S315">
        <v>71.2</v>
      </c>
    </row>
    <row r="316" spans="13:19">
      <c r="M316" t="s">
        <v>27</v>
      </c>
      <c r="N316" t="s">
        <v>58</v>
      </c>
      <c r="P316">
        <v>779</v>
      </c>
      <c r="Q316" t="s">
        <v>82</v>
      </c>
      <c r="R316">
        <v>42125</v>
      </c>
      <c r="S316">
        <v>77.900000000000006</v>
      </c>
    </row>
    <row r="317" spans="13:19">
      <c r="M317" t="s">
        <v>27</v>
      </c>
      <c r="N317" t="s">
        <v>58</v>
      </c>
      <c r="P317">
        <v>746</v>
      </c>
      <c r="Q317" t="s">
        <v>82</v>
      </c>
      <c r="R317">
        <v>42156</v>
      </c>
      <c r="S317">
        <v>74.599999999999994</v>
      </c>
    </row>
    <row r="318" spans="13:19">
      <c r="M318" t="s">
        <v>27</v>
      </c>
      <c r="N318" t="s">
        <v>58</v>
      </c>
      <c r="P318">
        <v>726</v>
      </c>
      <c r="Q318" t="s">
        <v>82</v>
      </c>
      <c r="R318">
        <v>42186</v>
      </c>
      <c r="S318">
        <v>72.599999999999994</v>
      </c>
    </row>
    <row r="319" spans="13:19">
      <c r="M319" t="s">
        <v>28</v>
      </c>
      <c r="N319" t="s">
        <v>58</v>
      </c>
      <c r="P319">
        <v>2791</v>
      </c>
      <c r="Q319" t="s">
        <v>68</v>
      </c>
      <c r="R319">
        <v>42036</v>
      </c>
      <c r="S319">
        <v>279.10000000000002</v>
      </c>
    </row>
    <row r="320" spans="13:19">
      <c r="M320" t="s">
        <v>28</v>
      </c>
      <c r="N320" t="s">
        <v>58</v>
      </c>
      <c r="P320">
        <v>1386</v>
      </c>
      <c r="Q320" t="s">
        <v>68</v>
      </c>
      <c r="R320">
        <v>42064</v>
      </c>
      <c r="S320">
        <v>138.6</v>
      </c>
    </row>
    <row r="321" spans="13:19">
      <c r="M321" t="s">
        <v>28</v>
      </c>
      <c r="N321" t="s">
        <v>58</v>
      </c>
      <c r="P321">
        <v>1403</v>
      </c>
      <c r="Q321" t="s">
        <v>68</v>
      </c>
      <c r="R321">
        <v>42095</v>
      </c>
      <c r="S321">
        <v>140.30000000000001</v>
      </c>
    </row>
    <row r="322" spans="13:19">
      <c r="M322" t="s">
        <v>28</v>
      </c>
      <c r="N322" t="s">
        <v>58</v>
      </c>
      <c r="P322">
        <v>1542</v>
      </c>
      <c r="Q322" t="s">
        <v>68</v>
      </c>
      <c r="R322">
        <v>42125</v>
      </c>
      <c r="S322">
        <v>154.19999999999999</v>
      </c>
    </row>
    <row r="323" spans="13:19">
      <c r="M323" t="s">
        <v>28</v>
      </c>
      <c r="N323" t="s">
        <v>58</v>
      </c>
      <c r="P323">
        <v>1422</v>
      </c>
      <c r="Q323" t="s">
        <v>68</v>
      </c>
      <c r="R323">
        <v>42156</v>
      </c>
      <c r="S323">
        <v>142.19999999999999</v>
      </c>
    </row>
    <row r="324" spans="13:19">
      <c r="M324" t="s">
        <v>28</v>
      </c>
      <c r="N324" t="s">
        <v>58</v>
      </c>
      <c r="P324">
        <v>1027</v>
      </c>
      <c r="Q324" t="s">
        <v>68</v>
      </c>
      <c r="R324">
        <v>42186</v>
      </c>
      <c r="S324">
        <v>102.7</v>
      </c>
    </row>
    <row r="325" spans="13:19">
      <c r="M325" t="s">
        <v>29</v>
      </c>
      <c r="N325" t="s">
        <v>58</v>
      </c>
      <c r="Q325" t="s">
        <v>80</v>
      </c>
      <c r="R325">
        <v>42036</v>
      </c>
    </row>
    <row r="326" spans="13:19">
      <c r="M326" t="s">
        <v>29</v>
      </c>
      <c r="N326" t="s">
        <v>58</v>
      </c>
      <c r="Q326" t="s">
        <v>80</v>
      </c>
      <c r="R326">
        <v>42064</v>
      </c>
    </row>
    <row r="327" spans="13:19">
      <c r="M327" t="s">
        <v>29</v>
      </c>
      <c r="N327" t="s">
        <v>58</v>
      </c>
      <c r="Q327" t="s">
        <v>80</v>
      </c>
      <c r="R327">
        <v>42095</v>
      </c>
    </row>
    <row r="328" spans="13:19">
      <c r="M328" t="s">
        <v>29</v>
      </c>
      <c r="N328" t="s">
        <v>58</v>
      </c>
      <c r="Q328" t="s">
        <v>80</v>
      </c>
      <c r="R328">
        <v>42125</v>
      </c>
    </row>
    <row r="329" spans="13:19">
      <c r="M329" t="s">
        <v>29</v>
      </c>
      <c r="N329" t="s">
        <v>58</v>
      </c>
      <c r="Q329" t="s">
        <v>80</v>
      </c>
      <c r="R329">
        <v>42156</v>
      </c>
    </row>
    <row r="330" spans="13:19">
      <c r="M330" t="s">
        <v>29</v>
      </c>
      <c r="N330" t="s">
        <v>58</v>
      </c>
      <c r="Q330" t="s">
        <v>80</v>
      </c>
      <c r="R330">
        <v>42186</v>
      </c>
    </row>
    <row r="331" spans="13:19">
      <c r="M331" t="s">
        <v>30</v>
      </c>
      <c r="N331" t="s">
        <v>58</v>
      </c>
      <c r="P331">
        <v>663</v>
      </c>
      <c r="Q331" t="s">
        <v>79</v>
      </c>
      <c r="R331">
        <v>42036</v>
      </c>
      <c r="S331">
        <v>66.3</v>
      </c>
    </row>
    <row r="332" spans="13:19">
      <c r="M332" t="s">
        <v>30</v>
      </c>
      <c r="N332" t="s">
        <v>58</v>
      </c>
      <c r="P332">
        <v>380</v>
      </c>
      <c r="Q332" t="s">
        <v>79</v>
      </c>
      <c r="R332">
        <v>42064</v>
      </c>
      <c r="S332">
        <v>38</v>
      </c>
    </row>
    <row r="333" spans="13:19">
      <c r="M333" t="s">
        <v>30</v>
      </c>
      <c r="N333" t="s">
        <v>58</v>
      </c>
      <c r="P333">
        <v>410</v>
      </c>
      <c r="Q333" t="s">
        <v>79</v>
      </c>
      <c r="R333">
        <v>42095</v>
      </c>
      <c r="S333">
        <v>41</v>
      </c>
    </row>
    <row r="334" spans="13:19">
      <c r="M334" t="s">
        <v>30</v>
      </c>
      <c r="N334" t="s">
        <v>58</v>
      </c>
      <c r="P334">
        <v>414</v>
      </c>
      <c r="Q334" t="s">
        <v>79</v>
      </c>
      <c r="R334">
        <v>42125</v>
      </c>
      <c r="S334">
        <v>41.4</v>
      </c>
    </row>
    <row r="335" spans="13:19">
      <c r="M335" t="s">
        <v>30</v>
      </c>
      <c r="N335" t="s">
        <v>58</v>
      </c>
      <c r="P335">
        <v>389</v>
      </c>
      <c r="Q335" t="s">
        <v>79</v>
      </c>
      <c r="R335">
        <v>42156</v>
      </c>
      <c r="S335">
        <v>38.9</v>
      </c>
    </row>
    <row r="336" spans="13:19">
      <c r="M336" t="s">
        <v>30</v>
      </c>
      <c r="N336" t="s">
        <v>58</v>
      </c>
      <c r="P336">
        <v>293</v>
      </c>
      <c r="Q336" t="s">
        <v>79</v>
      </c>
      <c r="R336">
        <v>42186</v>
      </c>
      <c r="S336">
        <v>29.3</v>
      </c>
    </row>
    <row r="337" spans="13:19">
      <c r="M337" t="s">
        <v>31</v>
      </c>
      <c r="N337" t="s">
        <v>58</v>
      </c>
      <c r="P337">
        <v>10349</v>
      </c>
      <c r="Q337" t="s">
        <v>62</v>
      </c>
      <c r="R337">
        <v>42036</v>
      </c>
      <c r="S337">
        <v>1034.9000000000001</v>
      </c>
    </row>
    <row r="338" spans="13:19">
      <c r="M338" t="s">
        <v>31</v>
      </c>
      <c r="N338" t="s">
        <v>58</v>
      </c>
      <c r="P338">
        <v>5294</v>
      </c>
      <c r="Q338" t="s">
        <v>62</v>
      </c>
      <c r="R338">
        <v>42064</v>
      </c>
      <c r="S338">
        <v>529.4</v>
      </c>
    </row>
    <row r="339" spans="13:19">
      <c r="M339" t="s">
        <v>31</v>
      </c>
      <c r="N339" t="s">
        <v>58</v>
      </c>
      <c r="P339">
        <v>5609</v>
      </c>
      <c r="Q339" t="s">
        <v>62</v>
      </c>
      <c r="R339">
        <v>42095</v>
      </c>
      <c r="S339">
        <v>560.9</v>
      </c>
    </row>
    <row r="340" spans="13:19">
      <c r="M340" t="s">
        <v>31</v>
      </c>
      <c r="N340" t="s">
        <v>58</v>
      </c>
      <c r="P340">
        <v>5641</v>
      </c>
      <c r="Q340" t="s">
        <v>62</v>
      </c>
      <c r="R340">
        <v>42125</v>
      </c>
      <c r="S340">
        <v>564.1</v>
      </c>
    </row>
    <row r="341" spans="13:19">
      <c r="M341" t="s">
        <v>31</v>
      </c>
      <c r="N341" t="s">
        <v>58</v>
      </c>
      <c r="P341">
        <v>5468</v>
      </c>
      <c r="Q341" t="s">
        <v>62</v>
      </c>
      <c r="R341">
        <v>42156</v>
      </c>
      <c r="S341">
        <v>546.79999999999995</v>
      </c>
    </row>
    <row r="342" spans="13:19">
      <c r="M342" t="s">
        <v>32</v>
      </c>
      <c r="N342" t="s">
        <v>58</v>
      </c>
      <c r="P342">
        <v>1051</v>
      </c>
      <c r="Q342" t="s">
        <v>77</v>
      </c>
      <c r="R342">
        <v>42036</v>
      </c>
      <c r="S342">
        <v>105.1</v>
      </c>
    </row>
    <row r="343" spans="13:19">
      <c r="M343" t="s">
        <v>32</v>
      </c>
      <c r="N343" t="s">
        <v>58</v>
      </c>
      <c r="P343">
        <v>600</v>
      </c>
      <c r="Q343" t="s">
        <v>77</v>
      </c>
      <c r="R343">
        <v>42064</v>
      </c>
      <c r="S343">
        <v>60</v>
      </c>
    </row>
    <row r="344" spans="13:19">
      <c r="M344" t="s">
        <v>32</v>
      </c>
      <c r="N344" t="s">
        <v>58</v>
      </c>
      <c r="P344">
        <v>603</v>
      </c>
      <c r="Q344" t="s">
        <v>77</v>
      </c>
      <c r="R344">
        <v>42095</v>
      </c>
      <c r="S344">
        <v>60.3</v>
      </c>
    </row>
    <row r="345" spans="13:19">
      <c r="M345" t="s">
        <v>32</v>
      </c>
      <c r="N345" t="s">
        <v>58</v>
      </c>
      <c r="P345">
        <v>643</v>
      </c>
      <c r="Q345" t="s">
        <v>77</v>
      </c>
      <c r="R345">
        <v>42125</v>
      </c>
      <c r="S345">
        <v>64.3</v>
      </c>
    </row>
    <row r="346" spans="13:19">
      <c r="M346" t="s">
        <v>32</v>
      </c>
      <c r="N346" t="s">
        <v>58</v>
      </c>
      <c r="P346">
        <v>701</v>
      </c>
      <c r="Q346" t="s">
        <v>77</v>
      </c>
      <c r="R346">
        <v>42156</v>
      </c>
      <c r="S346">
        <v>70.099999999999994</v>
      </c>
    </row>
    <row r="347" spans="13:19">
      <c r="M347" t="s">
        <v>32</v>
      </c>
      <c r="N347" t="s">
        <v>58</v>
      </c>
      <c r="P347">
        <v>674</v>
      </c>
      <c r="Q347" t="s">
        <v>77</v>
      </c>
      <c r="R347">
        <v>42186</v>
      </c>
      <c r="S347">
        <v>67.400000000000006</v>
      </c>
    </row>
    <row r="348" spans="13:19">
      <c r="M348" t="s">
        <v>33</v>
      </c>
      <c r="N348" t="s">
        <v>58</v>
      </c>
      <c r="P348">
        <v>1403</v>
      </c>
      <c r="Q348" t="s">
        <v>81</v>
      </c>
      <c r="R348">
        <v>42036</v>
      </c>
      <c r="S348">
        <v>140.30000000000001</v>
      </c>
    </row>
    <row r="349" spans="13:19">
      <c r="M349" t="s">
        <v>33</v>
      </c>
      <c r="N349" t="s">
        <v>58</v>
      </c>
      <c r="P349">
        <v>706</v>
      </c>
      <c r="Q349" t="s">
        <v>81</v>
      </c>
      <c r="R349">
        <v>42064</v>
      </c>
      <c r="S349">
        <v>70.599999999999994</v>
      </c>
    </row>
    <row r="350" spans="13:19">
      <c r="M350" t="s">
        <v>33</v>
      </c>
      <c r="N350" t="s">
        <v>58</v>
      </c>
      <c r="P350">
        <v>882</v>
      </c>
      <c r="Q350" t="s">
        <v>81</v>
      </c>
      <c r="R350">
        <v>42095</v>
      </c>
      <c r="S350">
        <v>88.2</v>
      </c>
    </row>
    <row r="351" spans="13:19">
      <c r="M351" t="s">
        <v>33</v>
      </c>
      <c r="N351" t="s">
        <v>58</v>
      </c>
      <c r="P351">
        <v>918</v>
      </c>
      <c r="Q351" t="s">
        <v>81</v>
      </c>
      <c r="R351">
        <v>42125</v>
      </c>
      <c r="S351">
        <v>91.8</v>
      </c>
    </row>
    <row r="352" spans="13:19">
      <c r="M352" t="s">
        <v>33</v>
      </c>
      <c r="N352" t="s">
        <v>58</v>
      </c>
      <c r="P352">
        <v>1142</v>
      </c>
      <c r="Q352" t="s">
        <v>81</v>
      </c>
      <c r="R352">
        <v>42156</v>
      </c>
      <c r="S352">
        <v>114.2</v>
      </c>
    </row>
    <row r="353" spans="13:19">
      <c r="M353" t="s">
        <v>33</v>
      </c>
      <c r="N353" t="s">
        <v>58</v>
      </c>
      <c r="P353">
        <v>1053</v>
      </c>
      <c r="Q353" t="s">
        <v>81</v>
      </c>
      <c r="R353">
        <v>42186</v>
      </c>
      <c r="S353">
        <v>105.3</v>
      </c>
    </row>
    <row r="354" spans="13:19">
      <c r="M354" t="s">
        <v>34</v>
      </c>
      <c r="N354" t="s">
        <v>58</v>
      </c>
      <c r="P354">
        <v>208</v>
      </c>
      <c r="Q354" t="s">
        <v>83</v>
      </c>
      <c r="R354">
        <v>42036</v>
      </c>
      <c r="S354">
        <v>20.8</v>
      </c>
    </row>
    <row r="355" spans="13:19">
      <c r="M355" t="s">
        <v>34</v>
      </c>
      <c r="N355" t="s">
        <v>58</v>
      </c>
      <c r="P355">
        <v>142</v>
      </c>
      <c r="Q355" t="s">
        <v>83</v>
      </c>
      <c r="R355">
        <v>42064</v>
      </c>
      <c r="S355">
        <v>14.2</v>
      </c>
    </row>
    <row r="356" spans="13:19">
      <c r="M356" t="s">
        <v>34</v>
      </c>
      <c r="N356" t="s">
        <v>58</v>
      </c>
      <c r="P356">
        <v>106</v>
      </c>
      <c r="Q356" t="s">
        <v>83</v>
      </c>
      <c r="R356">
        <v>42095</v>
      </c>
      <c r="S356">
        <v>10.6</v>
      </c>
    </row>
    <row r="357" spans="13:19">
      <c r="M357" t="s">
        <v>34</v>
      </c>
      <c r="N357" t="s">
        <v>58</v>
      </c>
      <c r="P357">
        <v>114</v>
      </c>
      <c r="Q357" t="s">
        <v>83</v>
      </c>
      <c r="R357">
        <v>42125</v>
      </c>
      <c r="S357">
        <v>11.4</v>
      </c>
    </row>
    <row r="358" spans="13:19">
      <c r="M358" t="s">
        <v>34</v>
      </c>
      <c r="N358" t="s">
        <v>58</v>
      </c>
      <c r="P358">
        <v>95</v>
      </c>
      <c r="Q358" t="s">
        <v>83</v>
      </c>
      <c r="R358">
        <v>42156</v>
      </c>
      <c r="S358">
        <v>9.5</v>
      </c>
    </row>
    <row r="359" spans="13:19">
      <c r="M359" t="s">
        <v>34</v>
      </c>
      <c r="N359" t="s">
        <v>58</v>
      </c>
      <c r="P359">
        <v>102</v>
      </c>
      <c r="Q359" t="s">
        <v>83</v>
      </c>
      <c r="R359">
        <v>42186</v>
      </c>
      <c r="S359">
        <v>10.199999999999999</v>
      </c>
    </row>
    <row r="360" spans="13:19">
      <c r="M360" t="s">
        <v>35</v>
      </c>
      <c r="N360" t="s">
        <v>58</v>
      </c>
      <c r="P360">
        <v>738</v>
      </c>
      <c r="Q360" t="s">
        <v>64</v>
      </c>
      <c r="R360">
        <v>42036</v>
      </c>
      <c r="S360">
        <v>73.8</v>
      </c>
    </row>
    <row r="361" spans="13:19">
      <c r="M361" t="s">
        <v>35</v>
      </c>
      <c r="N361" t="s">
        <v>58</v>
      </c>
      <c r="P361">
        <v>376</v>
      </c>
      <c r="Q361" t="s">
        <v>64</v>
      </c>
      <c r="R361">
        <v>42064</v>
      </c>
      <c r="S361">
        <v>37.6</v>
      </c>
    </row>
    <row r="362" spans="13:19">
      <c r="M362" t="s">
        <v>35</v>
      </c>
      <c r="N362" t="s">
        <v>58</v>
      </c>
      <c r="P362">
        <v>386</v>
      </c>
      <c r="Q362" t="s">
        <v>64</v>
      </c>
      <c r="R362">
        <v>42095</v>
      </c>
      <c r="S362">
        <v>38.6</v>
      </c>
    </row>
    <row r="363" spans="13:19">
      <c r="M363" t="s">
        <v>35</v>
      </c>
      <c r="N363" t="s">
        <v>58</v>
      </c>
      <c r="P363">
        <v>334</v>
      </c>
      <c r="Q363" t="s">
        <v>64</v>
      </c>
      <c r="R363">
        <v>42125</v>
      </c>
      <c r="S363">
        <v>33.4</v>
      </c>
    </row>
    <row r="364" spans="13:19">
      <c r="M364" t="s">
        <v>35</v>
      </c>
      <c r="N364" t="s">
        <v>58</v>
      </c>
      <c r="P364">
        <v>414</v>
      </c>
      <c r="Q364" t="s">
        <v>64</v>
      </c>
      <c r="R364">
        <v>42156</v>
      </c>
      <c r="S364">
        <v>41.4</v>
      </c>
    </row>
    <row r="365" spans="13:19">
      <c r="M365" t="s">
        <v>35</v>
      </c>
      <c r="N365" t="s">
        <v>58</v>
      </c>
      <c r="P365">
        <v>390</v>
      </c>
      <c r="Q365" t="s">
        <v>64</v>
      </c>
      <c r="R365">
        <v>42186</v>
      </c>
      <c r="S365">
        <v>39</v>
      </c>
    </row>
  </sheetData>
  <autoFilter ref="A1:P3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C27" sqref="C27"/>
    </sheetView>
  </sheetViews>
  <sheetFormatPr defaultRowHeight="15"/>
  <cols>
    <col min="3" max="3" width="32.140625" customWidth="1"/>
  </cols>
  <sheetData>
    <row r="1" spans="1:24">
      <c r="A1" t="s">
        <v>94</v>
      </c>
      <c r="B1" t="s">
        <v>95</v>
      </c>
    </row>
    <row r="2" spans="1:24">
      <c r="C2" t="s">
        <v>87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>
        <v>2016</v>
      </c>
      <c r="K2">
        <v>2017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v>2028</v>
      </c>
      <c r="W2">
        <v>2029</v>
      </c>
      <c r="X2">
        <v>2030</v>
      </c>
    </row>
    <row r="3" spans="1:24">
      <c r="C3" t="s">
        <v>88</v>
      </c>
      <c r="D3">
        <v>606.44000000000005</v>
      </c>
      <c r="E3">
        <v>669.85</v>
      </c>
      <c r="F3">
        <v>694.3</v>
      </c>
      <c r="G3">
        <v>762.97</v>
      </c>
      <c r="H3">
        <v>767.24</v>
      </c>
      <c r="I3">
        <v>799.03</v>
      </c>
      <c r="J3">
        <v>805.62</v>
      </c>
      <c r="K3">
        <v>813.94</v>
      </c>
      <c r="L3">
        <v>820.82</v>
      </c>
      <c r="M3">
        <v>827.09</v>
      </c>
      <c r="N3">
        <v>834.86</v>
      </c>
      <c r="O3">
        <v>815.48</v>
      </c>
      <c r="P3">
        <v>794.46</v>
      </c>
      <c r="Q3">
        <v>770.27</v>
      </c>
      <c r="R3">
        <v>749.28</v>
      </c>
      <c r="S3">
        <v>720.09</v>
      </c>
      <c r="T3">
        <v>695.1</v>
      </c>
      <c r="U3">
        <v>668.48</v>
      </c>
      <c r="V3">
        <v>645.86</v>
      </c>
      <c r="W3">
        <v>607</v>
      </c>
      <c r="X3">
        <v>584.19000000000005</v>
      </c>
    </row>
    <row r="4" spans="1:24">
      <c r="C4" t="s">
        <v>89</v>
      </c>
      <c r="D4">
        <v>32.409999999999997</v>
      </c>
      <c r="E4">
        <v>33.89</v>
      </c>
      <c r="F4">
        <v>40</v>
      </c>
      <c r="G4">
        <v>56.63</v>
      </c>
      <c r="H4">
        <v>54.25</v>
      </c>
      <c r="I4">
        <v>49.33</v>
      </c>
      <c r="J4">
        <v>53.91</v>
      </c>
      <c r="K4">
        <v>56.06</v>
      </c>
      <c r="L4">
        <v>58.88</v>
      </c>
      <c r="M4">
        <v>64.47</v>
      </c>
      <c r="N4">
        <v>65.959999999999994</v>
      </c>
      <c r="O4">
        <v>78.290000000000006</v>
      </c>
      <c r="P4">
        <v>96.02</v>
      </c>
      <c r="Q4">
        <v>120.49</v>
      </c>
      <c r="R4">
        <v>137.34</v>
      </c>
      <c r="S4">
        <v>172.27</v>
      </c>
      <c r="T4">
        <v>189.18</v>
      </c>
      <c r="U4">
        <v>211.8</v>
      </c>
      <c r="V4">
        <v>223.53</v>
      </c>
      <c r="W4">
        <v>271.99</v>
      </c>
      <c r="X4">
        <v>286.5</v>
      </c>
    </row>
    <row r="5" spans="1:24">
      <c r="C5" t="s">
        <v>91</v>
      </c>
      <c r="D5">
        <f>D4+D3</f>
        <v>638.85</v>
      </c>
      <c r="E5">
        <f t="shared" ref="E5:X5" si="0">E4+E3</f>
        <v>703.74</v>
      </c>
      <c r="F5">
        <f t="shared" si="0"/>
        <v>734.3</v>
      </c>
      <c r="G5">
        <f t="shared" si="0"/>
        <v>819.6</v>
      </c>
      <c r="H5">
        <f t="shared" si="0"/>
        <v>821.49</v>
      </c>
      <c r="I5">
        <f t="shared" si="0"/>
        <v>848.36</v>
      </c>
      <c r="J5">
        <f t="shared" si="0"/>
        <v>859.53</v>
      </c>
      <c r="K5">
        <f t="shared" si="0"/>
        <v>870</v>
      </c>
      <c r="L5">
        <f t="shared" si="0"/>
        <v>879.7</v>
      </c>
      <c r="M5">
        <f t="shared" si="0"/>
        <v>891.56000000000006</v>
      </c>
      <c r="N5">
        <f t="shared" si="0"/>
        <v>900.82</v>
      </c>
      <c r="O5">
        <f t="shared" si="0"/>
        <v>893.77</v>
      </c>
      <c r="P5">
        <f t="shared" si="0"/>
        <v>890.48</v>
      </c>
      <c r="Q5">
        <f t="shared" si="0"/>
        <v>890.76</v>
      </c>
      <c r="R5">
        <f t="shared" si="0"/>
        <v>886.62</v>
      </c>
      <c r="S5">
        <f t="shared" si="0"/>
        <v>892.36</v>
      </c>
      <c r="T5">
        <f t="shared" si="0"/>
        <v>884.28</v>
      </c>
      <c r="U5">
        <f t="shared" si="0"/>
        <v>880.28</v>
      </c>
      <c r="V5">
        <f t="shared" si="0"/>
        <v>869.39</v>
      </c>
      <c r="W5">
        <f t="shared" si="0"/>
        <v>878.99</v>
      </c>
      <c r="X5">
        <f t="shared" si="0"/>
        <v>870.69</v>
      </c>
    </row>
    <row r="6" spans="1:24">
      <c r="C6" t="s">
        <v>93</v>
      </c>
      <c r="E6">
        <f>E5/D5</f>
        <v>1.101573139234562</v>
      </c>
      <c r="F6">
        <f t="shared" ref="F6:X6" si="1">F5/E5</f>
        <v>1.04342512859863</v>
      </c>
      <c r="G6">
        <f t="shared" si="1"/>
        <v>1.116165055154569</v>
      </c>
      <c r="H6">
        <f t="shared" si="1"/>
        <v>1.0023060029282578</v>
      </c>
      <c r="I6">
        <f t="shared" si="1"/>
        <v>1.0327088582940753</v>
      </c>
      <c r="J6">
        <f t="shared" si="1"/>
        <v>1.013166580225376</v>
      </c>
      <c r="K6">
        <f t="shared" si="1"/>
        <v>1.012181075704164</v>
      </c>
      <c r="L6">
        <f t="shared" si="1"/>
        <v>1.0111494252873563</v>
      </c>
      <c r="M6">
        <f t="shared" si="1"/>
        <v>1.0134818688189156</v>
      </c>
      <c r="N6">
        <f t="shared" si="1"/>
        <v>1.0103862892009512</v>
      </c>
      <c r="O6">
        <f t="shared" si="1"/>
        <v>0.99217379720698906</v>
      </c>
      <c r="P6">
        <f t="shared" si="1"/>
        <v>0.99631896349172611</v>
      </c>
      <c r="Q6">
        <f t="shared" si="1"/>
        <v>1.0003144371574881</v>
      </c>
      <c r="R6">
        <f t="shared" si="1"/>
        <v>0.9953522834433518</v>
      </c>
      <c r="S6">
        <f t="shared" si="1"/>
        <v>1.0064740249486814</v>
      </c>
      <c r="T6">
        <f t="shared" si="1"/>
        <v>0.99094535837554343</v>
      </c>
      <c r="U6">
        <f t="shared" si="1"/>
        <v>0.99547654589044199</v>
      </c>
      <c r="V6">
        <f t="shared" si="1"/>
        <v>0.98762893624755765</v>
      </c>
      <c r="W6">
        <f t="shared" si="1"/>
        <v>1.0110422250083393</v>
      </c>
      <c r="X6">
        <f t="shared" si="1"/>
        <v>0.99055734422462149</v>
      </c>
    </row>
    <row r="7" spans="1:24">
      <c r="C7" t="s">
        <v>90</v>
      </c>
      <c r="D7" s="3">
        <f>D3/D5</f>
        <v>0.94926821632621117</v>
      </c>
      <c r="E7" s="3">
        <f t="shared" ref="E7:X7" si="2">E3/E5</f>
        <v>0.95184301020263162</v>
      </c>
      <c r="F7" s="3">
        <f t="shared" si="2"/>
        <v>0.94552635162740029</v>
      </c>
      <c r="G7" s="3">
        <f t="shared" si="2"/>
        <v>0.93090531966813084</v>
      </c>
      <c r="H7" s="3">
        <f t="shared" si="2"/>
        <v>0.93396146027340565</v>
      </c>
      <c r="I7" s="3">
        <f t="shared" si="2"/>
        <v>0.94185251544155779</v>
      </c>
      <c r="J7" s="3">
        <f t="shared" si="2"/>
        <v>0.93727967610205576</v>
      </c>
      <c r="K7" s="3">
        <f t="shared" si="2"/>
        <v>0.9355632183908047</v>
      </c>
      <c r="L7" s="3">
        <f t="shared" si="2"/>
        <v>0.93306809139479374</v>
      </c>
      <c r="M7" s="3">
        <f t="shared" si="2"/>
        <v>0.92768854591951189</v>
      </c>
      <c r="N7" s="3">
        <f t="shared" si="2"/>
        <v>0.92677782464865344</v>
      </c>
      <c r="O7" s="3">
        <f t="shared" si="2"/>
        <v>0.91240475737605875</v>
      </c>
      <c r="P7" s="3">
        <f t="shared" si="2"/>
        <v>0.89217051477854648</v>
      </c>
      <c r="Q7" s="3">
        <f t="shared" si="2"/>
        <v>0.86473348601194489</v>
      </c>
      <c r="R7" s="3">
        <f t="shared" si="2"/>
        <v>0.84509711037423019</v>
      </c>
      <c r="S7" s="3">
        <f t="shared" si="2"/>
        <v>0.80695010982114845</v>
      </c>
      <c r="T7" s="3">
        <f t="shared" si="2"/>
        <v>0.78606323788845167</v>
      </c>
      <c r="U7" s="3">
        <f t="shared" si="2"/>
        <v>0.75939473803789703</v>
      </c>
      <c r="V7" s="3">
        <f t="shared" si="2"/>
        <v>0.74288869207145247</v>
      </c>
      <c r="W7" s="3">
        <f t="shared" si="2"/>
        <v>0.69056530791021509</v>
      </c>
      <c r="X7" s="3">
        <f t="shared" si="2"/>
        <v>0.67095062536608896</v>
      </c>
    </row>
    <row r="8" spans="1:24">
      <c r="C8" t="s">
        <v>92</v>
      </c>
      <c r="D8" s="3">
        <f>D4/D5</f>
        <v>5.0731783673788833E-2</v>
      </c>
      <c r="E8" s="3">
        <f t="shared" ref="E8:X8" si="3">E4/E5</f>
        <v>4.8156989797368349E-2</v>
      </c>
      <c r="F8" s="3">
        <f t="shared" si="3"/>
        <v>5.4473648372599756E-2</v>
      </c>
      <c r="G8" s="3">
        <f t="shared" si="3"/>
        <v>6.9094680331869204E-2</v>
      </c>
      <c r="H8" s="3">
        <f t="shared" si="3"/>
        <v>6.6038539726594361E-2</v>
      </c>
      <c r="I8" s="3">
        <f t="shared" si="3"/>
        <v>5.8147484558442167E-2</v>
      </c>
      <c r="J8" s="3">
        <f t="shared" si="3"/>
        <v>6.2720323897944227E-2</v>
      </c>
      <c r="K8" s="3">
        <f t="shared" si="3"/>
        <v>6.4436781609195401E-2</v>
      </c>
      <c r="L8" s="3">
        <f t="shared" si="3"/>
        <v>6.6931908605206314E-2</v>
      </c>
      <c r="M8" s="3">
        <f t="shared" si="3"/>
        <v>7.2311454080488127E-2</v>
      </c>
      <c r="N8" s="3">
        <f t="shared" si="3"/>
        <v>7.3222175351346536E-2</v>
      </c>
      <c r="O8" s="3">
        <f t="shared" si="3"/>
        <v>8.7595242623941291E-2</v>
      </c>
      <c r="P8" s="3">
        <f t="shared" si="3"/>
        <v>0.10782948522145359</v>
      </c>
      <c r="Q8" s="3">
        <f t="shared" si="3"/>
        <v>0.13526651398805514</v>
      </c>
      <c r="R8" s="3">
        <f t="shared" si="3"/>
        <v>0.15490288962576979</v>
      </c>
      <c r="S8" s="3">
        <f t="shared" si="3"/>
        <v>0.1930498901788516</v>
      </c>
      <c r="T8" s="3">
        <f t="shared" si="3"/>
        <v>0.21393676211154838</v>
      </c>
      <c r="U8" s="3">
        <f t="shared" si="3"/>
        <v>0.240605261962103</v>
      </c>
      <c r="V8" s="3">
        <f t="shared" si="3"/>
        <v>0.25711130792854758</v>
      </c>
      <c r="W8" s="3">
        <f t="shared" si="3"/>
        <v>0.30943469208978486</v>
      </c>
      <c r="X8" s="3">
        <f t="shared" si="3"/>
        <v>0.32904937463391104</v>
      </c>
    </row>
    <row r="10" spans="1:24">
      <c r="C10" t="s">
        <v>96</v>
      </c>
      <c r="E10">
        <f>E4-D4</f>
        <v>1.480000000000004</v>
      </c>
      <c r="F10">
        <f t="shared" ref="F10:X10" si="4">F4-E4</f>
        <v>6.1099999999999994</v>
      </c>
      <c r="G10">
        <f t="shared" si="4"/>
        <v>16.630000000000003</v>
      </c>
      <c r="H10">
        <f t="shared" si="4"/>
        <v>-2.3800000000000026</v>
      </c>
      <c r="I10">
        <f t="shared" si="4"/>
        <v>-4.9200000000000017</v>
      </c>
      <c r="J10">
        <f t="shared" si="4"/>
        <v>4.5799999999999983</v>
      </c>
      <c r="K10">
        <f t="shared" si="4"/>
        <v>2.1500000000000057</v>
      </c>
      <c r="L10">
        <f t="shared" si="4"/>
        <v>2.8200000000000003</v>
      </c>
      <c r="M10">
        <f t="shared" si="4"/>
        <v>5.5899999999999963</v>
      </c>
      <c r="N10">
        <f t="shared" si="4"/>
        <v>1.4899999999999949</v>
      </c>
      <c r="O10">
        <f t="shared" si="4"/>
        <v>12.330000000000013</v>
      </c>
      <c r="P10">
        <f t="shared" si="4"/>
        <v>17.72999999999999</v>
      </c>
      <c r="Q10">
        <f t="shared" si="4"/>
        <v>24.47</v>
      </c>
      <c r="R10">
        <f t="shared" si="4"/>
        <v>16.850000000000009</v>
      </c>
      <c r="S10">
        <f t="shared" si="4"/>
        <v>34.930000000000007</v>
      </c>
      <c r="T10">
        <f t="shared" si="4"/>
        <v>16.909999999999997</v>
      </c>
      <c r="U10">
        <f t="shared" si="4"/>
        <v>22.620000000000005</v>
      </c>
      <c r="V10">
        <f t="shared" si="4"/>
        <v>11.72999999999999</v>
      </c>
      <c r="W10">
        <f t="shared" si="4"/>
        <v>48.460000000000008</v>
      </c>
      <c r="X10">
        <f t="shared" si="4"/>
        <v>14.509999999999991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0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RowHeight="15"/>
  <cols>
    <col min="3" max="3" width="14.5703125" bestFit="1" customWidth="1"/>
    <col min="4" max="4" width="14.5703125" customWidth="1"/>
    <col min="5" max="13" width="12.5703125" customWidth="1"/>
    <col min="14" max="20" width="12.28515625" customWidth="1"/>
  </cols>
  <sheetData>
    <row r="1" spans="1:20">
      <c r="A1" s="9" t="s">
        <v>53</v>
      </c>
      <c r="B1" s="9"/>
      <c r="C1" s="9"/>
      <c r="D1" s="9"/>
      <c r="E1" s="9"/>
      <c r="F1" s="9"/>
      <c r="G1" s="9"/>
      <c r="H1" s="9"/>
      <c r="I1" s="9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9" t="s">
        <v>54</v>
      </c>
      <c r="B2" s="9"/>
      <c r="C2" s="9"/>
      <c r="D2" s="9"/>
      <c r="E2" s="9">
        <v>803.8</v>
      </c>
      <c r="F2" s="9">
        <v>808.4</v>
      </c>
      <c r="G2" s="9">
        <v>831.7</v>
      </c>
      <c r="H2" s="9">
        <v>928.3</v>
      </c>
      <c r="I2" s="9">
        <v>996.3</v>
      </c>
      <c r="J2" s="5">
        <v>1065</v>
      </c>
      <c r="K2" s="5">
        <v>1050</v>
      </c>
      <c r="L2" s="5">
        <v>950</v>
      </c>
      <c r="M2" s="5">
        <v>900</v>
      </c>
      <c r="N2" s="5">
        <v>900</v>
      </c>
      <c r="O2" s="5">
        <v>900</v>
      </c>
      <c r="P2" s="5">
        <v>900</v>
      </c>
      <c r="Q2" s="5">
        <v>900</v>
      </c>
      <c r="R2" s="5">
        <v>900</v>
      </c>
      <c r="S2" s="5">
        <v>900</v>
      </c>
      <c r="T2" s="5">
        <v>900</v>
      </c>
    </row>
    <row r="3" spans="1:20">
      <c r="A3" s="9" t="s">
        <v>55</v>
      </c>
      <c r="B3" s="9"/>
      <c r="C3" s="9"/>
      <c r="D3" s="9"/>
      <c r="E3" s="10">
        <v>0.93899999999999995</v>
      </c>
      <c r="F3" s="10">
        <v>0.94799999999999995</v>
      </c>
      <c r="G3" s="10">
        <v>0.91</v>
      </c>
      <c r="H3" s="10">
        <v>0.88400000000000001</v>
      </c>
      <c r="I3" s="10">
        <v>0.89600000000000002</v>
      </c>
      <c r="J3" s="6">
        <f>1-J4</f>
        <v>0.87818181818181817</v>
      </c>
      <c r="K3" s="6">
        <f t="shared" ref="K3:T3" si="0">1-K4</f>
        <v>0.86036363636363633</v>
      </c>
      <c r="L3" s="6">
        <f t="shared" si="0"/>
        <v>0.84254545454545449</v>
      </c>
      <c r="M3" s="6">
        <f t="shared" si="0"/>
        <v>0.82472727272727275</v>
      </c>
      <c r="N3" s="6">
        <f t="shared" si="0"/>
        <v>0.80690909090909091</v>
      </c>
      <c r="O3" s="6">
        <f t="shared" si="0"/>
        <v>0.78909090909090907</v>
      </c>
      <c r="P3" s="6">
        <f t="shared" si="0"/>
        <v>0.77127272727272733</v>
      </c>
      <c r="Q3" s="6">
        <f t="shared" si="0"/>
        <v>0.75345454545454549</v>
      </c>
      <c r="R3" s="6">
        <f t="shared" si="0"/>
        <v>0.73563636363636364</v>
      </c>
      <c r="S3" s="6">
        <f t="shared" si="0"/>
        <v>0.7178181818181818</v>
      </c>
      <c r="T3" s="6">
        <f t="shared" si="0"/>
        <v>0.7</v>
      </c>
    </row>
    <row r="4" spans="1:20">
      <c r="A4" s="9" t="s">
        <v>56</v>
      </c>
      <c r="B4" s="9"/>
      <c r="C4" s="9"/>
      <c r="D4" s="9"/>
      <c r="E4" s="10">
        <v>6.0999999999999999E-2</v>
      </c>
      <c r="F4" s="10">
        <v>5.1999999999999998E-2</v>
      </c>
      <c r="G4" s="10">
        <v>0.09</v>
      </c>
      <c r="H4" s="10">
        <v>0.11600000000000001</v>
      </c>
      <c r="I4" s="10">
        <v>0.104</v>
      </c>
      <c r="J4" s="6">
        <f>I4+($T$4-$I$4)/11</f>
        <v>0.12181818181818181</v>
      </c>
      <c r="K4" s="6">
        <f t="shared" ref="K4:S4" si="1">J4+($T$4-$I$4)/11</f>
        <v>0.13963636363636364</v>
      </c>
      <c r="L4" s="6">
        <f t="shared" si="1"/>
        <v>0.15745454545454546</v>
      </c>
      <c r="M4" s="6">
        <f t="shared" si="1"/>
        <v>0.17527272727272727</v>
      </c>
      <c r="N4" s="6">
        <f t="shared" si="1"/>
        <v>0.19309090909090909</v>
      </c>
      <c r="O4" s="6">
        <f t="shared" si="1"/>
        <v>0.21090909090909091</v>
      </c>
      <c r="P4" s="6">
        <f t="shared" si="1"/>
        <v>0.22872727272727272</v>
      </c>
      <c r="Q4" s="6">
        <f t="shared" si="1"/>
        <v>0.24654545454545454</v>
      </c>
      <c r="R4" s="6">
        <f t="shared" si="1"/>
        <v>0.26436363636363636</v>
      </c>
      <c r="S4" s="6">
        <f t="shared" si="1"/>
        <v>0.2821818181818182</v>
      </c>
      <c r="T4" s="6">
        <v>0.3</v>
      </c>
    </row>
    <row r="5" spans="1:20">
      <c r="A5" s="9" t="s">
        <v>57</v>
      </c>
      <c r="B5" s="9"/>
      <c r="C5" s="9"/>
      <c r="D5" s="9"/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9" t="s">
        <v>98</v>
      </c>
      <c r="B6" s="9"/>
      <c r="C6" s="9"/>
      <c r="D6" s="9"/>
      <c r="E6" s="11">
        <v>49.33</v>
      </c>
      <c r="F6" s="11">
        <v>53.91</v>
      </c>
      <c r="G6" s="11">
        <v>56.06</v>
      </c>
      <c r="H6" s="11">
        <v>58.88</v>
      </c>
      <c r="I6" s="11">
        <v>64.47</v>
      </c>
      <c r="J6" s="7">
        <v>65.959999999999994</v>
      </c>
      <c r="K6" s="7">
        <v>78.290000000000006</v>
      </c>
      <c r="L6" s="7">
        <v>96.02</v>
      </c>
      <c r="M6" s="7">
        <v>120.49</v>
      </c>
      <c r="N6" s="7">
        <v>137.34</v>
      </c>
      <c r="O6" s="7">
        <v>172.27</v>
      </c>
      <c r="P6" s="7">
        <v>189.18</v>
      </c>
      <c r="Q6" s="7">
        <v>211.8</v>
      </c>
      <c r="R6" s="7">
        <v>223.53</v>
      </c>
      <c r="S6" s="7">
        <v>271.99</v>
      </c>
      <c r="T6" s="7">
        <v>286.5</v>
      </c>
    </row>
    <row r="7" spans="1:20">
      <c r="A7" s="9" t="s">
        <v>97</v>
      </c>
      <c r="B7" s="9"/>
      <c r="C7" s="9"/>
      <c r="D7" s="9"/>
      <c r="E7" s="11">
        <f>E2-E6</f>
        <v>754.46999999999991</v>
      </c>
      <c r="F7" s="11">
        <f t="shared" ref="F7:T7" si="2">F2-F6</f>
        <v>754.49</v>
      </c>
      <c r="G7" s="11">
        <f t="shared" si="2"/>
        <v>775.6400000000001</v>
      </c>
      <c r="H7" s="11">
        <f t="shared" si="2"/>
        <v>869.42</v>
      </c>
      <c r="I7" s="11">
        <f t="shared" si="2"/>
        <v>931.82999999999993</v>
      </c>
      <c r="J7" s="7">
        <f t="shared" si="2"/>
        <v>999.04</v>
      </c>
      <c r="K7" s="7">
        <f t="shared" si="2"/>
        <v>971.71</v>
      </c>
      <c r="L7" s="7">
        <f t="shared" si="2"/>
        <v>853.98</v>
      </c>
      <c r="M7" s="7">
        <f t="shared" si="2"/>
        <v>779.51</v>
      </c>
      <c r="N7" s="7">
        <f t="shared" si="2"/>
        <v>762.66</v>
      </c>
      <c r="O7" s="7">
        <f t="shared" si="2"/>
        <v>727.73</v>
      </c>
      <c r="P7" s="7">
        <f t="shared" si="2"/>
        <v>710.81999999999994</v>
      </c>
      <c r="Q7" s="7">
        <f t="shared" si="2"/>
        <v>688.2</v>
      </c>
      <c r="R7" s="7">
        <f t="shared" si="2"/>
        <v>676.47</v>
      </c>
      <c r="S7" s="7">
        <f t="shared" si="2"/>
        <v>628.01</v>
      </c>
      <c r="T7" s="7">
        <f t="shared" si="2"/>
        <v>613.5</v>
      </c>
    </row>
    <row r="8" spans="1:20" s="8" customFormat="1">
      <c r="A8" s="9" t="s">
        <v>99</v>
      </c>
      <c r="B8" s="9"/>
      <c r="C8" s="9"/>
      <c r="D8" s="9"/>
      <c r="E8" s="10">
        <f>E6/E2</f>
        <v>6.1370987807912419E-2</v>
      </c>
      <c r="F8" s="10">
        <f t="shared" ref="F8:T8" si="3">F6/F2</f>
        <v>6.6687283523008414E-2</v>
      </c>
      <c r="G8" s="10">
        <f t="shared" si="3"/>
        <v>6.7404112059636881E-2</v>
      </c>
      <c r="H8" s="10">
        <f t="shared" si="3"/>
        <v>6.3427771194656909E-2</v>
      </c>
      <c r="I8" s="10">
        <f t="shared" si="3"/>
        <v>6.4709424872026494E-2</v>
      </c>
      <c r="J8" s="6">
        <f t="shared" si="3"/>
        <v>6.1934272300469474E-2</v>
      </c>
      <c r="K8" s="6">
        <f t="shared" si="3"/>
        <v>7.4561904761904774E-2</v>
      </c>
      <c r="L8" s="6">
        <f t="shared" si="3"/>
        <v>0.10107368421052632</v>
      </c>
      <c r="M8" s="6">
        <f t="shared" si="3"/>
        <v>0.13387777777777776</v>
      </c>
      <c r="N8" s="6">
        <f t="shared" si="3"/>
        <v>0.15260000000000001</v>
      </c>
      <c r="O8" s="6">
        <f t="shared" si="3"/>
        <v>0.19141111111111112</v>
      </c>
      <c r="P8" s="6">
        <f t="shared" si="3"/>
        <v>0.2102</v>
      </c>
      <c r="Q8" s="6">
        <f t="shared" si="3"/>
        <v>0.23533333333333334</v>
      </c>
      <c r="R8" s="6">
        <f t="shared" si="3"/>
        <v>0.24836666666666668</v>
      </c>
      <c r="S8" s="6">
        <f t="shared" si="3"/>
        <v>0.3022111111111111</v>
      </c>
      <c r="T8" s="6">
        <f t="shared" si="3"/>
        <v>0.31833333333333336</v>
      </c>
    </row>
    <row r="174" spans="10:17">
      <c r="J174">
        <v>20010.099999999999</v>
      </c>
      <c r="K174" t="s">
        <v>7</v>
      </c>
      <c r="L174" t="s">
        <v>58</v>
      </c>
      <c r="M174">
        <v>200101</v>
      </c>
      <c r="N174">
        <v>69483</v>
      </c>
      <c r="O174" t="s">
        <v>86</v>
      </c>
      <c r="P174">
        <v>42064</v>
      </c>
      <c r="Q174">
        <v>6948.3</v>
      </c>
    </row>
    <row r="175" spans="10:17">
      <c r="J175">
        <v>27007.200000000001</v>
      </c>
      <c r="K175" t="s">
        <v>7</v>
      </c>
      <c r="L175" t="s">
        <v>58</v>
      </c>
      <c r="M175">
        <v>270072</v>
      </c>
      <c r="N175">
        <v>68910</v>
      </c>
      <c r="O175" t="s">
        <v>86</v>
      </c>
      <c r="P175">
        <v>42095</v>
      </c>
      <c r="Q175">
        <v>6891</v>
      </c>
    </row>
    <row r="176" spans="10:17">
      <c r="J176">
        <v>34016.5</v>
      </c>
      <c r="K176" t="s">
        <v>7</v>
      </c>
      <c r="L176" t="s">
        <v>58</v>
      </c>
      <c r="M176">
        <v>340165</v>
      </c>
      <c r="N176">
        <v>69953</v>
      </c>
      <c r="O176" t="s">
        <v>86</v>
      </c>
      <c r="P176">
        <v>42125</v>
      </c>
      <c r="Q176">
        <v>6995.3</v>
      </c>
    </row>
    <row r="177" spans="10:17">
      <c r="J177">
        <v>40997.1</v>
      </c>
      <c r="K177" t="s">
        <v>7</v>
      </c>
      <c r="L177" t="s">
        <v>58</v>
      </c>
      <c r="M177">
        <v>409971</v>
      </c>
      <c r="N177">
        <v>68946</v>
      </c>
      <c r="O177" t="s">
        <v>86</v>
      </c>
      <c r="P177">
        <v>42156</v>
      </c>
      <c r="Q177">
        <v>6894.6</v>
      </c>
    </row>
    <row r="178" spans="10:17">
      <c r="J178">
        <v>47604.2</v>
      </c>
      <c r="K178" t="s">
        <v>7</v>
      </c>
      <c r="L178" t="s">
        <v>58</v>
      </c>
      <c r="M178">
        <v>476042</v>
      </c>
      <c r="N178">
        <v>65836</v>
      </c>
      <c r="O178" t="s">
        <v>86</v>
      </c>
      <c r="P178">
        <v>42186</v>
      </c>
      <c r="Q178">
        <v>6583.6</v>
      </c>
    </row>
    <row r="179" spans="10:17">
      <c r="J179">
        <v>54301.8</v>
      </c>
      <c r="K179" t="s">
        <v>7</v>
      </c>
      <c r="L179" t="s">
        <v>58</v>
      </c>
      <c r="M179">
        <v>543018</v>
      </c>
      <c r="N179">
        <v>66944</v>
      </c>
      <c r="O179" t="s">
        <v>86</v>
      </c>
      <c r="P179">
        <v>42217</v>
      </c>
      <c r="Q179">
        <v>6694.4</v>
      </c>
    </row>
    <row r="180" spans="10:17">
      <c r="J180">
        <v>60893.599999999999</v>
      </c>
      <c r="K180" t="s">
        <v>7</v>
      </c>
      <c r="L180" t="s">
        <v>58</v>
      </c>
      <c r="M180">
        <v>608936</v>
      </c>
      <c r="N180">
        <v>66118</v>
      </c>
      <c r="O180" t="s">
        <v>86</v>
      </c>
      <c r="P180">
        <v>42248</v>
      </c>
      <c r="Q180">
        <v>6611.8</v>
      </c>
    </row>
    <row r="181" spans="10:17">
      <c r="J181">
        <v>67510.399999999994</v>
      </c>
      <c r="K181" t="s">
        <v>7</v>
      </c>
      <c r="L181" t="s">
        <v>58</v>
      </c>
      <c r="M181">
        <v>675104</v>
      </c>
      <c r="N181">
        <v>66124</v>
      </c>
      <c r="O181" t="s">
        <v>86</v>
      </c>
      <c r="P181">
        <v>42278</v>
      </c>
      <c r="Q181">
        <v>6612.4</v>
      </c>
    </row>
    <row r="182" spans="10:17">
      <c r="J182">
        <v>73837.7</v>
      </c>
      <c r="K182" t="s">
        <v>7</v>
      </c>
      <c r="L182" t="s">
        <v>58</v>
      </c>
      <c r="M182">
        <v>738377</v>
      </c>
      <c r="N182">
        <v>63317</v>
      </c>
      <c r="O182" t="s">
        <v>86</v>
      </c>
      <c r="P182">
        <v>42309</v>
      </c>
      <c r="Q182">
        <v>6331.7</v>
      </c>
    </row>
    <row r="183" spans="10:17">
      <c r="J183">
        <v>80382.3</v>
      </c>
      <c r="K183" t="s">
        <v>7</v>
      </c>
      <c r="L183" t="s">
        <v>58</v>
      </c>
      <c r="M183">
        <v>803823</v>
      </c>
      <c r="N183">
        <v>64372</v>
      </c>
      <c r="O183" t="s">
        <v>86</v>
      </c>
      <c r="P183">
        <v>42339</v>
      </c>
      <c r="Q183">
        <v>6437.2</v>
      </c>
    </row>
    <row r="184" spans="10:17">
      <c r="K184" t="s">
        <v>9</v>
      </c>
      <c r="L184" t="s">
        <v>58</v>
      </c>
      <c r="N184">
        <v>1892</v>
      </c>
      <c r="O184" t="s">
        <v>63</v>
      </c>
      <c r="P184">
        <v>42036</v>
      </c>
      <c r="Q184">
        <v>189.2</v>
      </c>
    </row>
    <row r="185" spans="10:17">
      <c r="K185" t="s">
        <v>9</v>
      </c>
      <c r="L185" t="s">
        <v>58</v>
      </c>
      <c r="N185">
        <v>913</v>
      </c>
      <c r="O185" t="s">
        <v>63</v>
      </c>
      <c r="P185">
        <v>42064</v>
      </c>
      <c r="Q185">
        <v>91.3</v>
      </c>
    </row>
    <row r="186" spans="10:17">
      <c r="K186" t="s">
        <v>9</v>
      </c>
      <c r="L186" t="s">
        <v>58</v>
      </c>
      <c r="N186">
        <v>835</v>
      </c>
      <c r="O186" t="s">
        <v>63</v>
      </c>
      <c r="P186">
        <v>42095</v>
      </c>
      <c r="Q186">
        <v>83.5</v>
      </c>
    </row>
    <row r="187" spans="10:17">
      <c r="K187" t="s">
        <v>9</v>
      </c>
      <c r="L187" t="s">
        <v>58</v>
      </c>
      <c r="N187">
        <v>900</v>
      </c>
      <c r="O187" t="s">
        <v>63</v>
      </c>
      <c r="P187">
        <v>42125</v>
      </c>
      <c r="Q187">
        <v>90</v>
      </c>
    </row>
    <row r="188" spans="10:17">
      <c r="K188" t="s">
        <v>9</v>
      </c>
      <c r="L188" t="s">
        <v>58</v>
      </c>
      <c r="N188">
        <v>954</v>
      </c>
      <c r="O188" t="s">
        <v>63</v>
      </c>
      <c r="P188">
        <v>42156</v>
      </c>
      <c r="Q188">
        <v>95.4</v>
      </c>
    </row>
    <row r="189" spans="10:17">
      <c r="K189" t="s">
        <v>10</v>
      </c>
      <c r="L189" t="s">
        <v>58</v>
      </c>
      <c r="N189">
        <v>3209</v>
      </c>
      <c r="O189" t="s">
        <v>78</v>
      </c>
      <c r="P189">
        <v>42036</v>
      </c>
      <c r="Q189">
        <v>320.89999999999998</v>
      </c>
    </row>
    <row r="190" spans="10:17">
      <c r="K190" t="s">
        <v>10</v>
      </c>
      <c r="L190" t="s">
        <v>58</v>
      </c>
      <c r="N190">
        <v>1786</v>
      </c>
      <c r="O190" t="s">
        <v>78</v>
      </c>
      <c r="P190">
        <v>42064</v>
      </c>
      <c r="Q190">
        <v>178.6</v>
      </c>
    </row>
    <row r="191" spans="10:17">
      <c r="K191" t="s">
        <v>10</v>
      </c>
      <c r="L191" t="s">
        <v>58</v>
      </c>
      <c r="N191">
        <v>1663</v>
      </c>
      <c r="O191" t="s">
        <v>78</v>
      </c>
      <c r="P191">
        <v>42095</v>
      </c>
      <c r="Q191">
        <v>166.3</v>
      </c>
    </row>
    <row r="192" spans="10:17">
      <c r="K192" t="s">
        <v>10</v>
      </c>
      <c r="L192" t="s">
        <v>58</v>
      </c>
      <c r="N192">
        <v>1714</v>
      </c>
      <c r="O192" t="s">
        <v>78</v>
      </c>
      <c r="P192">
        <v>42125</v>
      </c>
      <c r="Q192">
        <v>171.4</v>
      </c>
    </row>
    <row r="193" spans="11:17">
      <c r="K193" t="s">
        <v>10</v>
      </c>
      <c r="L193" t="s">
        <v>58</v>
      </c>
      <c r="N193">
        <v>1647</v>
      </c>
      <c r="O193" t="s">
        <v>78</v>
      </c>
      <c r="P193">
        <v>42156</v>
      </c>
      <c r="Q193">
        <v>164.7</v>
      </c>
    </row>
    <row r="194" spans="11:17">
      <c r="K194" t="s">
        <v>10</v>
      </c>
      <c r="L194" t="s">
        <v>58</v>
      </c>
      <c r="N194">
        <v>1429</v>
      </c>
      <c r="O194" t="s">
        <v>78</v>
      </c>
      <c r="P194">
        <v>42186</v>
      </c>
      <c r="Q194">
        <v>142.9</v>
      </c>
    </row>
    <row r="195" spans="11:17">
      <c r="K195" t="s">
        <v>11</v>
      </c>
      <c r="L195" t="s">
        <v>58</v>
      </c>
      <c r="N195">
        <v>3785</v>
      </c>
      <c r="O195" t="s">
        <v>59</v>
      </c>
      <c r="P195">
        <v>42036</v>
      </c>
      <c r="Q195">
        <v>378.5</v>
      </c>
    </row>
    <row r="196" spans="11:17">
      <c r="K196" t="s">
        <v>11</v>
      </c>
      <c r="L196" t="s">
        <v>58</v>
      </c>
      <c r="N196">
        <v>1992</v>
      </c>
      <c r="O196" t="s">
        <v>59</v>
      </c>
      <c r="P196">
        <v>42064</v>
      </c>
      <c r="Q196">
        <v>199.2</v>
      </c>
    </row>
    <row r="197" spans="11:17">
      <c r="K197" t="s">
        <v>11</v>
      </c>
      <c r="L197" t="s">
        <v>58</v>
      </c>
      <c r="N197">
        <v>1818</v>
      </c>
      <c r="O197" t="s">
        <v>59</v>
      </c>
      <c r="P197">
        <v>42095</v>
      </c>
      <c r="Q197">
        <v>181.8</v>
      </c>
    </row>
    <row r="198" spans="11:17">
      <c r="K198" t="s">
        <v>11</v>
      </c>
      <c r="L198" t="s">
        <v>58</v>
      </c>
      <c r="N198">
        <v>1860</v>
      </c>
      <c r="O198" t="s">
        <v>59</v>
      </c>
      <c r="P198">
        <v>42125</v>
      </c>
      <c r="Q198">
        <v>186</v>
      </c>
    </row>
    <row r="199" spans="11:17">
      <c r="K199" t="s">
        <v>11</v>
      </c>
      <c r="L199" t="s">
        <v>58</v>
      </c>
      <c r="N199">
        <v>1793</v>
      </c>
      <c r="O199" t="s">
        <v>59</v>
      </c>
      <c r="P199">
        <v>42156</v>
      </c>
      <c r="Q199">
        <v>179.3</v>
      </c>
    </row>
    <row r="200" spans="11:17">
      <c r="K200" t="s">
        <v>12</v>
      </c>
      <c r="L200" t="s">
        <v>58</v>
      </c>
      <c r="N200">
        <v>203</v>
      </c>
      <c r="O200" t="s">
        <v>84</v>
      </c>
      <c r="P200">
        <v>42036</v>
      </c>
      <c r="Q200">
        <v>20.3</v>
      </c>
    </row>
    <row r="201" spans="11:17">
      <c r="K201" t="s">
        <v>12</v>
      </c>
      <c r="L201" t="s">
        <v>58</v>
      </c>
      <c r="N201">
        <v>88</v>
      </c>
      <c r="O201" t="s">
        <v>84</v>
      </c>
      <c r="P201">
        <v>42064</v>
      </c>
      <c r="Q201">
        <v>8.8000000000000007</v>
      </c>
    </row>
    <row r="202" spans="11:17">
      <c r="K202" t="s">
        <v>12</v>
      </c>
      <c r="L202" t="s">
        <v>58</v>
      </c>
      <c r="N202">
        <v>104</v>
      </c>
      <c r="O202" t="s">
        <v>84</v>
      </c>
      <c r="P202">
        <v>42095</v>
      </c>
      <c r="Q202">
        <v>10.4</v>
      </c>
    </row>
    <row r="203" spans="11:17">
      <c r="K203" t="s">
        <v>12</v>
      </c>
      <c r="L203" t="s">
        <v>58</v>
      </c>
      <c r="N203">
        <v>182</v>
      </c>
      <c r="O203" t="s">
        <v>84</v>
      </c>
      <c r="P203">
        <v>42125</v>
      </c>
      <c r="Q203">
        <v>18.2</v>
      </c>
    </row>
    <row r="204" spans="11:17">
      <c r="K204" t="s">
        <v>12</v>
      </c>
      <c r="L204" t="s">
        <v>58</v>
      </c>
      <c r="N204">
        <v>209</v>
      </c>
      <c r="O204" t="s">
        <v>84</v>
      </c>
      <c r="P204">
        <v>42156</v>
      </c>
      <c r="Q204">
        <v>20.9</v>
      </c>
    </row>
    <row r="205" spans="11:17">
      <c r="K205" t="s">
        <v>12</v>
      </c>
      <c r="L205" t="s">
        <v>58</v>
      </c>
      <c r="N205">
        <v>193</v>
      </c>
      <c r="O205" t="s">
        <v>84</v>
      </c>
      <c r="P205">
        <v>42186</v>
      </c>
      <c r="Q205">
        <v>19.3</v>
      </c>
    </row>
    <row r="206" spans="11:17">
      <c r="K206" t="s">
        <v>13</v>
      </c>
      <c r="L206" t="s">
        <v>58</v>
      </c>
      <c r="N206">
        <v>3866</v>
      </c>
      <c r="O206" t="s">
        <v>67</v>
      </c>
      <c r="P206">
        <v>42036</v>
      </c>
      <c r="Q206">
        <v>386.6</v>
      </c>
    </row>
    <row r="207" spans="11:17">
      <c r="K207" t="s">
        <v>13</v>
      </c>
      <c r="L207" t="s">
        <v>58</v>
      </c>
      <c r="N207">
        <v>2074</v>
      </c>
      <c r="O207" t="s">
        <v>67</v>
      </c>
      <c r="P207">
        <v>42064</v>
      </c>
      <c r="Q207">
        <v>207.4</v>
      </c>
    </row>
    <row r="208" spans="11:17">
      <c r="K208" t="s">
        <v>13</v>
      </c>
      <c r="L208" t="s">
        <v>58</v>
      </c>
      <c r="N208">
        <v>2094</v>
      </c>
      <c r="O208" t="s">
        <v>67</v>
      </c>
      <c r="P208">
        <v>42095</v>
      </c>
      <c r="Q208">
        <v>209.4</v>
      </c>
    </row>
    <row r="209" spans="11:17">
      <c r="K209" t="s">
        <v>13</v>
      </c>
      <c r="L209" t="s">
        <v>58</v>
      </c>
      <c r="N209">
        <v>2175</v>
      </c>
      <c r="O209" t="s">
        <v>67</v>
      </c>
      <c r="P209">
        <v>42125</v>
      </c>
      <c r="Q209">
        <v>217.5</v>
      </c>
    </row>
    <row r="210" spans="11:17">
      <c r="K210" t="s">
        <v>13</v>
      </c>
      <c r="L210" t="s">
        <v>58</v>
      </c>
      <c r="N210">
        <v>2055</v>
      </c>
      <c r="O210" t="s">
        <v>67</v>
      </c>
      <c r="P210">
        <v>42156</v>
      </c>
      <c r="Q210">
        <v>205.5</v>
      </c>
    </row>
    <row r="211" spans="11:17">
      <c r="K211" t="s">
        <v>13</v>
      </c>
      <c r="L211" t="s">
        <v>58</v>
      </c>
      <c r="N211">
        <v>2159</v>
      </c>
      <c r="O211" t="s">
        <v>67</v>
      </c>
      <c r="P211">
        <v>42186</v>
      </c>
      <c r="Q211">
        <v>215.9</v>
      </c>
    </row>
    <row r="212" spans="11:17">
      <c r="K212" t="s">
        <v>14</v>
      </c>
      <c r="L212" t="s">
        <v>58</v>
      </c>
      <c r="N212">
        <v>10535</v>
      </c>
      <c r="O212" t="s">
        <v>70</v>
      </c>
      <c r="P212">
        <v>42036</v>
      </c>
      <c r="Q212">
        <v>1053.5</v>
      </c>
    </row>
    <row r="213" spans="11:17">
      <c r="K213" t="s">
        <v>14</v>
      </c>
      <c r="L213" t="s">
        <v>58</v>
      </c>
      <c r="N213">
        <v>5592</v>
      </c>
      <c r="O213" t="s">
        <v>70</v>
      </c>
      <c r="P213">
        <v>42064</v>
      </c>
      <c r="Q213">
        <v>559.20000000000005</v>
      </c>
    </row>
    <row r="214" spans="11:17">
      <c r="K214" t="s">
        <v>14</v>
      </c>
      <c r="L214" t="s">
        <v>58</v>
      </c>
      <c r="N214">
        <v>5761</v>
      </c>
      <c r="O214" t="s">
        <v>70</v>
      </c>
      <c r="P214">
        <v>42095</v>
      </c>
      <c r="Q214">
        <v>576.1</v>
      </c>
    </row>
    <row r="215" spans="11:17">
      <c r="K215" t="s">
        <v>14</v>
      </c>
      <c r="L215" t="s">
        <v>58</v>
      </c>
      <c r="N215">
        <v>5836</v>
      </c>
      <c r="O215" t="s">
        <v>70</v>
      </c>
      <c r="P215">
        <v>42125</v>
      </c>
      <c r="Q215">
        <v>583.6</v>
      </c>
    </row>
    <row r="216" spans="11:17">
      <c r="K216" t="s">
        <v>14</v>
      </c>
      <c r="L216" t="s">
        <v>58</v>
      </c>
      <c r="N216">
        <v>5579</v>
      </c>
      <c r="O216" t="s">
        <v>70</v>
      </c>
      <c r="P216">
        <v>42156</v>
      </c>
      <c r="Q216">
        <v>557.9</v>
      </c>
    </row>
    <row r="217" spans="11:17">
      <c r="K217" t="s">
        <v>14</v>
      </c>
      <c r="L217" t="s">
        <v>58</v>
      </c>
      <c r="N217">
        <v>5516</v>
      </c>
      <c r="O217" t="s">
        <v>70</v>
      </c>
      <c r="P217">
        <v>42186</v>
      </c>
      <c r="Q217">
        <v>551.6</v>
      </c>
    </row>
    <row r="218" spans="11:17">
      <c r="K218" t="s">
        <v>15</v>
      </c>
      <c r="L218" t="s">
        <v>58</v>
      </c>
      <c r="N218">
        <v>6114</v>
      </c>
      <c r="O218" t="s">
        <v>61</v>
      </c>
      <c r="P218">
        <v>42036</v>
      </c>
      <c r="Q218">
        <v>611.4</v>
      </c>
    </row>
    <row r="219" spans="11:17">
      <c r="K219" t="s">
        <v>15</v>
      </c>
      <c r="L219" t="s">
        <v>58</v>
      </c>
      <c r="N219">
        <v>3289</v>
      </c>
      <c r="O219" t="s">
        <v>61</v>
      </c>
      <c r="P219">
        <v>42064</v>
      </c>
      <c r="Q219">
        <v>328.9</v>
      </c>
    </row>
    <row r="220" spans="11:17">
      <c r="K220" t="s">
        <v>15</v>
      </c>
      <c r="L220" t="s">
        <v>58</v>
      </c>
      <c r="N220">
        <v>3485</v>
      </c>
      <c r="O220" t="s">
        <v>61</v>
      </c>
      <c r="P220">
        <v>42095</v>
      </c>
      <c r="Q220">
        <v>348.5</v>
      </c>
    </row>
    <row r="221" spans="11:17">
      <c r="K221" t="s">
        <v>15</v>
      </c>
      <c r="L221" t="s">
        <v>58</v>
      </c>
      <c r="N221">
        <v>3379</v>
      </c>
      <c r="O221" t="s">
        <v>61</v>
      </c>
      <c r="P221">
        <v>42125</v>
      </c>
      <c r="Q221">
        <v>337.9</v>
      </c>
    </row>
    <row r="222" spans="11:17">
      <c r="K222" t="s">
        <v>15</v>
      </c>
      <c r="L222" t="s">
        <v>58</v>
      </c>
      <c r="N222">
        <v>3430</v>
      </c>
      <c r="O222" t="s">
        <v>61</v>
      </c>
      <c r="P222">
        <v>42156</v>
      </c>
      <c r="Q222">
        <v>343</v>
      </c>
    </row>
    <row r="223" spans="11:17">
      <c r="K223" t="s">
        <v>16</v>
      </c>
      <c r="L223" t="s">
        <v>58</v>
      </c>
      <c r="N223">
        <v>2083</v>
      </c>
      <c r="O223" t="s">
        <v>74</v>
      </c>
      <c r="P223">
        <v>42036</v>
      </c>
      <c r="Q223">
        <v>208.3</v>
      </c>
    </row>
    <row r="224" spans="11:17">
      <c r="K224" t="s">
        <v>16</v>
      </c>
      <c r="L224" t="s">
        <v>58</v>
      </c>
      <c r="N224">
        <v>1261</v>
      </c>
      <c r="O224" t="s">
        <v>74</v>
      </c>
      <c r="P224">
        <v>42064</v>
      </c>
      <c r="Q224">
        <v>126.1</v>
      </c>
    </row>
    <row r="225" spans="11:17">
      <c r="K225" t="s">
        <v>16</v>
      </c>
      <c r="L225" t="s">
        <v>58</v>
      </c>
      <c r="N225">
        <v>1417</v>
      </c>
      <c r="O225" t="s">
        <v>74</v>
      </c>
      <c r="P225">
        <v>42095</v>
      </c>
      <c r="Q225">
        <v>141.69999999999999</v>
      </c>
    </row>
    <row r="226" spans="11:17">
      <c r="K226" t="s">
        <v>16</v>
      </c>
      <c r="L226" t="s">
        <v>58</v>
      </c>
      <c r="N226">
        <v>1488</v>
      </c>
      <c r="O226" t="s">
        <v>74</v>
      </c>
      <c r="P226">
        <v>42125</v>
      </c>
      <c r="Q226">
        <v>148.80000000000001</v>
      </c>
    </row>
    <row r="227" spans="11:17">
      <c r="K227" t="s">
        <v>16</v>
      </c>
      <c r="L227" t="s">
        <v>58</v>
      </c>
      <c r="N227">
        <v>1589</v>
      </c>
      <c r="O227" t="s">
        <v>74</v>
      </c>
      <c r="P227">
        <v>42156</v>
      </c>
      <c r="Q227">
        <v>158.9</v>
      </c>
    </row>
    <row r="228" spans="11:17">
      <c r="K228" t="s">
        <v>16</v>
      </c>
      <c r="L228" t="s">
        <v>58</v>
      </c>
      <c r="N228">
        <v>1459</v>
      </c>
      <c r="O228" t="s">
        <v>74</v>
      </c>
      <c r="P228">
        <v>42186</v>
      </c>
      <c r="Q228">
        <v>145.9</v>
      </c>
    </row>
    <row r="229" spans="11:17">
      <c r="K229" t="s">
        <v>17</v>
      </c>
      <c r="L229" t="s">
        <v>58</v>
      </c>
      <c r="N229">
        <v>3403</v>
      </c>
      <c r="O229" t="s">
        <v>75</v>
      </c>
      <c r="P229">
        <v>42036</v>
      </c>
      <c r="Q229">
        <v>340.3</v>
      </c>
    </row>
    <row r="230" spans="11:17">
      <c r="K230" t="s">
        <v>17</v>
      </c>
      <c r="L230" t="s">
        <v>58</v>
      </c>
      <c r="N230">
        <v>1697</v>
      </c>
      <c r="O230" t="s">
        <v>75</v>
      </c>
      <c r="P230">
        <v>42064</v>
      </c>
      <c r="Q230">
        <v>169.7</v>
      </c>
    </row>
    <row r="231" spans="11:17">
      <c r="K231" t="s">
        <v>17</v>
      </c>
      <c r="L231" t="s">
        <v>58</v>
      </c>
      <c r="N231">
        <v>1727</v>
      </c>
      <c r="O231" t="s">
        <v>75</v>
      </c>
      <c r="P231">
        <v>42095</v>
      </c>
      <c r="Q231">
        <v>172.7</v>
      </c>
    </row>
    <row r="232" spans="11:17">
      <c r="K232" t="s">
        <v>17</v>
      </c>
      <c r="L232" t="s">
        <v>58</v>
      </c>
      <c r="N232">
        <v>1789</v>
      </c>
      <c r="O232" t="s">
        <v>75</v>
      </c>
      <c r="P232">
        <v>42125</v>
      </c>
      <c r="Q232">
        <v>178.9</v>
      </c>
    </row>
    <row r="233" spans="11:17">
      <c r="K233" t="s">
        <v>17</v>
      </c>
      <c r="L233" t="s">
        <v>58</v>
      </c>
      <c r="N233">
        <v>1739</v>
      </c>
      <c r="O233" t="s">
        <v>75</v>
      </c>
      <c r="P233">
        <v>42156</v>
      </c>
      <c r="Q233">
        <v>173.9</v>
      </c>
    </row>
    <row r="234" spans="11:17">
      <c r="K234" t="s">
        <v>17</v>
      </c>
      <c r="L234" t="s">
        <v>58</v>
      </c>
      <c r="N234">
        <v>1664</v>
      </c>
      <c r="O234" t="s">
        <v>75</v>
      </c>
      <c r="P234">
        <v>42186</v>
      </c>
      <c r="Q234">
        <v>166.4</v>
      </c>
    </row>
    <row r="235" spans="11:17">
      <c r="K235" t="s">
        <v>18</v>
      </c>
      <c r="L235" t="s">
        <v>58</v>
      </c>
      <c r="N235">
        <v>1064</v>
      </c>
      <c r="O235" t="s">
        <v>85</v>
      </c>
      <c r="P235">
        <v>42036</v>
      </c>
      <c r="Q235">
        <v>106.4</v>
      </c>
    </row>
    <row r="236" spans="11:17">
      <c r="K236" t="s">
        <v>18</v>
      </c>
      <c r="L236" t="s">
        <v>58</v>
      </c>
      <c r="N236">
        <v>515</v>
      </c>
      <c r="O236" t="s">
        <v>85</v>
      </c>
      <c r="P236">
        <v>42064</v>
      </c>
      <c r="Q236">
        <v>51.5</v>
      </c>
    </row>
    <row r="237" spans="11:17">
      <c r="K237" t="s">
        <v>18</v>
      </c>
      <c r="L237" t="s">
        <v>58</v>
      </c>
      <c r="N237">
        <v>714</v>
      </c>
      <c r="O237" t="s">
        <v>85</v>
      </c>
      <c r="P237">
        <v>42095</v>
      </c>
      <c r="Q237">
        <v>71.400000000000006</v>
      </c>
    </row>
    <row r="238" spans="11:17">
      <c r="K238" t="s">
        <v>18</v>
      </c>
      <c r="L238" t="s">
        <v>58</v>
      </c>
      <c r="N238">
        <v>885</v>
      </c>
      <c r="O238" t="s">
        <v>85</v>
      </c>
      <c r="P238">
        <v>42125</v>
      </c>
      <c r="Q238">
        <v>88.5</v>
      </c>
    </row>
    <row r="239" spans="11:17">
      <c r="K239" t="s">
        <v>18</v>
      </c>
      <c r="L239" t="s">
        <v>58</v>
      </c>
      <c r="N239">
        <v>857</v>
      </c>
      <c r="O239" t="s">
        <v>85</v>
      </c>
      <c r="P239">
        <v>42156</v>
      </c>
      <c r="Q239">
        <v>85.7</v>
      </c>
    </row>
    <row r="240" spans="11:17">
      <c r="K240" t="s">
        <v>18</v>
      </c>
      <c r="L240" t="s">
        <v>58</v>
      </c>
      <c r="N240">
        <v>805</v>
      </c>
      <c r="O240" t="s">
        <v>85</v>
      </c>
      <c r="P240">
        <v>42186</v>
      </c>
      <c r="Q240">
        <v>80.5</v>
      </c>
    </row>
    <row r="241" spans="11:17">
      <c r="K241" t="s">
        <v>19</v>
      </c>
      <c r="L241" t="s">
        <v>58</v>
      </c>
      <c r="N241">
        <v>16572</v>
      </c>
      <c r="O241" t="s">
        <v>65</v>
      </c>
      <c r="P241">
        <v>42036</v>
      </c>
      <c r="Q241">
        <v>1657.2</v>
      </c>
    </row>
    <row r="242" spans="11:17">
      <c r="K242" t="s">
        <v>19</v>
      </c>
      <c r="L242" t="s">
        <v>58</v>
      </c>
      <c r="N242">
        <v>9170</v>
      </c>
      <c r="O242" t="s">
        <v>65</v>
      </c>
      <c r="P242">
        <v>42064</v>
      </c>
      <c r="Q242">
        <v>917</v>
      </c>
    </row>
    <row r="243" spans="11:17">
      <c r="K243" t="s">
        <v>19</v>
      </c>
      <c r="L243" t="s">
        <v>58</v>
      </c>
      <c r="N243">
        <v>9130</v>
      </c>
      <c r="O243" t="s">
        <v>65</v>
      </c>
      <c r="P243">
        <v>42095</v>
      </c>
      <c r="Q243">
        <v>913</v>
      </c>
    </row>
    <row r="244" spans="11:17">
      <c r="K244" t="s">
        <v>19</v>
      </c>
      <c r="L244" t="s">
        <v>58</v>
      </c>
      <c r="N244">
        <v>9093</v>
      </c>
      <c r="O244" t="s">
        <v>65</v>
      </c>
      <c r="P244">
        <v>42125</v>
      </c>
      <c r="Q244">
        <v>909.3</v>
      </c>
    </row>
    <row r="245" spans="11:17">
      <c r="K245" t="s">
        <v>19</v>
      </c>
      <c r="L245" t="s">
        <v>58</v>
      </c>
      <c r="N245">
        <v>9091</v>
      </c>
      <c r="O245" t="s">
        <v>65</v>
      </c>
      <c r="P245">
        <v>42156</v>
      </c>
      <c r="Q245">
        <v>909.1</v>
      </c>
    </row>
    <row r="246" spans="11:17">
      <c r="K246" t="s">
        <v>19</v>
      </c>
      <c r="L246" t="s">
        <v>58</v>
      </c>
      <c r="N246">
        <v>8768</v>
      </c>
      <c r="O246" t="s">
        <v>65</v>
      </c>
      <c r="P246">
        <v>42186</v>
      </c>
      <c r="Q246">
        <v>876.8</v>
      </c>
    </row>
    <row r="247" spans="11:17">
      <c r="K247" t="s">
        <v>20</v>
      </c>
      <c r="L247" t="s">
        <v>58</v>
      </c>
      <c r="N247">
        <v>3443</v>
      </c>
      <c r="O247" t="s">
        <v>69</v>
      </c>
      <c r="P247">
        <v>42036</v>
      </c>
      <c r="Q247">
        <v>344.3</v>
      </c>
    </row>
    <row r="248" spans="11:17">
      <c r="K248" t="s">
        <v>20</v>
      </c>
      <c r="L248" t="s">
        <v>58</v>
      </c>
      <c r="N248">
        <v>1682</v>
      </c>
      <c r="O248" t="s">
        <v>69</v>
      </c>
      <c r="P248">
        <v>42064</v>
      </c>
      <c r="Q248">
        <v>168.2</v>
      </c>
    </row>
    <row r="249" spans="11:17">
      <c r="K249" t="s">
        <v>20</v>
      </c>
      <c r="L249" t="s">
        <v>58</v>
      </c>
      <c r="N249">
        <v>1842</v>
      </c>
      <c r="O249" t="s">
        <v>69</v>
      </c>
      <c r="P249">
        <v>42095</v>
      </c>
      <c r="Q249">
        <v>184.2</v>
      </c>
    </row>
    <row r="250" spans="11:17">
      <c r="K250" t="s">
        <v>20</v>
      </c>
      <c r="L250" t="s">
        <v>58</v>
      </c>
      <c r="N250">
        <v>1968</v>
      </c>
      <c r="O250" t="s">
        <v>69</v>
      </c>
      <c r="P250">
        <v>42125</v>
      </c>
      <c r="Q250">
        <v>196.8</v>
      </c>
    </row>
    <row r="251" spans="11:17">
      <c r="K251" t="s">
        <v>20</v>
      </c>
      <c r="L251" t="s">
        <v>58</v>
      </c>
      <c r="N251">
        <v>1929</v>
      </c>
      <c r="O251" t="s">
        <v>69</v>
      </c>
      <c r="P251">
        <v>42156</v>
      </c>
      <c r="Q251">
        <v>192.9</v>
      </c>
    </row>
    <row r="252" spans="11:17">
      <c r="K252" t="s">
        <v>20</v>
      </c>
      <c r="L252" t="s">
        <v>58</v>
      </c>
      <c r="N252">
        <v>1852</v>
      </c>
      <c r="O252" t="s">
        <v>69</v>
      </c>
      <c r="P252">
        <v>42186</v>
      </c>
      <c r="Q252">
        <v>185.2</v>
      </c>
    </row>
    <row r="253" spans="11:17">
      <c r="K253" t="s">
        <v>21</v>
      </c>
      <c r="L253" t="s">
        <v>58</v>
      </c>
      <c r="N253">
        <v>33141</v>
      </c>
      <c r="O253" t="s">
        <v>60</v>
      </c>
      <c r="P253">
        <v>42036</v>
      </c>
      <c r="Q253">
        <v>3314.1</v>
      </c>
    </row>
    <row r="254" spans="11:17">
      <c r="K254" t="s">
        <v>21</v>
      </c>
      <c r="L254" t="s">
        <v>58</v>
      </c>
      <c r="N254">
        <v>17784</v>
      </c>
      <c r="O254" t="s">
        <v>60</v>
      </c>
      <c r="P254">
        <v>42064</v>
      </c>
      <c r="Q254">
        <v>1778.4</v>
      </c>
    </row>
    <row r="255" spans="11:17">
      <c r="K255" t="s">
        <v>21</v>
      </c>
      <c r="L255" t="s">
        <v>58</v>
      </c>
      <c r="N255">
        <v>16013</v>
      </c>
      <c r="O255" t="s">
        <v>60</v>
      </c>
      <c r="P255">
        <v>42095</v>
      </c>
      <c r="Q255">
        <v>1601.3</v>
      </c>
    </row>
    <row r="256" spans="11:17">
      <c r="K256" t="s">
        <v>21</v>
      </c>
      <c r="L256" t="s">
        <v>58</v>
      </c>
      <c r="N256">
        <v>16106</v>
      </c>
      <c r="O256" t="s">
        <v>60</v>
      </c>
      <c r="P256">
        <v>42125</v>
      </c>
      <c r="Q256">
        <v>1610.6</v>
      </c>
    </row>
    <row r="257" spans="11:17">
      <c r="K257" t="s">
        <v>21</v>
      </c>
      <c r="L257" t="s">
        <v>58</v>
      </c>
      <c r="N257">
        <v>15617</v>
      </c>
      <c r="O257" t="s">
        <v>60</v>
      </c>
      <c r="P257">
        <v>42156</v>
      </c>
      <c r="Q257">
        <v>1561.7</v>
      </c>
    </row>
    <row r="258" spans="11:17">
      <c r="K258" t="s">
        <v>22</v>
      </c>
      <c r="L258" t="s">
        <v>58</v>
      </c>
      <c r="N258">
        <v>4541</v>
      </c>
      <c r="O258" t="s">
        <v>71</v>
      </c>
      <c r="P258">
        <v>42036</v>
      </c>
      <c r="Q258">
        <v>454.1</v>
      </c>
    </row>
    <row r="259" spans="11:17">
      <c r="K259" t="s">
        <v>22</v>
      </c>
      <c r="L259" t="s">
        <v>58</v>
      </c>
      <c r="N259">
        <v>2472</v>
      </c>
      <c r="O259" t="s">
        <v>71</v>
      </c>
      <c r="P259">
        <v>42064</v>
      </c>
      <c r="Q259">
        <v>247.2</v>
      </c>
    </row>
    <row r="260" spans="11:17">
      <c r="K260" t="s">
        <v>22</v>
      </c>
      <c r="L260" t="s">
        <v>58</v>
      </c>
      <c r="N260">
        <v>2455</v>
      </c>
      <c r="O260" t="s">
        <v>71</v>
      </c>
      <c r="P260">
        <v>42095</v>
      </c>
      <c r="Q260">
        <v>245.5</v>
      </c>
    </row>
    <row r="261" spans="11:17">
      <c r="K261" t="s">
        <v>22</v>
      </c>
      <c r="L261" t="s">
        <v>58</v>
      </c>
      <c r="N261">
        <v>2558</v>
      </c>
      <c r="O261" t="s">
        <v>71</v>
      </c>
      <c r="P261">
        <v>42125</v>
      </c>
      <c r="Q261">
        <v>255.8</v>
      </c>
    </row>
    <row r="262" spans="11:17">
      <c r="K262" t="s">
        <v>22</v>
      </c>
      <c r="L262" t="s">
        <v>58</v>
      </c>
      <c r="N262">
        <v>2397</v>
      </c>
      <c r="O262" t="s">
        <v>71</v>
      </c>
      <c r="P262">
        <v>42156</v>
      </c>
      <c r="Q262">
        <v>239.7</v>
      </c>
    </row>
    <row r="263" spans="11:17">
      <c r="K263" t="s">
        <v>22</v>
      </c>
      <c r="L263" t="s">
        <v>58</v>
      </c>
      <c r="N263">
        <v>2214</v>
      </c>
      <c r="O263" t="s">
        <v>71</v>
      </c>
      <c r="P263">
        <v>42186</v>
      </c>
      <c r="Q263">
        <v>221.4</v>
      </c>
    </row>
    <row r="264" spans="11:17">
      <c r="K264" t="s">
        <v>23</v>
      </c>
      <c r="L264" t="s">
        <v>58</v>
      </c>
      <c r="N264">
        <v>2651</v>
      </c>
      <c r="O264" t="s">
        <v>66</v>
      </c>
      <c r="P264">
        <v>42036</v>
      </c>
      <c r="Q264">
        <v>265.10000000000002</v>
      </c>
    </row>
    <row r="265" spans="11:17">
      <c r="K265" t="s">
        <v>23</v>
      </c>
      <c r="L265" t="s">
        <v>58</v>
      </c>
      <c r="N265">
        <v>1396</v>
      </c>
      <c r="O265" t="s">
        <v>66</v>
      </c>
      <c r="P265">
        <v>42064</v>
      </c>
      <c r="Q265">
        <v>139.6</v>
      </c>
    </row>
    <row r="266" spans="11:17">
      <c r="K266" t="s">
        <v>23</v>
      </c>
      <c r="L266" t="s">
        <v>58</v>
      </c>
      <c r="N266">
        <v>1410</v>
      </c>
      <c r="O266" t="s">
        <v>66</v>
      </c>
      <c r="P266">
        <v>42095</v>
      </c>
      <c r="Q266">
        <v>141</v>
      </c>
    </row>
    <row r="267" spans="11:17">
      <c r="K267" t="s">
        <v>23</v>
      </c>
      <c r="L267" t="s">
        <v>58</v>
      </c>
      <c r="N267">
        <v>1403</v>
      </c>
      <c r="O267" t="s">
        <v>66</v>
      </c>
      <c r="P267">
        <v>42125</v>
      </c>
      <c r="Q267">
        <v>140.30000000000001</v>
      </c>
    </row>
    <row r="268" spans="11:17">
      <c r="K268" t="s">
        <v>23</v>
      </c>
      <c r="L268" t="s">
        <v>58</v>
      </c>
      <c r="N268">
        <v>1417</v>
      </c>
      <c r="O268" t="s">
        <v>66</v>
      </c>
      <c r="P268">
        <v>42156</v>
      </c>
      <c r="Q268">
        <v>141.69999999999999</v>
      </c>
    </row>
    <row r="269" spans="11:17">
      <c r="K269" t="s">
        <v>23</v>
      </c>
      <c r="L269" t="s">
        <v>58</v>
      </c>
      <c r="N269">
        <v>1234</v>
      </c>
      <c r="O269" t="s">
        <v>66</v>
      </c>
      <c r="P269">
        <v>42186</v>
      </c>
      <c r="Q269">
        <v>123.4</v>
      </c>
    </row>
    <row r="270" spans="11:17">
      <c r="K270" t="s">
        <v>24</v>
      </c>
      <c r="L270" t="s">
        <v>58</v>
      </c>
      <c r="N270">
        <v>26</v>
      </c>
      <c r="O270" t="s">
        <v>76</v>
      </c>
      <c r="P270">
        <v>42036</v>
      </c>
      <c r="Q270">
        <v>2.6</v>
      </c>
    </row>
    <row r="271" spans="11:17">
      <c r="K271" t="s">
        <v>24</v>
      </c>
      <c r="L271" t="s">
        <v>58</v>
      </c>
      <c r="N271">
        <v>18</v>
      </c>
      <c r="O271" t="s">
        <v>76</v>
      </c>
      <c r="P271">
        <v>42064</v>
      </c>
      <c r="Q271">
        <v>1.8</v>
      </c>
    </row>
    <row r="272" spans="11:17">
      <c r="K272" t="s">
        <v>24</v>
      </c>
      <c r="L272" t="s">
        <v>58</v>
      </c>
      <c r="N272">
        <v>20</v>
      </c>
      <c r="O272" t="s">
        <v>76</v>
      </c>
      <c r="P272">
        <v>42095</v>
      </c>
      <c r="Q272">
        <v>2</v>
      </c>
    </row>
    <row r="273" spans="11:17">
      <c r="K273" t="s">
        <v>24</v>
      </c>
      <c r="L273" t="s">
        <v>58</v>
      </c>
      <c r="N273">
        <v>24</v>
      </c>
      <c r="O273" t="s">
        <v>76</v>
      </c>
      <c r="P273">
        <v>42125</v>
      </c>
      <c r="Q273">
        <v>2.4</v>
      </c>
    </row>
    <row r="274" spans="11:17">
      <c r="K274" t="s">
        <v>24</v>
      </c>
      <c r="L274" t="s">
        <v>58</v>
      </c>
      <c r="N274">
        <v>23</v>
      </c>
      <c r="O274" t="s">
        <v>76</v>
      </c>
      <c r="P274">
        <v>42156</v>
      </c>
      <c r="Q274">
        <v>2.2999999999999998</v>
      </c>
    </row>
    <row r="275" spans="11:17">
      <c r="K275" t="s">
        <v>24</v>
      </c>
      <c r="L275" t="s">
        <v>58</v>
      </c>
      <c r="N275">
        <v>19</v>
      </c>
      <c r="O275" t="s">
        <v>76</v>
      </c>
      <c r="P275">
        <v>42186</v>
      </c>
      <c r="Q275">
        <v>1.9</v>
      </c>
    </row>
    <row r="276" spans="11:17">
      <c r="K276" t="s">
        <v>25</v>
      </c>
      <c r="L276" t="s">
        <v>58</v>
      </c>
      <c r="N276">
        <v>4373</v>
      </c>
      <c r="O276" t="s">
        <v>72</v>
      </c>
      <c r="P276">
        <v>42036</v>
      </c>
      <c r="Q276">
        <v>437.3</v>
      </c>
    </row>
    <row r="277" spans="11:17">
      <c r="K277" t="s">
        <v>25</v>
      </c>
      <c r="L277" t="s">
        <v>58</v>
      </c>
      <c r="N277">
        <v>2567</v>
      </c>
      <c r="O277" t="s">
        <v>72</v>
      </c>
      <c r="P277">
        <v>42064</v>
      </c>
      <c r="Q277">
        <v>256.7</v>
      </c>
    </row>
    <row r="278" spans="11:17">
      <c r="K278" t="s">
        <v>25</v>
      </c>
      <c r="L278" t="s">
        <v>58</v>
      </c>
      <c r="N278">
        <v>2603</v>
      </c>
      <c r="O278" t="s">
        <v>72</v>
      </c>
      <c r="P278">
        <v>42095</v>
      </c>
      <c r="Q278">
        <v>260.3</v>
      </c>
    </row>
    <row r="279" spans="11:17">
      <c r="K279" t="s">
        <v>25</v>
      </c>
      <c r="L279" t="s">
        <v>58</v>
      </c>
      <c r="N279">
        <v>2512</v>
      </c>
      <c r="O279" t="s">
        <v>72</v>
      </c>
      <c r="P279">
        <v>42125</v>
      </c>
      <c r="Q279">
        <v>251.2</v>
      </c>
    </row>
    <row r="280" spans="11:17">
      <c r="K280" t="s">
        <v>25</v>
      </c>
      <c r="L280" t="s">
        <v>58</v>
      </c>
      <c r="N280">
        <v>2380</v>
      </c>
      <c r="O280" t="s">
        <v>72</v>
      </c>
      <c r="P280">
        <v>42156</v>
      </c>
      <c r="Q280">
        <v>238</v>
      </c>
    </row>
    <row r="281" spans="11:17">
      <c r="K281" t="s">
        <v>25</v>
      </c>
      <c r="L281" t="s">
        <v>58</v>
      </c>
      <c r="N281">
        <v>2451</v>
      </c>
      <c r="O281" t="s">
        <v>72</v>
      </c>
      <c r="P281">
        <v>42186</v>
      </c>
      <c r="Q281">
        <v>245.1</v>
      </c>
    </row>
    <row r="282" spans="11:17">
      <c r="K282" t="s">
        <v>26</v>
      </c>
      <c r="L282" t="s">
        <v>58</v>
      </c>
      <c r="N282">
        <v>2961</v>
      </c>
      <c r="O282" t="s">
        <v>73</v>
      </c>
      <c r="P282">
        <v>42036</v>
      </c>
      <c r="Q282">
        <v>296.10000000000002</v>
      </c>
    </row>
    <row r="283" spans="11:17">
      <c r="K283" t="s">
        <v>26</v>
      </c>
      <c r="L283" t="s">
        <v>58</v>
      </c>
      <c r="N283">
        <v>1400</v>
      </c>
      <c r="O283" t="s">
        <v>73</v>
      </c>
      <c r="P283">
        <v>42064</v>
      </c>
      <c r="Q283">
        <v>140</v>
      </c>
    </row>
    <row r="284" spans="11:17">
      <c r="K284" t="s">
        <v>26</v>
      </c>
      <c r="L284" t="s">
        <v>58</v>
      </c>
      <c r="N284">
        <v>1500</v>
      </c>
      <c r="O284" t="s">
        <v>73</v>
      </c>
      <c r="P284">
        <v>42095</v>
      </c>
      <c r="Q284">
        <v>150</v>
      </c>
    </row>
    <row r="285" spans="11:17">
      <c r="K285" t="s">
        <v>26</v>
      </c>
      <c r="L285" t="s">
        <v>58</v>
      </c>
      <c r="N285">
        <v>1620</v>
      </c>
      <c r="O285" t="s">
        <v>73</v>
      </c>
      <c r="P285">
        <v>42125</v>
      </c>
      <c r="Q285">
        <v>162</v>
      </c>
    </row>
    <row r="286" spans="11:17">
      <c r="K286" t="s">
        <v>26</v>
      </c>
      <c r="L286" t="s">
        <v>58</v>
      </c>
      <c r="N286">
        <v>1623</v>
      </c>
      <c r="O286" t="s">
        <v>73</v>
      </c>
      <c r="P286">
        <v>42156</v>
      </c>
      <c r="Q286">
        <v>162.30000000000001</v>
      </c>
    </row>
    <row r="287" spans="11:17">
      <c r="K287" t="s">
        <v>26</v>
      </c>
      <c r="L287" t="s">
        <v>58</v>
      </c>
      <c r="N287">
        <v>1624</v>
      </c>
      <c r="O287" t="s">
        <v>73</v>
      </c>
      <c r="P287">
        <v>42186</v>
      </c>
      <c r="Q287">
        <v>162.4</v>
      </c>
    </row>
    <row r="288" spans="11:17">
      <c r="K288" t="s">
        <v>27</v>
      </c>
      <c r="L288" t="s">
        <v>58</v>
      </c>
      <c r="N288">
        <v>1570</v>
      </c>
      <c r="O288" t="s">
        <v>82</v>
      </c>
      <c r="P288">
        <v>42036</v>
      </c>
      <c r="Q288">
        <v>157</v>
      </c>
    </row>
    <row r="289" spans="11:17">
      <c r="K289" t="s">
        <v>27</v>
      </c>
      <c r="L289" t="s">
        <v>58</v>
      </c>
      <c r="N289">
        <v>732</v>
      </c>
      <c r="O289" t="s">
        <v>82</v>
      </c>
      <c r="P289">
        <v>42064</v>
      </c>
      <c r="Q289">
        <v>73.2</v>
      </c>
    </row>
    <row r="290" spans="11:17">
      <c r="K290" t="s">
        <v>27</v>
      </c>
      <c r="L290" t="s">
        <v>58</v>
      </c>
      <c r="N290">
        <v>712</v>
      </c>
      <c r="O290" t="s">
        <v>82</v>
      </c>
      <c r="P290">
        <v>42095</v>
      </c>
      <c r="Q290">
        <v>71.2</v>
      </c>
    </row>
    <row r="291" spans="11:17">
      <c r="K291" t="s">
        <v>27</v>
      </c>
      <c r="L291" t="s">
        <v>58</v>
      </c>
      <c r="N291">
        <v>779</v>
      </c>
      <c r="O291" t="s">
        <v>82</v>
      </c>
      <c r="P291">
        <v>42125</v>
      </c>
      <c r="Q291">
        <v>77.900000000000006</v>
      </c>
    </row>
    <row r="292" spans="11:17">
      <c r="K292" t="s">
        <v>27</v>
      </c>
      <c r="L292" t="s">
        <v>58</v>
      </c>
      <c r="N292">
        <v>746</v>
      </c>
      <c r="O292" t="s">
        <v>82</v>
      </c>
      <c r="P292">
        <v>42156</v>
      </c>
      <c r="Q292">
        <v>74.599999999999994</v>
      </c>
    </row>
    <row r="293" spans="11:17">
      <c r="K293" t="s">
        <v>27</v>
      </c>
      <c r="L293" t="s">
        <v>58</v>
      </c>
      <c r="N293">
        <v>726</v>
      </c>
      <c r="O293" t="s">
        <v>82</v>
      </c>
      <c r="P293">
        <v>42186</v>
      </c>
      <c r="Q293">
        <v>72.599999999999994</v>
      </c>
    </row>
    <row r="294" spans="11:17">
      <c r="K294" t="s">
        <v>28</v>
      </c>
      <c r="L294" t="s">
        <v>58</v>
      </c>
      <c r="N294">
        <v>2791</v>
      </c>
      <c r="O294" t="s">
        <v>68</v>
      </c>
      <c r="P294">
        <v>42036</v>
      </c>
      <c r="Q294">
        <v>279.10000000000002</v>
      </c>
    </row>
    <row r="295" spans="11:17">
      <c r="K295" t="s">
        <v>28</v>
      </c>
      <c r="L295" t="s">
        <v>58</v>
      </c>
      <c r="N295">
        <v>1386</v>
      </c>
      <c r="O295" t="s">
        <v>68</v>
      </c>
      <c r="P295">
        <v>42064</v>
      </c>
      <c r="Q295">
        <v>138.6</v>
      </c>
    </row>
    <row r="296" spans="11:17">
      <c r="K296" t="s">
        <v>28</v>
      </c>
      <c r="L296" t="s">
        <v>58</v>
      </c>
      <c r="N296">
        <v>1403</v>
      </c>
      <c r="O296" t="s">
        <v>68</v>
      </c>
      <c r="P296">
        <v>42095</v>
      </c>
      <c r="Q296">
        <v>140.30000000000001</v>
      </c>
    </row>
    <row r="297" spans="11:17">
      <c r="K297" t="s">
        <v>28</v>
      </c>
      <c r="L297" t="s">
        <v>58</v>
      </c>
      <c r="N297">
        <v>1542</v>
      </c>
      <c r="O297" t="s">
        <v>68</v>
      </c>
      <c r="P297">
        <v>42125</v>
      </c>
      <c r="Q297">
        <v>154.19999999999999</v>
      </c>
    </row>
    <row r="298" spans="11:17">
      <c r="K298" t="s">
        <v>28</v>
      </c>
      <c r="L298" t="s">
        <v>58</v>
      </c>
      <c r="N298">
        <v>1422</v>
      </c>
      <c r="O298" t="s">
        <v>68</v>
      </c>
      <c r="P298">
        <v>42156</v>
      </c>
      <c r="Q298">
        <v>142.19999999999999</v>
      </c>
    </row>
    <row r="299" spans="11:17">
      <c r="K299" t="s">
        <v>28</v>
      </c>
      <c r="L299" t="s">
        <v>58</v>
      </c>
      <c r="N299">
        <v>1027</v>
      </c>
      <c r="O299" t="s">
        <v>68</v>
      </c>
      <c r="P299">
        <v>42186</v>
      </c>
      <c r="Q299">
        <v>102.7</v>
      </c>
    </row>
    <row r="300" spans="11:17">
      <c r="K300" t="s">
        <v>29</v>
      </c>
      <c r="L300" t="s">
        <v>58</v>
      </c>
      <c r="O300" t="s">
        <v>80</v>
      </c>
      <c r="P300">
        <v>42036</v>
      </c>
    </row>
    <row r="301" spans="11:17">
      <c r="K301" t="s">
        <v>29</v>
      </c>
      <c r="L301" t="s">
        <v>58</v>
      </c>
      <c r="O301" t="s">
        <v>80</v>
      </c>
      <c r="P301">
        <v>42064</v>
      </c>
    </row>
    <row r="302" spans="11:17">
      <c r="K302" t="s">
        <v>29</v>
      </c>
      <c r="L302" t="s">
        <v>58</v>
      </c>
      <c r="O302" t="s">
        <v>80</v>
      </c>
      <c r="P302">
        <v>42095</v>
      </c>
    </row>
    <row r="303" spans="11:17">
      <c r="K303" t="s">
        <v>29</v>
      </c>
      <c r="L303" t="s">
        <v>58</v>
      </c>
      <c r="O303" t="s">
        <v>80</v>
      </c>
      <c r="P303">
        <v>42125</v>
      </c>
    </row>
    <row r="304" spans="11:17">
      <c r="K304" t="s">
        <v>29</v>
      </c>
      <c r="L304" t="s">
        <v>58</v>
      </c>
      <c r="O304" t="s">
        <v>80</v>
      </c>
      <c r="P304">
        <v>42156</v>
      </c>
    </row>
    <row r="305" spans="11:17">
      <c r="K305" t="s">
        <v>29</v>
      </c>
      <c r="L305" t="s">
        <v>58</v>
      </c>
      <c r="O305" t="s">
        <v>80</v>
      </c>
      <c r="P305">
        <v>42186</v>
      </c>
    </row>
    <row r="306" spans="11:17">
      <c r="K306" t="s">
        <v>30</v>
      </c>
      <c r="L306" t="s">
        <v>58</v>
      </c>
      <c r="N306">
        <v>663</v>
      </c>
      <c r="O306" t="s">
        <v>79</v>
      </c>
      <c r="P306">
        <v>42036</v>
      </c>
      <c r="Q306">
        <v>66.3</v>
      </c>
    </row>
    <row r="307" spans="11:17">
      <c r="K307" t="s">
        <v>30</v>
      </c>
      <c r="L307" t="s">
        <v>58</v>
      </c>
      <c r="N307">
        <v>380</v>
      </c>
      <c r="O307" t="s">
        <v>79</v>
      </c>
      <c r="P307">
        <v>42064</v>
      </c>
      <c r="Q307">
        <v>38</v>
      </c>
    </row>
    <row r="308" spans="11:17">
      <c r="K308" t="s">
        <v>30</v>
      </c>
      <c r="L308" t="s">
        <v>58</v>
      </c>
      <c r="N308">
        <v>410</v>
      </c>
      <c r="O308" t="s">
        <v>79</v>
      </c>
      <c r="P308">
        <v>42095</v>
      </c>
      <c r="Q308">
        <v>41</v>
      </c>
    </row>
    <row r="309" spans="11:17">
      <c r="K309" t="s">
        <v>30</v>
      </c>
      <c r="L309" t="s">
        <v>58</v>
      </c>
      <c r="N309">
        <v>414</v>
      </c>
      <c r="O309" t="s">
        <v>79</v>
      </c>
      <c r="P309">
        <v>42125</v>
      </c>
      <c r="Q309">
        <v>41.4</v>
      </c>
    </row>
    <row r="310" spans="11:17">
      <c r="K310" t="s">
        <v>30</v>
      </c>
      <c r="L310" t="s">
        <v>58</v>
      </c>
      <c r="N310">
        <v>389</v>
      </c>
      <c r="O310" t="s">
        <v>79</v>
      </c>
      <c r="P310">
        <v>42156</v>
      </c>
      <c r="Q310">
        <v>38.9</v>
      </c>
    </row>
    <row r="311" spans="11:17">
      <c r="K311" t="s">
        <v>30</v>
      </c>
      <c r="L311" t="s">
        <v>58</v>
      </c>
      <c r="N311">
        <v>293</v>
      </c>
      <c r="O311" t="s">
        <v>79</v>
      </c>
      <c r="P311">
        <v>42186</v>
      </c>
      <c r="Q311">
        <v>29.3</v>
      </c>
    </row>
    <row r="312" spans="11:17">
      <c r="K312" t="s">
        <v>31</v>
      </c>
      <c r="L312" t="s">
        <v>58</v>
      </c>
      <c r="N312">
        <v>10349</v>
      </c>
      <c r="O312" t="s">
        <v>62</v>
      </c>
      <c r="P312">
        <v>42036</v>
      </c>
      <c r="Q312">
        <v>1034.9000000000001</v>
      </c>
    </row>
    <row r="313" spans="11:17">
      <c r="K313" t="s">
        <v>31</v>
      </c>
      <c r="L313" t="s">
        <v>58</v>
      </c>
      <c r="N313">
        <v>5294</v>
      </c>
      <c r="O313" t="s">
        <v>62</v>
      </c>
      <c r="P313">
        <v>42064</v>
      </c>
      <c r="Q313">
        <v>529.4</v>
      </c>
    </row>
    <row r="314" spans="11:17">
      <c r="K314" t="s">
        <v>31</v>
      </c>
      <c r="L314" t="s">
        <v>58</v>
      </c>
      <c r="N314">
        <v>5609</v>
      </c>
      <c r="O314" t="s">
        <v>62</v>
      </c>
      <c r="P314">
        <v>42095</v>
      </c>
      <c r="Q314">
        <v>560.9</v>
      </c>
    </row>
    <row r="315" spans="11:17">
      <c r="K315" t="s">
        <v>31</v>
      </c>
      <c r="L315" t="s">
        <v>58</v>
      </c>
      <c r="N315">
        <v>5641</v>
      </c>
      <c r="O315" t="s">
        <v>62</v>
      </c>
      <c r="P315">
        <v>42125</v>
      </c>
      <c r="Q315">
        <v>564.1</v>
      </c>
    </row>
    <row r="316" spans="11:17">
      <c r="K316" t="s">
        <v>31</v>
      </c>
      <c r="L316" t="s">
        <v>58</v>
      </c>
      <c r="N316">
        <v>5468</v>
      </c>
      <c r="O316" t="s">
        <v>62</v>
      </c>
      <c r="P316">
        <v>42156</v>
      </c>
      <c r="Q316">
        <v>546.79999999999995</v>
      </c>
    </row>
    <row r="317" spans="11:17">
      <c r="K317" t="s">
        <v>32</v>
      </c>
      <c r="L317" t="s">
        <v>58</v>
      </c>
      <c r="N317">
        <v>1051</v>
      </c>
      <c r="O317" t="s">
        <v>77</v>
      </c>
      <c r="P317">
        <v>42036</v>
      </c>
      <c r="Q317">
        <v>105.1</v>
      </c>
    </row>
    <row r="318" spans="11:17">
      <c r="K318" t="s">
        <v>32</v>
      </c>
      <c r="L318" t="s">
        <v>58</v>
      </c>
      <c r="N318">
        <v>600</v>
      </c>
      <c r="O318" t="s">
        <v>77</v>
      </c>
      <c r="P318">
        <v>42064</v>
      </c>
      <c r="Q318">
        <v>60</v>
      </c>
    </row>
    <row r="319" spans="11:17">
      <c r="K319" t="s">
        <v>32</v>
      </c>
      <c r="L319" t="s">
        <v>58</v>
      </c>
      <c r="N319">
        <v>603</v>
      </c>
      <c r="O319" t="s">
        <v>77</v>
      </c>
      <c r="P319">
        <v>42095</v>
      </c>
      <c r="Q319">
        <v>60.3</v>
      </c>
    </row>
    <row r="320" spans="11:17">
      <c r="K320" t="s">
        <v>32</v>
      </c>
      <c r="L320" t="s">
        <v>58</v>
      </c>
      <c r="N320">
        <v>643</v>
      </c>
      <c r="O320" t="s">
        <v>77</v>
      </c>
      <c r="P320">
        <v>42125</v>
      </c>
      <c r="Q320">
        <v>64.3</v>
      </c>
    </row>
    <row r="321" spans="11:17">
      <c r="K321" t="s">
        <v>32</v>
      </c>
      <c r="L321" t="s">
        <v>58</v>
      </c>
      <c r="N321">
        <v>701</v>
      </c>
      <c r="O321" t="s">
        <v>77</v>
      </c>
      <c r="P321">
        <v>42156</v>
      </c>
      <c r="Q321">
        <v>70.099999999999994</v>
      </c>
    </row>
    <row r="322" spans="11:17">
      <c r="K322" t="s">
        <v>32</v>
      </c>
      <c r="L322" t="s">
        <v>58</v>
      </c>
      <c r="N322">
        <v>674</v>
      </c>
      <c r="O322" t="s">
        <v>77</v>
      </c>
      <c r="P322">
        <v>42186</v>
      </c>
      <c r="Q322">
        <v>67.400000000000006</v>
      </c>
    </row>
    <row r="323" spans="11:17">
      <c r="K323" t="s">
        <v>33</v>
      </c>
      <c r="L323" t="s">
        <v>58</v>
      </c>
      <c r="N323">
        <v>1403</v>
      </c>
      <c r="O323" t="s">
        <v>81</v>
      </c>
      <c r="P323">
        <v>42036</v>
      </c>
      <c r="Q323">
        <v>140.30000000000001</v>
      </c>
    </row>
    <row r="324" spans="11:17">
      <c r="K324" t="s">
        <v>33</v>
      </c>
      <c r="L324" t="s">
        <v>58</v>
      </c>
      <c r="N324">
        <v>706</v>
      </c>
      <c r="O324" t="s">
        <v>81</v>
      </c>
      <c r="P324">
        <v>42064</v>
      </c>
      <c r="Q324">
        <v>70.599999999999994</v>
      </c>
    </row>
    <row r="325" spans="11:17">
      <c r="K325" t="s">
        <v>33</v>
      </c>
      <c r="L325" t="s">
        <v>58</v>
      </c>
      <c r="N325">
        <v>882</v>
      </c>
      <c r="O325" t="s">
        <v>81</v>
      </c>
      <c r="P325">
        <v>42095</v>
      </c>
      <c r="Q325">
        <v>88.2</v>
      </c>
    </row>
    <row r="326" spans="11:17">
      <c r="K326" t="s">
        <v>33</v>
      </c>
      <c r="L326" t="s">
        <v>58</v>
      </c>
      <c r="N326">
        <v>918</v>
      </c>
      <c r="O326" t="s">
        <v>81</v>
      </c>
      <c r="P326">
        <v>42125</v>
      </c>
      <c r="Q326">
        <v>91.8</v>
      </c>
    </row>
    <row r="327" spans="11:17">
      <c r="K327" t="s">
        <v>33</v>
      </c>
      <c r="L327" t="s">
        <v>58</v>
      </c>
      <c r="N327">
        <v>1142</v>
      </c>
      <c r="O327" t="s">
        <v>81</v>
      </c>
      <c r="P327">
        <v>42156</v>
      </c>
      <c r="Q327">
        <v>114.2</v>
      </c>
    </row>
    <row r="328" spans="11:17">
      <c r="K328" t="s">
        <v>33</v>
      </c>
      <c r="L328" t="s">
        <v>58</v>
      </c>
      <c r="N328">
        <v>1053</v>
      </c>
      <c r="O328" t="s">
        <v>81</v>
      </c>
      <c r="P328">
        <v>42186</v>
      </c>
      <c r="Q328">
        <v>105.3</v>
      </c>
    </row>
    <row r="329" spans="11:17">
      <c r="K329" t="s">
        <v>34</v>
      </c>
      <c r="L329" t="s">
        <v>58</v>
      </c>
      <c r="N329">
        <v>208</v>
      </c>
      <c r="O329" t="s">
        <v>83</v>
      </c>
      <c r="P329">
        <v>42036</v>
      </c>
      <c r="Q329">
        <v>20.8</v>
      </c>
    </row>
    <row r="330" spans="11:17">
      <c r="K330" t="s">
        <v>34</v>
      </c>
      <c r="L330" t="s">
        <v>58</v>
      </c>
      <c r="N330">
        <v>142</v>
      </c>
      <c r="O330" t="s">
        <v>83</v>
      </c>
      <c r="P330">
        <v>42064</v>
      </c>
      <c r="Q330">
        <v>14.2</v>
      </c>
    </row>
    <row r="331" spans="11:17">
      <c r="K331" t="s">
        <v>34</v>
      </c>
      <c r="L331" t="s">
        <v>58</v>
      </c>
      <c r="N331">
        <v>106</v>
      </c>
      <c r="O331" t="s">
        <v>83</v>
      </c>
      <c r="P331">
        <v>42095</v>
      </c>
      <c r="Q331">
        <v>10.6</v>
      </c>
    </row>
    <row r="332" spans="11:17">
      <c r="K332" t="s">
        <v>34</v>
      </c>
      <c r="L332" t="s">
        <v>58</v>
      </c>
      <c r="N332">
        <v>114</v>
      </c>
      <c r="O332" t="s">
        <v>83</v>
      </c>
      <c r="P332">
        <v>42125</v>
      </c>
      <c r="Q332">
        <v>11.4</v>
      </c>
    </row>
    <row r="333" spans="11:17">
      <c r="K333" t="s">
        <v>34</v>
      </c>
      <c r="L333" t="s">
        <v>58</v>
      </c>
      <c r="N333">
        <v>95</v>
      </c>
      <c r="O333" t="s">
        <v>83</v>
      </c>
      <c r="P333">
        <v>42156</v>
      </c>
      <c r="Q333">
        <v>9.5</v>
      </c>
    </row>
    <row r="334" spans="11:17">
      <c r="K334" t="s">
        <v>34</v>
      </c>
      <c r="L334" t="s">
        <v>58</v>
      </c>
      <c r="N334">
        <v>102</v>
      </c>
      <c r="O334" t="s">
        <v>83</v>
      </c>
      <c r="P334">
        <v>42186</v>
      </c>
      <c r="Q334">
        <v>10.199999999999999</v>
      </c>
    </row>
    <row r="335" spans="11:17">
      <c r="K335" t="s">
        <v>35</v>
      </c>
      <c r="L335" t="s">
        <v>58</v>
      </c>
      <c r="N335">
        <v>738</v>
      </c>
      <c r="O335" t="s">
        <v>64</v>
      </c>
      <c r="P335">
        <v>42036</v>
      </c>
      <c r="Q335">
        <v>73.8</v>
      </c>
    </row>
    <row r="336" spans="11:17">
      <c r="K336" t="s">
        <v>35</v>
      </c>
      <c r="L336" t="s">
        <v>58</v>
      </c>
      <c r="N336">
        <v>376</v>
      </c>
      <c r="O336" t="s">
        <v>64</v>
      </c>
      <c r="P336">
        <v>42064</v>
      </c>
      <c r="Q336">
        <v>37.6</v>
      </c>
    </row>
    <row r="337" spans="11:17">
      <c r="K337" t="s">
        <v>35</v>
      </c>
      <c r="L337" t="s">
        <v>58</v>
      </c>
      <c r="N337">
        <v>386</v>
      </c>
      <c r="O337" t="s">
        <v>64</v>
      </c>
      <c r="P337">
        <v>42095</v>
      </c>
      <c r="Q337">
        <v>38.6</v>
      </c>
    </row>
    <row r="338" spans="11:17">
      <c r="K338" t="s">
        <v>35</v>
      </c>
      <c r="L338" t="s">
        <v>58</v>
      </c>
      <c r="N338">
        <v>334</v>
      </c>
      <c r="O338" t="s">
        <v>64</v>
      </c>
      <c r="P338">
        <v>42125</v>
      </c>
      <c r="Q338">
        <v>33.4</v>
      </c>
    </row>
    <row r="339" spans="11:17">
      <c r="K339" t="s">
        <v>35</v>
      </c>
      <c r="L339" t="s">
        <v>58</v>
      </c>
      <c r="N339">
        <v>414</v>
      </c>
      <c r="O339" t="s">
        <v>64</v>
      </c>
      <c r="P339">
        <v>42156</v>
      </c>
      <c r="Q339">
        <v>41.4</v>
      </c>
    </row>
    <row r="340" spans="11:17">
      <c r="K340" t="s">
        <v>35</v>
      </c>
      <c r="L340" t="s">
        <v>58</v>
      </c>
      <c r="N340">
        <v>390</v>
      </c>
      <c r="O340" t="s">
        <v>64</v>
      </c>
      <c r="P340">
        <v>42186</v>
      </c>
      <c r="Q340">
        <v>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workbookViewId="0">
      <selection activeCell="T4" sqref="E4:T4"/>
    </sheetView>
  </sheetViews>
  <sheetFormatPr defaultRowHeight="15"/>
  <cols>
    <col min="3" max="3" width="11" bestFit="1" customWidth="1"/>
  </cols>
  <sheetData>
    <row r="2" spans="2:20"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</row>
    <row r="3" spans="2:20">
      <c r="E3" s="12">
        <v>821.23313879275668</v>
      </c>
      <c r="F3" s="12">
        <v>824.60682142812493</v>
      </c>
      <c r="G3" s="12">
        <v>831.72799999999995</v>
      </c>
      <c r="H3" s="12">
        <v>927.54</v>
      </c>
      <c r="I3" s="12">
        <v>992.88</v>
      </c>
      <c r="J3" s="12">
        <v>1065</v>
      </c>
      <c r="K3" s="12">
        <v>1077.0823401875</v>
      </c>
      <c r="L3" s="12">
        <v>1074.917797160625</v>
      </c>
      <c r="M3" s="12">
        <v>1054.4030161174126</v>
      </c>
      <c r="N3" s="12">
        <v>1034.2985306950643</v>
      </c>
      <c r="O3" s="12">
        <v>1014.596134981163</v>
      </c>
      <c r="P3" s="12">
        <v>995.28778718153967</v>
      </c>
      <c r="Q3" s="12">
        <v>976.36560633790896</v>
      </c>
      <c r="R3" s="12">
        <v>957.82186911115059</v>
      </c>
      <c r="S3" s="12">
        <v>939.64900662892774</v>
      </c>
      <c r="T3" s="12">
        <v>921.83960139634905</v>
      </c>
    </row>
    <row r="4" spans="2:20">
      <c r="E4" s="12">
        <v>82.8</v>
      </c>
      <c r="F4" s="12">
        <v>90.75</v>
      </c>
      <c r="G4" s="12">
        <v>152.45999999999998</v>
      </c>
      <c r="H4" s="12">
        <v>204</v>
      </c>
      <c r="I4" s="12">
        <v>215</v>
      </c>
      <c r="J4" s="12">
        <v>196.84671206869649</v>
      </c>
      <c r="K4" s="12">
        <v>236.4813768265534</v>
      </c>
      <c r="L4" s="12">
        <v>268.75588826560727</v>
      </c>
      <c r="M4" s="12">
        <f t="shared" ref="M4:T4" si="0">L4*(1+$D$6)</f>
        <v>276.01229724877862</v>
      </c>
      <c r="N4" s="12">
        <f t="shared" si="0"/>
        <v>283.46462927449562</v>
      </c>
      <c r="O4" s="12">
        <f t="shared" si="0"/>
        <v>291.118174264907</v>
      </c>
      <c r="P4" s="12">
        <f t="shared" si="0"/>
        <v>298.97836497005949</v>
      </c>
      <c r="Q4" s="12">
        <f t="shared" si="0"/>
        <v>307.05078082425109</v>
      </c>
      <c r="R4" s="12">
        <f t="shared" si="0"/>
        <v>315.34115190650584</v>
      </c>
      <c r="S4" s="12">
        <f t="shared" si="0"/>
        <v>323.85536300798145</v>
      </c>
      <c r="T4" s="12">
        <f t="shared" si="0"/>
        <v>332.59945780919691</v>
      </c>
    </row>
    <row r="6" spans="2:20">
      <c r="B6" t="s">
        <v>103</v>
      </c>
      <c r="C6" t="s">
        <v>100</v>
      </c>
      <c r="D6" s="3">
        <v>2.7E-2</v>
      </c>
    </row>
    <row r="7" spans="2:20">
      <c r="D7" t="s">
        <v>149</v>
      </c>
      <c r="F7" s="12">
        <f>F3-E3</f>
        <v>3.3736826353682545</v>
      </c>
      <c r="G7" s="12">
        <f t="shared" ref="G7:T7" si="1">G3-F3</f>
        <v>7.1211785718750207</v>
      </c>
      <c r="H7" s="12">
        <f t="shared" si="1"/>
        <v>95.812000000000012</v>
      </c>
      <c r="I7" s="12">
        <f t="shared" si="1"/>
        <v>65.340000000000032</v>
      </c>
      <c r="J7" s="12">
        <f t="shared" si="1"/>
        <v>72.12</v>
      </c>
      <c r="K7" s="12">
        <f t="shared" si="1"/>
        <v>12.082340187499994</v>
      </c>
      <c r="L7" s="12">
        <f t="shared" si="1"/>
        <v>-2.1645430268749806</v>
      </c>
      <c r="M7" s="12">
        <f t="shared" si="1"/>
        <v>-20.514781043212452</v>
      </c>
      <c r="N7" s="12">
        <f t="shared" si="1"/>
        <v>-20.104485422348262</v>
      </c>
      <c r="O7" s="12">
        <f t="shared" si="1"/>
        <v>-19.702395713901296</v>
      </c>
      <c r="P7" s="12">
        <f t="shared" si="1"/>
        <v>-19.308347799623334</v>
      </c>
      <c r="Q7" s="12">
        <f t="shared" si="1"/>
        <v>-18.922180843630713</v>
      </c>
      <c r="R7" s="12">
        <f t="shared" si="1"/>
        <v>-18.543737226758367</v>
      </c>
      <c r="S7" s="12">
        <f t="shared" si="1"/>
        <v>-18.172862482222854</v>
      </c>
      <c r="T7" s="12">
        <f t="shared" si="1"/>
        <v>-17.809405232578683</v>
      </c>
    </row>
    <row r="8" spans="2:20">
      <c r="D8" t="s">
        <v>150</v>
      </c>
      <c r="F8" s="3">
        <f>(F3-E3)/E3</f>
        <v>4.1080692875200987E-3</v>
      </c>
      <c r="G8" s="3">
        <f t="shared" ref="G8:T8" si="2">(G3-F3)/F3</f>
        <v>8.6358472751194952E-3</v>
      </c>
      <c r="H8" s="3">
        <f t="shared" si="2"/>
        <v>0.11519631417963568</v>
      </c>
      <c r="I8" s="3">
        <f t="shared" si="2"/>
        <v>7.0444401319619682E-2</v>
      </c>
      <c r="J8" s="3">
        <f t="shared" si="2"/>
        <v>7.2637176698090403E-2</v>
      </c>
      <c r="K8" s="3">
        <f t="shared" si="2"/>
        <v>1.1344920363849761E-2</v>
      </c>
      <c r="L8" s="3">
        <f t="shared" si="2"/>
        <v>-2.0096356110510306E-3</v>
      </c>
      <c r="M8" s="3">
        <f t="shared" si="2"/>
        <v>-1.9084976634866271E-2</v>
      </c>
      <c r="N8" s="3">
        <f t="shared" si="2"/>
        <v>-1.906717366607906E-2</v>
      </c>
      <c r="O8" s="3">
        <f t="shared" si="2"/>
        <v>-1.9049041576672247E-2</v>
      </c>
      <c r="P8" s="3">
        <f t="shared" si="2"/>
        <v>-1.9030574958756187E-2</v>
      </c>
      <c r="Q8" s="3">
        <f t="shared" si="2"/>
        <v>-1.9011768342114019E-2</v>
      </c>
      <c r="R8" s="3">
        <f t="shared" si="2"/>
        <v>-1.8992616194573934E-2</v>
      </c>
      <c r="S8" s="3">
        <f t="shared" si="2"/>
        <v>-1.8973112922434202E-2</v>
      </c>
      <c r="T8" s="3">
        <f t="shared" si="2"/>
        <v>-1.8953252870953879E-2</v>
      </c>
    </row>
    <row r="9" spans="2:20">
      <c r="D9" t="s">
        <v>151</v>
      </c>
      <c r="F9" s="3">
        <f>F8</f>
        <v>4.1080692875200987E-3</v>
      </c>
      <c r="G9" s="3">
        <f t="shared" ref="G9:J9" si="3">G8</f>
        <v>8.6358472751194952E-3</v>
      </c>
      <c r="H9" s="3">
        <f t="shared" si="3"/>
        <v>0.11519631417963568</v>
      </c>
      <c r="I9" s="3">
        <f t="shared" si="3"/>
        <v>7.0444401319619682E-2</v>
      </c>
      <c r="J9" s="3">
        <f t="shared" si="3"/>
        <v>7.2637176698090403E-2</v>
      </c>
      <c r="K9" s="3">
        <v>0</v>
      </c>
      <c r="L9" s="3">
        <v>-1.9084976634866271E-2</v>
      </c>
      <c r="M9" s="3">
        <v>-2.4E-2</v>
      </c>
      <c r="N9" s="3">
        <v>-2.4E-2</v>
      </c>
      <c r="O9" s="3">
        <v>-2.4E-2</v>
      </c>
      <c r="P9" s="3">
        <v>-2.4E-2</v>
      </c>
      <c r="Q9" s="3">
        <v>-2.4E-2</v>
      </c>
      <c r="R9" s="3">
        <v>-2.4E-2</v>
      </c>
      <c r="S9" s="3">
        <v>-2.4E-2</v>
      </c>
      <c r="T9" s="3">
        <v>-2.4E-2</v>
      </c>
    </row>
    <row r="11" spans="2:20">
      <c r="D11" s="15" t="s">
        <v>148</v>
      </c>
      <c r="E11" s="12">
        <f t="shared" ref="E11:J11" si="4">E3</f>
        <v>821.23313879275668</v>
      </c>
      <c r="F11" s="12">
        <f t="shared" si="4"/>
        <v>824.60682142812493</v>
      </c>
      <c r="G11" s="12">
        <f t="shared" si="4"/>
        <v>831.72799999999995</v>
      </c>
      <c r="H11" s="12">
        <f t="shared" si="4"/>
        <v>927.54</v>
      </c>
      <c r="I11" s="12">
        <f t="shared" si="4"/>
        <v>992.88</v>
      </c>
      <c r="J11" s="12">
        <f t="shared" si="4"/>
        <v>1065</v>
      </c>
      <c r="K11" s="12">
        <f>J11*(1+K9)</f>
        <v>1065</v>
      </c>
      <c r="L11" s="12">
        <f t="shared" ref="L11:T11" si="5">K11*(1+L9)</f>
        <v>1044.6744998838674</v>
      </c>
      <c r="M11" s="12">
        <f t="shared" si="5"/>
        <v>1019.6023118866545</v>
      </c>
      <c r="N11" s="12">
        <f t="shared" si="5"/>
        <v>995.13185640137476</v>
      </c>
      <c r="O11" s="12">
        <f t="shared" si="5"/>
        <v>971.24869184774172</v>
      </c>
      <c r="P11" s="12">
        <f t="shared" si="5"/>
        <v>947.93872324339588</v>
      </c>
      <c r="Q11" s="12">
        <f t="shared" si="5"/>
        <v>925.18819388555437</v>
      </c>
      <c r="R11" s="12">
        <f t="shared" si="5"/>
        <v>902.98367723230103</v>
      </c>
      <c r="S11" s="12">
        <f t="shared" si="5"/>
        <v>881.31206897872573</v>
      </c>
      <c r="T11" s="12">
        <f t="shared" si="5"/>
        <v>860.16057932323633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"/>
  <sheetViews>
    <sheetView zoomScale="85" zoomScaleNormal="85" workbookViewId="0">
      <selection activeCell="D22" sqref="D22"/>
    </sheetView>
  </sheetViews>
  <sheetFormatPr defaultRowHeight="15"/>
  <cols>
    <col min="3" max="3" width="11" bestFit="1" customWidth="1"/>
  </cols>
  <sheetData>
    <row r="2" spans="2:20"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</row>
    <row r="3" spans="2:20">
      <c r="E3" s="12">
        <v>821.23313879275668</v>
      </c>
      <c r="F3" s="12">
        <v>824.60682142812493</v>
      </c>
      <c r="G3" s="12">
        <v>831.72799999999995</v>
      </c>
      <c r="H3" s="12">
        <v>927.54</v>
      </c>
      <c r="I3" s="12">
        <v>992.88</v>
      </c>
      <c r="J3" s="12">
        <v>1065</v>
      </c>
      <c r="K3" s="12">
        <v>1075</v>
      </c>
      <c r="L3" s="12">
        <v>1075</v>
      </c>
      <c r="M3" s="12">
        <v>1075</v>
      </c>
      <c r="N3" s="12">
        <v>1075</v>
      </c>
      <c r="O3" s="12">
        <v>1075</v>
      </c>
      <c r="P3" s="12">
        <v>1075</v>
      </c>
      <c r="Q3" s="12">
        <v>1075</v>
      </c>
      <c r="R3" s="12">
        <v>1075</v>
      </c>
      <c r="S3" s="12">
        <v>1075</v>
      </c>
      <c r="T3" s="12">
        <v>1075</v>
      </c>
    </row>
    <row r="4" spans="2:20">
      <c r="E4" s="12">
        <v>82.8</v>
      </c>
      <c r="F4" s="12">
        <v>90.75</v>
      </c>
      <c r="G4" s="12">
        <v>152.45999999999998</v>
      </c>
      <c r="H4" s="12">
        <v>204</v>
      </c>
      <c r="I4" s="12">
        <v>215</v>
      </c>
      <c r="J4" s="12">
        <v>196.84671206869649</v>
      </c>
      <c r="K4" s="12">
        <v>236.4813768265534</v>
      </c>
      <c r="L4" s="12">
        <v>268.75588826560727</v>
      </c>
      <c r="M4" s="12">
        <f t="shared" ref="M4:T4" si="0">L4*(1+$D$6)</f>
        <v>276.01229724877862</v>
      </c>
      <c r="N4" s="12">
        <f t="shared" si="0"/>
        <v>283.46462927449562</v>
      </c>
      <c r="O4" s="12">
        <f t="shared" si="0"/>
        <v>291.118174264907</v>
      </c>
      <c r="P4" s="12">
        <f t="shared" si="0"/>
        <v>298.97836497005949</v>
      </c>
      <c r="Q4" s="12">
        <f t="shared" si="0"/>
        <v>307.05078082425109</v>
      </c>
      <c r="R4" s="12">
        <f t="shared" si="0"/>
        <v>315.34115190650584</v>
      </c>
      <c r="S4" s="12">
        <f t="shared" si="0"/>
        <v>323.85536300798145</v>
      </c>
      <c r="T4" s="12">
        <f t="shared" si="0"/>
        <v>332.59945780919691</v>
      </c>
    </row>
    <row r="6" spans="2:20">
      <c r="B6" t="s">
        <v>103</v>
      </c>
      <c r="C6" t="s">
        <v>100</v>
      </c>
      <c r="D6" s="3">
        <v>2.7E-2</v>
      </c>
    </row>
    <row r="10" spans="2:20">
      <c r="E10" t="s">
        <v>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steel primary worksheet</vt:lpstr>
      <vt:lpstr>Scenarios</vt:lpstr>
      <vt:lpstr>steel total per cent</vt:lpstr>
      <vt:lpstr>steel total prod</vt:lpstr>
      <vt:lpstr>Scenario Xuan Yue 2016</vt:lpstr>
      <vt:lpstr>WSIF hist plus split BOF EAF</vt:lpstr>
      <vt:lpstr>Morgan Stanley</vt:lpstr>
      <vt:lpstr>REQ 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2020-03-09T00:52:28Z</dcterms:created>
  <dcterms:modified xsi:type="dcterms:W3CDTF">2021-06-18T02:49:54Z</dcterms:modified>
</cp:coreProperties>
</file>