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Data\uhv lines\"/>
    </mc:Choice>
  </mc:AlternateContent>
  <bookViews>
    <workbookView xWindow="28680" yWindow="-120" windowWidth="29040" windowHeight="15840"/>
  </bookViews>
  <sheets>
    <sheet name="Sheet1" sheetId="1" r:id="rId1"/>
  </sheets>
  <definedNames>
    <definedName name="_xlnm._FilterDatabase" localSheetId="0" hidden="1">Sheet1!$A$1:$AO$62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  <c r="H43" i="1" l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I2" i="1"/>
  <c r="H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2" i="1"/>
  <c r="Q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Z7" i="1"/>
  <c r="Z8" i="1"/>
  <c r="Z9" i="1"/>
  <c r="Z10" i="1"/>
  <c r="Z11" i="1"/>
  <c r="Z12" i="1"/>
  <c r="Z13" i="1"/>
  <c r="Z14" i="1"/>
  <c r="Z15" i="1"/>
  <c r="AA15" i="1"/>
  <c r="Z16" i="1"/>
  <c r="AA16" i="1"/>
  <c r="Z17" i="1"/>
  <c r="AA17" i="1"/>
  <c r="Z18" i="1"/>
  <c r="AA18" i="1"/>
  <c r="AB18" i="1"/>
  <c r="AC18" i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Z23" i="1"/>
  <c r="AA23" i="1"/>
  <c r="AB23" i="1"/>
  <c r="AC23" i="1"/>
  <c r="AD23" i="1"/>
  <c r="Z24" i="1"/>
  <c r="AA24" i="1"/>
  <c r="AB24" i="1"/>
  <c r="AC24" i="1"/>
  <c r="AD24" i="1"/>
  <c r="AE24" i="1"/>
  <c r="AF24" i="1"/>
  <c r="AG24" i="1"/>
  <c r="AH24" i="1"/>
  <c r="AI24" i="1"/>
  <c r="Z25" i="1"/>
  <c r="AA25" i="1"/>
  <c r="AB25" i="1"/>
  <c r="AC25" i="1"/>
  <c r="AD25" i="1"/>
  <c r="AE25" i="1"/>
  <c r="AF25" i="1"/>
  <c r="AG25" i="1"/>
  <c r="AH25" i="1"/>
  <c r="AI25" i="1"/>
  <c r="Z26" i="1"/>
  <c r="AA26" i="1"/>
  <c r="AB26" i="1"/>
  <c r="AC26" i="1"/>
  <c r="AD26" i="1"/>
  <c r="AE26" i="1"/>
  <c r="AF26" i="1"/>
  <c r="AG26" i="1"/>
  <c r="AH26" i="1"/>
  <c r="AI26" i="1"/>
  <c r="Z27" i="1"/>
  <c r="AA27" i="1"/>
  <c r="AB27" i="1"/>
  <c r="AC27" i="1"/>
  <c r="AD27" i="1"/>
  <c r="AE27" i="1"/>
  <c r="AF27" i="1"/>
  <c r="AG27" i="1"/>
  <c r="AH27" i="1"/>
  <c r="AI27" i="1"/>
  <c r="Z28" i="1"/>
  <c r="AA28" i="1"/>
  <c r="AB28" i="1"/>
  <c r="AC28" i="1"/>
  <c r="AD28" i="1"/>
  <c r="AE28" i="1"/>
  <c r="AF28" i="1"/>
  <c r="AG28" i="1"/>
  <c r="AH28" i="1"/>
  <c r="AI28" i="1"/>
  <c r="Z29" i="1"/>
  <c r="AA29" i="1"/>
  <c r="AB29" i="1"/>
  <c r="AC29" i="1"/>
  <c r="AD29" i="1"/>
  <c r="AE29" i="1"/>
  <c r="AF29" i="1"/>
  <c r="AG29" i="1"/>
  <c r="AH29" i="1"/>
  <c r="AI29" i="1"/>
  <c r="Z30" i="1"/>
  <c r="AA30" i="1"/>
  <c r="AB30" i="1"/>
  <c r="AC30" i="1"/>
  <c r="AD30" i="1"/>
  <c r="AE30" i="1"/>
  <c r="AF30" i="1"/>
  <c r="AG30" i="1"/>
  <c r="AH30" i="1"/>
  <c r="AI30" i="1"/>
  <c r="Z31" i="1"/>
  <c r="AA31" i="1"/>
  <c r="AB31" i="1"/>
  <c r="AC31" i="1"/>
  <c r="AD31" i="1"/>
  <c r="AE31" i="1"/>
  <c r="AF31" i="1"/>
  <c r="AG31" i="1"/>
  <c r="AH31" i="1"/>
  <c r="AI31" i="1"/>
  <c r="Z32" i="1"/>
  <c r="AA32" i="1"/>
  <c r="AB32" i="1"/>
  <c r="AC32" i="1"/>
  <c r="AD32" i="1"/>
  <c r="AE32" i="1"/>
  <c r="AF32" i="1"/>
  <c r="AG32" i="1"/>
  <c r="AH32" i="1"/>
  <c r="AI32" i="1"/>
  <c r="Z33" i="1"/>
  <c r="AA33" i="1"/>
  <c r="AB33" i="1"/>
  <c r="AC33" i="1"/>
  <c r="AD33" i="1"/>
  <c r="AE33" i="1"/>
  <c r="AF33" i="1"/>
  <c r="AG33" i="1"/>
  <c r="AH33" i="1"/>
  <c r="AI33" i="1"/>
  <c r="Z34" i="1"/>
  <c r="AA34" i="1"/>
  <c r="AB34" i="1"/>
  <c r="AC34" i="1"/>
  <c r="AD34" i="1"/>
  <c r="AE34" i="1"/>
  <c r="AF34" i="1"/>
  <c r="AG34" i="1"/>
  <c r="AH34" i="1"/>
  <c r="AI34" i="1"/>
  <c r="Z41" i="1"/>
  <c r="Z42" i="1"/>
  <c r="AA42" i="1"/>
  <c r="Z43" i="1"/>
  <c r="AA43" i="1"/>
  <c r="Z44" i="1"/>
  <c r="AA44" i="1"/>
  <c r="Z45" i="1"/>
  <c r="AA45" i="1"/>
  <c r="Z46" i="1"/>
  <c r="AA46" i="1"/>
  <c r="AB46" i="1"/>
  <c r="AC46" i="1"/>
  <c r="Z47" i="1"/>
  <c r="AA47" i="1"/>
  <c r="AB47" i="1"/>
  <c r="Z48" i="1"/>
  <c r="AA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AF54" i="1"/>
  <c r="Z55" i="1"/>
  <c r="AA55" i="1"/>
  <c r="AB55" i="1"/>
  <c r="AC55" i="1"/>
  <c r="AD55" i="1"/>
  <c r="AE55" i="1"/>
  <c r="AF55" i="1"/>
  <c r="AG55" i="1"/>
  <c r="AH55" i="1"/>
  <c r="AI55" i="1"/>
  <c r="Z56" i="1"/>
  <c r="AA56" i="1"/>
  <c r="AB56" i="1"/>
  <c r="AC56" i="1"/>
  <c r="AD56" i="1"/>
  <c r="AE56" i="1"/>
  <c r="AF56" i="1"/>
  <c r="AG56" i="1"/>
  <c r="AH56" i="1"/>
  <c r="AI56" i="1"/>
  <c r="Z57" i="1"/>
  <c r="AA57" i="1"/>
  <c r="AB57" i="1"/>
  <c r="AC57" i="1"/>
  <c r="AD57" i="1"/>
  <c r="AE57" i="1"/>
  <c r="AF57" i="1"/>
  <c r="AG57" i="1"/>
  <c r="AH57" i="1"/>
  <c r="AI57" i="1"/>
  <c r="Z58" i="1"/>
  <c r="AA58" i="1"/>
  <c r="AB58" i="1"/>
  <c r="AC58" i="1"/>
  <c r="AD58" i="1"/>
  <c r="AE58" i="1"/>
  <c r="AF58" i="1"/>
  <c r="AG58" i="1"/>
  <c r="AH58" i="1"/>
  <c r="AI58" i="1"/>
  <c r="Z59" i="1"/>
  <c r="AA59" i="1"/>
  <c r="AB59" i="1"/>
  <c r="AC59" i="1"/>
  <c r="AD59" i="1"/>
  <c r="AE59" i="1"/>
  <c r="AF59" i="1"/>
  <c r="AG59" i="1"/>
  <c r="AH59" i="1"/>
  <c r="AI59" i="1"/>
  <c r="Z60" i="1"/>
  <c r="AA60" i="1"/>
  <c r="AB60" i="1"/>
  <c r="AC60" i="1"/>
  <c r="AD60" i="1"/>
  <c r="AE60" i="1"/>
  <c r="AF60" i="1"/>
  <c r="AG60" i="1"/>
  <c r="AH60" i="1"/>
  <c r="AI60" i="1"/>
  <c r="Z61" i="1"/>
  <c r="AA61" i="1"/>
  <c r="AB61" i="1"/>
  <c r="AC61" i="1"/>
  <c r="AD61" i="1"/>
  <c r="AE61" i="1"/>
  <c r="AF61" i="1"/>
  <c r="AG61" i="1"/>
  <c r="AH61" i="1"/>
  <c r="AI61" i="1"/>
  <c r="Z62" i="1"/>
  <c r="AA62" i="1"/>
  <c r="AB62" i="1"/>
  <c r="AC62" i="1"/>
  <c r="AD62" i="1"/>
  <c r="AE62" i="1"/>
  <c r="AF62" i="1"/>
  <c r="AG62" i="1"/>
  <c r="AH62" i="1"/>
  <c r="AI62" i="1"/>
  <c r="Y3" i="1"/>
  <c r="Y4" i="1"/>
  <c r="Y5" i="1"/>
  <c r="Y6" i="1"/>
  <c r="AA6" i="1" s="1"/>
  <c r="Y7" i="1"/>
  <c r="AB7" i="1" s="1"/>
  <c r="Y8" i="1"/>
  <c r="Y9" i="1"/>
  <c r="Y10" i="1"/>
  <c r="Y11" i="1"/>
  <c r="AM11" i="1" s="1"/>
  <c r="Y12" i="1"/>
  <c r="AO12" i="1" s="1"/>
  <c r="Y13" i="1"/>
  <c r="Y14" i="1"/>
  <c r="AH14" i="1" s="1"/>
  <c r="Y15" i="1"/>
  <c r="AJ15" i="1" s="1"/>
  <c r="Y16" i="1"/>
  <c r="Y17" i="1"/>
  <c r="AK17" i="1" s="1"/>
  <c r="Y18" i="1"/>
  <c r="Y19" i="1"/>
  <c r="Y20" i="1"/>
  <c r="Y21" i="1"/>
  <c r="Y22" i="1"/>
  <c r="AB22" i="1" s="1"/>
  <c r="Y23" i="1"/>
  <c r="AJ23" i="1" s="1"/>
  <c r="Y24" i="1"/>
  <c r="Y25" i="1"/>
  <c r="AN25" i="1" s="1"/>
  <c r="Y26" i="1"/>
  <c r="Y27" i="1"/>
  <c r="Y28" i="1"/>
  <c r="Y29" i="1"/>
  <c r="AJ29" i="1" s="1"/>
  <c r="Y30" i="1"/>
  <c r="Y31" i="1"/>
  <c r="AN31" i="1" s="1"/>
  <c r="Y32" i="1"/>
  <c r="AJ32" i="1" s="1"/>
  <c r="Y33" i="1"/>
  <c r="Y34" i="1"/>
  <c r="Y35" i="1"/>
  <c r="AG35" i="1" s="1"/>
  <c r="Y36" i="1"/>
  <c r="AI36" i="1" s="1"/>
  <c r="Y37" i="1"/>
  <c r="AB37" i="1" s="1"/>
  <c r="Y38" i="1"/>
  <c r="Y39" i="1"/>
  <c r="AN39" i="1" s="1"/>
  <c r="Y40" i="1"/>
  <c r="Y41" i="1"/>
  <c r="AK41" i="1" s="1"/>
  <c r="Y42" i="1"/>
  <c r="AI42" i="1" s="1"/>
  <c r="Y43" i="1"/>
  <c r="AJ43" i="1" s="1"/>
  <c r="Y44" i="1"/>
  <c r="AJ44" i="1" s="1"/>
  <c r="Y45" i="1"/>
  <c r="AH45" i="1" s="1"/>
  <c r="Y46" i="1"/>
  <c r="AE46" i="1" s="1"/>
  <c r="Y47" i="1"/>
  <c r="AL47" i="1" s="1"/>
  <c r="Y48" i="1"/>
  <c r="AH48" i="1" s="1"/>
  <c r="Y49" i="1"/>
  <c r="AE49" i="1" s="1"/>
  <c r="Y50" i="1"/>
  <c r="AL50" i="1" s="1"/>
  <c r="Y51" i="1"/>
  <c r="AF51" i="1" s="1"/>
  <c r="Y52" i="1"/>
  <c r="AK52" i="1" s="1"/>
  <c r="Y53" i="1"/>
  <c r="AJ53" i="1" s="1"/>
  <c r="Y54" i="1"/>
  <c r="AN54" i="1" s="1"/>
  <c r="Y55" i="1"/>
  <c r="AJ55" i="1" s="1"/>
  <c r="Y56" i="1"/>
  <c r="Y57" i="1"/>
  <c r="AL57" i="1" s="1"/>
  <c r="Y58" i="1"/>
  <c r="Y59" i="1"/>
  <c r="AL59" i="1" s="1"/>
  <c r="Y60" i="1"/>
  <c r="AJ60" i="1" s="1"/>
  <c r="Y61" i="1"/>
  <c r="AN61" i="1" s="1"/>
  <c r="Y62" i="1"/>
  <c r="Y2" i="1"/>
  <c r="AM2" i="1" s="1"/>
  <c r="AK61" i="1" l="1"/>
  <c r="AN60" i="1"/>
  <c r="AI48" i="1"/>
  <c r="AO60" i="1"/>
  <c r="AL60" i="1"/>
  <c r="AF48" i="1"/>
  <c r="Z36" i="1"/>
  <c r="AF12" i="1"/>
  <c r="AO54" i="1"/>
  <c r="AO48" i="1"/>
  <c r="AL54" i="1"/>
  <c r="AN48" i="1"/>
  <c r="Z2" i="1"/>
  <c r="AA2" i="1"/>
  <c r="AK55" i="1"/>
  <c r="AO51" i="1"/>
  <c r="AH47" i="1"/>
  <c r="AE2" i="1"/>
  <c r="AJ54" i="1"/>
  <c r="AI51" i="1"/>
  <c r="AD48" i="1"/>
  <c r="AF47" i="1"/>
  <c r="AG2" i="1"/>
  <c r="AO57" i="1"/>
  <c r="AH50" i="1"/>
  <c r="AN49" i="1"/>
  <c r="AD47" i="1"/>
  <c r="AI2" i="1"/>
  <c r="AM53" i="1"/>
  <c r="AH49" i="1"/>
  <c r="AN59" i="1"/>
  <c r="AL53" i="1"/>
  <c r="AN47" i="1"/>
  <c r="AN45" i="1"/>
  <c r="AC43" i="1"/>
  <c r="AD41" i="1"/>
  <c r="AM59" i="1"/>
  <c r="AG53" i="1"/>
  <c r="AM47" i="1"/>
  <c r="AO58" i="1"/>
  <c r="AM58" i="1"/>
  <c r="AJ28" i="1"/>
  <c r="AM28" i="1"/>
  <c r="AO28" i="1"/>
  <c r="AK28" i="1"/>
  <c r="AL28" i="1"/>
  <c r="AD10" i="1"/>
  <c r="AJ10" i="1"/>
  <c r="AE10" i="1"/>
  <c r="AA10" i="1"/>
  <c r="AG10" i="1"/>
  <c r="AM10" i="1"/>
  <c r="AC10" i="1"/>
  <c r="AN10" i="1"/>
  <c r="AF10" i="1"/>
  <c r="AO10" i="1"/>
  <c r="AH10" i="1"/>
  <c r="AI10" i="1"/>
  <c r="AK10" i="1"/>
  <c r="AD44" i="1"/>
  <c r="AN2" i="1"/>
  <c r="AH2" i="1"/>
  <c r="AJ2" i="1"/>
  <c r="AD2" i="1"/>
  <c r="AM57" i="1"/>
  <c r="AK57" i="1"/>
  <c r="AG51" i="1"/>
  <c r="AM51" i="1"/>
  <c r="AE51" i="1"/>
  <c r="AK51" i="1"/>
  <c r="AG45" i="1"/>
  <c r="AM45" i="1"/>
  <c r="AE45" i="1"/>
  <c r="AK45" i="1"/>
  <c r="AE39" i="1"/>
  <c r="AK39" i="1"/>
  <c r="AA39" i="1"/>
  <c r="AH39" i="1"/>
  <c r="AO39" i="1"/>
  <c r="AB39" i="1"/>
  <c r="AI39" i="1"/>
  <c r="AC39" i="1"/>
  <c r="AJ39" i="1"/>
  <c r="AD39" i="1"/>
  <c r="AL39" i="1"/>
  <c r="AF39" i="1"/>
  <c r="AM39" i="1"/>
  <c r="AN33" i="1"/>
  <c r="AK33" i="1"/>
  <c r="AJ33" i="1"/>
  <c r="AL33" i="1"/>
  <c r="AM33" i="1"/>
  <c r="AO33" i="1"/>
  <c r="AN27" i="1"/>
  <c r="AK27" i="1"/>
  <c r="AJ27" i="1"/>
  <c r="AL27" i="1"/>
  <c r="AM27" i="1"/>
  <c r="AO27" i="1"/>
  <c r="AH21" i="1"/>
  <c r="AN21" i="1"/>
  <c r="AE21" i="1"/>
  <c r="AK21" i="1"/>
  <c r="AL21" i="1"/>
  <c r="AM21" i="1"/>
  <c r="AF21" i="1"/>
  <c r="AO21" i="1"/>
  <c r="AG21" i="1"/>
  <c r="AI21" i="1"/>
  <c r="AB15" i="1"/>
  <c r="AH15" i="1"/>
  <c r="AN15" i="1"/>
  <c r="AE15" i="1"/>
  <c r="AK15" i="1"/>
  <c r="AC15" i="1"/>
  <c r="AL15" i="1"/>
  <c r="AD15" i="1"/>
  <c r="AM15" i="1"/>
  <c r="AF15" i="1"/>
  <c r="AO15" i="1"/>
  <c r="AG15" i="1"/>
  <c r="AI15" i="1"/>
  <c r="AB9" i="1"/>
  <c r="AH9" i="1"/>
  <c r="AN9" i="1"/>
  <c r="AC9" i="1"/>
  <c r="AI9" i="1"/>
  <c r="AO9" i="1"/>
  <c r="AD9" i="1"/>
  <c r="AJ9" i="1"/>
  <c r="AE9" i="1"/>
  <c r="AK9" i="1"/>
  <c r="AF9" i="1"/>
  <c r="AG9" i="1"/>
  <c r="AL9" i="1"/>
  <c r="AM9" i="1"/>
  <c r="AB3" i="1"/>
  <c r="AH3" i="1"/>
  <c r="AN3" i="1"/>
  <c r="AC3" i="1"/>
  <c r="AI3" i="1"/>
  <c r="AO3" i="1"/>
  <c r="AD3" i="1"/>
  <c r="AJ3" i="1"/>
  <c r="AE3" i="1"/>
  <c r="AK3" i="1"/>
  <c r="Z3" i="1"/>
  <c r="AA3" i="1"/>
  <c r="AF3" i="1"/>
  <c r="AG3" i="1"/>
  <c r="AL3" i="1"/>
  <c r="AF2" i="1"/>
  <c r="AO2" i="1"/>
  <c r="AJ61" i="1"/>
  <c r="AJ58" i="1"/>
  <c r="AN57" i="1"/>
  <c r="AN53" i="1"/>
  <c r="AF53" i="1"/>
  <c r="AF52" i="1"/>
  <c r="AH51" i="1"/>
  <c r="AG50" i="1"/>
  <c r="AF49" i="1"/>
  <c r="AG47" i="1"/>
  <c r="AN46" i="1"/>
  <c r="AO45" i="1"/>
  <c r="AF45" i="1"/>
  <c r="AM44" i="1"/>
  <c r="AG39" i="1"/>
  <c r="AK22" i="1"/>
  <c r="AL10" i="1"/>
  <c r="AI46" i="1"/>
  <c r="AO46" i="1"/>
  <c r="AG46" i="1"/>
  <c r="AM46" i="1"/>
  <c r="AD16" i="1"/>
  <c r="AJ16" i="1"/>
  <c r="AG16" i="1"/>
  <c r="AM16" i="1"/>
  <c r="AC16" i="1"/>
  <c r="AL16" i="1"/>
  <c r="AE16" i="1"/>
  <c r="AN16" i="1"/>
  <c r="AF16" i="1"/>
  <c r="AO16" i="1"/>
  <c r="AH16" i="1"/>
  <c r="AI16" i="1"/>
  <c r="AD4" i="1"/>
  <c r="AJ4" i="1"/>
  <c r="AE4" i="1"/>
  <c r="AK4" i="1"/>
  <c r="Z4" i="1"/>
  <c r="AF4" i="1"/>
  <c r="AL4" i="1"/>
  <c r="AA4" i="1"/>
  <c r="AG4" i="1"/>
  <c r="AM4" i="1"/>
  <c r="AB4" i="1"/>
  <c r="AC4" i="1"/>
  <c r="AH4" i="1"/>
  <c r="AI4" i="1"/>
  <c r="AN4" i="1"/>
  <c r="AK58" i="1"/>
  <c r="AK56" i="1"/>
  <c r="AO56" i="1"/>
  <c r="AN52" i="1"/>
  <c r="AL46" i="1"/>
  <c r="AD46" i="1"/>
  <c r="AD45" i="1"/>
  <c r="AL44" i="1"/>
  <c r="Z39" i="1"/>
  <c r="AN28" i="1"/>
  <c r="AK16" i="1"/>
  <c r="AB10" i="1"/>
  <c r="AA40" i="1"/>
  <c r="AG40" i="1"/>
  <c r="AM40" i="1"/>
  <c r="AF40" i="1"/>
  <c r="AN40" i="1"/>
  <c r="Z40" i="1"/>
  <c r="AH40" i="1"/>
  <c r="AO40" i="1"/>
  <c r="AB40" i="1"/>
  <c r="AI40" i="1"/>
  <c r="AC40" i="1"/>
  <c r="AJ40" i="1"/>
  <c r="AD40" i="1"/>
  <c r="AK40" i="1"/>
  <c r="AC38" i="1"/>
  <c r="AI38" i="1"/>
  <c r="AO38" i="1"/>
  <c r="AB38" i="1"/>
  <c r="AJ38" i="1"/>
  <c r="AD38" i="1"/>
  <c r="AK38" i="1"/>
  <c r="AE38" i="1"/>
  <c r="AL38" i="1"/>
  <c r="AF38" i="1"/>
  <c r="AM38" i="1"/>
  <c r="Z38" i="1"/>
  <c r="AG38" i="1"/>
  <c r="AN38" i="1"/>
  <c r="AN50" i="1"/>
  <c r="AO55" i="1"/>
  <c r="AM55" i="1"/>
  <c r="AJ31" i="1"/>
  <c r="AM31" i="1"/>
  <c r="AO31" i="1"/>
  <c r="AK31" i="1"/>
  <c r="AL31" i="1"/>
  <c r="AD7" i="1"/>
  <c r="AJ7" i="1"/>
  <c r="AE7" i="1"/>
  <c r="AK7" i="1"/>
  <c r="AF7" i="1"/>
  <c r="AL7" i="1"/>
  <c r="AA7" i="1"/>
  <c r="AG7" i="1"/>
  <c r="AM7" i="1"/>
  <c r="AC7" i="1"/>
  <c r="AH7" i="1"/>
  <c r="AI7" i="1"/>
  <c r="AN7" i="1"/>
  <c r="AO7" i="1"/>
  <c r="AM56" i="1"/>
  <c r="AN51" i="1"/>
  <c r="AK46" i="1"/>
  <c r="AC45" i="1"/>
  <c r="AH38" i="1"/>
  <c r="AB16" i="1"/>
  <c r="AJ34" i="1"/>
  <c r="AM34" i="1"/>
  <c r="AO34" i="1"/>
  <c r="AK34" i="1"/>
  <c r="AL34" i="1"/>
  <c r="AH52" i="1"/>
  <c r="AK62" i="1"/>
  <c r="AO62" i="1"/>
  <c r="AE44" i="1"/>
  <c r="AK44" i="1"/>
  <c r="AB44" i="1"/>
  <c r="AH44" i="1"/>
  <c r="AN44" i="1"/>
  <c r="AC44" i="1"/>
  <c r="AI44" i="1"/>
  <c r="AO44" i="1"/>
  <c r="AL26" i="1"/>
  <c r="AO26" i="1"/>
  <c r="AK26" i="1"/>
  <c r="AM26" i="1"/>
  <c r="AN26" i="1"/>
  <c r="AF20" i="1"/>
  <c r="AL20" i="1"/>
  <c r="AI20" i="1"/>
  <c r="AO20" i="1"/>
  <c r="AK20" i="1"/>
  <c r="AM20" i="1"/>
  <c r="AE20" i="1"/>
  <c r="AN20" i="1"/>
  <c r="AG20" i="1"/>
  <c r="AH20" i="1"/>
  <c r="AF8" i="1"/>
  <c r="AL8" i="1"/>
  <c r="AA8" i="1"/>
  <c r="AG8" i="1"/>
  <c r="AM8" i="1"/>
  <c r="AB8" i="1"/>
  <c r="AH8" i="1"/>
  <c r="AN8" i="1"/>
  <c r="AC8" i="1"/>
  <c r="AI8" i="1"/>
  <c r="AO8" i="1"/>
  <c r="AD8" i="1"/>
  <c r="AE8" i="1"/>
  <c r="AJ8" i="1"/>
  <c r="AK8" i="1"/>
  <c r="AF50" i="1"/>
  <c r="AI49" i="1"/>
  <c r="AO49" i="1"/>
  <c r="AG49" i="1"/>
  <c r="AM49" i="1"/>
  <c r="AD37" i="1"/>
  <c r="AA37" i="1"/>
  <c r="AG37" i="1"/>
  <c r="AM37" i="1"/>
  <c r="AC37" i="1"/>
  <c r="AK37" i="1"/>
  <c r="AE37" i="1"/>
  <c r="AL37" i="1"/>
  <c r="AF37" i="1"/>
  <c r="AN37" i="1"/>
  <c r="AH37" i="1"/>
  <c r="AO37" i="1"/>
  <c r="Z37" i="1"/>
  <c r="AI37" i="1"/>
  <c r="AJ19" i="1"/>
  <c r="AG19" i="1"/>
  <c r="AM19" i="1"/>
  <c r="AL19" i="1"/>
  <c r="AE19" i="1"/>
  <c r="AN19" i="1"/>
  <c r="AF19" i="1"/>
  <c r="AO19" i="1"/>
  <c r="AH19" i="1"/>
  <c r="AI19" i="1"/>
  <c r="AD13" i="1"/>
  <c r="AJ13" i="1"/>
  <c r="AA13" i="1"/>
  <c r="AG13" i="1"/>
  <c r="AM13" i="1"/>
  <c r="AI13" i="1"/>
  <c r="AB13" i="1"/>
  <c r="AK13" i="1"/>
  <c r="AC13" i="1"/>
  <c r="AL13" i="1"/>
  <c r="AE13" i="1"/>
  <c r="AN13" i="1"/>
  <c r="AF13" i="1"/>
  <c r="AO13" i="1"/>
  <c r="AM50" i="1"/>
  <c r="AL45" i="1"/>
  <c r="AM60" i="1"/>
  <c r="AK60" i="1"/>
  <c r="AG54" i="1"/>
  <c r="AM54" i="1"/>
  <c r="AK54" i="1"/>
  <c r="AG48" i="1"/>
  <c r="AM48" i="1"/>
  <c r="AE48" i="1"/>
  <c r="AK48" i="1"/>
  <c r="AE42" i="1"/>
  <c r="AK42" i="1"/>
  <c r="AC42" i="1"/>
  <c r="AJ42" i="1"/>
  <c r="AD42" i="1"/>
  <c r="AL42" i="1"/>
  <c r="AF42" i="1"/>
  <c r="AM42" i="1"/>
  <c r="AG42" i="1"/>
  <c r="AN42" i="1"/>
  <c r="AH42" i="1"/>
  <c r="AO42" i="1"/>
  <c r="AB36" i="1"/>
  <c r="AH36" i="1"/>
  <c r="AN36" i="1"/>
  <c r="AE36" i="1"/>
  <c r="AK36" i="1"/>
  <c r="AA36" i="1"/>
  <c r="AJ36" i="1"/>
  <c r="AC36" i="1"/>
  <c r="AL36" i="1"/>
  <c r="AD36" i="1"/>
  <c r="AM36" i="1"/>
  <c r="AF36" i="1"/>
  <c r="AO36" i="1"/>
  <c r="AG36" i="1"/>
  <c r="AN30" i="1"/>
  <c r="AK30" i="1"/>
  <c r="AJ30" i="1"/>
  <c r="AL30" i="1"/>
  <c r="AM30" i="1"/>
  <c r="AO30" i="1"/>
  <c r="AN24" i="1"/>
  <c r="AK24" i="1"/>
  <c r="AJ24" i="1"/>
  <c r="AL24" i="1"/>
  <c r="AM24" i="1"/>
  <c r="AO24" i="1"/>
  <c r="AH18" i="1"/>
  <c r="AN18" i="1"/>
  <c r="AE18" i="1"/>
  <c r="AK18" i="1"/>
  <c r="AD18" i="1"/>
  <c r="AM18" i="1"/>
  <c r="AF18" i="1"/>
  <c r="AO18" i="1"/>
  <c r="AG18" i="1"/>
  <c r="AI18" i="1"/>
  <c r="AJ18" i="1"/>
  <c r="AB12" i="1"/>
  <c r="AH12" i="1"/>
  <c r="AN12" i="1"/>
  <c r="AE12" i="1"/>
  <c r="AK12" i="1"/>
  <c r="AG12" i="1"/>
  <c r="AI12" i="1"/>
  <c r="AA12" i="1"/>
  <c r="AJ12" i="1"/>
  <c r="AC12" i="1"/>
  <c r="AL12" i="1"/>
  <c r="AD12" i="1"/>
  <c r="AM12" i="1"/>
  <c r="AB6" i="1"/>
  <c r="AH6" i="1"/>
  <c r="AN6" i="1"/>
  <c r="AC6" i="1"/>
  <c r="AI6" i="1"/>
  <c r="AO6" i="1"/>
  <c r="AD6" i="1"/>
  <c r="AJ6" i="1"/>
  <c r="AE6" i="1"/>
  <c r="AK6" i="1"/>
  <c r="AF6" i="1"/>
  <c r="AG6" i="1"/>
  <c r="AL6" i="1"/>
  <c r="AM6" i="1"/>
  <c r="Z6" i="1"/>
  <c r="AB2" i="1"/>
  <c r="AK2" i="1"/>
  <c r="AL62" i="1"/>
  <c r="AN58" i="1"/>
  <c r="AL56" i="1"/>
  <c r="AN55" i="1"/>
  <c r="AI54" i="1"/>
  <c r="AL51" i="1"/>
  <c r="AK49" i="1"/>
  <c r="AL48" i="1"/>
  <c r="AC48" i="1"/>
  <c r="AJ46" i="1"/>
  <c r="AJ45" i="1"/>
  <c r="AB45" i="1"/>
  <c r="AG44" i="1"/>
  <c r="AB42" i="1"/>
  <c r="AL40" i="1"/>
  <c r="AA38" i="1"/>
  <c r="AN34" i="1"/>
  <c r="AA9" i="1"/>
  <c r="AO4" i="1"/>
  <c r="AI52" i="1"/>
  <c r="AO52" i="1"/>
  <c r="AG52" i="1"/>
  <c r="AM52" i="1"/>
  <c r="AD22" i="1"/>
  <c r="AJ22" i="1"/>
  <c r="AG22" i="1"/>
  <c r="AM22" i="1"/>
  <c r="AC22" i="1"/>
  <c r="AL22" i="1"/>
  <c r="AE22" i="1"/>
  <c r="AN22" i="1"/>
  <c r="AF22" i="1"/>
  <c r="AO22" i="1"/>
  <c r="AH22" i="1"/>
  <c r="AI22" i="1"/>
  <c r="AF46" i="1"/>
  <c r="AE50" i="1"/>
  <c r="AK50" i="1"/>
  <c r="AI50" i="1"/>
  <c r="AO50" i="1"/>
  <c r="AL32" i="1"/>
  <c r="AO32" i="1"/>
  <c r="AK32" i="1"/>
  <c r="AM32" i="1"/>
  <c r="AN32" i="1"/>
  <c r="AF14" i="1"/>
  <c r="AL14" i="1"/>
  <c r="AC14" i="1"/>
  <c r="AI14" i="1"/>
  <c r="AO14" i="1"/>
  <c r="AA14" i="1"/>
  <c r="AJ14" i="1"/>
  <c r="AB14" i="1"/>
  <c r="AK14" i="1"/>
  <c r="AD14" i="1"/>
  <c r="AM14" i="1"/>
  <c r="AE14" i="1"/>
  <c r="AN14" i="1"/>
  <c r="AG14" i="1"/>
  <c r="AN62" i="1"/>
  <c r="AN56" i="1"/>
  <c r="AO61" i="1"/>
  <c r="AM61" i="1"/>
  <c r="AG43" i="1"/>
  <c r="AM43" i="1"/>
  <c r="AH43" i="1"/>
  <c r="AO43" i="1"/>
  <c r="AB43" i="1"/>
  <c r="AI43" i="1"/>
  <c r="AD43" i="1"/>
  <c r="AK43" i="1"/>
  <c r="AE43" i="1"/>
  <c r="AL43" i="1"/>
  <c r="AJ25" i="1"/>
  <c r="AM25" i="1"/>
  <c r="AO25" i="1"/>
  <c r="AK25" i="1"/>
  <c r="AL25" i="1"/>
  <c r="AM62" i="1"/>
  <c r="AJ57" i="1"/>
  <c r="AL52" i="1"/>
  <c r="AL49" i="1"/>
  <c r="AN43" i="1"/>
  <c r="AK59" i="1"/>
  <c r="AO59" i="1"/>
  <c r="AK53" i="1"/>
  <c r="AI53" i="1"/>
  <c r="AO53" i="1"/>
  <c r="AE47" i="1"/>
  <c r="AK47" i="1"/>
  <c r="AC47" i="1"/>
  <c r="AI47" i="1"/>
  <c r="AO47" i="1"/>
  <c r="AC41" i="1"/>
  <c r="AI41" i="1"/>
  <c r="AO41" i="1"/>
  <c r="AE41" i="1"/>
  <c r="AL41" i="1"/>
  <c r="AF41" i="1"/>
  <c r="AM41" i="1"/>
  <c r="AG41" i="1"/>
  <c r="AN41" i="1"/>
  <c r="AA41" i="1"/>
  <c r="AH41" i="1"/>
  <c r="AB41" i="1"/>
  <c r="AJ41" i="1"/>
  <c r="Z35" i="1"/>
  <c r="AF35" i="1"/>
  <c r="AL35" i="1"/>
  <c r="AC35" i="1"/>
  <c r="AI35" i="1"/>
  <c r="AO35" i="1"/>
  <c r="AH35" i="1"/>
  <c r="AA35" i="1"/>
  <c r="AJ35" i="1"/>
  <c r="AB35" i="1"/>
  <c r="AK35" i="1"/>
  <c r="AD35" i="1"/>
  <c r="AM35" i="1"/>
  <c r="AE35" i="1"/>
  <c r="AN35" i="1"/>
  <c r="AL29" i="1"/>
  <c r="AO29" i="1"/>
  <c r="AK29" i="1"/>
  <c r="AM29" i="1"/>
  <c r="AN29" i="1"/>
  <c r="AF23" i="1"/>
  <c r="AL23" i="1"/>
  <c r="AI23" i="1"/>
  <c r="AO23" i="1"/>
  <c r="AK23" i="1"/>
  <c r="AM23" i="1"/>
  <c r="AE23" i="1"/>
  <c r="AN23" i="1"/>
  <c r="AG23" i="1"/>
  <c r="AH23" i="1"/>
  <c r="AF17" i="1"/>
  <c r="AL17" i="1"/>
  <c r="AC17" i="1"/>
  <c r="AI17" i="1"/>
  <c r="AO17" i="1"/>
  <c r="AD17" i="1"/>
  <c r="AM17" i="1"/>
  <c r="AE17" i="1"/>
  <c r="AN17" i="1"/>
  <c r="AG17" i="1"/>
  <c r="AH17" i="1"/>
  <c r="AJ17" i="1"/>
  <c r="AF11" i="1"/>
  <c r="AL11" i="1"/>
  <c r="AC11" i="1"/>
  <c r="AI11" i="1"/>
  <c r="AO11" i="1"/>
  <c r="AE11" i="1"/>
  <c r="AN11" i="1"/>
  <c r="AG11" i="1"/>
  <c r="AH11" i="1"/>
  <c r="AA11" i="1"/>
  <c r="AJ11" i="1"/>
  <c r="AB11" i="1"/>
  <c r="AK11" i="1"/>
  <c r="Z5" i="1"/>
  <c r="AF5" i="1"/>
  <c r="AL5" i="1"/>
  <c r="AA5" i="1"/>
  <c r="AG5" i="1"/>
  <c r="AM5" i="1"/>
  <c r="AB5" i="1"/>
  <c r="AH5" i="1"/>
  <c r="AN5" i="1"/>
  <c r="AC5" i="1"/>
  <c r="AI5" i="1"/>
  <c r="AO5" i="1"/>
  <c r="AD5" i="1"/>
  <c r="AE5" i="1"/>
  <c r="AJ5" i="1"/>
  <c r="AK5" i="1"/>
  <c r="AC2" i="1"/>
  <c r="AL2" i="1"/>
  <c r="AJ62" i="1"/>
  <c r="AL61" i="1"/>
  <c r="AJ59" i="1"/>
  <c r="AL58" i="1"/>
  <c r="AJ56" i="1"/>
  <c r="AL55" i="1"/>
  <c r="AH54" i="1"/>
  <c r="AH53" i="1"/>
  <c r="AJ52" i="1"/>
  <c r="AJ51" i="1"/>
  <c r="AJ50" i="1"/>
  <c r="AJ49" i="1"/>
  <c r="AJ48" i="1"/>
  <c r="AB48" i="1"/>
  <c r="AJ47" i="1"/>
  <c r="AH46" i="1"/>
  <c r="AI45" i="1"/>
  <c r="AF44" i="1"/>
  <c r="AF43" i="1"/>
  <c r="AE40" i="1"/>
  <c r="AJ37" i="1"/>
  <c r="AJ26" i="1"/>
  <c r="AJ21" i="1"/>
  <c r="AJ20" i="1"/>
  <c r="AK19" i="1"/>
  <c r="AL18" i="1"/>
  <c r="AB17" i="1"/>
  <c r="AH13" i="1"/>
  <c r="AD11" i="1"/>
  <c r="AM3" i="1"/>
</calcChain>
</file>

<file path=xl/sharedStrings.xml><?xml version="1.0" encoding="utf-8"?>
<sst xmlns="http://schemas.openxmlformats.org/spreadsheetml/2006/main" count="561" uniqueCount="303">
  <si>
    <t>Type</t>
  </si>
  <si>
    <t>Voltage (kV)</t>
  </si>
  <si>
    <t>Length (km)</t>
  </si>
  <si>
    <t>Power rating (GW)</t>
  </si>
  <si>
    <t>2×649</t>
  </si>
  <si>
    <t>2×603</t>
  </si>
  <si>
    <t>2×780</t>
  </si>
  <si>
    <t>2×730</t>
  </si>
  <si>
    <t>2×608</t>
  </si>
  <si>
    <t>Xilingol League - Shengli（锡盟-胜利）</t>
  </si>
  <si>
    <t>2x236.8</t>
  </si>
  <si>
    <t>2×1050</t>
  </si>
  <si>
    <t>Zhalute–Qingzhou（扎鲁特—青州）</t>
  </si>
  <si>
    <t>Shanghaimiao–Linyi（上海庙-临沂）</t>
  </si>
  <si>
    <t>Dianxi-Guangdong（滇西-广东）</t>
  </si>
  <si>
    <t>Zhundong–Wannan（准东-皖南）</t>
  </si>
  <si>
    <t>Shijiazhuang–Xiong'an（石家庄-雄安）</t>
  </si>
  <si>
    <t>2×222.6</t>
  </si>
  <si>
    <t>Weifang-Linyi-Zaozhuang-Heze-Shijiazhuang（潍坊-临沂-枣庄-菏泽-石家庄）</t>
  </si>
  <si>
    <t>2×823.6</t>
  </si>
  <si>
    <t>Yunnan - Guangdong（云南-广东）</t>
  </si>
  <si>
    <t>Xiangjiaba–Shanghai（向家坝-上海）</t>
  </si>
  <si>
    <t>Jinping – Southern Jiangsu（锦屏-苏南）</t>
  </si>
  <si>
    <t>Nuozadu - Guangdong（糯扎渡-广东）</t>
  </si>
  <si>
    <t>Hami – Zhengzhou（哈密-郑州）</t>
  </si>
  <si>
    <t>Xiluodu - Zhejiang West（溪洛渡-浙西）</t>
  </si>
  <si>
    <t>Zhejiang North - Fuzhou（浙北-福州）</t>
  </si>
  <si>
    <t>Lingzhou - Shaoxing（灵州-绍兴）</t>
  </si>
  <si>
    <t>Jiuquan–Hunan（酒泉-湖南）</t>
  </si>
  <si>
    <t>Shanxi North–Jiangsu（晋北-江苏）</t>
  </si>
  <si>
    <t>Xilingol League–Jiangsu（锡盟-江苏）</t>
  </si>
  <si>
    <t>Qinghai-Henan（青海-河南）</t>
  </si>
  <si>
    <t>Mengxi-Jinzhong（蒙西-晋中）</t>
  </si>
  <si>
    <t>2x304</t>
  </si>
  <si>
    <t>Zhangbei-Xiong'an（张北-雄安）</t>
  </si>
  <si>
    <t>2×319.9</t>
  </si>
  <si>
    <t>Zhumadian-Nanyang（驻马店-南阳）</t>
  </si>
  <si>
    <t>Shanbei-Hubei（陕北-湖北）</t>
  </si>
  <si>
    <t>orig_prov</t>
  </si>
  <si>
    <t>dest_prov</t>
  </si>
  <si>
    <t>idno</t>
  </si>
  <si>
    <t>Purpose</t>
  </si>
  <si>
    <t>from</t>
  </si>
  <si>
    <t>to</t>
  </si>
  <si>
    <t>Yunnan</t>
  </si>
  <si>
    <t>Guangdong</t>
  </si>
  <si>
    <t>Xiangjiaba Hydropower station</t>
  </si>
  <si>
    <t>Sichuan</t>
  </si>
  <si>
    <t>Shanghai</t>
  </si>
  <si>
    <t>East China Coal power base</t>
  </si>
  <si>
    <t>Huainan, Anhui</t>
  </si>
  <si>
    <t>Nuozhadu Hyropower station</t>
  </si>
  <si>
    <t>Nuozhadu, Yunnan</t>
  </si>
  <si>
    <t>Hami, Xinjiang</t>
  </si>
  <si>
    <t>Zhengzhou, Henan</t>
  </si>
  <si>
    <t>Xiluodu, Yunnan</t>
  </si>
  <si>
    <t>Zhejiang West</t>
  </si>
  <si>
    <t>North Zhejiang</t>
  </si>
  <si>
    <t>Fuzhou, Fujian</t>
  </si>
  <si>
    <t xml:space="preserve">Xilingol, Inner Mongolia </t>
  </si>
  <si>
    <t>Shandong</t>
  </si>
  <si>
    <t>Ordos East wind power base, solar power</t>
  </si>
  <si>
    <t>South Tianjin</t>
  </si>
  <si>
    <t>North Shanxi</t>
  </si>
  <si>
    <t>Jiangsu</t>
  </si>
  <si>
    <t>Ningdong, Ningxia</t>
  </si>
  <si>
    <t>Zhejiang</t>
  </si>
  <si>
    <t>Jiuquan, Gansu</t>
  </si>
  <si>
    <t>Hunan</t>
  </si>
  <si>
    <t>Jinping Hydropower Station</t>
  </si>
  <si>
    <t>Jinping, Sichuan</t>
  </si>
  <si>
    <t>South Jiangsu</t>
  </si>
  <si>
    <t>Northern Shaanxi Coal-fired power base</t>
  </si>
  <si>
    <t>Yuheng, Shaanxi</t>
  </si>
  <si>
    <t>Taizhou, Jiangsu</t>
  </si>
  <si>
    <t>Shanghai Miao, Inner Mongolia</t>
  </si>
  <si>
    <t>Jarud, Inner Mongolia</t>
  </si>
  <si>
    <t>Zhundong, Inner Mongolia</t>
  </si>
  <si>
    <t>Wannan, Anhui</t>
  </si>
  <si>
    <t>Shanxi</t>
  </si>
  <si>
    <t>Hubei</t>
  </si>
  <si>
    <t>Tianjin</t>
  </si>
  <si>
    <t>Henan</t>
  </si>
  <si>
    <t>Anhui</t>
  </si>
  <si>
    <t>Xinjiang</t>
  </si>
  <si>
    <t>Inner Mongolia</t>
  </si>
  <si>
    <t>Ningxia</t>
  </si>
  <si>
    <t>Gansu</t>
  </si>
  <si>
    <t>Shaanxi</t>
  </si>
  <si>
    <t>Fujian</t>
  </si>
  <si>
    <t>Coal; Ordos West wind power base; solar plants</t>
    <phoneticPr fontId="1" type="noConversion"/>
  </si>
  <si>
    <t>Coal; Zhundong wind power base; solar power plants</t>
    <phoneticPr fontId="1" type="noConversion"/>
  </si>
  <si>
    <t>UHVDC</t>
    <phoneticPr fontId="1" type="noConversion"/>
  </si>
  <si>
    <t>UHVAC</t>
    <phoneticPr fontId="1" type="noConversion"/>
  </si>
  <si>
    <t>UHVDC01</t>
    <phoneticPr fontId="1" type="noConversion"/>
  </si>
  <si>
    <t>UHVDC02</t>
  </si>
  <si>
    <t>UHVDC13</t>
  </si>
  <si>
    <t>UHVDC03</t>
  </si>
  <si>
    <t>UHVDC04</t>
  </si>
  <si>
    <t>UHVDC05</t>
  </si>
  <si>
    <t>UHVDC06</t>
  </si>
  <si>
    <t>UHVDC07</t>
  </si>
  <si>
    <t>UHVDC08</t>
  </si>
  <si>
    <t>UHVDC09</t>
  </si>
  <si>
    <t>UHVDC10</t>
  </si>
  <si>
    <t>UHVDC12</t>
  </si>
  <si>
    <t>UHVDC14</t>
  </si>
  <si>
    <t>UHVDC15</t>
  </si>
  <si>
    <t>UHVDC16</t>
  </si>
  <si>
    <t>UHVDC17</t>
  </si>
  <si>
    <t>UHVDC18</t>
  </si>
  <si>
    <t>UHVDC19</t>
  </si>
  <si>
    <t>UHVDC20</t>
  </si>
  <si>
    <t>UHVAC01</t>
    <phoneticPr fontId="1" type="noConversion"/>
  </si>
  <si>
    <t>UHVAC03</t>
  </si>
  <si>
    <t>UHVAC04</t>
  </si>
  <si>
    <t>UHVAC05</t>
  </si>
  <si>
    <t>UHVAC06</t>
  </si>
  <si>
    <t>UHVAC07</t>
  </si>
  <si>
    <t>UHVAC08</t>
  </si>
  <si>
    <t>UHVAC09</t>
  </si>
  <si>
    <t>UHVAC10</t>
  </si>
  <si>
    <t>UHVAC11</t>
  </si>
  <si>
    <t>UHVAC12</t>
  </si>
  <si>
    <t>UHVAC13</t>
  </si>
  <si>
    <t>UHVAC14</t>
  </si>
  <si>
    <t>UHVAC15</t>
  </si>
  <si>
    <t>Hydro; Demonstration project</t>
    <phoneticPr fontId="1" type="noConversion"/>
  </si>
  <si>
    <t>Coal; wind; solar</t>
    <phoneticPr fontId="1" type="noConversion"/>
  </si>
  <si>
    <t>Xiluodu Hydropower station</t>
    <phoneticPr fontId="1" type="noConversion"/>
  </si>
  <si>
    <t>commisioned</t>
    <phoneticPr fontId="1" type="noConversion"/>
  </si>
  <si>
    <t>constr start</t>
    <phoneticPr fontId="1" type="noConversion"/>
  </si>
  <si>
    <t>UHVDC11</t>
    <phoneticPr fontId="1" type="noConversion"/>
  </si>
  <si>
    <t>Coal; Ningxia wind power base, solar</t>
    <phoneticPr fontId="1" type="noConversion"/>
  </si>
  <si>
    <t>Coal; Jiuquan wind power base phase 2; solar plants</t>
    <phoneticPr fontId="1" type="noConversion"/>
  </si>
  <si>
    <t>Coal; (Shanxi North wind power base; solar plants, debatable if that happens though)</t>
    <phoneticPr fontId="1" type="noConversion"/>
  </si>
  <si>
    <t>Coal; Xilingol North wind power base; solar power</t>
    <phoneticPr fontId="1" type="noConversion"/>
  </si>
  <si>
    <t>Hydro</t>
    <phoneticPr fontId="1" type="noConversion"/>
  </si>
  <si>
    <t>Dali, Yunnan</t>
    <phoneticPr fontId="1" type="noConversion"/>
  </si>
  <si>
    <t>Shenzhen, Guangdong</t>
    <phoneticPr fontId="1" type="noConversion"/>
  </si>
  <si>
    <t>Yunnan</t>
    <phoneticPr fontId="1" type="noConversion"/>
  </si>
  <si>
    <t>Guangdong</t>
    <phoneticPr fontId="1" type="noConversion"/>
  </si>
  <si>
    <t>Coal; Tongliao wind power base; solar plants</t>
    <phoneticPr fontId="1" type="noConversion"/>
  </si>
  <si>
    <t>Wind; solar</t>
    <phoneticPr fontId="1" type="noConversion"/>
  </si>
  <si>
    <t>Qinghai</t>
    <phoneticPr fontId="1" type="noConversion"/>
  </si>
  <si>
    <t>Henan</t>
    <phoneticPr fontId="1" type="noConversion"/>
  </si>
  <si>
    <t>Wudongde, Yunnan</t>
    <phoneticPr fontId="1" type="noConversion"/>
  </si>
  <si>
    <t>Liubei, Guangxi</t>
    <phoneticPr fontId="1" type="noConversion"/>
  </si>
  <si>
    <t>Guangxi</t>
    <phoneticPr fontId="1" type="noConversion"/>
  </si>
  <si>
    <t>Longmen, Guangdong</t>
    <phoneticPr fontId="1" type="noConversion"/>
  </si>
  <si>
    <t>Coal</t>
    <phoneticPr fontId="1" type="noConversion"/>
  </si>
  <si>
    <t>ShaanBei, Shaanxi</t>
    <phoneticPr fontId="1" type="noConversion"/>
  </si>
  <si>
    <t>Hubei</t>
    <phoneticPr fontId="1" type="noConversion"/>
  </si>
  <si>
    <t>Shaanxi</t>
    <phoneticPr fontId="1" type="noConversion"/>
  </si>
  <si>
    <t>Jiangxi</t>
    <phoneticPr fontId="1" type="noConversion"/>
  </si>
  <si>
    <t>Yazhong-Jiangxi（雅中-江西）</t>
    <phoneticPr fontId="1" type="noConversion"/>
  </si>
  <si>
    <t>Yazhong, Sichuan</t>
    <phoneticPr fontId="1" type="noConversion"/>
  </si>
  <si>
    <t>Sichuan</t>
    <phoneticPr fontId="1" type="noConversion"/>
  </si>
  <si>
    <t>Baihetan-Jiangsu（白鹤滩-江苏）</t>
    <phoneticPr fontId="1" type="noConversion"/>
  </si>
  <si>
    <t>Baihetan, Sichuan</t>
    <phoneticPr fontId="1" type="noConversion"/>
  </si>
  <si>
    <t>Jiangsu</t>
    <phoneticPr fontId="1" type="noConversion"/>
  </si>
  <si>
    <t>Yunnan - Guizhou</t>
    <phoneticPr fontId="1" type="noConversion"/>
  </si>
  <si>
    <t>Fujian - Guangdong</t>
    <phoneticPr fontId="1" type="noConversion"/>
  </si>
  <si>
    <t>Zhundong - Chengdu</t>
    <phoneticPr fontId="1" type="noConversion"/>
  </si>
  <si>
    <t>Zhundong - Wannan</t>
    <phoneticPr fontId="1" type="noConversion"/>
  </si>
  <si>
    <t>Hami North - Chongqing</t>
    <phoneticPr fontId="1" type="noConversion"/>
  </si>
  <si>
    <t>Hami - Chongqing</t>
    <phoneticPr fontId="1" type="noConversion"/>
  </si>
  <si>
    <t>Zhejiang</t>
    <phoneticPr fontId="1" type="noConversion"/>
  </si>
  <si>
    <t>planned</t>
    <phoneticPr fontId="1" type="noConversion"/>
  </si>
  <si>
    <t>Chengdu, Sichuan</t>
    <phoneticPr fontId="1" type="noConversion"/>
  </si>
  <si>
    <t>Zhundong wind power base; solar power plants</t>
    <phoneticPr fontId="1" type="noConversion"/>
  </si>
  <si>
    <t>Fujian</t>
    <phoneticPr fontId="1" type="noConversion"/>
  </si>
  <si>
    <t>Longdong - Shandong （陇东 - 山东）</t>
    <phoneticPr fontId="1" type="noConversion"/>
  </si>
  <si>
    <t>Shandong</t>
    <phoneticPr fontId="1" type="noConversion"/>
  </si>
  <si>
    <t>Longdong, Gansu</t>
    <phoneticPr fontId="1" type="noConversion"/>
  </si>
  <si>
    <t>Gansu</t>
    <phoneticPr fontId="1" type="noConversion"/>
  </si>
  <si>
    <t>Chongqing</t>
    <phoneticPr fontId="1" type="noConversion"/>
  </si>
  <si>
    <t>Xinjiang</t>
    <phoneticPr fontId="1" type="noConversion"/>
  </si>
  <si>
    <t>Guizhou</t>
    <phoneticPr fontId="1" type="noConversion"/>
  </si>
  <si>
    <t>Baihetan-Zhejiang（白鹤滩-浙江）</t>
    <phoneticPr fontId="1" type="noConversion"/>
  </si>
  <si>
    <t>UHVDC21</t>
  </si>
  <si>
    <t>UHVDC22</t>
  </si>
  <si>
    <t>UHVDC23</t>
  </si>
  <si>
    <t>UHVDC24</t>
  </si>
  <si>
    <t>UHVDC25</t>
  </si>
  <si>
    <t>UHVDC26</t>
  </si>
  <si>
    <t>UHVDC27</t>
  </si>
  <si>
    <t>UHVDC28</t>
  </si>
  <si>
    <t>Hydro to North, Coal to south; demonstrator project</t>
    <phoneticPr fontId="1" type="noConversion"/>
  </si>
  <si>
    <t>Line name (Chinese)</t>
    <phoneticPr fontId="1" type="noConversion"/>
  </si>
  <si>
    <t>Jingmen, Hubei</t>
  </si>
  <si>
    <t>Jindongnan, South-East Shanxi</t>
  </si>
  <si>
    <t>Nanyang, Henan</t>
  </si>
  <si>
    <t>Nuclear</t>
  </si>
  <si>
    <t>Jindongnan–Nanyang–Jingmen (晋东南-南阳-荆门) sect1</t>
  </si>
  <si>
    <t>Jindongnan–Nanyang–Jingmen (晋东南-南阳-荆门) sect2</t>
  </si>
  <si>
    <t>Huainan–Zhejiang North–Shanghai（淮南-浙北-上海）sect1</t>
  </si>
  <si>
    <t>Huainan–Zhejiang North–Shanghai（淮南-浙北-上海）sect2</t>
  </si>
  <si>
    <t>Huainan–Nanjing–Shanghai（淮南-南京-上海）sect1</t>
  </si>
  <si>
    <t>Huainan–Nanjing–Shanghai（淮南-南京-上海）sect2</t>
  </si>
  <si>
    <t>Wudongde-Guangxi-Guangdong（昆柳龙直流工程 sect1）</t>
  </si>
  <si>
    <t>Wudongde-Guangxi-Guangdong（昆柳龙直流工程 sect2）</t>
  </si>
  <si>
    <t>Nanjing, Jiangsu</t>
  </si>
  <si>
    <t>Xilingol, Inner Mongolia West</t>
  </si>
  <si>
    <t>Xilingol League - Shandong（锡盟-山东）sect1</t>
  </si>
  <si>
    <t>Xilingol League - Shandong（锡盟-山东）sect2</t>
  </si>
  <si>
    <t>Xilingol League - Shandong（锡盟-山东）sect3</t>
  </si>
  <si>
    <t>Jinan, Shandong</t>
  </si>
  <si>
    <t>East Beijing</t>
  </si>
  <si>
    <t>Beijing</t>
  </si>
  <si>
    <t>Coal; Xilingol South wind power base; solar power</t>
  </si>
  <si>
    <t>Inner Mongolia West - Tianjin（蒙西-天津南）sect1</t>
  </si>
  <si>
    <t>Inner Mongolia West - Tianjin（蒙西-天津南）sect2</t>
  </si>
  <si>
    <t>Inner Mongolia West - Tianjin（蒙西-天津南）sect3</t>
  </si>
  <si>
    <t>Ordos, Inner Mongolia West</t>
  </si>
  <si>
    <t>West Beijing</t>
  </si>
  <si>
    <t>Yuheng–Weifang（榆横-潍坊）sect1</t>
  </si>
  <si>
    <t>Yuheng–Weifang（榆横-潍坊）sect2</t>
  </si>
  <si>
    <t>Yuheng–Weifang（榆横-潍坊）sect3</t>
  </si>
  <si>
    <t>Central Shanxi</t>
  </si>
  <si>
    <t>Shijiazhuang, Hebei</t>
  </si>
  <si>
    <t>Hebei</t>
  </si>
  <si>
    <t>Xiongan, Hebei</t>
  </si>
  <si>
    <t>Interconnector</t>
  </si>
  <si>
    <t>Heze, Shandong</t>
  </si>
  <si>
    <t>Extension for Northenr Shaanxi coal base</t>
  </si>
  <si>
    <t>Zhangbei, Hebei</t>
  </si>
  <si>
    <t>Coal; wind; PV</t>
  </si>
  <si>
    <t>Northern Inner Mongolia</t>
  </si>
  <si>
    <t>Zhumadian, Henan</t>
  </si>
  <si>
    <t>Central China ring</t>
  </si>
  <si>
    <t>Planned</t>
  </si>
  <si>
    <t>Nanyang-Jingmen-Changsha（南阳-荆门-长沙）sect1</t>
  </si>
  <si>
    <t>Nanyang-Jingmen-Changsha（南阳-荆门-长沙）sect2</t>
  </si>
  <si>
    <t>Changsha, Hunan</t>
  </si>
  <si>
    <t>Zhumadian-Wuhan（驻马店-武汉）</t>
  </si>
  <si>
    <t>Wuhan, Hubei</t>
  </si>
  <si>
    <t>Wuhan-Jingmen（武汉-荆门）</t>
  </si>
  <si>
    <t>Nanchang-Wuhan（南昌-武汉）</t>
  </si>
  <si>
    <t>Nanchang, Jiangxi</t>
  </si>
  <si>
    <t>Jiangxi</t>
  </si>
  <si>
    <t>Nanchang-Changsha（南昌-长沙）</t>
  </si>
  <si>
    <t>Ganzi-Tianfu South-Chengdu East （甘孜-天府南-成都东）</t>
  </si>
  <si>
    <t>Hydro</t>
  </si>
  <si>
    <t>Ganzi, Sichuan</t>
  </si>
  <si>
    <t>Chengdu, Sichuan</t>
  </si>
  <si>
    <t>Aba-Chengdu East （阿坝-成都东）</t>
  </si>
  <si>
    <t>Aba, Sichuan</t>
  </si>
  <si>
    <t>Tianfu South-Tongliang（成都东-铜梁）</t>
  </si>
  <si>
    <t>Tongliang, Chongqing</t>
  </si>
  <si>
    <t>Chongqing</t>
  </si>
  <si>
    <t>Tianfu South, Sichuan</t>
  </si>
  <si>
    <t>Chengdu East-Changshou （成都东-长寿）</t>
  </si>
  <si>
    <t>Changshou, Chongqing</t>
  </si>
  <si>
    <t>Tongliang-Changshou （铜梁-长寿）</t>
  </si>
  <si>
    <t>UHVAC02</t>
  </si>
  <si>
    <t>UHVAC16</t>
  </si>
  <si>
    <t>UHVAC17</t>
  </si>
  <si>
    <t>UHVAC18</t>
  </si>
  <si>
    <t>UHVAC19</t>
  </si>
  <si>
    <t>UHVAC20</t>
  </si>
  <si>
    <t>UHVAC21</t>
  </si>
  <si>
    <t>UHVAC22</t>
  </si>
  <si>
    <t>UHVAC23</t>
  </si>
  <si>
    <t>UHVAC24</t>
  </si>
  <si>
    <t>UHVAC25</t>
  </si>
  <si>
    <t>UHVAC26</t>
  </si>
  <si>
    <t>UHVAC27</t>
  </si>
  <si>
    <t>UHVAC28</t>
  </si>
  <si>
    <t>UHVAC29</t>
  </si>
  <si>
    <t>UHVAC30</t>
  </si>
  <si>
    <t>UHVAC31</t>
  </si>
  <si>
    <t>UHVAC32</t>
  </si>
  <si>
    <t>UHVAC33</t>
  </si>
  <si>
    <t>presumed coal capacity</t>
  </si>
  <si>
    <t>cap_GW_2015</t>
  </si>
  <si>
    <t>cap_GW_2016</t>
  </si>
  <si>
    <t>cap_GW_2017</t>
  </si>
  <si>
    <t>cap_GW_2018</t>
  </si>
  <si>
    <t>cap_GW_2019</t>
  </si>
  <si>
    <t>cap_GW_2020</t>
  </si>
  <si>
    <t>cap_GW_2021</t>
  </si>
  <si>
    <t>cap_GW_2022</t>
  </si>
  <si>
    <t>cap_GW_2023</t>
  </si>
  <si>
    <t>cap_GW_2024</t>
  </si>
  <si>
    <t>cap_GW_2025</t>
  </si>
  <si>
    <t>cap_GW_2026</t>
  </si>
  <si>
    <t>cap_GW_2027</t>
  </si>
  <si>
    <t>cap_GW_2028</t>
  </si>
  <si>
    <t>cap_GW_2029</t>
  </si>
  <si>
    <t>cap_GW_2030</t>
  </si>
  <si>
    <t>sect_length_km</t>
  </si>
  <si>
    <t>Wind (dedicated)</t>
  </si>
  <si>
    <t>presumed coal share</t>
  </si>
  <si>
    <t>lines loss ratio, per 1000 km</t>
    <phoneticPr fontId="1" type="noConversion"/>
  </si>
  <si>
    <t>conv_eff</t>
    <phoneticPr fontId="1" type="noConversion"/>
  </si>
  <si>
    <t>Transmission cost, 2018 RMB per MWh and 1000km</t>
    <phoneticPr fontId="1" type="noConversion"/>
  </si>
  <si>
    <t>Transmission cost, 2018 RMB per MWh</t>
    <phoneticPr fontId="1" type="noConversion"/>
  </si>
  <si>
    <t>Transmission cost, 2018 RMB per GJ</t>
    <phoneticPr fontId="1" type="noConversion"/>
  </si>
  <si>
    <t>orig_node_name</t>
    <phoneticPr fontId="1" type="noConversion"/>
  </si>
  <si>
    <t>dest_node_name</t>
    <phoneticPr fontId="1" type="noConversion"/>
  </si>
  <si>
    <t>conv_eff_transm</t>
  </si>
  <si>
    <t>conv_eff_conv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</si>
</sst>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_ 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2" borderId="0" xfId="0" applyFill="1" applyAlignment="1">
      <alignment horizontal="center"/>
    </xf>
    <xf numFmtId="9" fontId="0" fillId="0" borderId="0" xfId="0" applyNumberFormat="1" applyFill="1"/>
    <xf numFmtId="17" fontId="0" fillId="2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165" fontId="0" fillId="0" borderId="0" xfId="0" applyNumberForma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G1" workbookViewId="0">
      <selection activeCell="S2" sqref="S2:S62"/>
    </sheetView>
  </sheetViews>
  <sheetFormatPr defaultColWidth="9" defaultRowHeight="15"/>
  <cols>
    <col min="1" max="1" width="9" style="2"/>
    <col min="2" max="2" width="57.7109375" style="2" customWidth="1"/>
    <col min="3" max="3" width="35.140625" style="2" customWidth="1"/>
    <col min="4" max="4" width="26.7109375" style="2" customWidth="1"/>
    <col min="5" max="5" width="24.85546875" style="2" customWidth="1"/>
    <col min="6" max="6" width="14.28515625" style="2" customWidth="1"/>
    <col min="7" max="7" width="21.42578125" style="2" customWidth="1"/>
    <col min="8" max="8" width="14.28515625" style="2" customWidth="1"/>
    <col min="9" max="9" width="15.28515625" style="2" customWidth="1"/>
    <col min="10" max="10" width="8.5703125" style="2" customWidth="1"/>
    <col min="11" max="11" width="12" style="1" customWidth="1"/>
    <col min="12" max="14" width="11.5703125" style="1" customWidth="1"/>
    <col min="15" max="17" width="13.85546875" style="1" customWidth="1"/>
    <col min="18" max="19" width="11.5703125" style="1" customWidth="1"/>
    <col min="20" max="20" width="12.5703125" style="1" customWidth="1"/>
    <col min="21" max="21" width="16" style="3" customWidth="1"/>
    <col min="22" max="22" width="18.28515625" style="3" bestFit="1" customWidth="1"/>
    <col min="23" max="24" width="11" style="2" customWidth="1"/>
    <col min="25" max="25" width="11.140625" style="2" customWidth="1"/>
    <col min="26" max="41" width="6.42578125" style="2" customWidth="1"/>
    <col min="42" max="16384" width="9" style="2"/>
  </cols>
  <sheetData>
    <row r="1" spans="1:41" s="6" customFormat="1" ht="46.5" customHeight="1">
      <c r="A1" s="6" t="s">
        <v>40</v>
      </c>
      <c r="B1" s="6" t="s">
        <v>189</v>
      </c>
      <c r="C1" s="6" t="s">
        <v>41</v>
      </c>
      <c r="D1" s="6" t="s">
        <v>42</v>
      </c>
      <c r="E1" s="6" t="s">
        <v>43</v>
      </c>
      <c r="F1" s="6" t="s">
        <v>38</v>
      </c>
      <c r="G1" s="6" t="s">
        <v>39</v>
      </c>
      <c r="H1" s="6" t="s">
        <v>299</v>
      </c>
      <c r="I1" s="6" t="s">
        <v>300</v>
      </c>
      <c r="J1" s="6" t="s">
        <v>0</v>
      </c>
      <c r="K1" s="7" t="s">
        <v>1</v>
      </c>
      <c r="L1" s="7" t="s">
        <v>2</v>
      </c>
      <c r="M1" s="7" t="s">
        <v>291</v>
      </c>
      <c r="N1" s="7" t="s">
        <v>294</v>
      </c>
      <c r="O1" s="7" t="s">
        <v>296</v>
      </c>
      <c r="P1" s="7" t="s">
        <v>297</v>
      </c>
      <c r="Q1" s="7" t="s">
        <v>298</v>
      </c>
      <c r="R1" s="7" t="s">
        <v>301</v>
      </c>
      <c r="S1" s="7" t="s">
        <v>302</v>
      </c>
      <c r="T1" s="7" t="s">
        <v>295</v>
      </c>
      <c r="U1" s="7" t="s">
        <v>3</v>
      </c>
      <c r="V1" s="7" t="s">
        <v>130</v>
      </c>
      <c r="W1" s="6" t="s">
        <v>131</v>
      </c>
      <c r="X1" s="6" t="s">
        <v>293</v>
      </c>
      <c r="Y1" s="6" t="s">
        <v>274</v>
      </c>
      <c r="Z1" s="6" t="s">
        <v>275</v>
      </c>
      <c r="AA1" s="6" t="s">
        <v>276</v>
      </c>
      <c r="AB1" s="6" t="s">
        <v>277</v>
      </c>
      <c r="AC1" s="6" t="s">
        <v>278</v>
      </c>
      <c r="AD1" s="6" t="s">
        <v>279</v>
      </c>
      <c r="AE1" s="6" t="s">
        <v>280</v>
      </c>
      <c r="AF1" s="6" t="s">
        <v>281</v>
      </c>
      <c r="AG1" s="6" t="s">
        <v>282</v>
      </c>
      <c r="AH1" s="6" t="s">
        <v>283</v>
      </c>
      <c r="AI1" s="6" t="s">
        <v>284</v>
      </c>
      <c r="AJ1" s="6" t="s">
        <v>285</v>
      </c>
      <c r="AK1" s="6" t="s">
        <v>286</v>
      </c>
      <c r="AL1" s="6" t="s">
        <v>287</v>
      </c>
      <c r="AM1" s="6" t="s">
        <v>288</v>
      </c>
      <c r="AN1" s="6" t="s">
        <v>289</v>
      </c>
      <c r="AO1" s="6" t="s">
        <v>290</v>
      </c>
    </row>
    <row r="2" spans="1:41">
      <c r="A2" s="2" t="s">
        <v>113</v>
      </c>
      <c r="B2" s="2" t="s">
        <v>194</v>
      </c>
      <c r="C2" s="2" t="s">
        <v>188</v>
      </c>
      <c r="D2" s="2" t="s">
        <v>191</v>
      </c>
      <c r="E2" s="2" t="s">
        <v>192</v>
      </c>
      <c r="F2" s="2" t="s">
        <v>79</v>
      </c>
      <c r="G2" s="2" t="s">
        <v>82</v>
      </c>
      <c r="H2" s="2" t="str">
        <f>CONCATENATE("eldc ",F2)</f>
        <v>eldc Shanxi</v>
      </c>
      <c r="I2" s="2" t="str">
        <f>CONCATENATE("eldc ",G2)</f>
        <v>eldc Henan</v>
      </c>
      <c r="J2" s="2" t="s">
        <v>93</v>
      </c>
      <c r="K2" s="1">
        <v>1000</v>
      </c>
      <c r="L2" s="1">
        <v>654</v>
      </c>
      <c r="M2" s="1">
        <v>325</v>
      </c>
      <c r="N2" s="12">
        <v>3.5999999999999997E-2</v>
      </c>
      <c r="O2" s="13">
        <v>35</v>
      </c>
      <c r="P2" s="13">
        <f>O2*(M2/1000)</f>
        <v>11.375</v>
      </c>
      <c r="Q2" s="13">
        <f>P2/3.6</f>
        <v>3.1597222222222223</v>
      </c>
      <c r="R2" s="11">
        <f>POWER(1-N2,M2/1000)</f>
        <v>0.98815491702185698</v>
      </c>
      <c r="S2" s="11">
        <v>0.36</v>
      </c>
      <c r="T2" s="11">
        <f>S2*R2</f>
        <v>0.3557357701278685</v>
      </c>
      <c r="U2" s="3">
        <v>5</v>
      </c>
      <c r="V2" s="4">
        <v>39814</v>
      </c>
      <c r="W2" s="5">
        <v>38930</v>
      </c>
      <c r="X2" s="9">
        <v>1</v>
      </c>
      <c r="Y2" s="2">
        <f>X2*U2</f>
        <v>5</v>
      </c>
      <c r="Z2" s="2">
        <f>IF(YEAR($V2)&lt;=2015,$Y2,0)</f>
        <v>5</v>
      </c>
      <c r="AA2" s="2">
        <f>IF(YEAR($V2)&lt;=2016,$Y2,0)</f>
        <v>5</v>
      </c>
      <c r="AB2" s="2">
        <f>IF(YEAR($V2)&lt;=2017,$Y2,0)</f>
        <v>5</v>
      </c>
      <c r="AC2" s="2">
        <f>IF(YEAR($V2)&lt;=2018,$Y2,0)</f>
        <v>5</v>
      </c>
      <c r="AD2" s="2">
        <f>IF(YEAR($V2)&lt;=2019,$Y2,0)</f>
        <v>5</v>
      </c>
      <c r="AE2" s="2">
        <f>IF(YEAR($V2)&lt;=2020,$Y2,0)</f>
        <v>5</v>
      </c>
      <c r="AF2" s="2">
        <f>IF(YEAR($V2)&lt;=2021,$Y2,0)</f>
        <v>5</v>
      </c>
      <c r="AG2" s="2">
        <f>IF(YEAR($V2)&lt;=2022,$Y2,0)</f>
        <v>5</v>
      </c>
      <c r="AH2" s="2">
        <f>IF(YEAR($V2)&lt;=2023,$Y2,0)</f>
        <v>5</v>
      </c>
      <c r="AI2" s="2">
        <f>IF(YEAR($V2)&lt;=2024,$Y2,0)</f>
        <v>5</v>
      </c>
      <c r="AJ2" s="2">
        <f>IF(YEAR($V2)&lt;=2025,$Y2,0)</f>
        <v>5</v>
      </c>
      <c r="AK2" s="2">
        <f>IF(YEAR($V2)&lt;=2026,$Y2,0)</f>
        <v>5</v>
      </c>
      <c r="AL2" s="2">
        <f>IF(YEAR($V2)&lt;=2027,$Y2,0)</f>
        <v>5</v>
      </c>
      <c r="AM2" s="2">
        <f>IF(YEAR($V2)&lt;=2028,$Y2,0)</f>
        <v>5</v>
      </c>
      <c r="AN2" s="2">
        <f>IF(YEAR($V2)&lt;=2029,$Y2,0)</f>
        <v>5</v>
      </c>
      <c r="AO2" s="2">
        <f>IF(YEAR($V2)&lt;=2030,$Y2,0)</f>
        <v>5</v>
      </c>
    </row>
    <row r="3" spans="1:41">
      <c r="A3" s="2" t="s">
        <v>255</v>
      </c>
      <c r="B3" s="2" t="s">
        <v>195</v>
      </c>
      <c r="C3" s="2" t="s">
        <v>188</v>
      </c>
      <c r="D3" s="2" t="s">
        <v>192</v>
      </c>
      <c r="E3" s="2" t="s">
        <v>190</v>
      </c>
      <c r="F3" s="2" t="s">
        <v>82</v>
      </c>
      <c r="G3" s="2" t="s">
        <v>80</v>
      </c>
      <c r="H3" s="2" t="str">
        <f t="shared" ref="H3:H62" si="0">CONCATENATE("eldc ",F3)</f>
        <v>eldc Henan</v>
      </c>
      <c r="I3" s="2" t="str">
        <f t="shared" ref="I3:I62" si="1">CONCATENATE("eldc ",G3)</f>
        <v>eldc Hubei</v>
      </c>
      <c r="J3" s="2" t="s">
        <v>93</v>
      </c>
      <c r="K3" s="1">
        <v>1000</v>
      </c>
      <c r="L3" s="1">
        <v>654</v>
      </c>
      <c r="M3" s="1">
        <v>325</v>
      </c>
      <c r="N3" s="12">
        <v>3.5999999999999997E-2</v>
      </c>
      <c r="O3" s="13">
        <v>35</v>
      </c>
      <c r="P3" s="13">
        <f t="shared" ref="P3:P62" si="2">O3*(M3/1000)</f>
        <v>11.375</v>
      </c>
      <c r="Q3" s="13">
        <f t="shared" ref="Q3:Q62" si="3">P3/3.6</f>
        <v>3.1597222222222223</v>
      </c>
      <c r="R3" s="11">
        <f>POWER(1-N3,M3/1000)</f>
        <v>0.98815491702185698</v>
      </c>
      <c r="S3" s="11">
        <v>0.36</v>
      </c>
      <c r="T3" s="11">
        <f t="shared" ref="T3:T62" si="4">S3*R3</f>
        <v>0.3557357701278685</v>
      </c>
      <c r="U3" s="3">
        <v>5</v>
      </c>
      <c r="V3" s="4">
        <v>39814</v>
      </c>
      <c r="W3" s="5">
        <v>38930</v>
      </c>
      <c r="X3" s="9">
        <v>1</v>
      </c>
      <c r="Y3" s="2">
        <f t="shared" ref="Y3:Y62" si="5">X3*U3</f>
        <v>5</v>
      </c>
      <c r="Z3" s="2">
        <f t="shared" ref="Z3:Z62" si="6">IF(YEAR($V3)&lt;=2015,$Y3,0)</f>
        <v>5</v>
      </c>
      <c r="AA3" s="2">
        <f t="shared" ref="AA3:AA62" si="7">IF(YEAR($V3)&lt;=2016,$Y3,0)</f>
        <v>5</v>
      </c>
      <c r="AB3" s="2">
        <f t="shared" ref="AB3:AB62" si="8">IF(YEAR($V3)&lt;=2017,$Y3,0)</f>
        <v>5</v>
      </c>
      <c r="AC3" s="2">
        <f t="shared" ref="AC3:AC62" si="9">IF(YEAR($V3)&lt;=2018,$Y3,0)</f>
        <v>5</v>
      </c>
      <c r="AD3" s="2">
        <f t="shared" ref="AD3:AD62" si="10">IF(YEAR($V3)&lt;=2019,$Y3,0)</f>
        <v>5</v>
      </c>
      <c r="AE3" s="2">
        <f t="shared" ref="AE3:AE62" si="11">IF(YEAR($V3)&lt;=2020,$Y3,0)</f>
        <v>5</v>
      </c>
      <c r="AF3" s="2">
        <f t="shared" ref="AF3:AF62" si="12">IF(YEAR($V3)&lt;=2021,$Y3,0)</f>
        <v>5</v>
      </c>
      <c r="AG3" s="2">
        <f t="shared" ref="AG3:AG62" si="13">IF(YEAR($V3)&lt;=2022,$Y3,0)</f>
        <v>5</v>
      </c>
      <c r="AH3" s="2">
        <f t="shared" ref="AH3:AH62" si="14">IF(YEAR($V3)&lt;=2023,$Y3,0)</f>
        <v>5</v>
      </c>
      <c r="AI3" s="2">
        <f t="shared" ref="AI3:AI62" si="15">IF(YEAR($V3)&lt;=2024,$Y3,0)</f>
        <v>5</v>
      </c>
      <c r="AJ3" s="2">
        <f t="shared" ref="AJ3:AJ62" si="16">IF(YEAR($V3)&lt;=2025,$Y3,0)</f>
        <v>5</v>
      </c>
      <c r="AK3" s="2">
        <f t="shared" ref="AK3:AK62" si="17">IF(YEAR($V3)&lt;=2026,$Y3,0)</f>
        <v>5</v>
      </c>
      <c r="AL3" s="2">
        <f t="shared" ref="AL3:AL62" si="18">IF(YEAR($V3)&lt;=2027,$Y3,0)</f>
        <v>5</v>
      </c>
      <c r="AM3" s="2">
        <f t="shared" ref="AM3:AM62" si="19">IF(YEAR($V3)&lt;=2028,$Y3,0)</f>
        <v>5</v>
      </c>
      <c r="AN3" s="2">
        <f t="shared" ref="AN3:AN62" si="20">IF(YEAR($V3)&lt;=2029,$Y3,0)</f>
        <v>5</v>
      </c>
      <c r="AO3" s="2">
        <f t="shared" ref="AO3:AO62" si="21">IF(YEAR($V3)&lt;=2030,$Y3,0)</f>
        <v>5</v>
      </c>
    </row>
    <row r="4" spans="1:41">
      <c r="A4" s="2" t="s">
        <v>114</v>
      </c>
      <c r="B4" s="2" t="s">
        <v>196</v>
      </c>
      <c r="C4" s="2" t="s">
        <v>49</v>
      </c>
      <c r="D4" s="2" t="s">
        <v>50</v>
      </c>
      <c r="E4" s="2" t="s">
        <v>57</v>
      </c>
      <c r="F4" s="2" t="s">
        <v>83</v>
      </c>
      <c r="G4" s="2" t="s">
        <v>66</v>
      </c>
      <c r="H4" s="2" t="str">
        <f t="shared" si="0"/>
        <v>eldc Anhui</v>
      </c>
      <c r="I4" s="2" t="str">
        <f t="shared" si="1"/>
        <v>eldc Zhejiang</v>
      </c>
      <c r="J4" s="2" t="s">
        <v>93</v>
      </c>
      <c r="K4" s="1">
        <v>1000</v>
      </c>
      <c r="L4" s="1" t="s">
        <v>4</v>
      </c>
      <c r="M4" s="1">
        <v>500</v>
      </c>
      <c r="N4" s="12">
        <v>3.5999999999999997E-2</v>
      </c>
      <c r="O4" s="13">
        <v>35</v>
      </c>
      <c r="P4" s="13">
        <f t="shared" si="2"/>
        <v>17.5</v>
      </c>
      <c r="Q4" s="13">
        <f t="shared" si="3"/>
        <v>4.8611111111111107</v>
      </c>
      <c r="R4" s="11">
        <f>POWER(1-N4,M4/1000)</f>
        <v>0.98183501669068618</v>
      </c>
      <c r="S4" s="11">
        <v>0.36</v>
      </c>
      <c r="T4" s="11">
        <f t="shared" si="4"/>
        <v>0.35346060600864704</v>
      </c>
      <c r="U4" s="3">
        <v>6</v>
      </c>
      <c r="V4" s="4">
        <v>41518</v>
      </c>
      <c r="W4" s="5">
        <v>40817</v>
      </c>
      <c r="X4" s="9">
        <v>1</v>
      </c>
      <c r="Y4" s="2">
        <f t="shared" si="5"/>
        <v>6</v>
      </c>
      <c r="Z4" s="2">
        <f t="shared" si="6"/>
        <v>6</v>
      </c>
      <c r="AA4" s="2">
        <f t="shared" si="7"/>
        <v>6</v>
      </c>
      <c r="AB4" s="2">
        <f t="shared" si="8"/>
        <v>6</v>
      </c>
      <c r="AC4" s="2">
        <f t="shared" si="9"/>
        <v>6</v>
      </c>
      <c r="AD4" s="2">
        <f t="shared" si="10"/>
        <v>6</v>
      </c>
      <c r="AE4" s="2">
        <f t="shared" si="11"/>
        <v>6</v>
      </c>
      <c r="AF4" s="2">
        <f t="shared" si="12"/>
        <v>6</v>
      </c>
      <c r="AG4" s="2">
        <f t="shared" si="13"/>
        <v>6</v>
      </c>
      <c r="AH4" s="2">
        <f t="shared" si="14"/>
        <v>6</v>
      </c>
      <c r="AI4" s="2">
        <f t="shared" si="15"/>
        <v>6</v>
      </c>
      <c r="AJ4" s="2">
        <f t="shared" si="16"/>
        <v>6</v>
      </c>
      <c r="AK4" s="2">
        <f t="shared" si="17"/>
        <v>6</v>
      </c>
      <c r="AL4" s="2">
        <f t="shared" si="18"/>
        <v>6</v>
      </c>
      <c r="AM4" s="2">
        <f t="shared" si="19"/>
        <v>6</v>
      </c>
      <c r="AN4" s="2">
        <f t="shared" si="20"/>
        <v>6</v>
      </c>
      <c r="AO4" s="2">
        <f t="shared" si="21"/>
        <v>6</v>
      </c>
    </row>
    <row r="5" spans="1:41">
      <c r="A5" s="2" t="s">
        <v>115</v>
      </c>
      <c r="B5" s="2" t="s">
        <v>197</v>
      </c>
      <c r="C5" s="2" t="s">
        <v>49</v>
      </c>
      <c r="D5" s="2" t="s">
        <v>57</v>
      </c>
      <c r="E5" s="2" t="s">
        <v>48</v>
      </c>
      <c r="F5" s="2" t="s">
        <v>66</v>
      </c>
      <c r="G5" s="2" t="s">
        <v>48</v>
      </c>
      <c r="H5" s="2" t="str">
        <f t="shared" si="0"/>
        <v>eldc Zhejiang</v>
      </c>
      <c r="I5" s="2" t="str">
        <f t="shared" si="1"/>
        <v>eldc Shanghai</v>
      </c>
      <c r="J5" s="2" t="s">
        <v>93</v>
      </c>
      <c r="K5" s="1">
        <v>1000</v>
      </c>
      <c r="L5" s="1" t="s">
        <v>4</v>
      </c>
      <c r="M5" s="1">
        <v>150</v>
      </c>
      <c r="N5" s="12">
        <v>3.5999999999999997E-2</v>
      </c>
      <c r="O5" s="13">
        <v>35</v>
      </c>
      <c r="P5" s="13">
        <f t="shared" si="2"/>
        <v>5.25</v>
      </c>
      <c r="Q5" s="13">
        <f t="shared" si="3"/>
        <v>1.4583333333333333</v>
      </c>
      <c r="R5" s="11">
        <f>POWER(1-N5,M5/1000)</f>
        <v>0.99451549744644174</v>
      </c>
      <c r="S5" s="11">
        <v>0.36</v>
      </c>
      <c r="T5" s="11">
        <f t="shared" si="4"/>
        <v>0.35802557908071903</v>
      </c>
      <c r="U5" s="3">
        <v>6</v>
      </c>
      <c r="V5" s="4">
        <v>41518</v>
      </c>
      <c r="W5" s="5">
        <v>40817</v>
      </c>
      <c r="X5" s="9">
        <v>1</v>
      </c>
      <c r="Y5" s="2">
        <f t="shared" si="5"/>
        <v>6</v>
      </c>
      <c r="Z5" s="2">
        <f t="shared" si="6"/>
        <v>6</v>
      </c>
      <c r="AA5" s="2">
        <f t="shared" si="7"/>
        <v>6</v>
      </c>
      <c r="AB5" s="2">
        <f t="shared" si="8"/>
        <v>6</v>
      </c>
      <c r="AC5" s="2">
        <f t="shared" si="9"/>
        <v>6</v>
      </c>
      <c r="AD5" s="2">
        <f t="shared" si="10"/>
        <v>6</v>
      </c>
      <c r="AE5" s="2">
        <f t="shared" si="11"/>
        <v>6</v>
      </c>
      <c r="AF5" s="2">
        <f t="shared" si="12"/>
        <v>6</v>
      </c>
      <c r="AG5" s="2">
        <f t="shared" si="13"/>
        <v>6</v>
      </c>
      <c r="AH5" s="2">
        <f t="shared" si="14"/>
        <v>6</v>
      </c>
      <c r="AI5" s="2">
        <f t="shared" si="15"/>
        <v>6</v>
      </c>
      <c r="AJ5" s="2">
        <f t="shared" si="16"/>
        <v>6</v>
      </c>
      <c r="AK5" s="2">
        <f t="shared" si="17"/>
        <v>6</v>
      </c>
      <c r="AL5" s="2">
        <f t="shared" si="18"/>
        <v>6</v>
      </c>
      <c r="AM5" s="2">
        <f t="shared" si="19"/>
        <v>6</v>
      </c>
      <c r="AN5" s="2">
        <f t="shared" si="20"/>
        <v>6</v>
      </c>
      <c r="AO5" s="2">
        <f t="shared" si="21"/>
        <v>6</v>
      </c>
    </row>
    <row r="6" spans="1:41">
      <c r="A6" s="2" t="s">
        <v>116</v>
      </c>
      <c r="B6" s="2" t="s">
        <v>26</v>
      </c>
      <c r="C6" s="2" t="s">
        <v>193</v>
      </c>
      <c r="D6" s="2" t="s">
        <v>57</v>
      </c>
      <c r="E6" s="2" t="s">
        <v>58</v>
      </c>
      <c r="F6" s="2" t="s">
        <v>66</v>
      </c>
      <c r="G6" s="2" t="s">
        <v>89</v>
      </c>
      <c r="H6" s="2" t="str">
        <f t="shared" si="0"/>
        <v>eldc Zhejiang</v>
      </c>
      <c r="I6" s="2" t="str">
        <f t="shared" si="1"/>
        <v>eldc Fujian</v>
      </c>
      <c r="J6" s="2" t="s">
        <v>93</v>
      </c>
      <c r="K6" s="1">
        <v>1000</v>
      </c>
      <c r="L6" s="1" t="s">
        <v>5</v>
      </c>
      <c r="M6" s="1">
        <v>603</v>
      </c>
      <c r="N6" s="12">
        <v>3.5999999999999997E-2</v>
      </c>
      <c r="O6" s="13">
        <v>35</v>
      </c>
      <c r="P6" s="13">
        <f t="shared" si="2"/>
        <v>21.105</v>
      </c>
      <c r="Q6" s="13">
        <f t="shared" si="3"/>
        <v>5.8624999999999998</v>
      </c>
      <c r="R6" s="11">
        <f>POWER(1-N6,M6/1000)</f>
        <v>0.97813421659990041</v>
      </c>
      <c r="S6" s="11">
        <v>0.36</v>
      </c>
      <c r="T6" s="11">
        <f t="shared" si="4"/>
        <v>0.35212831797596411</v>
      </c>
      <c r="U6" s="3">
        <v>6.8</v>
      </c>
      <c r="V6" s="4">
        <v>41974</v>
      </c>
      <c r="W6" s="5">
        <v>41365</v>
      </c>
      <c r="X6" s="9">
        <v>0</v>
      </c>
      <c r="Y6" s="2">
        <f t="shared" si="5"/>
        <v>0</v>
      </c>
      <c r="Z6" s="2">
        <f t="shared" si="6"/>
        <v>0</v>
      </c>
      <c r="AA6" s="2">
        <f t="shared" si="7"/>
        <v>0</v>
      </c>
      <c r="AB6" s="2">
        <f t="shared" si="8"/>
        <v>0</v>
      </c>
      <c r="AC6" s="2">
        <f t="shared" si="9"/>
        <v>0</v>
      </c>
      <c r="AD6" s="2">
        <f t="shared" si="10"/>
        <v>0</v>
      </c>
      <c r="AE6" s="2">
        <f t="shared" si="11"/>
        <v>0</v>
      </c>
      <c r="AF6" s="2">
        <f t="shared" si="12"/>
        <v>0</v>
      </c>
      <c r="AG6" s="2">
        <f t="shared" si="13"/>
        <v>0</v>
      </c>
      <c r="AH6" s="2">
        <f t="shared" si="14"/>
        <v>0</v>
      </c>
      <c r="AI6" s="2">
        <f t="shared" si="15"/>
        <v>0</v>
      </c>
      <c r="AJ6" s="2">
        <f t="shared" si="16"/>
        <v>0</v>
      </c>
      <c r="AK6" s="2">
        <f t="shared" si="17"/>
        <v>0</v>
      </c>
      <c r="AL6" s="2">
        <f t="shared" si="18"/>
        <v>0</v>
      </c>
      <c r="AM6" s="2">
        <f t="shared" si="19"/>
        <v>0</v>
      </c>
      <c r="AN6" s="2">
        <f t="shared" si="20"/>
        <v>0</v>
      </c>
      <c r="AO6" s="2">
        <f t="shared" si="21"/>
        <v>0</v>
      </c>
    </row>
    <row r="7" spans="1:41">
      <c r="A7" s="2" t="s">
        <v>117</v>
      </c>
      <c r="B7" s="2" t="s">
        <v>198</v>
      </c>
      <c r="C7" s="2" t="s">
        <v>49</v>
      </c>
      <c r="D7" s="2" t="s">
        <v>50</v>
      </c>
      <c r="E7" s="2" t="s">
        <v>202</v>
      </c>
      <c r="F7" s="2" t="s">
        <v>83</v>
      </c>
      <c r="G7" s="2" t="s">
        <v>64</v>
      </c>
      <c r="H7" s="2" t="str">
        <f t="shared" si="0"/>
        <v>eldc Anhui</v>
      </c>
      <c r="I7" s="2" t="str">
        <f t="shared" si="1"/>
        <v>eldc Jiangsu</v>
      </c>
      <c r="J7" s="2" t="s">
        <v>93</v>
      </c>
      <c r="K7" s="1">
        <v>1000</v>
      </c>
      <c r="L7" s="1" t="s">
        <v>6</v>
      </c>
      <c r="M7" s="1">
        <v>250</v>
      </c>
      <c r="N7" s="12">
        <v>3.5999999999999997E-2</v>
      </c>
      <c r="O7" s="13">
        <v>35</v>
      </c>
      <c r="P7" s="13">
        <f t="shared" si="2"/>
        <v>8.75</v>
      </c>
      <c r="Q7" s="13">
        <f t="shared" si="3"/>
        <v>2.4305555555555554</v>
      </c>
      <c r="R7" s="11">
        <f>POWER(1-N7,M7/1000)</f>
        <v>0.99087588359525947</v>
      </c>
      <c r="S7" s="11">
        <v>0.36</v>
      </c>
      <c r="T7" s="11">
        <f t="shared" si="4"/>
        <v>0.35671531809429341</v>
      </c>
      <c r="U7" s="3">
        <v>6</v>
      </c>
      <c r="V7" s="4">
        <v>42705</v>
      </c>
      <c r="W7" s="5">
        <v>41944</v>
      </c>
      <c r="X7" s="9">
        <v>1</v>
      </c>
      <c r="Y7" s="2">
        <f t="shared" si="5"/>
        <v>6</v>
      </c>
      <c r="Z7" s="2">
        <f t="shared" si="6"/>
        <v>0</v>
      </c>
      <c r="AA7" s="2">
        <f t="shared" si="7"/>
        <v>6</v>
      </c>
      <c r="AB7" s="2">
        <f t="shared" si="8"/>
        <v>6</v>
      </c>
      <c r="AC7" s="2">
        <f t="shared" si="9"/>
        <v>6</v>
      </c>
      <c r="AD7" s="2">
        <f t="shared" si="10"/>
        <v>6</v>
      </c>
      <c r="AE7" s="2">
        <f t="shared" si="11"/>
        <v>6</v>
      </c>
      <c r="AF7" s="2">
        <f t="shared" si="12"/>
        <v>6</v>
      </c>
      <c r="AG7" s="2">
        <f t="shared" si="13"/>
        <v>6</v>
      </c>
      <c r="AH7" s="2">
        <f t="shared" si="14"/>
        <v>6</v>
      </c>
      <c r="AI7" s="2">
        <f t="shared" si="15"/>
        <v>6</v>
      </c>
      <c r="AJ7" s="2">
        <f t="shared" si="16"/>
        <v>6</v>
      </c>
      <c r="AK7" s="2">
        <f t="shared" si="17"/>
        <v>6</v>
      </c>
      <c r="AL7" s="2">
        <f t="shared" si="18"/>
        <v>6</v>
      </c>
      <c r="AM7" s="2">
        <f t="shared" si="19"/>
        <v>6</v>
      </c>
      <c r="AN7" s="2">
        <f t="shared" si="20"/>
        <v>6</v>
      </c>
      <c r="AO7" s="2">
        <f t="shared" si="21"/>
        <v>6</v>
      </c>
    </row>
    <row r="8" spans="1:41">
      <c r="A8" s="2" t="s">
        <v>118</v>
      </c>
      <c r="B8" s="2" t="s">
        <v>199</v>
      </c>
      <c r="C8" s="2" t="s">
        <v>49</v>
      </c>
      <c r="D8" s="2" t="s">
        <v>202</v>
      </c>
      <c r="E8" s="2" t="s">
        <v>48</v>
      </c>
      <c r="F8" s="2" t="s">
        <v>64</v>
      </c>
      <c r="G8" s="2" t="s">
        <v>48</v>
      </c>
      <c r="H8" s="2" t="str">
        <f t="shared" si="0"/>
        <v>eldc Jiangsu</v>
      </c>
      <c r="I8" s="2" t="str">
        <f t="shared" si="1"/>
        <v>eldc Shanghai</v>
      </c>
      <c r="J8" s="2" t="s">
        <v>93</v>
      </c>
      <c r="K8" s="1">
        <v>1000</v>
      </c>
      <c r="L8" s="1" t="s">
        <v>6</v>
      </c>
      <c r="M8" s="1">
        <v>500</v>
      </c>
      <c r="N8" s="12">
        <v>3.5999999999999997E-2</v>
      </c>
      <c r="O8" s="13">
        <v>35</v>
      </c>
      <c r="P8" s="13">
        <f t="shared" si="2"/>
        <v>17.5</v>
      </c>
      <c r="Q8" s="13">
        <f t="shared" si="3"/>
        <v>4.8611111111111107</v>
      </c>
      <c r="R8" s="11">
        <f>POWER(1-N8,M8/1000)</f>
        <v>0.98183501669068618</v>
      </c>
      <c r="S8" s="11">
        <v>0.36</v>
      </c>
      <c r="T8" s="11">
        <f t="shared" si="4"/>
        <v>0.35346060600864704</v>
      </c>
      <c r="U8" s="3">
        <v>6</v>
      </c>
      <c r="V8" s="4">
        <v>42705</v>
      </c>
      <c r="W8" s="5">
        <v>41944</v>
      </c>
      <c r="X8" s="9">
        <v>1</v>
      </c>
      <c r="Y8" s="2">
        <f t="shared" si="5"/>
        <v>6</v>
      </c>
      <c r="Z8" s="2">
        <f t="shared" si="6"/>
        <v>0</v>
      </c>
      <c r="AA8" s="2">
        <f t="shared" si="7"/>
        <v>6</v>
      </c>
      <c r="AB8" s="2">
        <f t="shared" si="8"/>
        <v>6</v>
      </c>
      <c r="AC8" s="2">
        <f t="shared" si="9"/>
        <v>6</v>
      </c>
      <c r="AD8" s="2">
        <f t="shared" si="10"/>
        <v>6</v>
      </c>
      <c r="AE8" s="2">
        <f t="shared" si="11"/>
        <v>6</v>
      </c>
      <c r="AF8" s="2">
        <f t="shared" si="12"/>
        <v>6</v>
      </c>
      <c r="AG8" s="2">
        <f t="shared" si="13"/>
        <v>6</v>
      </c>
      <c r="AH8" s="2">
        <f t="shared" si="14"/>
        <v>6</v>
      </c>
      <c r="AI8" s="2">
        <f t="shared" si="15"/>
        <v>6</v>
      </c>
      <c r="AJ8" s="2">
        <f t="shared" si="16"/>
        <v>6</v>
      </c>
      <c r="AK8" s="2">
        <f t="shared" si="17"/>
        <v>6</v>
      </c>
      <c r="AL8" s="2">
        <f t="shared" si="18"/>
        <v>6</v>
      </c>
      <c r="AM8" s="2">
        <f t="shared" si="19"/>
        <v>6</v>
      </c>
      <c r="AN8" s="2">
        <f t="shared" si="20"/>
        <v>6</v>
      </c>
      <c r="AO8" s="2">
        <f t="shared" si="21"/>
        <v>6</v>
      </c>
    </row>
    <row r="9" spans="1:41">
      <c r="A9" s="2" t="s">
        <v>119</v>
      </c>
      <c r="B9" s="2" t="s">
        <v>204</v>
      </c>
      <c r="C9" s="2" t="s">
        <v>210</v>
      </c>
      <c r="D9" s="2" t="s">
        <v>203</v>
      </c>
      <c r="E9" s="2" t="s">
        <v>208</v>
      </c>
      <c r="F9" s="2" t="s">
        <v>85</v>
      </c>
      <c r="G9" s="2" t="s">
        <v>209</v>
      </c>
      <c r="H9" s="2" t="str">
        <f t="shared" si="0"/>
        <v>eldc Inner Mongolia</v>
      </c>
      <c r="I9" s="2" t="str">
        <f t="shared" si="1"/>
        <v>eldc Beijing</v>
      </c>
      <c r="J9" s="2" t="s">
        <v>93</v>
      </c>
      <c r="K9" s="1">
        <v>1000</v>
      </c>
      <c r="L9" s="1" t="s">
        <v>7</v>
      </c>
      <c r="M9" s="1">
        <v>530</v>
      </c>
      <c r="N9" s="12">
        <v>3.5999999999999997E-2</v>
      </c>
      <c r="O9" s="13">
        <v>35</v>
      </c>
      <c r="P9" s="13">
        <f t="shared" si="2"/>
        <v>18.55</v>
      </c>
      <c r="Q9" s="13">
        <f t="shared" si="3"/>
        <v>5.1527777777777777</v>
      </c>
      <c r="R9" s="11">
        <f>POWER(1-N9,M9/1000)</f>
        <v>0.98075567088504767</v>
      </c>
      <c r="S9" s="11">
        <v>0.36</v>
      </c>
      <c r="T9" s="11">
        <f t="shared" si="4"/>
        <v>0.35307204151861715</v>
      </c>
      <c r="U9" s="3">
        <v>9</v>
      </c>
      <c r="V9" s="4">
        <v>42552</v>
      </c>
      <c r="W9" s="5">
        <v>41944</v>
      </c>
      <c r="X9" s="9">
        <v>0.5</v>
      </c>
      <c r="Y9" s="2">
        <f t="shared" si="5"/>
        <v>4.5</v>
      </c>
      <c r="Z9" s="2">
        <f t="shared" si="6"/>
        <v>0</v>
      </c>
      <c r="AA9" s="2">
        <f t="shared" si="7"/>
        <v>4.5</v>
      </c>
      <c r="AB9" s="2">
        <f t="shared" si="8"/>
        <v>4.5</v>
      </c>
      <c r="AC9" s="2">
        <f t="shared" si="9"/>
        <v>4.5</v>
      </c>
      <c r="AD9" s="2">
        <f t="shared" si="10"/>
        <v>4.5</v>
      </c>
      <c r="AE9" s="2">
        <f t="shared" si="11"/>
        <v>4.5</v>
      </c>
      <c r="AF9" s="2">
        <f t="shared" si="12"/>
        <v>4.5</v>
      </c>
      <c r="AG9" s="2">
        <f t="shared" si="13"/>
        <v>4.5</v>
      </c>
      <c r="AH9" s="2">
        <f t="shared" si="14"/>
        <v>4.5</v>
      </c>
      <c r="AI9" s="2">
        <f t="shared" si="15"/>
        <v>4.5</v>
      </c>
      <c r="AJ9" s="2">
        <f t="shared" si="16"/>
        <v>4.5</v>
      </c>
      <c r="AK9" s="2">
        <f t="shared" si="17"/>
        <v>4.5</v>
      </c>
      <c r="AL9" s="2">
        <f t="shared" si="18"/>
        <v>4.5</v>
      </c>
      <c r="AM9" s="2">
        <f t="shared" si="19"/>
        <v>4.5</v>
      </c>
      <c r="AN9" s="2">
        <f t="shared" si="20"/>
        <v>4.5</v>
      </c>
      <c r="AO9" s="2">
        <f t="shared" si="21"/>
        <v>4.5</v>
      </c>
    </row>
    <row r="10" spans="1:41">
      <c r="A10" s="2" t="s">
        <v>120</v>
      </c>
      <c r="B10" s="2" t="s">
        <v>205</v>
      </c>
      <c r="C10" s="2" t="s">
        <v>210</v>
      </c>
      <c r="D10" s="2" t="s">
        <v>208</v>
      </c>
      <c r="E10" s="2" t="s">
        <v>81</v>
      </c>
      <c r="F10" s="2" t="s">
        <v>209</v>
      </c>
      <c r="G10" s="2" t="s">
        <v>81</v>
      </c>
      <c r="H10" s="2" t="str">
        <f t="shared" si="0"/>
        <v>eldc Beijing</v>
      </c>
      <c r="I10" s="2" t="str">
        <f t="shared" si="1"/>
        <v>eldc Tianjin</v>
      </c>
      <c r="J10" s="2" t="s">
        <v>93</v>
      </c>
      <c r="K10" s="1">
        <v>1000</v>
      </c>
      <c r="L10" s="1" t="s">
        <v>7</v>
      </c>
      <c r="M10" s="1">
        <v>50</v>
      </c>
      <c r="N10" s="12">
        <v>3.5999999999999997E-2</v>
      </c>
      <c r="O10" s="13">
        <v>35</v>
      </c>
      <c r="P10" s="13">
        <f t="shared" si="2"/>
        <v>1.75</v>
      </c>
      <c r="Q10" s="13">
        <f t="shared" si="3"/>
        <v>0.4861111111111111</v>
      </c>
      <c r="R10" s="11">
        <f>POWER(1-N10,M10/1000)</f>
        <v>0.99816848006479753</v>
      </c>
      <c r="S10" s="11">
        <v>0.36</v>
      </c>
      <c r="T10" s="11">
        <f t="shared" si="4"/>
        <v>0.35934065282332711</v>
      </c>
      <c r="U10" s="3">
        <v>9</v>
      </c>
      <c r="V10" s="4">
        <v>42552</v>
      </c>
      <c r="W10" s="5">
        <v>41944</v>
      </c>
      <c r="X10" s="9">
        <v>0.5</v>
      </c>
      <c r="Y10" s="2">
        <f t="shared" si="5"/>
        <v>4.5</v>
      </c>
      <c r="Z10" s="2">
        <f t="shared" si="6"/>
        <v>0</v>
      </c>
      <c r="AA10" s="2">
        <f t="shared" si="7"/>
        <v>4.5</v>
      </c>
      <c r="AB10" s="2">
        <f t="shared" si="8"/>
        <v>4.5</v>
      </c>
      <c r="AC10" s="2">
        <f t="shared" si="9"/>
        <v>4.5</v>
      </c>
      <c r="AD10" s="2">
        <f t="shared" si="10"/>
        <v>4.5</v>
      </c>
      <c r="AE10" s="2">
        <f t="shared" si="11"/>
        <v>4.5</v>
      </c>
      <c r="AF10" s="2">
        <f t="shared" si="12"/>
        <v>4.5</v>
      </c>
      <c r="AG10" s="2">
        <f t="shared" si="13"/>
        <v>4.5</v>
      </c>
      <c r="AH10" s="2">
        <f t="shared" si="14"/>
        <v>4.5</v>
      </c>
      <c r="AI10" s="2">
        <f t="shared" si="15"/>
        <v>4.5</v>
      </c>
      <c r="AJ10" s="2">
        <f t="shared" si="16"/>
        <v>4.5</v>
      </c>
      <c r="AK10" s="2">
        <f t="shared" si="17"/>
        <v>4.5</v>
      </c>
      <c r="AL10" s="2">
        <f t="shared" si="18"/>
        <v>4.5</v>
      </c>
      <c r="AM10" s="2">
        <f t="shared" si="19"/>
        <v>4.5</v>
      </c>
      <c r="AN10" s="2">
        <f t="shared" si="20"/>
        <v>4.5</v>
      </c>
      <c r="AO10" s="2">
        <f t="shared" si="21"/>
        <v>4.5</v>
      </c>
    </row>
    <row r="11" spans="1:41">
      <c r="A11" s="2" t="s">
        <v>121</v>
      </c>
      <c r="B11" s="2" t="s">
        <v>206</v>
      </c>
      <c r="C11" s="2" t="s">
        <v>210</v>
      </c>
      <c r="D11" s="2" t="s">
        <v>81</v>
      </c>
      <c r="E11" s="2" t="s">
        <v>207</v>
      </c>
      <c r="F11" s="2" t="s">
        <v>81</v>
      </c>
      <c r="G11" s="2" t="s">
        <v>60</v>
      </c>
      <c r="H11" s="2" t="str">
        <f t="shared" si="0"/>
        <v>eldc Tianjin</v>
      </c>
      <c r="I11" s="2" t="str">
        <f t="shared" si="1"/>
        <v>eldc Shandong</v>
      </c>
      <c r="J11" s="2" t="s">
        <v>93</v>
      </c>
      <c r="K11" s="1">
        <v>1000</v>
      </c>
      <c r="L11" s="1" t="s">
        <v>7</v>
      </c>
      <c r="M11" s="1">
        <v>150</v>
      </c>
      <c r="N11" s="12">
        <v>3.5999999999999997E-2</v>
      </c>
      <c r="O11" s="13">
        <v>35</v>
      </c>
      <c r="P11" s="13">
        <f t="shared" si="2"/>
        <v>5.25</v>
      </c>
      <c r="Q11" s="13">
        <f t="shared" si="3"/>
        <v>1.4583333333333333</v>
      </c>
      <c r="R11" s="11">
        <f>POWER(1-N11,M11/1000)</f>
        <v>0.99451549744644174</v>
      </c>
      <c r="S11" s="11">
        <v>0.36</v>
      </c>
      <c r="T11" s="11">
        <f t="shared" si="4"/>
        <v>0.35802557908071903</v>
      </c>
      <c r="U11" s="3">
        <v>9</v>
      </c>
      <c r="V11" s="4">
        <v>42552</v>
      </c>
      <c r="W11" s="5">
        <v>41944</v>
      </c>
      <c r="X11" s="9">
        <v>0.5</v>
      </c>
      <c r="Y11" s="2">
        <f t="shared" si="5"/>
        <v>4.5</v>
      </c>
      <c r="Z11" s="2">
        <f t="shared" si="6"/>
        <v>0</v>
      </c>
      <c r="AA11" s="2">
        <f t="shared" si="7"/>
        <v>4.5</v>
      </c>
      <c r="AB11" s="2">
        <f t="shared" si="8"/>
        <v>4.5</v>
      </c>
      <c r="AC11" s="2">
        <f t="shared" si="9"/>
        <v>4.5</v>
      </c>
      <c r="AD11" s="2">
        <f t="shared" si="10"/>
        <v>4.5</v>
      </c>
      <c r="AE11" s="2">
        <f t="shared" si="11"/>
        <v>4.5</v>
      </c>
      <c r="AF11" s="2">
        <f t="shared" si="12"/>
        <v>4.5</v>
      </c>
      <c r="AG11" s="2">
        <f t="shared" si="13"/>
        <v>4.5</v>
      </c>
      <c r="AH11" s="2">
        <f t="shared" si="14"/>
        <v>4.5</v>
      </c>
      <c r="AI11" s="2">
        <f t="shared" si="15"/>
        <v>4.5</v>
      </c>
      <c r="AJ11" s="2">
        <f t="shared" si="16"/>
        <v>4.5</v>
      </c>
      <c r="AK11" s="2">
        <f t="shared" si="17"/>
        <v>4.5</v>
      </c>
      <c r="AL11" s="2">
        <f t="shared" si="18"/>
        <v>4.5</v>
      </c>
      <c r="AM11" s="2">
        <f t="shared" si="19"/>
        <v>4.5</v>
      </c>
      <c r="AN11" s="2">
        <f t="shared" si="20"/>
        <v>4.5</v>
      </c>
      <c r="AO11" s="2">
        <f t="shared" si="21"/>
        <v>4.5</v>
      </c>
    </row>
    <row r="12" spans="1:41">
      <c r="A12" s="2" t="s">
        <v>122</v>
      </c>
      <c r="B12" s="2" t="s">
        <v>211</v>
      </c>
      <c r="C12" s="2" t="s">
        <v>61</v>
      </c>
      <c r="D12" s="2" t="s">
        <v>214</v>
      </c>
      <c r="E12" s="2" t="s">
        <v>63</v>
      </c>
      <c r="F12" s="2" t="s">
        <v>85</v>
      </c>
      <c r="G12" s="2" t="s">
        <v>79</v>
      </c>
      <c r="H12" s="2" t="str">
        <f t="shared" si="0"/>
        <v>eldc Inner Mongolia</v>
      </c>
      <c r="I12" s="2" t="str">
        <f t="shared" si="1"/>
        <v>eldc Shanxi</v>
      </c>
      <c r="J12" s="2" t="s">
        <v>93</v>
      </c>
      <c r="K12" s="1">
        <v>1000</v>
      </c>
      <c r="L12" s="1" t="s">
        <v>8</v>
      </c>
      <c r="M12" s="1">
        <v>400</v>
      </c>
      <c r="N12" s="12">
        <v>3.5999999999999997E-2</v>
      </c>
      <c r="O12" s="13">
        <v>35</v>
      </c>
      <c r="P12" s="13">
        <f t="shared" si="2"/>
        <v>14</v>
      </c>
      <c r="Q12" s="13">
        <f t="shared" si="3"/>
        <v>3.8888888888888888</v>
      </c>
      <c r="R12" s="11">
        <f>POWER(1-N12,M12/1000)</f>
        <v>0.98544142228142195</v>
      </c>
      <c r="S12" s="11">
        <v>0.36</v>
      </c>
      <c r="T12" s="11">
        <f t="shared" si="4"/>
        <v>0.35475891202131188</v>
      </c>
      <c r="U12" s="3">
        <v>6</v>
      </c>
      <c r="V12" s="4">
        <v>42675</v>
      </c>
      <c r="W12" s="5">
        <v>42064</v>
      </c>
      <c r="X12" s="9">
        <v>0.5</v>
      </c>
      <c r="Y12" s="2">
        <f t="shared" si="5"/>
        <v>3</v>
      </c>
      <c r="Z12" s="2">
        <f t="shared" si="6"/>
        <v>0</v>
      </c>
      <c r="AA12" s="2">
        <f t="shared" si="7"/>
        <v>3</v>
      </c>
      <c r="AB12" s="2">
        <f t="shared" si="8"/>
        <v>3</v>
      </c>
      <c r="AC12" s="2">
        <f t="shared" si="9"/>
        <v>3</v>
      </c>
      <c r="AD12" s="2">
        <f t="shared" si="10"/>
        <v>3</v>
      </c>
      <c r="AE12" s="2">
        <f t="shared" si="11"/>
        <v>3</v>
      </c>
      <c r="AF12" s="2">
        <f t="shared" si="12"/>
        <v>3</v>
      </c>
      <c r="AG12" s="2">
        <f t="shared" si="13"/>
        <v>3</v>
      </c>
      <c r="AH12" s="2">
        <f t="shared" si="14"/>
        <v>3</v>
      </c>
      <c r="AI12" s="2">
        <f t="shared" si="15"/>
        <v>3</v>
      </c>
      <c r="AJ12" s="2">
        <f t="shared" si="16"/>
        <v>3</v>
      </c>
      <c r="AK12" s="2">
        <f t="shared" si="17"/>
        <v>3</v>
      </c>
      <c r="AL12" s="2">
        <f t="shared" si="18"/>
        <v>3</v>
      </c>
      <c r="AM12" s="2">
        <f t="shared" si="19"/>
        <v>3</v>
      </c>
      <c r="AN12" s="2">
        <f t="shared" si="20"/>
        <v>3</v>
      </c>
      <c r="AO12" s="2">
        <f t="shared" si="21"/>
        <v>3</v>
      </c>
    </row>
    <row r="13" spans="1:41">
      <c r="A13" s="2" t="s">
        <v>123</v>
      </c>
      <c r="B13" s="2" t="s">
        <v>212</v>
      </c>
      <c r="C13" s="2" t="s">
        <v>61</v>
      </c>
      <c r="D13" s="2" t="s">
        <v>63</v>
      </c>
      <c r="E13" s="2" t="s">
        <v>215</v>
      </c>
      <c r="F13" s="2" t="s">
        <v>79</v>
      </c>
      <c r="G13" s="2" t="s">
        <v>209</v>
      </c>
      <c r="H13" s="2" t="str">
        <f t="shared" si="0"/>
        <v>eldc Shanxi</v>
      </c>
      <c r="I13" s="2" t="str">
        <f t="shared" si="1"/>
        <v>eldc Beijing</v>
      </c>
      <c r="J13" s="2" t="s">
        <v>93</v>
      </c>
      <c r="K13" s="1">
        <v>1000</v>
      </c>
      <c r="L13" s="1" t="s">
        <v>8</v>
      </c>
      <c r="M13" s="1">
        <v>200</v>
      </c>
      <c r="N13" s="12">
        <v>3.5999999999999997E-2</v>
      </c>
      <c r="O13" s="13">
        <v>35</v>
      </c>
      <c r="P13" s="13">
        <f t="shared" si="2"/>
        <v>7</v>
      </c>
      <c r="Q13" s="13">
        <f t="shared" si="3"/>
        <v>1.9444444444444444</v>
      </c>
      <c r="R13" s="11">
        <f>POWER(1-N13,M13/1000)</f>
        <v>0.99269402248700078</v>
      </c>
      <c r="S13" s="11">
        <v>0.36</v>
      </c>
      <c r="T13" s="11">
        <f t="shared" si="4"/>
        <v>0.35736984809532024</v>
      </c>
      <c r="U13" s="3">
        <v>6</v>
      </c>
      <c r="V13" s="4">
        <v>42675</v>
      </c>
      <c r="W13" s="5">
        <v>42064</v>
      </c>
      <c r="X13" s="9">
        <v>0.5</v>
      </c>
      <c r="Y13" s="2">
        <f t="shared" si="5"/>
        <v>3</v>
      </c>
      <c r="Z13" s="2">
        <f t="shared" si="6"/>
        <v>0</v>
      </c>
      <c r="AA13" s="2">
        <f t="shared" si="7"/>
        <v>3</v>
      </c>
      <c r="AB13" s="2">
        <f t="shared" si="8"/>
        <v>3</v>
      </c>
      <c r="AC13" s="2">
        <f t="shared" si="9"/>
        <v>3</v>
      </c>
      <c r="AD13" s="2">
        <f t="shared" si="10"/>
        <v>3</v>
      </c>
      <c r="AE13" s="2">
        <f t="shared" si="11"/>
        <v>3</v>
      </c>
      <c r="AF13" s="2">
        <f t="shared" si="12"/>
        <v>3</v>
      </c>
      <c r="AG13" s="2">
        <f t="shared" si="13"/>
        <v>3</v>
      </c>
      <c r="AH13" s="2">
        <f t="shared" si="14"/>
        <v>3</v>
      </c>
      <c r="AI13" s="2">
        <f t="shared" si="15"/>
        <v>3</v>
      </c>
      <c r="AJ13" s="2">
        <f t="shared" si="16"/>
        <v>3</v>
      </c>
      <c r="AK13" s="2">
        <f t="shared" si="17"/>
        <v>3</v>
      </c>
      <c r="AL13" s="2">
        <f t="shared" si="18"/>
        <v>3</v>
      </c>
      <c r="AM13" s="2">
        <f t="shared" si="19"/>
        <v>3</v>
      </c>
      <c r="AN13" s="2">
        <f t="shared" si="20"/>
        <v>3</v>
      </c>
      <c r="AO13" s="2">
        <f t="shared" si="21"/>
        <v>3</v>
      </c>
    </row>
    <row r="14" spans="1:41">
      <c r="A14" s="2" t="s">
        <v>124</v>
      </c>
      <c r="B14" s="2" t="s">
        <v>213</v>
      </c>
      <c r="C14" s="2" t="s">
        <v>61</v>
      </c>
      <c r="D14" s="2" t="s">
        <v>215</v>
      </c>
      <c r="E14" s="2" t="s">
        <v>62</v>
      </c>
      <c r="F14" s="2" t="s">
        <v>209</v>
      </c>
      <c r="G14" s="2" t="s">
        <v>81</v>
      </c>
      <c r="H14" s="2" t="str">
        <f t="shared" si="0"/>
        <v>eldc Beijing</v>
      </c>
      <c r="I14" s="2" t="str">
        <f t="shared" si="1"/>
        <v>eldc Tianjin</v>
      </c>
      <c r="J14" s="2" t="s">
        <v>93</v>
      </c>
      <c r="K14" s="1">
        <v>1000</v>
      </c>
      <c r="L14" s="1" t="s">
        <v>8</v>
      </c>
      <c r="M14" s="1">
        <v>50</v>
      </c>
      <c r="N14" s="12">
        <v>3.5999999999999997E-2</v>
      </c>
      <c r="O14" s="13">
        <v>35</v>
      </c>
      <c r="P14" s="13">
        <f t="shared" si="2"/>
        <v>1.75</v>
      </c>
      <c r="Q14" s="13">
        <f t="shared" si="3"/>
        <v>0.4861111111111111</v>
      </c>
      <c r="R14" s="11">
        <f>POWER(1-N14,M14/1000)</f>
        <v>0.99816848006479753</v>
      </c>
      <c r="S14" s="11">
        <v>0.36</v>
      </c>
      <c r="T14" s="11">
        <f t="shared" si="4"/>
        <v>0.35934065282332711</v>
      </c>
      <c r="U14" s="3">
        <v>6</v>
      </c>
      <c r="V14" s="4">
        <v>42675</v>
      </c>
      <c r="W14" s="5">
        <v>42064</v>
      </c>
      <c r="X14" s="9">
        <v>0.5</v>
      </c>
      <c r="Y14" s="2">
        <f t="shared" si="5"/>
        <v>3</v>
      </c>
      <c r="Z14" s="2">
        <f t="shared" si="6"/>
        <v>0</v>
      </c>
      <c r="AA14" s="2">
        <f t="shared" si="7"/>
        <v>3</v>
      </c>
      <c r="AB14" s="2">
        <f t="shared" si="8"/>
        <v>3</v>
      </c>
      <c r="AC14" s="2">
        <f t="shared" si="9"/>
        <v>3</v>
      </c>
      <c r="AD14" s="2">
        <f t="shared" si="10"/>
        <v>3</v>
      </c>
      <c r="AE14" s="2">
        <f t="shared" si="11"/>
        <v>3</v>
      </c>
      <c r="AF14" s="2">
        <f t="shared" si="12"/>
        <v>3</v>
      </c>
      <c r="AG14" s="2">
        <f t="shared" si="13"/>
        <v>3</v>
      </c>
      <c r="AH14" s="2">
        <f t="shared" si="14"/>
        <v>3</v>
      </c>
      <c r="AI14" s="2">
        <f t="shared" si="15"/>
        <v>3</v>
      </c>
      <c r="AJ14" s="2">
        <f t="shared" si="16"/>
        <v>3</v>
      </c>
      <c r="AK14" s="2">
        <f t="shared" si="17"/>
        <v>3</v>
      </c>
      <c r="AL14" s="2">
        <f t="shared" si="18"/>
        <v>3</v>
      </c>
      <c r="AM14" s="2">
        <f t="shared" si="19"/>
        <v>3</v>
      </c>
      <c r="AN14" s="2">
        <f t="shared" si="20"/>
        <v>3</v>
      </c>
      <c r="AO14" s="2">
        <f t="shared" si="21"/>
        <v>3</v>
      </c>
    </row>
    <row r="15" spans="1:41">
      <c r="A15" s="2" t="s">
        <v>125</v>
      </c>
      <c r="B15" s="2" t="s">
        <v>216</v>
      </c>
      <c r="C15" s="2" t="s">
        <v>72</v>
      </c>
      <c r="D15" s="2" t="s">
        <v>73</v>
      </c>
      <c r="E15" s="2" t="s">
        <v>219</v>
      </c>
      <c r="F15" s="2" t="s">
        <v>88</v>
      </c>
      <c r="G15" s="2" t="s">
        <v>79</v>
      </c>
      <c r="H15" s="2" t="str">
        <f t="shared" si="0"/>
        <v>eldc Shaanxi</v>
      </c>
      <c r="I15" s="2" t="str">
        <f t="shared" si="1"/>
        <v>eldc Shanxi</v>
      </c>
      <c r="J15" s="2" t="s">
        <v>93</v>
      </c>
      <c r="K15" s="1">
        <v>1000</v>
      </c>
      <c r="L15" s="1" t="s">
        <v>11</v>
      </c>
      <c r="M15" s="1">
        <v>400</v>
      </c>
      <c r="N15" s="12">
        <v>3.5999999999999997E-2</v>
      </c>
      <c r="O15" s="13">
        <v>35</v>
      </c>
      <c r="P15" s="13">
        <f t="shared" si="2"/>
        <v>14</v>
      </c>
      <c r="Q15" s="13">
        <f t="shared" si="3"/>
        <v>3.8888888888888888</v>
      </c>
      <c r="R15" s="11">
        <f>POWER(1-N15,M15/1000)</f>
        <v>0.98544142228142195</v>
      </c>
      <c r="S15" s="11">
        <v>0.36</v>
      </c>
      <c r="T15" s="11">
        <f t="shared" si="4"/>
        <v>0.35475891202131188</v>
      </c>
      <c r="U15" s="3">
        <v>6</v>
      </c>
      <c r="V15" s="4">
        <v>42948</v>
      </c>
      <c r="W15" s="5">
        <v>42125</v>
      </c>
      <c r="X15" s="9">
        <v>1</v>
      </c>
      <c r="Y15" s="2">
        <f t="shared" si="5"/>
        <v>6</v>
      </c>
      <c r="Z15" s="2">
        <f t="shared" si="6"/>
        <v>0</v>
      </c>
      <c r="AA15" s="2">
        <f t="shared" si="7"/>
        <v>0</v>
      </c>
      <c r="AB15" s="2">
        <f t="shared" si="8"/>
        <v>6</v>
      </c>
      <c r="AC15" s="2">
        <f t="shared" si="9"/>
        <v>6</v>
      </c>
      <c r="AD15" s="2">
        <f t="shared" si="10"/>
        <v>6</v>
      </c>
      <c r="AE15" s="2">
        <f t="shared" si="11"/>
        <v>6</v>
      </c>
      <c r="AF15" s="2">
        <f t="shared" si="12"/>
        <v>6</v>
      </c>
      <c r="AG15" s="2">
        <f t="shared" si="13"/>
        <v>6</v>
      </c>
      <c r="AH15" s="2">
        <f t="shared" si="14"/>
        <v>6</v>
      </c>
      <c r="AI15" s="2">
        <f t="shared" si="15"/>
        <v>6</v>
      </c>
      <c r="AJ15" s="2">
        <f t="shared" si="16"/>
        <v>6</v>
      </c>
      <c r="AK15" s="2">
        <f t="shared" si="17"/>
        <v>6</v>
      </c>
      <c r="AL15" s="2">
        <f t="shared" si="18"/>
        <v>6</v>
      </c>
      <c r="AM15" s="2">
        <f t="shared" si="19"/>
        <v>6</v>
      </c>
      <c r="AN15" s="2">
        <f t="shared" si="20"/>
        <v>6</v>
      </c>
      <c r="AO15" s="2">
        <f t="shared" si="21"/>
        <v>6</v>
      </c>
    </row>
    <row r="16" spans="1:41">
      <c r="A16" s="2" t="s">
        <v>126</v>
      </c>
      <c r="B16" s="2" t="s">
        <v>217</v>
      </c>
      <c r="C16" s="2" t="s">
        <v>72</v>
      </c>
      <c r="D16" s="2" t="s">
        <v>219</v>
      </c>
      <c r="E16" s="2" t="s">
        <v>220</v>
      </c>
      <c r="F16" s="2" t="s">
        <v>79</v>
      </c>
      <c r="G16" s="2" t="s">
        <v>221</v>
      </c>
      <c r="H16" s="2" t="str">
        <f t="shared" si="0"/>
        <v>eldc Shanxi</v>
      </c>
      <c r="I16" s="2" t="str">
        <f t="shared" si="1"/>
        <v>eldc Hebei</v>
      </c>
      <c r="J16" s="2" t="s">
        <v>93</v>
      </c>
      <c r="K16" s="1">
        <v>1000</v>
      </c>
      <c r="L16" s="1" t="s">
        <v>11</v>
      </c>
      <c r="M16" s="1">
        <v>400</v>
      </c>
      <c r="N16" s="12">
        <v>3.5999999999999997E-2</v>
      </c>
      <c r="O16" s="13">
        <v>35</v>
      </c>
      <c r="P16" s="13">
        <f t="shared" si="2"/>
        <v>14</v>
      </c>
      <c r="Q16" s="13">
        <f t="shared" si="3"/>
        <v>3.8888888888888888</v>
      </c>
      <c r="R16" s="11">
        <f>POWER(1-N16,M16/1000)</f>
        <v>0.98544142228142195</v>
      </c>
      <c r="S16" s="11">
        <v>0.36</v>
      </c>
      <c r="T16" s="11">
        <f t="shared" si="4"/>
        <v>0.35475891202131188</v>
      </c>
      <c r="U16" s="3">
        <v>6</v>
      </c>
      <c r="V16" s="4">
        <v>42948</v>
      </c>
      <c r="W16" s="5">
        <v>42125</v>
      </c>
      <c r="X16" s="9">
        <v>1</v>
      </c>
      <c r="Y16" s="2">
        <f t="shared" si="5"/>
        <v>6</v>
      </c>
      <c r="Z16" s="2">
        <f t="shared" si="6"/>
        <v>0</v>
      </c>
      <c r="AA16" s="2">
        <f t="shared" si="7"/>
        <v>0</v>
      </c>
      <c r="AB16" s="2">
        <f t="shared" si="8"/>
        <v>6</v>
      </c>
      <c r="AC16" s="2">
        <f t="shared" si="9"/>
        <v>6</v>
      </c>
      <c r="AD16" s="2">
        <f t="shared" si="10"/>
        <v>6</v>
      </c>
      <c r="AE16" s="2">
        <f t="shared" si="11"/>
        <v>6</v>
      </c>
      <c r="AF16" s="2">
        <f t="shared" si="12"/>
        <v>6</v>
      </c>
      <c r="AG16" s="2">
        <f t="shared" si="13"/>
        <v>6</v>
      </c>
      <c r="AH16" s="2">
        <f t="shared" si="14"/>
        <v>6</v>
      </c>
      <c r="AI16" s="2">
        <f t="shared" si="15"/>
        <v>6</v>
      </c>
      <c r="AJ16" s="2">
        <f t="shared" si="16"/>
        <v>6</v>
      </c>
      <c r="AK16" s="2">
        <f t="shared" si="17"/>
        <v>6</v>
      </c>
      <c r="AL16" s="2">
        <f t="shared" si="18"/>
        <v>6</v>
      </c>
      <c r="AM16" s="2">
        <f t="shared" si="19"/>
        <v>6</v>
      </c>
      <c r="AN16" s="2">
        <f t="shared" si="20"/>
        <v>6</v>
      </c>
      <c r="AO16" s="2">
        <f t="shared" si="21"/>
        <v>6</v>
      </c>
    </row>
    <row r="17" spans="1:41">
      <c r="A17" s="2" t="s">
        <v>256</v>
      </c>
      <c r="B17" s="2" t="s">
        <v>218</v>
      </c>
      <c r="C17" s="2" t="s">
        <v>72</v>
      </c>
      <c r="D17" s="2" t="s">
        <v>220</v>
      </c>
      <c r="E17" s="2" t="s">
        <v>207</v>
      </c>
      <c r="F17" s="2" t="s">
        <v>221</v>
      </c>
      <c r="G17" s="2" t="s">
        <v>60</v>
      </c>
      <c r="H17" s="2" t="str">
        <f t="shared" si="0"/>
        <v>eldc Hebei</v>
      </c>
      <c r="I17" s="2" t="str">
        <f t="shared" si="1"/>
        <v>eldc Shandong</v>
      </c>
      <c r="J17" s="2" t="s">
        <v>93</v>
      </c>
      <c r="K17" s="1">
        <v>1000</v>
      </c>
      <c r="L17" s="1" t="s">
        <v>11</v>
      </c>
      <c r="M17" s="1">
        <v>250</v>
      </c>
      <c r="N17" s="12">
        <v>3.5999999999999997E-2</v>
      </c>
      <c r="O17" s="13">
        <v>35</v>
      </c>
      <c r="P17" s="13">
        <f t="shared" si="2"/>
        <v>8.75</v>
      </c>
      <c r="Q17" s="13">
        <f t="shared" si="3"/>
        <v>2.4305555555555554</v>
      </c>
      <c r="R17" s="11">
        <f>POWER(1-N17,M17/1000)</f>
        <v>0.99087588359525947</v>
      </c>
      <c r="S17" s="11">
        <v>0.36</v>
      </c>
      <c r="T17" s="11">
        <f t="shared" si="4"/>
        <v>0.35671531809429341</v>
      </c>
      <c r="U17" s="3">
        <v>6</v>
      </c>
      <c r="V17" s="4">
        <v>42948</v>
      </c>
      <c r="W17" s="5">
        <v>42125</v>
      </c>
      <c r="X17" s="9">
        <v>1</v>
      </c>
      <c r="Y17" s="2">
        <f t="shared" si="5"/>
        <v>6</v>
      </c>
      <c r="Z17" s="2">
        <f t="shared" si="6"/>
        <v>0</v>
      </c>
      <c r="AA17" s="2">
        <f t="shared" si="7"/>
        <v>0</v>
      </c>
      <c r="AB17" s="2">
        <f t="shared" si="8"/>
        <v>6</v>
      </c>
      <c r="AC17" s="2">
        <f t="shared" si="9"/>
        <v>6</v>
      </c>
      <c r="AD17" s="2">
        <f t="shared" si="10"/>
        <v>6</v>
      </c>
      <c r="AE17" s="2">
        <f t="shared" si="11"/>
        <v>6</v>
      </c>
      <c r="AF17" s="2">
        <f t="shared" si="12"/>
        <v>6</v>
      </c>
      <c r="AG17" s="2">
        <f t="shared" si="13"/>
        <v>6</v>
      </c>
      <c r="AH17" s="2">
        <f t="shared" si="14"/>
        <v>6</v>
      </c>
      <c r="AI17" s="2">
        <f t="shared" si="15"/>
        <v>6</v>
      </c>
      <c r="AJ17" s="2">
        <f t="shared" si="16"/>
        <v>6</v>
      </c>
      <c r="AK17" s="2">
        <f t="shared" si="17"/>
        <v>6</v>
      </c>
      <c r="AL17" s="2">
        <f t="shared" si="18"/>
        <v>6</v>
      </c>
      <c r="AM17" s="2">
        <f t="shared" si="19"/>
        <v>6</v>
      </c>
      <c r="AN17" s="2">
        <f t="shared" si="20"/>
        <v>6</v>
      </c>
      <c r="AO17" s="2">
        <f t="shared" si="21"/>
        <v>6</v>
      </c>
    </row>
    <row r="18" spans="1:41">
      <c r="A18" s="2" t="s">
        <v>257</v>
      </c>
      <c r="B18" s="2" t="s">
        <v>16</v>
      </c>
      <c r="C18" s="2" t="s">
        <v>223</v>
      </c>
      <c r="D18" s="2" t="s">
        <v>220</v>
      </c>
      <c r="E18" s="2" t="s">
        <v>222</v>
      </c>
      <c r="F18" s="2" t="s">
        <v>221</v>
      </c>
      <c r="G18" s="2" t="s">
        <v>221</v>
      </c>
      <c r="H18" s="2" t="str">
        <f t="shared" si="0"/>
        <v>eldc Hebei</v>
      </c>
      <c r="I18" s="2" t="str">
        <f t="shared" si="1"/>
        <v>eldc Hebei</v>
      </c>
      <c r="J18" s="2" t="s">
        <v>93</v>
      </c>
      <c r="K18" s="1">
        <v>1000</v>
      </c>
      <c r="L18" s="1" t="s">
        <v>17</v>
      </c>
      <c r="M18" s="1">
        <v>223</v>
      </c>
      <c r="N18" s="12">
        <v>3.5999999999999997E-2</v>
      </c>
      <c r="O18" s="13">
        <v>35</v>
      </c>
      <c r="P18" s="13">
        <f t="shared" si="2"/>
        <v>7.8049999999999997</v>
      </c>
      <c r="Q18" s="13">
        <f t="shared" si="3"/>
        <v>2.1680555555555556</v>
      </c>
      <c r="R18" s="11">
        <f>POWER(1-N18,M18/1000)</f>
        <v>0.99185726462676949</v>
      </c>
      <c r="S18" s="11">
        <v>0.36</v>
      </c>
      <c r="T18" s="11">
        <f t="shared" si="4"/>
        <v>0.35706861526563699</v>
      </c>
      <c r="U18" s="8">
        <v>6</v>
      </c>
      <c r="V18" s="4">
        <v>43586</v>
      </c>
      <c r="W18" s="5">
        <v>42917</v>
      </c>
      <c r="X18" s="9">
        <v>1</v>
      </c>
      <c r="Y18" s="2">
        <f t="shared" si="5"/>
        <v>6</v>
      </c>
      <c r="Z18" s="2">
        <f t="shared" si="6"/>
        <v>0</v>
      </c>
      <c r="AA18" s="2">
        <f t="shared" si="7"/>
        <v>0</v>
      </c>
      <c r="AB18" s="2">
        <f t="shared" si="8"/>
        <v>0</v>
      </c>
      <c r="AC18" s="2">
        <f t="shared" si="9"/>
        <v>0</v>
      </c>
      <c r="AD18" s="2">
        <f t="shared" si="10"/>
        <v>6</v>
      </c>
      <c r="AE18" s="2">
        <f t="shared" si="11"/>
        <v>6</v>
      </c>
      <c r="AF18" s="2">
        <f t="shared" si="12"/>
        <v>6</v>
      </c>
      <c r="AG18" s="2">
        <f t="shared" si="13"/>
        <v>6</v>
      </c>
      <c r="AH18" s="2">
        <f t="shared" si="14"/>
        <v>6</v>
      </c>
      <c r="AI18" s="2">
        <f t="shared" si="15"/>
        <v>6</v>
      </c>
      <c r="AJ18" s="2">
        <f t="shared" si="16"/>
        <v>6</v>
      </c>
      <c r="AK18" s="2">
        <f t="shared" si="17"/>
        <v>6</v>
      </c>
      <c r="AL18" s="2">
        <f t="shared" si="18"/>
        <v>6</v>
      </c>
      <c r="AM18" s="2">
        <f t="shared" si="19"/>
        <v>6</v>
      </c>
      <c r="AN18" s="2">
        <f t="shared" si="20"/>
        <v>6</v>
      </c>
      <c r="AO18" s="2">
        <f t="shared" si="21"/>
        <v>6</v>
      </c>
    </row>
    <row r="19" spans="1:41">
      <c r="A19" s="2" t="s">
        <v>258</v>
      </c>
      <c r="B19" s="2" t="s">
        <v>18</v>
      </c>
      <c r="C19" s="2" t="s">
        <v>225</v>
      </c>
      <c r="D19" s="2" t="s">
        <v>220</v>
      </c>
      <c r="E19" s="2" t="s">
        <v>224</v>
      </c>
      <c r="F19" s="2" t="s">
        <v>221</v>
      </c>
      <c r="G19" s="2" t="s">
        <v>60</v>
      </c>
      <c r="H19" s="2" t="str">
        <f t="shared" si="0"/>
        <v>eldc Hebei</v>
      </c>
      <c r="I19" s="2" t="str">
        <f t="shared" si="1"/>
        <v>eldc Shandong</v>
      </c>
      <c r="J19" s="2" t="s">
        <v>93</v>
      </c>
      <c r="K19" s="1">
        <v>1000</v>
      </c>
      <c r="L19" s="1" t="s">
        <v>19</v>
      </c>
      <c r="M19" s="1">
        <v>825</v>
      </c>
      <c r="N19" s="12">
        <v>3.5999999999999997E-2</v>
      </c>
      <c r="O19" s="13">
        <v>35</v>
      </c>
      <c r="P19" s="13">
        <f t="shared" si="2"/>
        <v>28.875</v>
      </c>
      <c r="Q19" s="13">
        <f t="shared" si="3"/>
        <v>8.0208333333333339</v>
      </c>
      <c r="R19" s="11">
        <f>POWER(1-N19,M19/1000)</f>
        <v>0.97020509944713862</v>
      </c>
      <c r="S19" s="11">
        <v>0.36</v>
      </c>
      <c r="T19" s="11">
        <f t="shared" si="4"/>
        <v>0.34927383580096988</v>
      </c>
      <c r="U19" s="8">
        <v>6</v>
      </c>
      <c r="V19" s="4">
        <v>43831</v>
      </c>
      <c r="W19" s="5">
        <v>43221</v>
      </c>
      <c r="X19" s="9">
        <v>1</v>
      </c>
      <c r="Y19" s="2">
        <f t="shared" si="5"/>
        <v>6</v>
      </c>
      <c r="Z19" s="2">
        <f t="shared" si="6"/>
        <v>0</v>
      </c>
      <c r="AA19" s="2">
        <f t="shared" si="7"/>
        <v>0</v>
      </c>
      <c r="AB19" s="2">
        <f t="shared" si="8"/>
        <v>0</v>
      </c>
      <c r="AC19" s="2">
        <f t="shared" si="9"/>
        <v>0</v>
      </c>
      <c r="AD19" s="2">
        <f t="shared" si="10"/>
        <v>0</v>
      </c>
      <c r="AE19" s="2">
        <f t="shared" si="11"/>
        <v>6</v>
      </c>
      <c r="AF19" s="2">
        <f t="shared" si="12"/>
        <v>6</v>
      </c>
      <c r="AG19" s="2">
        <f t="shared" si="13"/>
        <v>6</v>
      </c>
      <c r="AH19" s="2">
        <f t="shared" si="14"/>
        <v>6</v>
      </c>
      <c r="AI19" s="2">
        <f t="shared" si="15"/>
        <v>6</v>
      </c>
      <c r="AJ19" s="2">
        <f t="shared" si="16"/>
        <v>6</v>
      </c>
      <c r="AK19" s="2">
        <f t="shared" si="17"/>
        <v>6</v>
      </c>
      <c r="AL19" s="2">
        <f t="shared" si="18"/>
        <v>6</v>
      </c>
      <c r="AM19" s="2">
        <f t="shared" si="19"/>
        <v>6</v>
      </c>
      <c r="AN19" s="2">
        <f t="shared" si="20"/>
        <v>6</v>
      </c>
      <c r="AO19" s="2">
        <f t="shared" si="21"/>
        <v>6</v>
      </c>
    </row>
    <row r="20" spans="1:41">
      <c r="A20" s="2" t="s">
        <v>259</v>
      </c>
      <c r="B20" s="2" t="s">
        <v>32</v>
      </c>
      <c r="C20" s="2" t="s">
        <v>61</v>
      </c>
      <c r="D20" s="2" t="s">
        <v>214</v>
      </c>
      <c r="E20" s="2" t="s">
        <v>219</v>
      </c>
      <c r="F20" s="2" t="s">
        <v>85</v>
      </c>
      <c r="G20" s="2" t="s">
        <v>79</v>
      </c>
      <c r="H20" s="2" t="str">
        <f t="shared" si="0"/>
        <v>eldc Inner Mongolia</v>
      </c>
      <c r="I20" s="2" t="str">
        <f t="shared" si="1"/>
        <v>eldc Shanxi</v>
      </c>
      <c r="J20" s="2" t="s">
        <v>93</v>
      </c>
      <c r="K20" s="1">
        <v>1000</v>
      </c>
      <c r="L20" s="1" t="s">
        <v>33</v>
      </c>
      <c r="M20" s="1">
        <v>305</v>
      </c>
      <c r="N20" s="12">
        <v>3.5999999999999997E-2</v>
      </c>
      <c r="O20" s="13">
        <v>35</v>
      </c>
      <c r="P20" s="13">
        <f t="shared" si="2"/>
        <v>10.674999999999999</v>
      </c>
      <c r="Q20" s="13">
        <f t="shared" si="3"/>
        <v>2.9652777777777772</v>
      </c>
      <c r="R20" s="11">
        <f>POWER(1-N20,M20/1000)</f>
        <v>0.98887977668049731</v>
      </c>
      <c r="S20" s="11">
        <v>0.36</v>
      </c>
      <c r="T20" s="11">
        <f t="shared" si="4"/>
        <v>0.35599671960497903</v>
      </c>
      <c r="U20" s="8">
        <v>6</v>
      </c>
      <c r="V20" s="4">
        <v>44075</v>
      </c>
      <c r="W20" s="5">
        <v>43405</v>
      </c>
      <c r="X20" s="9">
        <v>0.5</v>
      </c>
      <c r="Y20" s="2">
        <f t="shared" si="5"/>
        <v>3</v>
      </c>
      <c r="Z20" s="2">
        <f t="shared" si="6"/>
        <v>0</v>
      </c>
      <c r="AA20" s="2">
        <f t="shared" si="7"/>
        <v>0</v>
      </c>
      <c r="AB20" s="2">
        <f t="shared" si="8"/>
        <v>0</v>
      </c>
      <c r="AC20" s="2">
        <f t="shared" si="9"/>
        <v>0</v>
      </c>
      <c r="AD20" s="2">
        <f t="shared" si="10"/>
        <v>0</v>
      </c>
      <c r="AE20" s="2">
        <f t="shared" si="11"/>
        <v>3</v>
      </c>
      <c r="AF20" s="2">
        <f t="shared" si="12"/>
        <v>3</v>
      </c>
      <c r="AG20" s="2">
        <f t="shared" si="13"/>
        <v>3</v>
      </c>
      <c r="AH20" s="2">
        <f t="shared" si="14"/>
        <v>3</v>
      </c>
      <c r="AI20" s="2">
        <f t="shared" si="15"/>
        <v>3</v>
      </c>
      <c r="AJ20" s="2">
        <f t="shared" si="16"/>
        <v>3</v>
      </c>
      <c r="AK20" s="2">
        <f t="shared" si="17"/>
        <v>3</v>
      </c>
      <c r="AL20" s="2">
        <f t="shared" si="18"/>
        <v>3</v>
      </c>
      <c r="AM20" s="2">
        <f t="shared" si="19"/>
        <v>3</v>
      </c>
      <c r="AN20" s="2">
        <f t="shared" si="20"/>
        <v>3</v>
      </c>
      <c r="AO20" s="2">
        <f t="shared" si="21"/>
        <v>3</v>
      </c>
    </row>
    <row r="21" spans="1:41">
      <c r="A21" s="2" t="s">
        <v>260</v>
      </c>
      <c r="B21" s="2" t="s">
        <v>34</v>
      </c>
      <c r="C21" s="2" t="s">
        <v>292</v>
      </c>
      <c r="D21" s="2" t="s">
        <v>226</v>
      </c>
      <c r="E21" s="2" t="s">
        <v>222</v>
      </c>
      <c r="F21" s="2" t="s">
        <v>221</v>
      </c>
      <c r="G21" s="2" t="s">
        <v>221</v>
      </c>
      <c r="H21" s="2" t="str">
        <f t="shared" si="0"/>
        <v>eldc Hebei</v>
      </c>
      <c r="I21" s="2" t="str">
        <f t="shared" si="1"/>
        <v>eldc Hebei</v>
      </c>
      <c r="J21" s="2" t="s">
        <v>93</v>
      </c>
      <c r="K21" s="1">
        <v>1000</v>
      </c>
      <c r="L21" s="1" t="s">
        <v>35</v>
      </c>
      <c r="M21" s="1">
        <v>320</v>
      </c>
      <c r="N21" s="12">
        <v>3.5999999999999997E-2</v>
      </c>
      <c r="O21" s="13">
        <v>35</v>
      </c>
      <c r="P21" s="13">
        <f t="shared" si="2"/>
        <v>11.200000000000001</v>
      </c>
      <c r="Q21" s="13">
        <f t="shared" si="3"/>
        <v>3.1111111111111112</v>
      </c>
      <c r="R21" s="11">
        <f>POWER(1-N21,M21/1000)</f>
        <v>0.98833608210910651</v>
      </c>
      <c r="S21" s="11">
        <v>0.36</v>
      </c>
      <c r="T21" s="11">
        <f t="shared" si="4"/>
        <v>0.3558009895592783</v>
      </c>
      <c r="U21" s="8">
        <v>6</v>
      </c>
      <c r="V21" s="4">
        <v>44044</v>
      </c>
      <c r="W21" s="5">
        <v>43556</v>
      </c>
      <c r="X21" s="9">
        <v>0</v>
      </c>
      <c r="Y21" s="2">
        <f t="shared" si="5"/>
        <v>0</v>
      </c>
      <c r="Z21" s="2">
        <f t="shared" si="6"/>
        <v>0</v>
      </c>
      <c r="AA21" s="2">
        <f t="shared" si="7"/>
        <v>0</v>
      </c>
      <c r="AB21" s="2">
        <f t="shared" si="8"/>
        <v>0</v>
      </c>
      <c r="AC21" s="2">
        <f t="shared" si="9"/>
        <v>0</v>
      </c>
      <c r="AD21" s="2">
        <f t="shared" si="10"/>
        <v>0</v>
      </c>
      <c r="AE21" s="2">
        <f t="shared" si="11"/>
        <v>0</v>
      </c>
      <c r="AF21" s="2">
        <f t="shared" si="12"/>
        <v>0</v>
      </c>
      <c r="AG21" s="2">
        <f t="shared" si="13"/>
        <v>0</v>
      </c>
      <c r="AH21" s="2">
        <f t="shared" si="14"/>
        <v>0</v>
      </c>
      <c r="AI21" s="2">
        <f t="shared" si="15"/>
        <v>0</v>
      </c>
      <c r="AJ21" s="2">
        <f t="shared" si="16"/>
        <v>0</v>
      </c>
      <c r="AK21" s="2">
        <f t="shared" si="17"/>
        <v>0</v>
      </c>
      <c r="AL21" s="2">
        <f t="shared" si="18"/>
        <v>0</v>
      </c>
      <c r="AM21" s="2">
        <f t="shared" si="19"/>
        <v>0</v>
      </c>
      <c r="AN21" s="2">
        <f t="shared" si="20"/>
        <v>0</v>
      </c>
      <c r="AO21" s="2">
        <f t="shared" si="21"/>
        <v>0</v>
      </c>
    </row>
    <row r="22" spans="1:41">
      <c r="A22" s="2" t="s">
        <v>261</v>
      </c>
      <c r="B22" s="2" t="s">
        <v>9</v>
      </c>
      <c r="C22" s="2" t="s">
        <v>227</v>
      </c>
      <c r="D22" s="2" t="s">
        <v>228</v>
      </c>
      <c r="E22" s="2" t="s">
        <v>85</v>
      </c>
      <c r="F22" s="2" t="s">
        <v>85</v>
      </c>
      <c r="G22" s="2" t="s">
        <v>85</v>
      </c>
      <c r="H22" s="2" t="str">
        <f t="shared" si="0"/>
        <v>eldc Inner Mongolia</v>
      </c>
      <c r="I22" s="2" t="str">
        <f t="shared" si="1"/>
        <v>eldc Inner Mongolia</v>
      </c>
      <c r="J22" s="2" t="s">
        <v>93</v>
      </c>
      <c r="K22" s="1">
        <v>1000</v>
      </c>
      <c r="L22" s="1" t="s">
        <v>10</v>
      </c>
      <c r="M22" s="1">
        <v>237</v>
      </c>
      <c r="N22" s="12">
        <v>3.5999999999999997E-2</v>
      </c>
      <c r="O22" s="13">
        <v>35</v>
      </c>
      <c r="P22" s="13">
        <f t="shared" si="2"/>
        <v>8.2949999999999999</v>
      </c>
      <c r="Q22" s="13">
        <f t="shared" si="3"/>
        <v>2.3041666666666667</v>
      </c>
      <c r="R22" s="11">
        <f>POWER(1-N22,M22/1000)</f>
        <v>0.99134827911851409</v>
      </c>
      <c r="S22" s="11">
        <v>0.36</v>
      </c>
      <c r="T22" s="11">
        <f t="shared" si="4"/>
        <v>0.35688538048266505</v>
      </c>
      <c r="U22" s="8">
        <v>6</v>
      </c>
      <c r="V22" s="4">
        <v>42948</v>
      </c>
      <c r="X22" s="9">
        <v>0.5</v>
      </c>
      <c r="Y22" s="2">
        <f t="shared" si="5"/>
        <v>3</v>
      </c>
      <c r="Z22" s="2">
        <f t="shared" si="6"/>
        <v>0</v>
      </c>
      <c r="AA22" s="2">
        <f t="shared" si="7"/>
        <v>0</v>
      </c>
      <c r="AB22" s="2">
        <f t="shared" si="8"/>
        <v>3</v>
      </c>
      <c r="AC22" s="2">
        <f t="shared" si="9"/>
        <v>3</v>
      </c>
      <c r="AD22" s="2">
        <f t="shared" si="10"/>
        <v>3</v>
      </c>
      <c r="AE22" s="2">
        <f t="shared" si="11"/>
        <v>3</v>
      </c>
      <c r="AF22" s="2">
        <f t="shared" si="12"/>
        <v>3</v>
      </c>
      <c r="AG22" s="2">
        <f t="shared" si="13"/>
        <v>3</v>
      </c>
      <c r="AH22" s="2">
        <f t="shared" si="14"/>
        <v>3</v>
      </c>
      <c r="AI22" s="2">
        <f t="shared" si="15"/>
        <v>3</v>
      </c>
      <c r="AJ22" s="2">
        <f t="shared" si="16"/>
        <v>3</v>
      </c>
      <c r="AK22" s="2">
        <f t="shared" si="17"/>
        <v>3</v>
      </c>
      <c r="AL22" s="2">
        <f t="shared" si="18"/>
        <v>3</v>
      </c>
      <c r="AM22" s="2">
        <f t="shared" si="19"/>
        <v>3</v>
      </c>
      <c r="AN22" s="2">
        <f t="shared" si="20"/>
        <v>3</v>
      </c>
      <c r="AO22" s="2">
        <f t="shared" si="21"/>
        <v>3</v>
      </c>
    </row>
    <row r="23" spans="1:41">
      <c r="A23" s="2" t="s">
        <v>262</v>
      </c>
      <c r="B23" s="2" t="s">
        <v>36</v>
      </c>
      <c r="C23" s="2" t="s">
        <v>230</v>
      </c>
      <c r="D23" s="2" t="s">
        <v>229</v>
      </c>
      <c r="E23" s="2" t="s">
        <v>192</v>
      </c>
      <c r="F23" s="2" t="s">
        <v>82</v>
      </c>
      <c r="G23" s="2" t="s">
        <v>82</v>
      </c>
      <c r="H23" s="2" t="str">
        <f t="shared" si="0"/>
        <v>eldc Henan</v>
      </c>
      <c r="I23" s="2" t="str">
        <f t="shared" si="1"/>
        <v>eldc Henan</v>
      </c>
      <c r="J23" s="2" t="s">
        <v>93</v>
      </c>
      <c r="K23" s="1">
        <v>1000</v>
      </c>
      <c r="L23" s="1">
        <v>190</v>
      </c>
      <c r="M23" s="1">
        <v>190</v>
      </c>
      <c r="N23" s="12">
        <v>3.5999999999999997E-2</v>
      </c>
      <c r="O23" s="13">
        <v>35</v>
      </c>
      <c r="P23" s="13">
        <f t="shared" si="2"/>
        <v>6.65</v>
      </c>
      <c r="Q23" s="13">
        <f t="shared" si="3"/>
        <v>1.8472222222222223</v>
      </c>
      <c r="R23" s="11">
        <f>POWER(1-N23,M23/1000)</f>
        <v>0.99305805039775341</v>
      </c>
      <c r="S23" s="11">
        <v>0.36</v>
      </c>
      <c r="T23" s="11">
        <f t="shared" si="4"/>
        <v>0.35750089814319119</v>
      </c>
      <c r="U23" s="8">
        <v>6</v>
      </c>
      <c r="V23" s="4">
        <v>43983</v>
      </c>
      <c r="W23" s="5">
        <v>43525</v>
      </c>
      <c r="X23" s="9">
        <v>0.5</v>
      </c>
      <c r="Y23" s="2">
        <f t="shared" si="5"/>
        <v>3</v>
      </c>
      <c r="Z23" s="2">
        <f t="shared" si="6"/>
        <v>0</v>
      </c>
      <c r="AA23" s="2">
        <f t="shared" si="7"/>
        <v>0</v>
      </c>
      <c r="AB23" s="2">
        <f t="shared" si="8"/>
        <v>0</v>
      </c>
      <c r="AC23" s="2">
        <f t="shared" si="9"/>
        <v>0</v>
      </c>
      <c r="AD23" s="2">
        <f t="shared" si="10"/>
        <v>0</v>
      </c>
      <c r="AE23" s="2">
        <f t="shared" si="11"/>
        <v>3</v>
      </c>
      <c r="AF23" s="2">
        <f t="shared" si="12"/>
        <v>3</v>
      </c>
      <c r="AG23" s="2">
        <f t="shared" si="13"/>
        <v>3</v>
      </c>
      <c r="AH23" s="2">
        <f t="shared" si="14"/>
        <v>3</v>
      </c>
      <c r="AI23" s="2">
        <f t="shared" si="15"/>
        <v>3</v>
      </c>
      <c r="AJ23" s="2">
        <f t="shared" si="16"/>
        <v>3</v>
      </c>
      <c r="AK23" s="2">
        <f t="shared" si="17"/>
        <v>3</v>
      </c>
      <c r="AL23" s="2">
        <f t="shared" si="18"/>
        <v>3</v>
      </c>
      <c r="AM23" s="2">
        <f t="shared" si="19"/>
        <v>3</v>
      </c>
      <c r="AN23" s="2">
        <f t="shared" si="20"/>
        <v>3</v>
      </c>
      <c r="AO23" s="2">
        <f t="shared" si="21"/>
        <v>3</v>
      </c>
    </row>
    <row r="24" spans="1:41">
      <c r="A24" s="2" t="s">
        <v>263</v>
      </c>
      <c r="B24" s="2" t="s">
        <v>232</v>
      </c>
      <c r="C24" s="2" t="s">
        <v>230</v>
      </c>
      <c r="D24" s="2" t="s">
        <v>192</v>
      </c>
      <c r="E24" s="2" t="s">
        <v>190</v>
      </c>
      <c r="F24" s="2" t="s">
        <v>82</v>
      </c>
      <c r="G24" s="2" t="s">
        <v>80</v>
      </c>
      <c r="H24" s="2" t="str">
        <f t="shared" si="0"/>
        <v>eldc Henan</v>
      </c>
      <c r="I24" s="2" t="str">
        <f t="shared" si="1"/>
        <v>eldc Hubei</v>
      </c>
      <c r="J24" s="2" t="s">
        <v>93</v>
      </c>
      <c r="K24" s="1">
        <v>1000</v>
      </c>
      <c r="L24" s="1">
        <v>635</v>
      </c>
      <c r="M24" s="1">
        <v>400</v>
      </c>
      <c r="N24" s="12">
        <v>3.5999999999999997E-2</v>
      </c>
      <c r="O24" s="13">
        <v>35</v>
      </c>
      <c r="P24" s="13">
        <f t="shared" si="2"/>
        <v>14</v>
      </c>
      <c r="Q24" s="13">
        <f t="shared" si="3"/>
        <v>3.8888888888888888</v>
      </c>
      <c r="R24" s="11">
        <f>POWER(1-N24,M24/1000)</f>
        <v>0.98544142228142195</v>
      </c>
      <c r="S24" s="11">
        <v>0.36</v>
      </c>
      <c r="T24" s="11">
        <f t="shared" si="4"/>
        <v>0.35475891202131188</v>
      </c>
      <c r="U24" s="3">
        <v>6</v>
      </c>
      <c r="V24" s="10">
        <v>45658</v>
      </c>
      <c r="W24" s="2" t="s">
        <v>231</v>
      </c>
      <c r="X24" s="9">
        <v>0.5</v>
      </c>
      <c r="Y24" s="2">
        <f t="shared" si="5"/>
        <v>3</v>
      </c>
      <c r="Z24" s="2">
        <f t="shared" si="6"/>
        <v>0</v>
      </c>
      <c r="AA24" s="2">
        <f t="shared" si="7"/>
        <v>0</v>
      </c>
      <c r="AB24" s="2">
        <f t="shared" si="8"/>
        <v>0</v>
      </c>
      <c r="AC24" s="2">
        <f t="shared" si="9"/>
        <v>0</v>
      </c>
      <c r="AD24" s="2">
        <f t="shared" si="10"/>
        <v>0</v>
      </c>
      <c r="AE24" s="2">
        <f t="shared" si="11"/>
        <v>0</v>
      </c>
      <c r="AF24" s="2">
        <f t="shared" si="12"/>
        <v>0</v>
      </c>
      <c r="AG24" s="2">
        <f t="shared" si="13"/>
        <v>0</v>
      </c>
      <c r="AH24" s="2">
        <f t="shared" si="14"/>
        <v>0</v>
      </c>
      <c r="AI24" s="2">
        <f t="shared" si="15"/>
        <v>0</v>
      </c>
      <c r="AJ24" s="2">
        <f t="shared" si="16"/>
        <v>3</v>
      </c>
      <c r="AK24" s="2">
        <f t="shared" si="17"/>
        <v>3</v>
      </c>
      <c r="AL24" s="2">
        <f t="shared" si="18"/>
        <v>3</v>
      </c>
      <c r="AM24" s="2">
        <f t="shared" si="19"/>
        <v>3</v>
      </c>
      <c r="AN24" s="2">
        <f t="shared" si="20"/>
        <v>3</v>
      </c>
      <c r="AO24" s="2">
        <f t="shared" si="21"/>
        <v>3</v>
      </c>
    </row>
    <row r="25" spans="1:41">
      <c r="A25" s="2" t="s">
        <v>264</v>
      </c>
      <c r="B25" s="2" t="s">
        <v>233</v>
      </c>
      <c r="C25" s="2" t="s">
        <v>230</v>
      </c>
      <c r="D25" s="2" t="s">
        <v>190</v>
      </c>
      <c r="E25" s="2" t="s">
        <v>234</v>
      </c>
      <c r="F25" s="2" t="s">
        <v>80</v>
      </c>
      <c r="G25" s="2" t="s">
        <v>68</v>
      </c>
      <c r="H25" s="2" t="str">
        <f t="shared" si="0"/>
        <v>eldc Hubei</v>
      </c>
      <c r="I25" s="2" t="str">
        <f t="shared" si="1"/>
        <v>eldc Hunan</v>
      </c>
      <c r="J25" s="2" t="s">
        <v>93</v>
      </c>
      <c r="K25" s="1">
        <v>1000</v>
      </c>
      <c r="L25" s="1">
        <v>635</v>
      </c>
      <c r="M25" s="1">
        <v>250</v>
      </c>
      <c r="N25" s="12">
        <v>3.5999999999999997E-2</v>
      </c>
      <c r="O25" s="13">
        <v>35</v>
      </c>
      <c r="P25" s="13">
        <f t="shared" si="2"/>
        <v>8.75</v>
      </c>
      <c r="Q25" s="13">
        <f t="shared" si="3"/>
        <v>2.4305555555555554</v>
      </c>
      <c r="R25" s="11">
        <f>POWER(1-N25,M25/1000)</f>
        <v>0.99087588359525947</v>
      </c>
      <c r="S25" s="11">
        <v>0.36</v>
      </c>
      <c r="T25" s="11">
        <f t="shared" si="4"/>
        <v>0.35671531809429341</v>
      </c>
      <c r="U25" s="3">
        <v>6</v>
      </c>
      <c r="V25" s="10">
        <v>45658</v>
      </c>
      <c r="W25" s="2" t="s">
        <v>231</v>
      </c>
      <c r="X25" s="9">
        <v>0.5</v>
      </c>
      <c r="Y25" s="2">
        <f t="shared" si="5"/>
        <v>3</v>
      </c>
      <c r="Z25" s="2">
        <f t="shared" si="6"/>
        <v>0</v>
      </c>
      <c r="AA25" s="2">
        <f t="shared" si="7"/>
        <v>0</v>
      </c>
      <c r="AB25" s="2">
        <f t="shared" si="8"/>
        <v>0</v>
      </c>
      <c r="AC25" s="2">
        <f t="shared" si="9"/>
        <v>0</v>
      </c>
      <c r="AD25" s="2">
        <f t="shared" si="10"/>
        <v>0</v>
      </c>
      <c r="AE25" s="2">
        <f t="shared" si="11"/>
        <v>0</v>
      </c>
      <c r="AF25" s="2">
        <f t="shared" si="12"/>
        <v>0</v>
      </c>
      <c r="AG25" s="2">
        <f t="shared" si="13"/>
        <v>0</v>
      </c>
      <c r="AH25" s="2">
        <f t="shared" si="14"/>
        <v>0</v>
      </c>
      <c r="AI25" s="2">
        <f t="shared" si="15"/>
        <v>0</v>
      </c>
      <c r="AJ25" s="2">
        <f t="shared" si="16"/>
        <v>3</v>
      </c>
      <c r="AK25" s="2">
        <f t="shared" si="17"/>
        <v>3</v>
      </c>
      <c r="AL25" s="2">
        <f t="shared" si="18"/>
        <v>3</v>
      </c>
      <c r="AM25" s="2">
        <f t="shared" si="19"/>
        <v>3</v>
      </c>
      <c r="AN25" s="2">
        <f t="shared" si="20"/>
        <v>3</v>
      </c>
      <c r="AO25" s="2">
        <f t="shared" si="21"/>
        <v>3</v>
      </c>
    </row>
    <row r="26" spans="1:41">
      <c r="A26" s="2" t="s">
        <v>265</v>
      </c>
      <c r="B26" s="2" t="s">
        <v>235</v>
      </c>
      <c r="C26" s="2" t="s">
        <v>230</v>
      </c>
      <c r="D26" s="2" t="s">
        <v>229</v>
      </c>
      <c r="E26" s="2" t="s">
        <v>236</v>
      </c>
      <c r="F26" s="2" t="s">
        <v>82</v>
      </c>
      <c r="G26" s="2" t="s">
        <v>80</v>
      </c>
      <c r="H26" s="2" t="str">
        <f t="shared" si="0"/>
        <v>eldc Henan</v>
      </c>
      <c r="I26" s="2" t="str">
        <f t="shared" si="1"/>
        <v>eldc Hubei</v>
      </c>
      <c r="J26" s="2" t="s">
        <v>93</v>
      </c>
      <c r="K26" s="1">
        <v>1000</v>
      </c>
      <c r="L26" s="1">
        <v>287</v>
      </c>
      <c r="M26" s="1">
        <v>287</v>
      </c>
      <c r="N26" s="12">
        <v>3.5999999999999997E-2</v>
      </c>
      <c r="O26" s="13">
        <v>35</v>
      </c>
      <c r="P26" s="13">
        <f t="shared" si="2"/>
        <v>10.045</v>
      </c>
      <c r="Q26" s="13">
        <f t="shared" si="3"/>
        <v>2.7902777777777779</v>
      </c>
      <c r="R26" s="11">
        <f>POWER(1-N26,M26/1000)</f>
        <v>0.98953260498257978</v>
      </c>
      <c r="S26" s="11">
        <v>0.36</v>
      </c>
      <c r="T26" s="11">
        <f t="shared" si="4"/>
        <v>0.35623173779372869</v>
      </c>
      <c r="U26" s="8">
        <v>6</v>
      </c>
      <c r="V26" s="10">
        <v>45658</v>
      </c>
      <c r="W26" s="2" t="s">
        <v>231</v>
      </c>
      <c r="X26" s="9">
        <v>0.5</v>
      </c>
      <c r="Y26" s="2">
        <f t="shared" si="5"/>
        <v>3</v>
      </c>
      <c r="Z26" s="2">
        <f t="shared" si="6"/>
        <v>0</v>
      </c>
      <c r="AA26" s="2">
        <f t="shared" si="7"/>
        <v>0</v>
      </c>
      <c r="AB26" s="2">
        <f t="shared" si="8"/>
        <v>0</v>
      </c>
      <c r="AC26" s="2">
        <f t="shared" si="9"/>
        <v>0</v>
      </c>
      <c r="AD26" s="2">
        <f t="shared" si="10"/>
        <v>0</v>
      </c>
      <c r="AE26" s="2">
        <f t="shared" si="11"/>
        <v>0</v>
      </c>
      <c r="AF26" s="2">
        <f t="shared" si="12"/>
        <v>0</v>
      </c>
      <c r="AG26" s="2">
        <f t="shared" si="13"/>
        <v>0</v>
      </c>
      <c r="AH26" s="2">
        <f t="shared" si="14"/>
        <v>0</v>
      </c>
      <c r="AI26" s="2">
        <f t="shared" si="15"/>
        <v>0</v>
      </c>
      <c r="AJ26" s="2">
        <f t="shared" si="16"/>
        <v>3</v>
      </c>
      <c r="AK26" s="2">
        <f t="shared" si="17"/>
        <v>3</v>
      </c>
      <c r="AL26" s="2">
        <f t="shared" si="18"/>
        <v>3</v>
      </c>
      <c r="AM26" s="2">
        <f t="shared" si="19"/>
        <v>3</v>
      </c>
      <c r="AN26" s="2">
        <f t="shared" si="20"/>
        <v>3</v>
      </c>
      <c r="AO26" s="2">
        <f t="shared" si="21"/>
        <v>3</v>
      </c>
    </row>
    <row r="27" spans="1:41">
      <c r="A27" s="2" t="s">
        <v>266</v>
      </c>
      <c r="B27" s="2" t="s">
        <v>237</v>
      </c>
      <c r="C27" s="2" t="s">
        <v>230</v>
      </c>
      <c r="D27" s="2" t="s">
        <v>236</v>
      </c>
      <c r="E27" s="2" t="s">
        <v>190</v>
      </c>
      <c r="F27" s="2" t="s">
        <v>80</v>
      </c>
      <c r="G27" s="2" t="s">
        <v>80</v>
      </c>
      <c r="H27" s="2" t="str">
        <f t="shared" si="0"/>
        <v>eldc Hubei</v>
      </c>
      <c r="I27" s="2" t="str">
        <f t="shared" si="1"/>
        <v>eldc Hubei</v>
      </c>
      <c r="J27" s="2" t="s">
        <v>93</v>
      </c>
      <c r="K27" s="1">
        <v>1000</v>
      </c>
      <c r="L27" s="1">
        <v>240</v>
      </c>
      <c r="M27" s="1">
        <v>240</v>
      </c>
      <c r="N27" s="12">
        <v>3.5999999999999997E-2</v>
      </c>
      <c r="O27" s="13">
        <v>35</v>
      </c>
      <c r="P27" s="13">
        <f t="shared" si="2"/>
        <v>8.4</v>
      </c>
      <c r="Q27" s="13">
        <f t="shared" si="3"/>
        <v>2.3333333333333335</v>
      </c>
      <c r="R27" s="11">
        <f>POWER(1-N27,M27/1000)</f>
        <v>0.99123924478163661</v>
      </c>
      <c r="S27" s="11">
        <v>0.36</v>
      </c>
      <c r="T27" s="11">
        <f t="shared" si="4"/>
        <v>0.35684612812138916</v>
      </c>
      <c r="U27" s="8">
        <v>6</v>
      </c>
      <c r="V27" s="10">
        <v>45658</v>
      </c>
      <c r="W27" s="2" t="s">
        <v>231</v>
      </c>
      <c r="X27" s="9">
        <v>0.5</v>
      </c>
      <c r="Y27" s="2">
        <f t="shared" si="5"/>
        <v>3</v>
      </c>
      <c r="Z27" s="2">
        <f t="shared" si="6"/>
        <v>0</v>
      </c>
      <c r="AA27" s="2">
        <f t="shared" si="7"/>
        <v>0</v>
      </c>
      <c r="AB27" s="2">
        <f t="shared" si="8"/>
        <v>0</v>
      </c>
      <c r="AC27" s="2">
        <f t="shared" si="9"/>
        <v>0</v>
      </c>
      <c r="AD27" s="2">
        <f t="shared" si="10"/>
        <v>0</v>
      </c>
      <c r="AE27" s="2">
        <f t="shared" si="11"/>
        <v>0</v>
      </c>
      <c r="AF27" s="2">
        <f t="shared" si="12"/>
        <v>0</v>
      </c>
      <c r="AG27" s="2">
        <f t="shared" si="13"/>
        <v>0</v>
      </c>
      <c r="AH27" s="2">
        <f t="shared" si="14"/>
        <v>0</v>
      </c>
      <c r="AI27" s="2">
        <f t="shared" si="15"/>
        <v>0</v>
      </c>
      <c r="AJ27" s="2">
        <f t="shared" si="16"/>
        <v>3</v>
      </c>
      <c r="AK27" s="2">
        <f t="shared" si="17"/>
        <v>3</v>
      </c>
      <c r="AL27" s="2">
        <f t="shared" si="18"/>
        <v>3</v>
      </c>
      <c r="AM27" s="2">
        <f t="shared" si="19"/>
        <v>3</v>
      </c>
      <c r="AN27" s="2">
        <f t="shared" si="20"/>
        <v>3</v>
      </c>
      <c r="AO27" s="2">
        <f t="shared" si="21"/>
        <v>3</v>
      </c>
    </row>
    <row r="28" spans="1:41">
      <c r="A28" s="2" t="s">
        <v>267</v>
      </c>
      <c r="B28" s="2" t="s">
        <v>238</v>
      </c>
      <c r="C28" s="2" t="s">
        <v>230</v>
      </c>
      <c r="D28" s="2" t="s">
        <v>239</v>
      </c>
      <c r="E28" s="2" t="s">
        <v>236</v>
      </c>
      <c r="F28" s="2" t="s">
        <v>240</v>
      </c>
      <c r="G28" s="2" t="s">
        <v>80</v>
      </c>
      <c r="H28" s="2" t="str">
        <f t="shared" si="0"/>
        <v>eldc Jiangxi</v>
      </c>
      <c r="I28" s="2" t="str">
        <f t="shared" si="1"/>
        <v>eldc Hubei</v>
      </c>
      <c r="J28" s="2" t="s">
        <v>93</v>
      </c>
      <c r="K28" s="1">
        <v>1000</v>
      </c>
      <c r="L28" s="1">
        <v>330</v>
      </c>
      <c r="M28" s="1">
        <v>330</v>
      </c>
      <c r="N28" s="12">
        <v>3.5999999999999997E-2</v>
      </c>
      <c r="O28" s="13">
        <v>35</v>
      </c>
      <c r="P28" s="13">
        <f t="shared" si="2"/>
        <v>11.55</v>
      </c>
      <c r="Q28" s="13">
        <f t="shared" si="3"/>
        <v>3.2083333333333335</v>
      </c>
      <c r="R28" s="11">
        <f>POWER(1-N28,M28/1000)</f>
        <v>0.98797378514273326</v>
      </c>
      <c r="S28" s="11">
        <v>0.36</v>
      </c>
      <c r="T28" s="11">
        <f t="shared" si="4"/>
        <v>0.35567056265138397</v>
      </c>
      <c r="U28" s="8">
        <v>6</v>
      </c>
      <c r="V28" s="10">
        <v>45658</v>
      </c>
      <c r="W28" s="2" t="s">
        <v>231</v>
      </c>
      <c r="X28" s="9">
        <v>0.5</v>
      </c>
      <c r="Y28" s="2">
        <f t="shared" si="5"/>
        <v>3</v>
      </c>
      <c r="Z28" s="2">
        <f t="shared" si="6"/>
        <v>0</v>
      </c>
      <c r="AA28" s="2">
        <f t="shared" si="7"/>
        <v>0</v>
      </c>
      <c r="AB28" s="2">
        <f t="shared" si="8"/>
        <v>0</v>
      </c>
      <c r="AC28" s="2">
        <f t="shared" si="9"/>
        <v>0</v>
      </c>
      <c r="AD28" s="2">
        <f t="shared" si="10"/>
        <v>0</v>
      </c>
      <c r="AE28" s="2">
        <f t="shared" si="11"/>
        <v>0</v>
      </c>
      <c r="AF28" s="2">
        <f t="shared" si="12"/>
        <v>0</v>
      </c>
      <c r="AG28" s="2">
        <f t="shared" si="13"/>
        <v>0</v>
      </c>
      <c r="AH28" s="2">
        <f t="shared" si="14"/>
        <v>0</v>
      </c>
      <c r="AI28" s="2">
        <f t="shared" si="15"/>
        <v>0</v>
      </c>
      <c r="AJ28" s="2">
        <f t="shared" si="16"/>
        <v>3</v>
      </c>
      <c r="AK28" s="2">
        <f t="shared" si="17"/>
        <v>3</v>
      </c>
      <c r="AL28" s="2">
        <f t="shared" si="18"/>
        <v>3</v>
      </c>
      <c r="AM28" s="2">
        <f t="shared" si="19"/>
        <v>3</v>
      </c>
      <c r="AN28" s="2">
        <f t="shared" si="20"/>
        <v>3</v>
      </c>
      <c r="AO28" s="2">
        <f t="shared" si="21"/>
        <v>3</v>
      </c>
    </row>
    <row r="29" spans="1:41">
      <c r="A29" s="2" t="s">
        <v>268</v>
      </c>
      <c r="B29" s="2" t="s">
        <v>241</v>
      </c>
      <c r="C29" s="2" t="s">
        <v>230</v>
      </c>
      <c r="D29" s="2" t="s">
        <v>239</v>
      </c>
      <c r="E29" s="2" t="s">
        <v>234</v>
      </c>
      <c r="F29" s="2" t="s">
        <v>240</v>
      </c>
      <c r="G29" s="2" t="s">
        <v>68</v>
      </c>
      <c r="H29" s="2" t="str">
        <f t="shared" si="0"/>
        <v>eldc Jiangxi</v>
      </c>
      <c r="I29" s="2" t="str">
        <f t="shared" si="1"/>
        <v>eldc Hunan</v>
      </c>
      <c r="J29" s="2" t="s">
        <v>93</v>
      </c>
      <c r="K29" s="1">
        <v>1000</v>
      </c>
      <c r="M29" s="1">
        <v>300</v>
      </c>
      <c r="N29" s="12">
        <v>3.5999999999999997E-2</v>
      </c>
      <c r="O29" s="13">
        <v>35</v>
      </c>
      <c r="P29" s="13">
        <f t="shared" si="2"/>
        <v>10.5</v>
      </c>
      <c r="Q29" s="13">
        <f t="shared" si="3"/>
        <v>2.9166666666666665</v>
      </c>
      <c r="R29" s="11">
        <f>POWER(1-N29,M29/1000)</f>
        <v>0.98906107466114335</v>
      </c>
      <c r="S29" s="11">
        <v>0.36</v>
      </c>
      <c r="T29" s="11">
        <f t="shared" si="4"/>
        <v>0.3560619868780116</v>
      </c>
      <c r="U29" s="8">
        <v>6</v>
      </c>
      <c r="V29" s="10">
        <v>45658</v>
      </c>
      <c r="W29" s="2" t="s">
        <v>231</v>
      </c>
      <c r="X29" s="9">
        <v>0.5</v>
      </c>
      <c r="Y29" s="2">
        <f t="shared" si="5"/>
        <v>3</v>
      </c>
      <c r="Z29" s="2">
        <f t="shared" si="6"/>
        <v>0</v>
      </c>
      <c r="AA29" s="2">
        <f t="shared" si="7"/>
        <v>0</v>
      </c>
      <c r="AB29" s="2">
        <f t="shared" si="8"/>
        <v>0</v>
      </c>
      <c r="AC29" s="2">
        <f t="shared" si="9"/>
        <v>0</v>
      </c>
      <c r="AD29" s="2">
        <f t="shared" si="10"/>
        <v>0</v>
      </c>
      <c r="AE29" s="2">
        <f t="shared" si="11"/>
        <v>0</v>
      </c>
      <c r="AF29" s="2">
        <f t="shared" si="12"/>
        <v>0</v>
      </c>
      <c r="AG29" s="2">
        <f t="shared" si="13"/>
        <v>0</v>
      </c>
      <c r="AH29" s="2">
        <f t="shared" si="14"/>
        <v>0</v>
      </c>
      <c r="AI29" s="2">
        <f t="shared" si="15"/>
        <v>0</v>
      </c>
      <c r="AJ29" s="2">
        <f t="shared" si="16"/>
        <v>3</v>
      </c>
      <c r="AK29" s="2">
        <f t="shared" si="17"/>
        <v>3</v>
      </c>
      <c r="AL29" s="2">
        <f t="shared" si="18"/>
        <v>3</v>
      </c>
      <c r="AM29" s="2">
        <f t="shared" si="19"/>
        <v>3</v>
      </c>
      <c r="AN29" s="2">
        <f t="shared" si="20"/>
        <v>3</v>
      </c>
      <c r="AO29" s="2">
        <f t="shared" si="21"/>
        <v>3</v>
      </c>
    </row>
    <row r="30" spans="1:41">
      <c r="A30" s="2" t="s">
        <v>269</v>
      </c>
      <c r="B30" s="2" t="s">
        <v>242</v>
      </c>
      <c r="C30" s="2" t="s">
        <v>243</v>
      </c>
      <c r="D30" s="2" t="s">
        <v>244</v>
      </c>
      <c r="E30" s="2" t="s">
        <v>245</v>
      </c>
      <c r="F30" s="2" t="s">
        <v>47</v>
      </c>
      <c r="G30" s="2" t="s">
        <v>47</v>
      </c>
      <c r="H30" s="2" t="str">
        <f t="shared" si="0"/>
        <v>eldc Sichuan</v>
      </c>
      <c r="I30" s="2" t="str">
        <f t="shared" si="1"/>
        <v>eldc Sichuan</v>
      </c>
      <c r="J30" s="2" t="s">
        <v>93</v>
      </c>
      <c r="K30" s="1">
        <v>1000</v>
      </c>
      <c r="M30" s="1">
        <v>450</v>
      </c>
      <c r="N30" s="12">
        <v>3.5999999999999997E-2</v>
      </c>
      <c r="O30" s="13">
        <v>35</v>
      </c>
      <c r="P30" s="13">
        <f t="shared" si="2"/>
        <v>15.75</v>
      </c>
      <c r="Q30" s="13">
        <f t="shared" si="3"/>
        <v>4.375</v>
      </c>
      <c r="R30" s="11">
        <f>POWER(1-N30,M30/1000)</f>
        <v>0.9836365666715392</v>
      </c>
      <c r="S30" s="11">
        <v>0.36</v>
      </c>
      <c r="T30" s="11">
        <f t="shared" si="4"/>
        <v>0.35410916400175407</v>
      </c>
      <c r="U30" s="8">
        <v>6</v>
      </c>
      <c r="V30" s="4">
        <v>45658</v>
      </c>
      <c r="W30" s="2">
        <v>2021</v>
      </c>
      <c r="X30" s="9">
        <v>0</v>
      </c>
      <c r="Y30" s="2">
        <f t="shared" si="5"/>
        <v>0</v>
      </c>
      <c r="Z30" s="2">
        <f t="shared" si="6"/>
        <v>0</v>
      </c>
      <c r="AA30" s="2">
        <f t="shared" si="7"/>
        <v>0</v>
      </c>
      <c r="AB30" s="2">
        <f t="shared" si="8"/>
        <v>0</v>
      </c>
      <c r="AC30" s="2">
        <f t="shared" si="9"/>
        <v>0</v>
      </c>
      <c r="AD30" s="2">
        <f t="shared" si="10"/>
        <v>0</v>
      </c>
      <c r="AE30" s="2">
        <f t="shared" si="11"/>
        <v>0</v>
      </c>
      <c r="AF30" s="2">
        <f t="shared" si="12"/>
        <v>0</v>
      </c>
      <c r="AG30" s="2">
        <f t="shared" si="13"/>
        <v>0</v>
      </c>
      <c r="AH30" s="2">
        <f t="shared" si="14"/>
        <v>0</v>
      </c>
      <c r="AI30" s="2">
        <f t="shared" si="15"/>
        <v>0</v>
      </c>
      <c r="AJ30" s="2">
        <f t="shared" si="16"/>
        <v>0</v>
      </c>
      <c r="AK30" s="2">
        <f t="shared" si="17"/>
        <v>0</v>
      </c>
      <c r="AL30" s="2">
        <f t="shared" si="18"/>
        <v>0</v>
      </c>
      <c r="AM30" s="2">
        <f t="shared" si="19"/>
        <v>0</v>
      </c>
      <c r="AN30" s="2">
        <f t="shared" si="20"/>
        <v>0</v>
      </c>
      <c r="AO30" s="2">
        <f t="shared" si="21"/>
        <v>0</v>
      </c>
    </row>
    <row r="31" spans="1:41">
      <c r="A31" s="2" t="s">
        <v>270</v>
      </c>
      <c r="B31" s="2" t="s">
        <v>246</v>
      </c>
      <c r="C31" s="2" t="s">
        <v>243</v>
      </c>
      <c r="D31" s="2" t="s">
        <v>247</v>
      </c>
      <c r="E31" s="2" t="s">
        <v>245</v>
      </c>
      <c r="F31" s="2" t="s">
        <v>47</v>
      </c>
      <c r="G31" s="2" t="s">
        <v>47</v>
      </c>
      <c r="H31" s="2" t="str">
        <f t="shared" si="0"/>
        <v>eldc Sichuan</v>
      </c>
      <c r="I31" s="2" t="str">
        <f t="shared" si="1"/>
        <v>eldc Sichuan</v>
      </c>
      <c r="J31" s="2" t="s">
        <v>93</v>
      </c>
      <c r="K31" s="1">
        <v>1000</v>
      </c>
      <c r="M31" s="1">
        <v>450</v>
      </c>
      <c r="N31" s="12">
        <v>3.5999999999999997E-2</v>
      </c>
      <c r="O31" s="13">
        <v>35</v>
      </c>
      <c r="P31" s="13">
        <f t="shared" si="2"/>
        <v>15.75</v>
      </c>
      <c r="Q31" s="13">
        <f t="shared" si="3"/>
        <v>4.375</v>
      </c>
      <c r="R31" s="11">
        <f>POWER(1-N31,M31/1000)</f>
        <v>0.9836365666715392</v>
      </c>
      <c r="S31" s="11">
        <v>0.36</v>
      </c>
      <c r="T31" s="11">
        <f t="shared" si="4"/>
        <v>0.35410916400175407</v>
      </c>
      <c r="U31" s="8">
        <v>6</v>
      </c>
      <c r="V31" s="4">
        <v>45658</v>
      </c>
      <c r="W31" s="2">
        <v>2021</v>
      </c>
      <c r="X31" s="9">
        <v>0</v>
      </c>
      <c r="Y31" s="2">
        <f t="shared" si="5"/>
        <v>0</v>
      </c>
      <c r="Z31" s="2">
        <f t="shared" si="6"/>
        <v>0</v>
      </c>
      <c r="AA31" s="2">
        <f t="shared" si="7"/>
        <v>0</v>
      </c>
      <c r="AB31" s="2">
        <f t="shared" si="8"/>
        <v>0</v>
      </c>
      <c r="AC31" s="2">
        <f t="shared" si="9"/>
        <v>0</v>
      </c>
      <c r="AD31" s="2">
        <f t="shared" si="10"/>
        <v>0</v>
      </c>
      <c r="AE31" s="2">
        <f t="shared" si="11"/>
        <v>0</v>
      </c>
      <c r="AF31" s="2">
        <f t="shared" si="12"/>
        <v>0</v>
      </c>
      <c r="AG31" s="2">
        <f t="shared" si="13"/>
        <v>0</v>
      </c>
      <c r="AH31" s="2">
        <f t="shared" si="14"/>
        <v>0</v>
      </c>
      <c r="AI31" s="2">
        <f t="shared" si="15"/>
        <v>0</v>
      </c>
      <c r="AJ31" s="2">
        <f t="shared" si="16"/>
        <v>0</v>
      </c>
      <c r="AK31" s="2">
        <f t="shared" si="17"/>
        <v>0</v>
      </c>
      <c r="AL31" s="2">
        <f t="shared" si="18"/>
        <v>0</v>
      </c>
      <c r="AM31" s="2">
        <f t="shared" si="19"/>
        <v>0</v>
      </c>
      <c r="AN31" s="2">
        <f t="shared" si="20"/>
        <v>0</v>
      </c>
      <c r="AO31" s="2">
        <f t="shared" si="21"/>
        <v>0</v>
      </c>
    </row>
    <row r="32" spans="1:41">
      <c r="A32" s="2" t="s">
        <v>271</v>
      </c>
      <c r="B32" s="2" t="s">
        <v>248</v>
      </c>
      <c r="C32" s="2" t="s">
        <v>243</v>
      </c>
      <c r="D32" s="2" t="s">
        <v>251</v>
      </c>
      <c r="E32" s="2" t="s">
        <v>249</v>
      </c>
      <c r="F32" s="2" t="s">
        <v>47</v>
      </c>
      <c r="G32" s="2" t="s">
        <v>250</v>
      </c>
      <c r="H32" s="2" t="str">
        <f t="shared" si="0"/>
        <v>eldc Sichuan</v>
      </c>
      <c r="I32" s="2" t="str">
        <f t="shared" si="1"/>
        <v>eldc Chongqing</v>
      </c>
      <c r="J32" s="2" t="s">
        <v>93</v>
      </c>
      <c r="K32" s="1">
        <v>1000</v>
      </c>
      <c r="M32" s="1">
        <v>300</v>
      </c>
      <c r="N32" s="12">
        <v>3.5999999999999997E-2</v>
      </c>
      <c r="O32" s="13">
        <v>35</v>
      </c>
      <c r="P32" s="13">
        <f t="shared" si="2"/>
        <v>10.5</v>
      </c>
      <c r="Q32" s="13">
        <f t="shared" si="3"/>
        <v>2.9166666666666665</v>
      </c>
      <c r="R32" s="11">
        <f>POWER(1-N32,M32/1000)</f>
        <v>0.98906107466114335</v>
      </c>
      <c r="S32" s="11">
        <v>0.36</v>
      </c>
      <c r="T32" s="11">
        <f t="shared" si="4"/>
        <v>0.3560619868780116</v>
      </c>
      <c r="U32" s="8">
        <v>6</v>
      </c>
      <c r="V32" s="4">
        <v>45658</v>
      </c>
      <c r="W32" s="2">
        <v>2021</v>
      </c>
      <c r="X32" s="9">
        <v>0</v>
      </c>
      <c r="Y32" s="2">
        <f t="shared" si="5"/>
        <v>0</v>
      </c>
      <c r="Z32" s="2">
        <f t="shared" si="6"/>
        <v>0</v>
      </c>
      <c r="AA32" s="2">
        <f t="shared" si="7"/>
        <v>0</v>
      </c>
      <c r="AB32" s="2">
        <f t="shared" si="8"/>
        <v>0</v>
      </c>
      <c r="AC32" s="2">
        <f t="shared" si="9"/>
        <v>0</v>
      </c>
      <c r="AD32" s="2">
        <f t="shared" si="10"/>
        <v>0</v>
      </c>
      <c r="AE32" s="2">
        <f t="shared" si="11"/>
        <v>0</v>
      </c>
      <c r="AF32" s="2">
        <f t="shared" si="12"/>
        <v>0</v>
      </c>
      <c r="AG32" s="2">
        <f t="shared" si="13"/>
        <v>0</v>
      </c>
      <c r="AH32" s="2">
        <f t="shared" si="14"/>
        <v>0</v>
      </c>
      <c r="AI32" s="2">
        <f t="shared" si="15"/>
        <v>0</v>
      </c>
      <c r="AJ32" s="2">
        <f t="shared" si="16"/>
        <v>0</v>
      </c>
      <c r="AK32" s="2">
        <f t="shared" si="17"/>
        <v>0</v>
      </c>
      <c r="AL32" s="2">
        <f t="shared" si="18"/>
        <v>0</v>
      </c>
      <c r="AM32" s="2">
        <f t="shared" si="19"/>
        <v>0</v>
      </c>
      <c r="AN32" s="2">
        <f t="shared" si="20"/>
        <v>0</v>
      </c>
      <c r="AO32" s="2">
        <f t="shared" si="21"/>
        <v>0</v>
      </c>
    </row>
    <row r="33" spans="1:41">
      <c r="A33" s="2" t="s">
        <v>272</v>
      </c>
      <c r="B33" s="2" t="s">
        <v>252</v>
      </c>
      <c r="C33" s="2" t="s">
        <v>243</v>
      </c>
      <c r="D33" s="2" t="s">
        <v>245</v>
      </c>
      <c r="E33" s="2" t="s">
        <v>253</v>
      </c>
      <c r="F33" s="2" t="s">
        <v>47</v>
      </c>
      <c r="G33" s="2" t="s">
        <v>250</v>
      </c>
      <c r="H33" s="2" t="str">
        <f t="shared" si="0"/>
        <v>eldc Sichuan</v>
      </c>
      <c r="I33" s="2" t="str">
        <f t="shared" si="1"/>
        <v>eldc Chongqing</v>
      </c>
      <c r="J33" s="2" t="s">
        <v>93</v>
      </c>
      <c r="K33" s="1">
        <v>1000</v>
      </c>
      <c r="M33" s="1">
        <v>300</v>
      </c>
      <c r="N33" s="12">
        <v>3.5999999999999997E-2</v>
      </c>
      <c r="O33" s="13">
        <v>35</v>
      </c>
      <c r="P33" s="13">
        <f t="shared" si="2"/>
        <v>10.5</v>
      </c>
      <c r="Q33" s="13">
        <f t="shared" si="3"/>
        <v>2.9166666666666665</v>
      </c>
      <c r="R33" s="11">
        <f>POWER(1-N33,M33/1000)</f>
        <v>0.98906107466114335</v>
      </c>
      <c r="S33" s="11">
        <v>0.36</v>
      </c>
      <c r="T33" s="11">
        <f t="shared" si="4"/>
        <v>0.3560619868780116</v>
      </c>
      <c r="U33" s="8">
        <v>6</v>
      </c>
      <c r="V33" s="4">
        <v>45658</v>
      </c>
      <c r="W33" s="2">
        <v>2021</v>
      </c>
      <c r="X33" s="9">
        <v>0</v>
      </c>
      <c r="Y33" s="2">
        <f t="shared" si="5"/>
        <v>0</v>
      </c>
      <c r="Z33" s="2">
        <f t="shared" si="6"/>
        <v>0</v>
      </c>
      <c r="AA33" s="2">
        <f t="shared" si="7"/>
        <v>0</v>
      </c>
      <c r="AB33" s="2">
        <f t="shared" si="8"/>
        <v>0</v>
      </c>
      <c r="AC33" s="2">
        <f t="shared" si="9"/>
        <v>0</v>
      </c>
      <c r="AD33" s="2">
        <f t="shared" si="10"/>
        <v>0</v>
      </c>
      <c r="AE33" s="2">
        <f t="shared" si="11"/>
        <v>0</v>
      </c>
      <c r="AF33" s="2">
        <f t="shared" si="12"/>
        <v>0</v>
      </c>
      <c r="AG33" s="2">
        <f t="shared" si="13"/>
        <v>0</v>
      </c>
      <c r="AH33" s="2">
        <f t="shared" si="14"/>
        <v>0</v>
      </c>
      <c r="AI33" s="2">
        <f t="shared" si="15"/>
        <v>0</v>
      </c>
      <c r="AJ33" s="2">
        <f t="shared" si="16"/>
        <v>0</v>
      </c>
      <c r="AK33" s="2">
        <f t="shared" si="17"/>
        <v>0</v>
      </c>
      <c r="AL33" s="2">
        <f t="shared" si="18"/>
        <v>0</v>
      </c>
      <c r="AM33" s="2">
        <f t="shared" si="19"/>
        <v>0</v>
      </c>
      <c r="AN33" s="2">
        <f t="shared" si="20"/>
        <v>0</v>
      </c>
      <c r="AO33" s="2">
        <f t="shared" si="21"/>
        <v>0</v>
      </c>
    </row>
    <row r="34" spans="1:41">
      <c r="A34" s="2" t="s">
        <v>273</v>
      </c>
      <c r="B34" s="2" t="s">
        <v>254</v>
      </c>
      <c r="C34" s="2" t="s">
        <v>243</v>
      </c>
      <c r="D34" s="2" t="s">
        <v>249</v>
      </c>
      <c r="E34" s="2" t="s">
        <v>253</v>
      </c>
      <c r="F34" s="2" t="s">
        <v>250</v>
      </c>
      <c r="G34" s="2" t="s">
        <v>250</v>
      </c>
      <c r="H34" s="2" t="str">
        <f t="shared" si="0"/>
        <v>eldc Chongqing</v>
      </c>
      <c r="I34" s="2" t="str">
        <f t="shared" si="1"/>
        <v>eldc Chongqing</v>
      </c>
      <c r="J34" s="2" t="s">
        <v>93</v>
      </c>
      <c r="K34" s="1">
        <v>1000</v>
      </c>
      <c r="M34" s="1">
        <v>300</v>
      </c>
      <c r="N34" s="12">
        <v>3.5999999999999997E-2</v>
      </c>
      <c r="O34" s="13">
        <v>35</v>
      </c>
      <c r="P34" s="13">
        <f t="shared" si="2"/>
        <v>10.5</v>
      </c>
      <c r="Q34" s="13">
        <f t="shared" si="3"/>
        <v>2.9166666666666665</v>
      </c>
      <c r="R34" s="11">
        <f>POWER(1-N34,M34/1000)</f>
        <v>0.98906107466114335</v>
      </c>
      <c r="S34" s="11">
        <v>0.36</v>
      </c>
      <c r="T34" s="11">
        <f t="shared" si="4"/>
        <v>0.3560619868780116</v>
      </c>
      <c r="U34" s="8">
        <v>6</v>
      </c>
      <c r="V34" s="4">
        <v>45658</v>
      </c>
      <c r="W34" s="2">
        <v>2021</v>
      </c>
      <c r="X34" s="9">
        <v>0</v>
      </c>
      <c r="Y34" s="2">
        <f t="shared" si="5"/>
        <v>0</v>
      </c>
      <c r="Z34" s="2">
        <f t="shared" si="6"/>
        <v>0</v>
      </c>
      <c r="AA34" s="2">
        <f t="shared" si="7"/>
        <v>0</v>
      </c>
      <c r="AB34" s="2">
        <f t="shared" si="8"/>
        <v>0</v>
      </c>
      <c r="AC34" s="2">
        <f t="shared" si="9"/>
        <v>0</v>
      </c>
      <c r="AD34" s="2">
        <f t="shared" si="10"/>
        <v>0</v>
      </c>
      <c r="AE34" s="2">
        <f t="shared" si="11"/>
        <v>0</v>
      </c>
      <c r="AF34" s="2">
        <f t="shared" si="12"/>
        <v>0</v>
      </c>
      <c r="AG34" s="2">
        <f t="shared" si="13"/>
        <v>0</v>
      </c>
      <c r="AH34" s="2">
        <f t="shared" si="14"/>
        <v>0</v>
      </c>
      <c r="AI34" s="2">
        <f t="shared" si="15"/>
        <v>0</v>
      </c>
      <c r="AJ34" s="2">
        <f t="shared" si="16"/>
        <v>0</v>
      </c>
      <c r="AK34" s="2">
        <f t="shared" si="17"/>
        <v>0</v>
      </c>
      <c r="AL34" s="2">
        <f t="shared" si="18"/>
        <v>0</v>
      </c>
      <c r="AM34" s="2">
        <f t="shared" si="19"/>
        <v>0</v>
      </c>
      <c r="AN34" s="2">
        <f t="shared" si="20"/>
        <v>0</v>
      </c>
      <c r="AO34" s="2">
        <f t="shared" si="21"/>
        <v>0</v>
      </c>
    </row>
    <row r="35" spans="1:41">
      <c r="A35" s="2" t="s">
        <v>94</v>
      </c>
      <c r="B35" s="2" t="s">
        <v>20</v>
      </c>
      <c r="C35" s="2" t="s">
        <v>127</v>
      </c>
      <c r="D35" s="2" t="s">
        <v>44</v>
      </c>
      <c r="E35" s="2" t="s">
        <v>45</v>
      </c>
      <c r="F35" s="2" t="s">
        <v>44</v>
      </c>
      <c r="G35" s="2" t="s">
        <v>45</v>
      </c>
      <c r="H35" s="2" t="str">
        <f t="shared" si="0"/>
        <v>eldc Yunnan</v>
      </c>
      <c r="I35" s="2" t="str">
        <f t="shared" si="1"/>
        <v>eldc Guangdong</v>
      </c>
      <c r="J35" s="2" t="s">
        <v>92</v>
      </c>
      <c r="K35" s="1">
        <v>800</v>
      </c>
      <c r="L35" s="1">
        <v>1438</v>
      </c>
      <c r="M35" s="1">
        <v>1438</v>
      </c>
      <c r="N35" s="12">
        <v>2.8000000000000001E-2</v>
      </c>
      <c r="O35" s="13">
        <v>35</v>
      </c>
      <c r="P35" s="13">
        <f t="shared" si="2"/>
        <v>50.33</v>
      </c>
      <c r="Q35" s="13">
        <f t="shared" si="3"/>
        <v>13.980555555555554</v>
      </c>
      <c r="R35" s="11">
        <f>POWER(1-N35,M35/1000)</f>
        <v>0.95998420828161724</v>
      </c>
      <c r="S35" s="11">
        <v>0.36</v>
      </c>
      <c r="T35" s="11">
        <f t="shared" si="4"/>
        <v>0.34559431498138221</v>
      </c>
      <c r="U35" s="3">
        <v>5</v>
      </c>
      <c r="V35" s="4">
        <v>40330</v>
      </c>
      <c r="W35" s="5">
        <v>38930</v>
      </c>
      <c r="X35" s="9">
        <v>0</v>
      </c>
      <c r="Y35" s="2">
        <f t="shared" si="5"/>
        <v>0</v>
      </c>
      <c r="Z35" s="2">
        <f t="shared" si="6"/>
        <v>0</v>
      </c>
      <c r="AA35" s="2">
        <f t="shared" si="7"/>
        <v>0</v>
      </c>
      <c r="AB35" s="2">
        <f t="shared" si="8"/>
        <v>0</v>
      </c>
      <c r="AC35" s="2">
        <f t="shared" si="9"/>
        <v>0</v>
      </c>
      <c r="AD35" s="2">
        <f t="shared" si="10"/>
        <v>0</v>
      </c>
      <c r="AE35" s="2">
        <f t="shared" si="11"/>
        <v>0</v>
      </c>
      <c r="AF35" s="2">
        <f t="shared" si="12"/>
        <v>0</v>
      </c>
      <c r="AG35" s="2">
        <f t="shared" si="13"/>
        <v>0</v>
      </c>
      <c r="AH35" s="2">
        <f t="shared" si="14"/>
        <v>0</v>
      </c>
      <c r="AI35" s="2">
        <f t="shared" si="15"/>
        <v>0</v>
      </c>
      <c r="AJ35" s="2">
        <f t="shared" si="16"/>
        <v>0</v>
      </c>
      <c r="AK35" s="2">
        <f t="shared" si="17"/>
        <v>0</v>
      </c>
      <c r="AL35" s="2">
        <f t="shared" si="18"/>
        <v>0</v>
      </c>
      <c r="AM35" s="2">
        <f t="shared" si="19"/>
        <v>0</v>
      </c>
      <c r="AN35" s="2">
        <f t="shared" si="20"/>
        <v>0</v>
      </c>
      <c r="AO35" s="2">
        <f t="shared" si="21"/>
        <v>0</v>
      </c>
    </row>
    <row r="36" spans="1:41">
      <c r="A36" s="2" t="s">
        <v>95</v>
      </c>
      <c r="B36" s="2" t="s">
        <v>21</v>
      </c>
      <c r="C36" s="2" t="s">
        <v>46</v>
      </c>
      <c r="D36" s="2" t="s">
        <v>47</v>
      </c>
      <c r="E36" s="2" t="s">
        <v>48</v>
      </c>
      <c r="F36" s="2" t="s">
        <v>47</v>
      </c>
      <c r="G36" s="2" t="s">
        <v>48</v>
      </c>
      <c r="H36" s="2" t="str">
        <f t="shared" si="0"/>
        <v>eldc Sichuan</v>
      </c>
      <c r="I36" s="2" t="str">
        <f t="shared" si="1"/>
        <v>eldc Shanghai</v>
      </c>
      <c r="J36" s="2" t="s">
        <v>92</v>
      </c>
      <c r="K36" s="1">
        <v>800</v>
      </c>
      <c r="L36" s="1">
        <v>1907</v>
      </c>
      <c r="M36" s="1">
        <v>1907</v>
      </c>
      <c r="N36" s="12">
        <v>2.8000000000000001E-2</v>
      </c>
      <c r="O36" s="13">
        <v>35</v>
      </c>
      <c r="P36" s="13">
        <f t="shared" si="2"/>
        <v>66.745000000000005</v>
      </c>
      <c r="Q36" s="13">
        <f t="shared" si="3"/>
        <v>18.540277777777778</v>
      </c>
      <c r="R36" s="11">
        <f>POWER(1-N36,M36/1000)</f>
        <v>0.9472826154877938</v>
      </c>
      <c r="S36" s="11">
        <v>0.36</v>
      </c>
      <c r="T36" s="11">
        <f t="shared" si="4"/>
        <v>0.34102174157560577</v>
      </c>
      <c r="U36" s="3">
        <v>6.4</v>
      </c>
      <c r="V36" s="4">
        <v>40360</v>
      </c>
      <c r="W36" s="5">
        <v>39417</v>
      </c>
      <c r="X36" s="9">
        <v>0</v>
      </c>
      <c r="Y36" s="2">
        <f t="shared" si="5"/>
        <v>0</v>
      </c>
      <c r="Z36" s="2">
        <f t="shared" si="6"/>
        <v>0</v>
      </c>
      <c r="AA36" s="2">
        <f t="shared" si="7"/>
        <v>0</v>
      </c>
      <c r="AB36" s="2">
        <f t="shared" si="8"/>
        <v>0</v>
      </c>
      <c r="AC36" s="2">
        <f t="shared" si="9"/>
        <v>0</v>
      </c>
      <c r="AD36" s="2">
        <f t="shared" si="10"/>
        <v>0</v>
      </c>
      <c r="AE36" s="2">
        <f t="shared" si="11"/>
        <v>0</v>
      </c>
      <c r="AF36" s="2">
        <f t="shared" si="12"/>
        <v>0</v>
      </c>
      <c r="AG36" s="2">
        <f t="shared" si="13"/>
        <v>0</v>
      </c>
      <c r="AH36" s="2">
        <f t="shared" si="14"/>
        <v>0</v>
      </c>
      <c r="AI36" s="2">
        <f t="shared" si="15"/>
        <v>0</v>
      </c>
      <c r="AJ36" s="2">
        <f t="shared" si="16"/>
        <v>0</v>
      </c>
      <c r="AK36" s="2">
        <f t="shared" si="17"/>
        <v>0</v>
      </c>
      <c r="AL36" s="2">
        <f t="shared" si="18"/>
        <v>0</v>
      </c>
      <c r="AM36" s="2">
        <f t="shared" si="19"/>
        <v>0</v>
      </c>
      <c r="AN36" s="2">
        <f t="shared" si="20"/>
        <v>0</v>
      </c>
      <c r="AO36" s="2">
        <f t="shared" si="21"/>
        <v>0</v>
      </c>
    </row>
    <row r="37" spans="1:41">
      <c r="A37" s="2" t="s">
        <v>97</v>
      </c>
      <c r="B37" s="2" t="s">
        <v>22</v>
      </c>
      <c r="C37" s="2" t="s">
        <v>69</v>
      </c>
      <c r="D37" s="2" t="s">
        <v>70</v>
      </c>
      <c r="E37" s="2" t="s">
        <v>71</v>
      </c>
      <c r="F37" s="2" t="s">
        <v>47</v>
      </c>
      <c r="G37" s="2" t="s">
        <v>64</v>
      </c>
      <c r="H37" s="2" t="str">
        <f t="shared" si="0"/>
        <v>eldc Sichuan</v>
      </c>
      <c r="I37" s="2" t="str">
        <f t="shared" si="1"/>
        <v>eldc Jiangsu</v>
      </c>
      <c r="J37" s="2" t="s">
        <v>92</v>
      </c>
      <c r="K37" s="1">
        <v>800</v>
      </c>
      <c r="L37" s="1">
        <v>2059</v>
      </c>
      <c r="M37" s="1">
        <v>2059</v>
      </c>
      <c r="N37" s="12">
        <v>2.8000000000000001E-2</v>
      </c>
      <c r="O37" s="13">
        <v>35</v>
      </c>
      <c r="P37" s="13">
        <f t="shared" si="2"/>
        <v>72.065000000000012</v>
      </c>
      <c r="Q37" s="13">
        <f t="shared" si="3"/>
        <v>20.018055555555559</v>
      </c>
      <c r="R37" s="11">
        <f>POWER(1-N37,M37/1000)</f>
        <v>0.94320227473591489</v>
      </c>
      <c r="S37" s="11">
        <v>0.36</v>
      </c>
      <c r="T37" s="11">
        <f t="shared" si="4"/>
        <v>0.33955281890492933</v>
      </c>
      <c r="U37" s="3">
        <v>7.2</v>
      </c>
      <c r="V37" s="4">
        <v>41244</v>
      </c>
      <c r="W37" s="5">
        <v>40148</v>
      </c>
      <c r="X37" s="9">
        <v>0</v>
      </c>
      <c r="Y37" s="2">
        <f t="shared" si="5"/>
        <v>0</v>
      </c>
      <c r="Z37" s="2">
        <f t="shared" si="6"/>
        <v>0</v>
      </c>
      <c r="AA37" s="2">
        <f t="shared" si="7"/>
        <v>0</v>
      </c>
      <c r="AB37" s="2">
        <f t="shared" si="8"/>
        <v>0</v>
      </c>
      <c r="AC37" s="2">
        <f t="shared" si="9"/>
        <v>0</v>
      </c>
      <c r="AD37" s="2">
        <f t="shared" si="10"/>
        <v>0</v>
      </c>
      <c r="AE37" s="2">
        <f t="shared" si="11"/>
        <v>0</v>
      </c>
      <c r="AF37" s="2">
        <f t="shared" si="12"/>
        <v>0</v>
      </c>
      <c r="AG37" s="2">
        <f t="shared" si="13"/>
        <v>0</v>
      </c>
      <c r="AH37" s="2">
        <f t="shared" si="14"/>
        <v>0</v>
      </c>
      <c r="AI37" s="2">
        <f t="shared" si="15"/>
        <v>0</v>
      </c>
      <c r="AJ37" s="2">
        <f t="shared" si="16"/>
        <v>0</v>
      </c>
      <c r="AK37" s="2">
        <f t="shared" si="17"/>
        <v>0</v>
      </c>
      <c r="AL37" s="2">
        <f t="shared" si="18"/>
        <v>0</v>
      </c>
      <c r="AM37" s="2">
        <f t="shared" si="19"/>
        <v>0</v>
      </c>
      <c r="AN37" s="2">
        <f t="shared" si="20"/>
        <v>0</v>
      </c>
      <c r="AO37" s="2">
        <f t="shared" si="21"/>
        <v>0</v>
      </c>
    </row>
    <row r="38" spans="1:41">
      <c r="A38" s="2" t="s">
        <v>98</v>
      </c>
      <c r="B38" s="2" t="s">
        <v>23</v>
      </c>
      <c r="C38" s="2" t="s">
        <v>51</v>
      </c>
      <c r="D38" s="2" t="s">
        <v>52</v>
      </c>
      <c r="E38" s="2" t="s">
        <v>45</v>
      </c>
      <c r="F38" s="2" t="s">
        <v>44</v>
      </c>
      <c r="G38" s="2" t="s">
        <v>45</v>
      </c>
      <c r="H38" s="2" t="str">
        <f t="shared" si="0"/>
        <v>eldc Yunnan</v>
      </c>
      <c r="I38" s="2" t="str">
        <f t="shared" si="1"/>
        <v>eldc Guangdong</v>
      </c>
      <c r="J38" s="2" t="s">
        <v>92</v>
      </c>
      <c r="K38" s="1">
        <v>800</v>
      </c>
      <c r="L38" s="1">
        <v>1413</v>
      </c>
      <c r="M38" s="1">
        <v>1413</v>
      </c>
      <c r="N38" s="12">
        <v>2.8000000000000001E-2</v>
      </c>
      <c r="O38" s="13">
        <v>35</v>
      </c>
      <c r="P38" s="13">
        <f t="shared" si="2"/>
        <v>49.454999999999998</v>
      </c>
      <c r="Q38" s="13">
        <f t="shared" si="3"/>
        <v>13.737499999999999</v>
      </c>
      <c r="R38" s="11">
        <f>POWER(1-N38,M38/1000)</f>
        <v>0.96066602647056298</v>
      </c>
      <c r="S38" s="11">
        <v>0.36</v>
      </c>
      <c r="T38" s="11">
        <f t="shared" si="4"/>
        <v>0.34583976952940265</v>
      </c>
      <c r="U38" s="3">
        <v>5</v>
      </c>
      <c r="V38" s="4">
        <v>42125</v>
      </c>
      <c r="W38" s="5">
        <v>40878</v>
      </c>
      <c r="X38" s="9">
        <v>0</v>
      </c>
      <c r="Y38" s="2">
        <f t="shared" si="5"/>
        <v>0</v>
      </c>
      <c r="Z38" s="2">
        <f t="shared" si="6"/>
        <v>0</v>
      </c>
      <c r="AA38" s="2">
        <f t="shared" si="7"/>
        <v>0</v>
      </c>
      <c r="AB38" s="2">
        <f t="shared" si="8"/>
        <v>0</v>
      </c>
      <c r="AC38" s="2">
        <f t="shared" si="9"/>
        <v>0</v>
      </c>
      <c r="AD38" s="2">
        <f t="shared" si="10"/>
        <v>0</v>
      </c>
      <c r="AE38" s="2">
        <f t="shared" si="11"/>
        <v>0</v>
      </c>
      <c r="AF38" s="2">
        <f t="shared" si="12"/>
        <v>0</v>
      </c>
      <c r="AG38" s="2">
        <f t="shared" si="13"/>
        <v>0</v>
      </c>
      <c r="AH38" s="2">
        <f t="shared" si="14"/>
        <v>0</v>
      </c>
      <c r="AI38" s="2">
        <f t="shared" si="15"/>
        <v>0</v>
      </c>
      <c r="AJ38" s="2">
        <f t="shared" si="16"/>
        <v>0</v>
      </c>
      <c r="AK38" s="2">
        <f t="shared" si="17"/>
        <v>0</v>
      </c>
      <c r="AL38" s="2">
        <f t="shared" si="18"/>
        <v>0</v>
      </c>
      <c r="AM38" s="2">
        <f t="shared" si="19"/>
        <v>0</v>
      </c>
      <c r="AN38" s="2">
        <f t="shared" si="20"/>
        <v>0</v>
      </c>
      <c r="AO38" s="2">
        <f t="shared" si="21"/>
        <v>0</v>
      </c>
    </row>
    <row r="39" spans="1:41">
      <c r="A39" s="2" t="s">
        <v>99</v>
      </c>
      <c r="B39" s="2" t="s">
        <v>24</v>
      </c>
      <c r="C39" s="2" t="s">
        <v>128</v>
      </c>
      <c r="D39" s="2" t="s">
        <v>53</v>
      </c>
      <c r="E39" s="2" t="s">
        <v>54</v>
      </c>
      <c r="F39" s="2" t="s">
        <v>84</v>
      </c>
      <c r="G39" s="2" t="s">
        <v>82</v>
      </c>
      <c r="H39" s="2" t="str">
        <f t="shared" si="0"/>
        <v>eldc Xinjiang</v>
      </c>
      <c r="I39" s="2" t="str">
        <f t="shared" si="1"/>
        <v>eldc Henan</v>
      </c>
      <c r="J39" s="2" t="s">
        <v>92</v>
      </c>
      <c r="K39" s="1">
        <v>800</v>
      </c>
      <c r="L39" s="1">
        <v>2210</v>
      </c>
      <c r="M39" s="1">
        <v>2210</v>
      </c>
      <c r="N39" s="12">
        <v>2.8000000000000001E-2</v>
      </c>
      <c r="O39" s="13">
        <v>35</v>
      </c>
      <c r="P39" s="13">
        <f t="shared" si="2"/>
        <v>77.349999999999994</v>
      </c>
      <c r="Q39" s="13">
        <f t="shared" si="3"/>
        <v>21.486111111111111</v>
      </c>
      <c r="R39" s="11">
        <f>POWER(1-N39,M39/1000)</f>
        <v>0.93916618115835038</v>
      </c>
      <c r="S39" s="11">
        <v>0.36</v>
      </c>
      <c r="T39" s="11">
        <f t="shared" si="4"/>
        <v>0.3380998252170061</v>
      </c>
      <c r="U39" s="3">
        <v>8</v>
      </c>
      <c r="V39" s="4">
        <v>41640</v>
      </c>
      <c r="W39" s="5">
        <v>41030</v>
      </c>
      <c r="X39" s="9">
        <v>0.5</v>
      </c>
      <c r="Y39" s="2">
        <f t="shared" si="5"/>
        <v>4</v>
      </c>
      <c r="Z39" s="2">
        <f t="shared" si="6"/>
        <v>4</v>
      </c>
      <c r="AA39" s="2">
        <f t="shared" si="7"/>
        <v>4</v>
      </c>
      <c r="AB39" s="2">
        <f t="shared" si="8"/>
        <v>4</v>
      </c>
      <c r="AC39" s="2">
        <f t="shared" si="9"/>
        <v>4</v>
      </c>
      <c r="AD39" s="2">
        <f t="shared" si="10"/>
        <v>4</v>
      </c>
      <c r="AE39" s="2">
        <f t="shared" si="11"/>
        <v>4</v>
      </c>
      <c r="AF39" s="2">
        <f t="shared" si="12"/>
        <v>4</v>
      </c>
      <c r="AG39" s="2">
        <f t="shared" si="13"/>
        <v>4</v>
      </c>
      <c r="AH39" s="2">
        <f t="shared" si="14"/>
        <v>4</v>
      </c>
      <c r="AI39" s="2">
        <f t="shared" si="15"/>
        <v>4</v>
      </c>
      <c r="AJ39" s="2">
        <f t="shared" si="16"/>
        <v>4</v>
      </c>
      <c r="AK39" s="2">
        <f t="shared" si="17"/>
        <v>4</v>
      </c>
      <c r="AL39" s="2">
        <f t="shared" si="18"/>
        <v>4</v>
      </c>
      <c r="AM39" s="2">
        <f t="shared" si="19"/>
        <v>4</v>
      </c>
      <c r="AN39" s="2">
        <f t="shared" si="20"/>
        <v>4</v>
      </c>
      <c r="AO39" s="2">
        <f t="shared" si="21"/>
        <v>4</v>
      </c>
    </row>
    <row r="40" spans="1:41">
      <c r="A40" s="2" t="s">
        <v>100</v>
      </c>
      <c r="B40" s="2" t="s">
        <v>25</v>
      </c>
      <c r="C40" s="2" t="s">
        <v>129</v>
      </c>
      <c r="D40" s="2" t="s">
        <v>55</v>
      </c>
      <c r="E40" s="2" t="s">
        <v>56</v>
      </c>
      <c r="F40" s="2" t="s">
        <v>44</v>
      </c>
      <c r="G40" s="2" t="s">
        <v>66</v>
      </c>
      <c r="H40" s="2" t="str">
        <f t="shared" si="0"/>
        <v>eldc Yunnan</v>
      </c>
      <c r="I40" s="2" t="str">
        <f t="shared" si="1"/>
        <v>eldc Zhejiang</v>
      </c>
      <c r="J40" s="2" t="s">
        <v>92</v>
      </c>
      <c r="K40" s="1">
        <v>800</v>
      </c>
      <c r="L40" s="1">
        <v>1680</v>
      </c>
      <c r="M40" s="1">
        <v>1680</v>
      </c>
      <c r="N40" s="12">
        <v>2.8000000000000001E-2</v>
      </c>
      <c r="O40" s="13">
        <v>35</v>
      </c>
      <c r="P40" s="13">
        <f t="shared" si="2"/>
        <v>58.8</v>
      </c>
      <c r="Q40" s="13">
        <f t="shared" si="3"/>
        <v>16.333333333333332</v>
      </c>
      <c r="R40" s="11">
        <f>POWER(1-N40,M40/1000)</f>
        <v>0.95340917081296905</v>
      </c>
      <c r="S40" s="11">
        <v>0.36</v>
      </c>
      <c r="T40" s="11">
        <f t="shared" si="4"/>
        <v>0.34322730149266883</v>
      </c>
      <c r="U40" s="3">
        <v>8</v>
      </c>
      <c r="V40" s="4">
        <v>41821</v>
      </c>
      <c r="W40" s="5">
        <v>41122</v>
      </c>
      <c r="X40" s="9">
        <v>0</v>
      </c>
      <c r="Y40" s="2">
        <f t="shared" si="5"/>
        <v>0</v>
      </c>
      <c r="Z40" s="2">
        <f t="shared" si="6"/>
        <v>0</v>
      </c>
      <c r="AA40" s="2">
        <f t="shared" si="7"/>
        <v>0</v>
      </c>
      <c r="AB40" s="2">
        <f t="shared" si="8"/>
        <v>0</v>
      </c>
      <c r="AC40" s="2">
        <f t="shared" si="9"/>
        <v>0</v>
      </c>
      <c r="AD40" s="2">
        <f t="shared" si="10"/>
        <v>0</v>
      </c>
      <c r="AE40" s="2">
        <f t="shared" si="11"/>
        <v>0</v>
      </c>
      <c r="AF40" s="2">
        <f t="shared" si="12"/>
        <v>0</v>
      </c>
      <c r="AG40" s="2">
        <f t="shared" si="13"/>
        <v>0</v>
      </c>
      <c r="AH40" s="2">
        <f t="shared" si="14"/>
        <v>0</v>
      </c>
      <c r="AI40" s="2">
        <f t="shared" si="15"/>
        <v>0</v>
      </c>
      <c r="AJ40" s="2">
        <f t="shared" si="16"/>
        <v>0</v>
      </c>
      <c r="AK40" s="2">
        <f t="shared" si="17"/>
        <v>0</v>
      </c>
      <c r="AL40" s="2">
        <f t="shared" si="18"/>
        <v>0</v>
      </c>
      <c r="AM40" s="2">
        <f t="shared" si="19"/>
        <v>0</v>
      </c>
      <c r="AN40" s="2">
        <f t="shared" si="20"/>
        <v>0</v>
      </c>
      <c r="AO40" s="2">
        <f t="shared" si="21"/>
        <v>0</v>
      </c>
    </row>
    <row r="41" spans="1:41">
      <c r="A41" s="2" t="s">
        <v>101</v>
      </c>
      <c r="B41" s="2" t="s">
        <v>27</v>
      </c>
      <c r="C41" s="2" t="s">
        <v>133</v>
      </c>
      <c r="D41" s="2" t="s">
        <v>65</v>
      </c>
      <c r="E41" s="2" t="s">
        <v>66</v>
      </c>
      <c r="F41" s="2" t="s">
        <v>86</v>
      </c>
      <c r="G41" s="2" t="s">
        <v>66</v>
      </c>
      <c r="H41" s="2" t="str">
        <f t="shared" si="0"/>
        <v>eldc Ningxia</v>
      </c>
      <c r="I41" s="2" t="str">
        <f t="shared" si="1"/>
        <v>eldc Zhejiang</v>
      </c>
      <c r="J41" s="2" t="s">
        <v>92</v>
      </c>
      <c r="K41" s="1">
        <v>800</v>
      </c>
      <c r="L41" s="1">
        <v>1720</v>
      </c>
      <c r="M41" s="1">
        <v>1720</v>
      </c>
      <c r="N41" s="12">
        <v>2.8000000000000001E-2</v>
      </c>
      <c r="O41" s="13">
        <v>35</v>
      </c>
      <c r="P41" s="13">
        <f t="shared" si="2"/>
        <v>60.199999999999996</v>
      </c>
      <c r="Q41" s="13">
        <f t="shared" si="3"/>
        <v>16.722222222222221</v>
      </c>
      <c r="R41" s="11">
        <f>POWER(1-N41,M41/1000)</f>
        <v>0.95232673296448334</v>
      </c>
      <c r="S41" s="11">
        <v>0.36</v>
      </c>
      <c r="T41" s="11">
        <f t="shared" si="4"/>
        <v>0.342837623867214</v>
      </c>
      <c r="U41" s="3">
        <v>8</v>
      </c>
      <c r="V41" s="4">
        <v>42614</v>
      </c>
      <c r="W41" s="5">
        <v>41944</v>
      </c>
      <c r="X41" s="9">
        <v>0.5</v>
      </c>
      <c r="Y41" s="2">
        <f t="shared" si="5"/>
        <v>4</v>
      </c>
      <c r="Z41" s="2">
        <f t="shared" si="6"/>
        <v>0</v>
      </c>
      <c r="AA41" s="2">
        <f t="shared" si="7"/>
        <v>4</v>
      </c>
      <c r="AB41" s="2">
        <f t="shared" si="8"/>
        <v>4</v>
      </c>
      <c r="AC41" s="2">
        <f t="shared" si="9"/>
        <v>4</v>
      </c>
      <c r="AD41" s="2">
        <f t="shared" si="10"/>
        <v>4</v>
      </c>
      <c r="AE41" s="2">
        <f t="shared" si="11"/>
        <v>4</v>
      </c>
      <c r="AF41" s="2">
        <f t="shared" si="12"/>
        <v>4</v>
      </c>
      <c r="AG41" s="2">
        <f t="shared" si="13"/>
        <v>4</v>
      </c>
      <c r="AH41" s="2">
        <f t="shared" si="14"/>
        <v>4</v>
      </c>
      <c r="AI41" s="2">
        <f t="shared" si="15"/>
        <v>4</v>
      </c>
      <c r="AJ41" s="2">
        <f t="shared" si="16"/>
        <v>4</v>
      </c>
      <c r="AK41" s="2">
        <f t="shared" si="17"/>
        <v>4</v>
      </c>
      <c r="AL41" s="2">
        <f t="shared" si="18"/>
        <v>4</v>
      </c>
      <c r="AM41" s="2">
        <f t="shared" si="19"/>
        <v>4</v>
      </c>
      <c r="AN41" s="2">
        <f t="shared" si="20"/>
        <v>4</v>
      </c>
      <c r="AO41" s="2">
        <f t="shared" si="21"/>
        <v>4</v>
      </c>
    </row>
    <row r="42" spans="1:41">
      <c r="A42" s="2" t="s">
        <v>102</v>
      </c>
      <c r="B42" s="2" t="s">
        <v>28</v>
      </c>
      <c r="C42" s="2" t="s">
        <v>134</v>
      </c>
      <c r="D42" s="2" t="s">
        <v>67</v>
      </c>
      <c r="E42" s="2" t="s">
        <v>68</v>
      </c>
      <c r="F42" s="2" t="s">
        <v>87</v>
      </c>
      <c r="G42" s="2" t="s">
        <v>68</v>
      </c>
      <c r="H42" s="2" t="str">
        <f t="shared" si="0"/>
        <v>eldc Gansu</v>
      </c>
      <c r="I42" s="2" t="str">
        <f t="shared" si="1"/>
        <v>eldc Hunan</v>
      </c>
      <c r="J42" s="2" t="s">
        <v>92</v>
      </c>
      <c r="K42" s="1">
        <v>800</v>
      </c>
      <c r="L42" s="1">
        <v>2383</v>
      </c>
      <c r="M42" s="1">
        <v>2383</v>
      </c>
      <c r="N42" s="12">
        <v>2.8000000000000001E-2</v>
      </c>
      <c r="O42" s="13">
        <v>35</v>
      </c>
      <c r="P42" s="13">
        <f t="shared" si="2"/>
        <v>83.405000000000001</v>
      </c>
      <c r="Q42" s="13">
        <f t="shared" si="3"/>
        <v>23.168055555555554</v>
      </c>
      <c r="R42" s="11">
        <f>POWER(1-N42,M42/1000)</f>
        <v>0.93456327181143994</v>
      </c>
      <c r="S42" s="11">
        <v>0.36</v>
      </c>
      <c r="T42" s="11">
        <f t="shared" si="4"/>
        <v>0.33644277785211835</v>
      </c>
      <c r="U42" s="3">
        <v>8</v>
      </c>
      <c r="V42" s="4">
        <v>42887</v>
      </c>
      <c r="W42" s="5">
        <v>42156</v>
      </c>
      <c r="X42" s="9">
        <v>0.5</v>
      </c>
      <c r="Y42" s="2">
        <f t="shared" si="5"/>
        <v>4</v>
      </c>
      <c r="Z42" s="2">
        <f t="shared" si="6"/>
        <v>0</v>
      </c>
      <c r="AA42" s="2">
        <f t="shared" si="7"/>
        <v>0</v>
      </c>
      <c r="AB42" s="2">
        <f t="shared" si="8"/>
        <v>4</v>
      </c>
      <c r="AC42" s="2">
        <f t="shared" si="9"/>
        <v>4</v>
      </c>
      <c r="AD42" s="2">
        <f t="shared" si="10"/>
        <v>4</v>
      </c>
      <c r="AE42" s="2">
        <f t="shared" si="11"/>
        <v>4</v>
      </c>
      <c r="AF42" s="2">
        <f t="shared" si="12"/>
        <v>4</v>
      </c>
      <c r="AG42" s="2">
        <f t="shared" si="13"/>
        <v>4</v>
      </c>
      <c r="AH42" s="2">
        <f t="shared" si="14"/>
        <v>4</v>
      </c>
      <c r="AI42" s="2">
        <f t="shared" si="15"/>
        <v>4</v>
      </c>
      <c r="AJ42" s="2">
        <f t="shared" si="16"/>
        <v>4</v>
      </c>
      <c r="AK42" s="2">
        <f t="shared" si="17"/>
        <v>4</v>
      </c>
      <c r="AL42" s="2">
        <f t="shared" si="18"/>
        <v>4</v>
      </c>
      <c r="AM42" s="2">
        <f t="shared" si="19"/>
        <v>4</v>
      </c>
      <c r="AN42" s="2">
        <f t="shared" si="20"/>
        <v>4</v>
      </c>
      <c r="AO42" s="2">
        <f t="shared" si="21"/>
        <v>4</v>
      </c>
    </row>
    <row r="43" spans="1:41">
      <c r="A43" s="2" t="s">
        <v>103</v>
      </c>
      <c r="B43" s="2" t="s">
        <v>29</v>
      </c>
      <c r="C43" s="2" t="s">
        <v>135</v>
      </c>
      <c r="D43" s="2" t="s">
        <v>63</v>
      </c>
      <c r="E43" s="2" t="s">
        <v>64</v>
      </c>
      <c r="F43" s="2" t="s">
        <v>79</v>
      </c>
      <c r="G43" s="2" t="s">
        <v>64</v>
      </c>
      <c r="H43" s="2" t="str">
        <f>CONCATENATE("eldc ",F43)</f>
        <v>eldc Shanxi</v>
      </c>
      <c r="I43" s="2" t="str">
        <f t="shared" si="1"/>
        <v>eldc Jiangsu</v>
      </c>
      <c r="J43" s="2" t="s">
        <v>92</v>
      </c>
      <c r="K43" s="1">
        <v>800</v>
      </c>
      <c r="L43" s="1">
        <v>1119</v>
      </c>
      <c r="M43" s="1">
        <v>1119</v>
      </c>
      <c r="N43" s="12">
        <v>2.8000000000000001E-2</v>
      </c>
      <c r="O43" s="13">
        <v>35</v>
      </c>
      <c r="P43" s="13">
        <f t="shared" si="2"/>
        <v>39.164999999999999</v>
      </c>
      <c r="Q43" s="13">
        <f t="shared" si="3"/>
        <v>10.879166666666666</v>
      </c>
      <c r="R43" s="11">
        <f>POWER(1-N43,M43/1000)</f>
        <v>0.96872063407224707</v>
      </c>
      <c r="S43" s="11">
        <v>0.36</v>
      </c>
      <c r="T43" s="11">
        <f t="shared" si="4"/>
        <v>0.34873942826600896</v>
      </c>
      <c r="U43" s="3">
        <v>8</v>
      </c>
      <c r="V43" s="4">
        <v>42917</v>
      </c>
      <c r="W43" s="5">
        <v>42156</v>
      </c>
      <c r="X43" s="9">
        <v>1</v>
      </c>
      <c r="Y43" s="2">
        <f t="shared" si="5"/>
        <v>8</v>
      </c>
      <c r="Z43" s="2">
        <f t="shared" si="6"/>
        <v>0</v>
      </c>
      <c r="AA43" s="2">
        <f t="shared" si="7"/>
        <v>0</v>
      </c>
      <c r="AB43" s="2">
        <f t="shared" si="8"/>
        <v>8</v>
      </c>
      <c r="AC43" s="2">
        <f t="shared" si="9"/>
        <v>8</v>
      </c>
      <c r="AD43" s="2">
        <f t="shared" si="10"/>
        <v>8</v>
      </c>
      <c r="AE43" s="2">
        <f t="shared" si="11"/>
        <v>8</v>
      </c>
      <c r="AF43" s="2">
        <f t="shared" si="12"/>
        <v>8</v>
      </c>
      <c r="AG43" s="2">
        <f t="shared" si="13"/>
        <v>8</v>
      </c>
      <c r="AH43" s="2">
        <f t="shared" si="14"/>
        <v>8</v>
      </c>
      <c r="AI43" s="2">
        <f t="shared" si="15"/>
        <v>8</v>
      </c>
      <c r="AJ43" s="2">
        <f t="shared" si="16"/>
        <v>8</v>
      </c>
      <c r="AK43" s="2">
        <f t="shared" si="17"/>
        <v>8</v>
      </c>
      <c r="AL43" s="2">
        <f t="shared" si="18"/>
        <v>8</v>
      </c>
      <c r="AM43" s="2">
        <f t="shared" si="19"/>
        <v>8</v>
      </c>
      <c r="AN43" s="2">
        <f t="shared" si="20"/>
        <v>8</v>
      </c>
      <c r="AO43" s="2">
        <f t="shared" si="21"/>
        <v>8</v>
      </c>
    </row>
    <row r="44" spans="1:41">
      <c r="A44" s="2" t="s">
        <v>104</v>
      </c>
      <c r="B44" s="2" t="s">
        <v>30</v>
      </c>
      <c r="C44" s="2" t="s">
        <v>136</v>
      </c>
      <c r="D44" s="2" t="s">
        <v>59</v>
      </c>
      <c r="E44" s="2" t="s">
        <v>74</v>
      </c>
      <c r="F44" s="2" t="s">
        <v>85</v>
      </c>
      <c r="G44" s="2" t="s">
        <v>64</v>
      </c>
      <c r="H44" s="2" t="str">
        <f t="shared" si="0"/>
        <v>eldc Inner Mongolia</v>
      </c>
      <c r="I44" s="2" t="str">
        <f t="shared" si="1"/>
        <v>eldc Jiangsu</v>
      </c>
      <c r="J44" s="2" t="s">
        <v>92</v>
      </c>
      <c r="K44" s="1">
        <v>800</v>
      </c>
      <c r="L44" s="1">
        <v>1620</v>
      </c>
      <c r="M44" s="1">
        <v>1620</v>
      </c>
      <c r="N44" s="12">
        <v>2.8000000000000001E-2</v>
      </c>
      <c r="O44" s="13">
        <v>35</v>
      </c>
      <c r="P44" s="13">
        <f t="shared" si="2"/>
        <v>56.7</v>
      </c>
      <c r="Q44" s="13">
        <f t="shared" si="3"/>
        <v>15.75</v>
      </c>
      <c r="R44" s="11">
        <f>POWER(1-N44,M44/1000)</f>
        <v>0.95503513488262282</v>
      </c>
      <c r="S44" s="11">
        <v>0.36</v>
      </c>
      <c r="T44" s="11">
        <f t="shared" si="4"/>
        <v>0.34381264855774418</v>
      </c>
      <c r="U44" s="3">
        <v>10</v>
      </c>
      <c r="V44" s="4">
        <v>43009</v>
      </c>
      <c r="W44" s="5">
        <v>42339</v>
      </c>
      <c r="X44" s="9">
        <v>1</v>
      </c>
      <c r="Y44" s="2">
        <f t="shared" si="5"/>
        <v>10</v>
      </c>
      <c r="Z44" s="2">
        <f t="shared" si="6"/>
        <v>0</v>
      </c>
      <c r="AA44" s="2">
        <f t="shared" si="7"/>
        <v>0</v>
      </c>
      <c r="AB44" s="2">
        <f t="shared" si="8"/>
        <v>10</v>
      </c>
      <c r="AC44" s="2">
        <f t="shared" si="9"/>
        <v>10</v>
      </c>
      <c r="AD44" s="2">
        <f t="shared" si="10"/>
        <v>10</v>
      </c>
      <c r="AE44" s="2">
        <f t="shared" si="11"/>
        <v>10</v>
      </c>
      <c r="AF44" s="2">
        <f t="shared" si="12"/>
        <v>10</v>
      </c>
      <c r="AG44" s="2">
        <f t="shared" si="13"/>
        <v>10</v>
      </c>
      <c r="AH44" s="2">
        <f t="shared" si="14"/>
        <v>10</v>
      </c>
      <c r="AI44" s="2">
        <f t="shared" si="15"/>
        <v>10</v>
      </c>
      <c r="AJ44" s="2">
        <f t="shared" si="16"/>
        <v>10</v>
      </c>
      <c r="AK44" s="2">
        <f t="shared" si="17"/>
        <v>10</v>
      </c>
      <c r="AL44" s="2">
        <f t="shared" si="18"/>
        <v>10</v>
      </c>
      <c r="AM44" s="2">
        <f t="shared" si="19"/>
        <v>10</v>
      </c>
      <c r="AN44" s="2">
        <f t="shared" si="20"/>
        <v>10</v>
      </c>
      <c r="AO44" s="2">
        <f t="shared" si="21"/>
        <v>10</v>
      </c>
    </row>
    <row r="45" spans="1:41">
      <c r="A45" s="2" t="s">
        <v>132</v>
      </c>
      <c r="B45" s="2" t="s">
        <v>13</v>
      </c>
      <c r="C45" s="2" t="s">
        <v>90</v>
      </c>
      <c r="D45" s="2" t="s">
        <v>75</v>
      </c>
      <c r="E45" s="2" t="s">
        <v>60</v>
      </c>
      <c r="F45" s="2" t="s">
        <v>85</v>
      </c>
      <c r="G45" s="2" t="s">
        <v>60</v>
      </c>
      <c r="H45" s="2" t="str">
        <f t="shared" si="0"/>
        <v>eldc Inner Mongolia</v>
      </c>
      <c r="I45" s="2" t="str">
        <f t="shared" si="1"/>
        <v>eldc Shandong</v>
      </c>
      <c r="J45" s="2" t="s">
        <v>92</v>
      </c>
      <c r="K45" s="1">
        <v>800</v>
      </c>
      <c r="L45" s="1">
        <v>1238</v>
      </c>
      <c r="M45" s="1">
        <v>1238</v>
      </c>
      <c r="N45" s="12">
        <v>2.8000000000000001E-2</v>
      </c>
      <c r="O45" s="13">
        <v>35</v>
      </c>
      <c r="P45" s="13">
        <f t="shared" si="2"/>
        <v>43.33</v>
      </c>
      <c r="Q45" s="13">
        <f t="shared" si="3"/>
        <v>12.03611111111111</v>
      </c>
      <c r="R45" s="11">
        <f>POWER(1-N45,M45/1000)</f>
        <v>0.96545233217832971</v>
      </c>
      <c r="S45" s="11">
        <v>0.36</v>
      </c>
      <c r="T45" s="11">
        <f t="shared" si="4"/>
        <v>0.3475628395841987</v>
      </c>
      <c r="U45" s="3">
        <v>10</v>
      </c>
      <c r="V45" s="4">
        <v>43070</v>
      </c>
      <c r="W45" s="5">
        <v>42339</v>
      </c>
      <c r="X45" s="9">
        <v>1</v>
      </c>
      <c r="Y45" s="2">
        <f t="shared" si="5"/>
        <v>10</v>
      </c>
      <c r="Z45" s="2">
        <f t="shared" si="6"/>
        <v>0</v>
      </c>
      <c r="AA45" s="2">
        <f t="shared" si="7"/>
        <v>0</v>
      </c>
      <c r="AB45" s="2">
        <f t="shared" si="8"/>
        <v>10</v>
      </c>
      <c r="AC45" s="2">
        <f t="shared" si="9"/>
        <v>10</v>
      </c>
      <c r="AD45" s="2">
        <f t="shared" si="10"/>
        <v>10</v>
      </c>
      <c r="AE45" s="2">
        <f t="shared" si="11"/>
        <v>10</v>
      </c>
      <c r="AF45" s="2">
        <f t="shared" si="12"/>
        <v>10</v>
      </c>
      <c r="AG45" s="2">
        <f t="shared" si="13"/>
        <v>10</v>
      </c>
      <c r="AH45" s="2">
        <f t="shared" si="14"/>
        <v>10</v>
      </c>
      <c r="AI45" s="2">
        <f t="shared" si="15"/>
        <v>10</v>
      </c>
      <c r="AJ45" s="2">
        <f t="shared" si="16"/>
        <v>10</v>
      </c>
      <c r="AK45" s="2">
        <f t="shared" si="17"/>
        <v>10</v>
      </c>
      <c r="AL45" s="2">
        <f t="shared" si="18"/>
        <v>10</v>
      </c>
      <c r="AM45" s="2">
        <f t="shared" si="19"/>
        <v>10</v>
      </c>
      <c r="AN45" s="2">
        <f t="shared" si="20"/>
        <v>10</v>
      </c>
      <c r="AO45" s="2">
        <f t="shared" si="21"/>
        <v>10</v>
      </c>
    </row>
    <row r="46" spans="1:41">
      <c r="A46" s="2" t="s">
        <v>105</v>
      </c>
      <c r="B46" s="2" t="s">
        <v>15</v>
      </c>
      <c r="C46" s="2" t="s">
        <v>91</v>
      </c>
      <c r="D46" s="2" t="s">
        <v>77</v>
      </c>
      <c r="E46" s="2" t="s">
        <v>78</v>
      </c>
      <c r="F46" s="2" t="s">
        <v>85</v>
      </c>
      <c r="G46" s="2" t="s">
        <v>83</v>
      </c>
      <c r="H46" s="2" t="str">
        <f t="shared" si="0"/>
        <v>eldc Inner Mongolia</v>
      </c>
      <c r="I46" s="2" t="str">
        <f t="shared" si="1"/>
        <v>eldc Anhui</v>
      </c>
      <c r="J46" s="2" t="s">
        <v>92</v>
      </c>
      <c r="K46" s="1">
        <v>1100</v>
      </c>
      <c r="L46" s="1">
        <v>3324</v>
      </c>
      <c r="M46" s="1">
        <v>3324</v>
      </c>
      <c r="N46" s="12">
        <v>2.8000000000000001E-2</v>
      </c>
      <c r="O46" s="13">
        <v>35</v>
      </c>
      <c r="P46" s="13">
        <f t="shared" si="2"/>
        <v>116.33999999999999</v>
      </c>
      <c r="Q46" s="13">
        <f t="shared" si="3"/>
        <v>32.316666666666663</v>
      </c>
      <c r="R46" s="11">
        <f>POWER(1-N46,M46/1000)</f>
        <v>0.909918855424657</v>
      </c>
      <c r="S46" s="11">
        <v>0.36</v>
      </c>
      <c r="T46" s="11">
        <f t="shared" si="4"/>
        <v>0.32757078795287653</v>
      </c>
      <c r="U46" s="3">
        <v>12</v>
      </c>
      <c r="V46" s="4">
        <v>43709</v>
      </c>
      <c r="W46" s="5">
        <v>42370</v>
      </c>
      <c r="X46" s="9">
        <v>1</v>
      </c>
      <c r="Y46" s="2">
        <f t="shared" si="5"/>
        <v>12</v>
      </c>
      <c r="Z46" s="2">
        <f t="shared" si="6"/>
        <v>0</v>
      </c>
      <c r="AA46" s="2">
        <f t="shared" si="7"/>
        <v>0</v>
      </c>
      <c r="AB46" s="2">
        <f t="shared" si="8"/>
        <v>0</v>
      </c>
      <c r="AC46" s="2">
        <f t="shared" si="9"/>
        <v>0</v>
      </c>
      <c r="AD46" s="2">
        <f t="shared" si="10"/>
        <v>12</v>
      </c>
      <c r="AE46" s="2">
        <f t="shared" si="11"/>
        <v>12</v>
      </c>
      <c r="AF46" s="2">
        <f t="shared" si="12"/>
        <v>12</v>
      </c>
      <c r="AG46" s="2">
        <f t="shared" si="13"/>
        <v>12</v>
      </c>
      <c r="AH46" s="2">
        <f t="shared" si="14"/>
        <v>12</v>
      </c>
      <c r="AI46" s="2">
        <f t="shared" si="15"/>
        <v>12</v>
      </c>
      <c r="AJ46" s="2">
        <f t="shared" si="16"/>
        <v>12</v>
      </c>
      <c r="AK46" s="2">
        <f t="shared" si="17"/>
        <v>12</v>
      </c>
      <c r="AL46" s="2">
        <f t="shared" si="18"/>
        <v>12</v>
      </c>
      <c r="AM46" s="2">
        <f t="shared" si="19"/>
        <v>12</v>
      </c>
      <c r="AN46" s="2">
        <f t="shared" si="20"/>
        <v>12</v>
      </c>
      <c r="AO46" s="2">
        <f t="shared" si="21"/>
        <v>12</v>
      </c>
    </row>
    <row r="47" spans="1:41">
      <c r="A47" s="2" t="s">
        <v>96</v>
      </c>
      <c r="B47" s="2" t="s">
        <v>14</v>
      </c>
      <c r="C47" s="2" t="s">
        <v>137</v>
      </c>
      <c r="D47" s="2" t="s">
        <v>138</v>
      </c>
      <c r="E47" s="2" t="s">
        <v>139</v>
      </c>
      <c r="F47" s="2" t="s">
        <v>140</v>
      </c>
      <c r="G47" s="2" t="s">
        <v>141</v>
      </c>
      <c r="H47" s="2" t="str">
        <f t="shared" si="0"/>
        <v>eldc Yunnan</v>
      </c>
      <c r="I47" s="2" t="str">
        <f t="shared" si="1"/>
        <v>eldc Guangdong</v>
      </c>
      <c r="J47" s="2" t="s">
        <v>92</v>
      </c>
      <c r="K47" s="1">
        <v>800</v>
      </c>
      <c r="L47" s="1">
        <v>1959</v>
      </c>
      <c r="M47" s="1">
        <v>1959</v>
      </c>
      <c r="N47" s="12">
        <v>2.8000000000000001E-2</v>
      </c>
      <c r="O47" s="13">
        <v>35</v>
      </c>
      <c r="P47" s="13">
        <f t="shared" si="2"/>
        <v>68.564999999999998</v>
      </c>
      <c r="Q47" s="13">
        <f t="shared" si="3"/>
        <v>19.045833333333331</v>
      </c>
      <c r="R47" s="11">
        <f>POWER(1-N47,M47/1000)</f>
        <v>0.9458847268415449</v>
      </c>
      <c r="S47" s="11">
        <v>0.36</v>
      </c>
      <c r="T47" s="11">
        <f t="shared" si="4"/>
        <v>0.34051850166295616</v>
      </c>
      <c r="U47" s="3">
        <v>5</v>
      </c>
      <c r="V47" s="4">
        <v>43221</v>
      </c>
      <c r="W47" s="5">
        <v>42401</v>
      </c>
      <c r="X47" s="9">
        <v>0</v>
      </c>
      <c r="Y47" s="2">
        <f t="shared" si="5"/>
        <v>0</v>
      </c>
      <c r="Z47" s="2">
        <f t="shared" si="6"/>
        <v>0</v>
      </c>
      <c r="AA47" s="2">
        <f t="shared" si="7"/>
        <v>0</v>
      </c>
      <c r="AB47" s="2">
        <f t="shared" si="8"/>
        <v>0</v>
      </c>
      <c r="AC47" s="2">
        <f t="shared" si="9"/>
        <v>0</v>
      </c>
      <c r="AD47" s="2">
        <f t="shared" si="10"/>
        <v>0</v>
      </c>
      <c r="AE47" s="2">
        <f t="shared" si="11"/>
        <v>0</v>
      </c>
      <c r="AF47" s="2">
        <f t="shared" si="12"/>
        <v>0</v>
      </c>
      <c r="AG47" s="2">
        <f t="shared" si="13"/>
        <v>0</v>
      </c>
      <c r="AH47" s="2">
        <f t="shared" si="14"/>
        <v>0</v>
      </c>
      <c r="AI47" s="2">
        <f t="shared" si="15"/>
        <v>0</v>
      </c>
      <c r="AJ47" s="2">
        <f t="shared" si="16"/>
        <v>0</v>
      </c>
      <c r="AK47" s="2">
        <f t="shared" si="17"/>
        <v>0</v>
      </c>
      <c r="AL47" s="2">
        <f t="shared" si="18"/>
        <v>0</v>
      </c>
      <c r="AM47" s="2">
        <f t="shared" si="19"/>
        <v>0</v>
      </c>
      <c r="AN47" s="2">
        <f t="shared" si="20"/>
        <v>0</v>
      </c>
      <c r="AO47" s="2">
        <f t="shared" si="21"/>
        <v>0</v>
      </c>
    </row>
    <row r="48" spans="1:41">
      <c r="A48" s="2" t="s">
        <v>106</v>
      </c>
      <c r="B48" s="2" t="s">
        <v>12</v>
      </c>
      <c r="C48" s="2" t="s">
        <v>142</v>
      </c>
      <c r="D48" s="2" t="s">
        <v>76</v>
      </c>
      <c r="E48" s="2" t="s">
        <v>60</v>
      </c>
      <c r="F48" s="2" t="s">
        <v>85</v>
      </c>
      <c r="G48" s="2" t="s">
        <v>60</v>
      </c>
      <c r="H48" s="2" t="str">
        <f t="shared" si="0"/>
        <v>eldc Inner Mongolia</v>
      </c>
      <c r="I48" s="2" t="str">
        <f t="shared" si="1"/>
        <v>eldc Shandong</v>
      </c>
      <c r="J48" s="2" t="s">
        <v>92</v>
      </c>
      <c r="K48" s="1">
        <v>800</v>
      </c>
      <c r="L48" s="1">
        <v>1234</v>
      </c>
      <c r="M48" s="1">
        <v>1234</v>
      </c>
      <c r="N48" s="12">
        <v>2.8000000000000001E-2</v>
      </c>
      <c r="O48" s="13">
        <v>35</v>
      </c>
      <c r="P48" s="13">
        <f t="shared" si="2"/>
        <v>43.19</v>
      </c>
      <c r="Q48" s="13">
        <f t="shared" si="3"/>
        <v>11.997222222222222</v>
      </c>
      <c r="R48" s="11">
        <f>POWER(1-N48,M48/1000)</f>
        <v>0.9655620117635354</v>
      </c>
      <c r="S48" s="11">
        <v>0.36</v>
      </c>
      <c r="T48" s="11">
        <f t="shared" si="4"/>
        <v>0.34760232423487275</v>
      </c>
      <c r="U48" s="3">
        <v>10</v>
      </c>
      <c r="V48" s="4">
        <v>43070</v>
      </c>
      <c r="W48" s="5">
        <v>42583</v>
      </c>
      <c r="X48" s="9">
        <v>1</v>
      </c>
      <c r="Y48" s="2">
        <f t="shared" si="5"/>
        <v>10</v>
      </c>
      <c r="Z48" s="2">
        <f t="shared" si="6"/>
        <v>0</v>
      </c>
      <c r="AA48" s="2">
        <f t="shared" si="7"/>
        <v>0</v>
      </c>
      <c r="AB48" s="2">
        <f t="shared" si="8"/>
        <v>10</v>
      </c>
      <c r="AC48" s="2">
        <f t="shared" si="9"/>
        <v>10</v>
      </c>
      <c r="AD48" s="2">
        <f t="shared" si="10"/>
        <v>10</v>
      </c>
      <c r="AE48" s="2">
        <f t="shared" si="11"/>
        <v>10</v>
      </c>
      <c r="AF48" s="2">
        <f t="shared" si="12"/>
        <v>10</v>
      </c>
      <c r="AG48" s="2">
        <f t="shared" si="13"/>
        <v>10</v>
      </c>
      <c r="AH48" s="2">
        <f t="shared" si="14"/>
        <v>10</v>
      </c>
      <c r="AI48" s="2">
        <f t="shared" si="15"/>
        <v>10</v>
      </c>
      <c r="AJ48" s="2">
        <f t="shared" si="16"/>
        <v>10</v>
      </c>
      <c r="AK48" s="2">
        <f t="shared" si="17"/>
        <v>10</v>
      </c>
      <c r="AL48" s="2">
        <f t="shared" si="18"/>
        <v>10</v>
      </c>
      <c r="AM48" s="2">
        <f t="shared" si="19"/>
        <v>10</v>
      </c>
      <c r="AN48" s="2">
        <f t="shared" si="20"/>
        <v>10</v>
      </c>
      <c r="AO48" s="2">
        <f t="shared" si="21"/>
        <v>10</v>
      </c>
    </row>
    <row r="49" spans="1:41">
      <c r="A49" s="2" t="s">
        <v>107</v>
      </c>
      <c r="B49" s="2" t="s">
        <v>31</v>
      </c>
      <c r="C49" s="2" t="s">
        <v>143</v>
      </c>
      <c r="D49" s="2" t="s">
        <v>144</v>
      </c>
      <c r="E49" s="2" t="s">
        <v>145</v>
      </c>
      <c r="F49" s="2" t="s">
        <v>144</v>
      </c>
      <c r="G49" s="2" t="s">
        <v>145</v>
      </c>
      <c r="H49" s="2" t="str">
        <f t="shared" si="0"/>
        <v>eldc Qinghai</v>
      </c>
      <c r="I49" s="2" t="str">
        <f t="shared" si="1"/>
        <v>eldc Henan</v>
      </c>
      <c r="J49" s="2" t="s">
        <v>92</v>
      </c>
      <c r="K49" s="1">
        <v>800</v>
      </c>
      <c r="L49" s="1">
        <v>1587</v>
      </c>
      <c r="M49" s="1">
        <v>1587</v>
      </c>
      <c r="N49" s="12">
        <v>2.8000000000000001E-2</v>
      </c>
      <c r="O49" s="13">
        <v>35</v>
      </c>
      <c r="P49" s="13">
        <f t="shared" si="2"/>
        <v>55.545000000000002</v>
      </c>
      <c r="Q49" s="13">
        <f t="shared" si="3"/>
        <v>15.429166666666667</v>
      </c>
      <c r="R49" s="11">
        <f>POWER(1-N49,M49/1000)</f>
        <v>0.95593059679012149</v>
      </c>
      <c r="S49" s="11">
        <v>0.36</v>
      </c>
      <c r="T49" s="11">
        <f t="shared" si="4"/>
        <v>0.3441350148444437</v>
      </c>
      <c r="U49" s="3">
        <v>8</v>
      </c>
      <c r="V49" s="4">
        <v>44013</v>
      </c>
      <c r="W49" s="5">
        <v>43405</v>
      </c>
      <c r="X49" s="9">
        <v>0.5</v>
      </c>
      <c r="Y49" s="2">
        <f t="shared" si="5"/>
        <v>4</v>
      </c>
      <c r="Z49" s="2">
        <f t="shared" si="6"/>
        <v>0</v>
      </c>
      <c r="AA49" s="2">
        <f t="shared" si="7"/>
        <v>0</v>
      </c>
      <c r="AB49" s="2">
        <f t="shared" si="8"/>
        <v>0</v>
      </c>
      <c r="AC49" s="2">
        <f t="shared" si="9"/>
        <v>0</v>
      </c>
      <c r="AD49" s="2">
        <f t="shared" si="10"/>
        <v>0</v>
      </c>
      <c r="AE49" s="2">
        <f t="shared" si="11"/>
        <v>4</v>
      </c>
      <c r="AF49" s="2">
        <f t="shared" si="12"/>
        <v>4</v>
      </c>
      <c r="AG49" s="2">
        <f t="shared" si="13"/>
        <v>4</v>
      </c>
      <c r="AH49" s="2">
        <f t="shared" si="14"/>
        <v>4</v>
      </c>
      <c r="AI49" s="2">
        <f t="shared" si="15"/>
        <v>4</v>
      </c>
      <c r="AJ49" s="2">
        <f t="shared" si="16"/>
        <v>4</v>
      </c>
      <c r="AK49" s="2">
        <f t="shared" si="17"/>
        <v>4</v>
      </c>
      <c r="AL49" s="2">
        <f t="shared" si="18"/>
        <v>4</v>
      </c>
      <c r="AM49" s="2">
        <f t="shared" si="19"/>
        <v>4</v>
      </c>
      <c r="AN49" s="2">
        <f t="shared" si="20"/>
        <v>4</v>
      </c>
      <c r="AO49" s="2">
        <f t="shared" si="21"/>
        <v>4</v>
      </c>
    </row>
    <row r="50" spans="1:41">
      <c r="A50" s="2" t="s">
        <v>108</v>
      </c>
      <c r="B50" s="2" t="s">
        <v>200</v>
      </c>
      <c r="C50" s="2" t="s">
        <v>137</v>
      </c>
      <c r="D50" s="2" t="s">
        <v>146</v>
      </c>
      <c r="E50" s="2" t="s">
        <v>147</v>
      </c>
      <c r="F50" s="2" t="s">
        <v>140</v>
      </c>
      <c r="G50" s="2" t="s">
        <v>148</v>
      </c>
      <c r="H50" s="2" t="str">
        <f t="shared" si="0"/>
        <v>eldc Yunnan</v>
      </c>
      <c r="I50" s="2" t="str">
        <f t="shared" si="1"/>
        <v>eldc Guangxi</v>
      </c>
      <c r="J50" s="2" t="s">
        <v>92</v>
      </c>
      <c r="K50" s="1">
        <v>800</v>
      </c>
      <c r="L50" s="1">
        <v>1489</v>
      </c>
      <c r="M50" s="1">
        <v>1489</v>
      </c>
      <c r="N50" s="12">
        <v>2.8000000000000001E-2</v>
      </c>
      <c r="O50" s="13">
        <v>35</v>
      </c>
      <c r="P50" s="13">
        <f t="shared" si="2"/>
        <v>52.115000000000002</v>
      </c>
      <c r="Q50" s="13">
        <f t="shared" si="3"/>
        <v>14.47638888888889</v>
      </c>
      <c r="R50" s="11">
        <f>POWER(1-N50,M50/1000)</f>
        <v>0.95859479931558222</v>
      </c>
      <c r="S50" s="11">
        <v>0.36</v>
      </c>
      <c r="T50" s="11">
        <f t="shared" si="4"/>
        <v>0.34509412775360959</v>
      </c>
      <c r="U50" s="3">
        <v>8</v>
      </c>
      <c r="V50" s="4">
        <v>44044</v>
      </c>
      <c r="W50" s="5">
        <v>43435</v>
      </c>
      <c r="X50" s="9">
        <v>0</v>
      </c>
      <c r="Y50" s="2">
        <f t="shared" si="5"/>
        <v>0</v>
      </c>
      <c r="Z50" s="2">
        <f t="shared" si="6"/>
        <v>0</v>
      </c>
      <c r="AA50" s="2">
        <f t="shared" si="7"/>
        <v>0</v>
      </c>
      <c r="AB50" s="2">
        <f t="shared" si="8"/>
        <v>0</v>
      </c>
      <c r="AC50" s="2">
        <f t="shared" si="9"/>
        <v>0</v>
      </c>
      <c r="AD50" s="2">
        <f t="shared" si="10"/>
        <v>0</v>
      </c>
      <c r="AE50" s="2">
        <f t="shared" si="11"/>
        <v>0</v>
      </c>
      <c r="AF50" s="2">
        <f t="shared" si="12"/>
        <v>0</v>
      </c>
      <c r="AG50" s="2">
        <f t="shared" si="13"/>
        <v>0</v>
      </c>
      <c r="AH50" s="2">
        <f t="shared" si="14"/>
        <v>0</v>
      </c>
      <c r="AI50" s="2">
        <f t="shared" si="15"/>
        <v>0</v>
      </c>
      <c r="AJ50" s="2">
        <f t="shared" si="16"/>
        <v>0</v>
      </c>
      <c r="AK50" s="2">
        <f t="shared" si="17"/>
        <v>0</v>
      </c>
      <c r="AL50" s="2">
        <f t="shared" si="18"/>
        <v>0</v>
      </c>
      <c r="AM50" s="2">
        <f t="shared" si="19"/>
        <v>0</v>
      </c>
      <c r="AN50" s="2">
        <f t="shared" si="20"/>
        <v>0</v>
      </c>
      <c r="AO50" s="2">
        <f t="shared" si="21"/>
        <v>0</v>
      </c>
    </row>
    <row r="51" spans="1:41">
      <c r="A51" s="2" t="s">
        <v>109</v>
      </c>
      <c r="B51" s="2" t="s">
        <v>201</v>
      </c>
      <c r="C51" s="2" t="s">
        <v>137</v>
      </c>
      <c r="D51" s="2" t="s">
        <v>147</v>
      </c>
      <c r="E51" s="2" t="s">
        <v>149</v>
      </c>
      <c r="F51" s="2" t="s">
        <v>148</v>
      </c>
      <c r="G51" s="2" t="s">
        <v>141</v>
      </c>
      <c r="H51" s="2" t="str">
        <f t="shared" si="0"/>
        <v>eldc Guangxi</v>
      </c>
      <c r="I51" s="2" t="str">
        <f t="shared" si="1"/>
        <v>eldc Guangdong</v>
      </c>
      <c r="J51" s="2" t="s">
        <v>92</v>
      </c>
      <c r="K51" s="1">
        <v>800</v>
      </c>
      <c r="L51" s="1">
        <v>1489</v>
      </c>
      <c r="M51" s="1">
        <v>1489</v>
      </c>
      <c r="N51" s="12">
        <v>2.8000000000000001E-2</v>
      </c>
      <c r="O51" s="13">
        <v>35</v>
      </c>
      <c r="P51" s="13">
        <f t="shared" si="2"/>
        <v>52.115000000000002</v>
      </c>
      <c r="Q51" s="13">
        <f t="shared" si="3"/>
        <v>14.47638888888889</v>
      </c>
      <c r="R51" s="11">
        <f>POWER(1-N51,M51/1000)</f>
        <v>0.95859479931558222</v>
      </c>
      <c r="S51" s="11">
        <v>0.36</v>
      </c>
      <c r="T51" s="11">
        <f t="shared" si="4"/>
        <v>0.34509412775360959</v>
      </c>
      <c r="U51" s="3">
        <v>8</v>
      </c>
      <c r="V51" s="4">
        <v>44044</v>
      </c>
      <c r="W51" s="5">
        <v>43435</v>
      </c>
      <c r="X51" s="9">
        <v>0</v>
      </c>
      <c r="Y51" s="2">
        <f t="shared" si="5"/>
        <v>0</v>
      </c>
      <c r="Z51" s="2">
        <f t="shared" si="6"/>
        <v>0</v>
      </c>
      <c r="AA51" s="2">
        <f t="shared" si="7"/>
        <v>0</v>
      </c>
      <c r="AB51" s="2">
        <f t="shared" si="8"/>
        <v>0</v>
      </c>
      <c r="AC51" s="2">
        <f t="shared" si="9"/>
        <v>0</v>
      </c>
      <c r="AD51" s="2">
        <f t="shared" si="10"/>
        <v>0</v>
      </c>
      <c r="AE51" s="2">
        <f t="shared" si="11"/>
        <v>0</v>
      </c>
      <c r="AF51" s="2">
        <f t="shared" si="12"/>
        <v>0</v>
      </c>
      <c r="AG51" s="2">
        <f t="shared" si="13"/>
        <v>0</v>
      </c>
      <c r="AH51" s="2">
        <f t="shared" si="14"/>
        <v>0</v>
      </c>
      <c r="AI51" s="2">
        <f t="shared" si="15"/>
        <v>0</v>
      </c>
      <c r="AJ51" s="2">
        <f t="shared" si="16"/>
        <v>0</v>
      </c>
      <c r="AK51" s="2">
        <f t="shared" si="17"/>
        <v>0</v>
      </c>
      <c r="AL51" s="2">
        <f t="shared" si="18"/>
        <v>0</v>
      </c>
      <c r="AM51" s="2">
        <f t="shared" si="19"/>
        <v>0</v>
      </c>
      <c r="AN51" s="2">
        <f t="shared" si="20"/>
        <v>0</v>
      </c>
      <c r="AO51" s="2">
        <f t="shared" si="21"/>
        <v>0</v>
      </c>
    </row>
    <row r="52" spans="1:41">
      <c r="A52" s="2" t="s">
        <v>110</v>
      </c>
      <c r="B52" s="2" t="s">
        <v>37</v>
      </c>
      <c r="C52" s="2" t="s">
        <v>150</v>
      </c>
      <c r="D52" s="2" t="s">
        <v>151</v>
      </c>
      <c r="E52" s="2" t="s">
        <v>152</v>
      </c>
      <c r="F52" s="2" t="s">
        <v>153</v>
      </c>
      <c r="G52" s="2" t="s">
        <v>152</v>
      </c>
      <c r="H52" s="2" t="str">
        <f t="shared" si="0"/>
        <v>eldc Shaanxi</v>
      </c>
      <c r="I52" s="2" t="str">
        <f t="shared" si="1"/>
        <v>eldc Hubei</v>
      </c>
      <c r="J52" s="2" t="s">
        <v>92</v>
      </c>
      <c r="K52" s="1">
        <v>800</v>
      </c>
      <c r="L52" s="1">
        <v>1137</v>
      </c>
      <c r="M52" s="1">
        <v>1137</v>
      </c>
      <c r="N52" s="12">
        <v>2.8000000000000001E-2</v>
      </c>
      <c r="O52" s="13">
        <v>35</v>
      </c>
      <c r="P52" s="13">
        <f t="shared" si="2"/>
        <v>39.795000000000002</v>
      </c>
      <c r="Q52" s="13">
        <f t="shared" si="3"/>
        <v>11.054166666666667</v>
      </c>
      <c r="R52" s="11">
        <f>POWER(1-N52,M52/1000)</f>
        <v>0.968225559796284</v>
      </c>
      <c r="S52" s="11">
        <v>0.36</v>
      </c>
      <c r="T52" s="11">
        <f t="shared" si="4"/>
        <v>0.3485612015266622</v>
      </c>
      <c r="U52" s="3">
        <v>8</v>
      </c>
      <c r="V52" s="4">
        <v>44197</v>
      </c>
      <c r="W52" s="5">
        <v>43862</v>
      </c>
      <c r="X52" s="9">
        <v>1</v>
      </c>
      <c r="Y52" s="2">
        <f t="shared" si="5"/>
        <v>8</v>
      </c>
      <c r="Z52" s="2">
        <f t="shared" si="6"/>
        <v>0</v>
      </c>
      <c r="AA52" s="2">
        <f t="shared" si="7"/>
        <v>0</v>
      </c>
      <c r="AB52" s="2">
        <f t="shared" si="8"/>
        <v>0</v>
      </c>
      <c r="AC52" s="2">
        <f t="shared" si="9"/>
        <v>0</v>
      </c>
      <c r="AD52" s="2">
        <f t="shared" si="10"/>
        <v>0</v>
      </c>
      <c r="AE52" s="2">
        <f t="shared" si="11"/>
        <v>0</v>
      </c>
      <c r="AF52" s="2">
        <f t="shared" si="12"/>
        <v>8</v>
      </c>
      <c r="AG52" s="2">
        <f t="shared" si="13"/>
        <v>8</v>
      </c>
      <c r="AH52" s="2">
        <f t="shared" si="14"/>
        <v>8</v>
      </c>
      <c r="AI52" s="2">
        <f t="shared" si="15"/>
        <v>8</v>
      </c>
      <c r="AJ52" s="2">
        <f t="shared" si="16"/>
        <v>8</v>
      </c>
      <c r="AK52" s="2">
        <f t="shared" si="17"/>
        <v>8</v>
      </c>
      <c r="AL52" s="2">
        <f t="shared" si="18"/>
        <v>8</v>
      </c>
      <c r="AM52" s="2">
        <f t="shared" si="19"/>
        <v>8</v>
      </c>
      <c r="AN52" s="2">
        <f t="shared" si="20"/>
        <v>8</v>
      </c>
      <c r="AO52" s="2">
        <f t="shared" si="21"/>
        <v>8</v>
      </c>
    </row>
    <row r="53" spans="1:41">
      <c r="A53" s="2" t="s">
        <v>111</v>
      </c>
      <c r="B53" s="2" t="s">
        <v>155</v>
      </c>
      <c r="C53" s="2" t="s">
        <v>137</v>
      </c>
      <c r="D53" s="2" t="s">
        <v>156</v>
      </c>
      <c r="E53" s="2" t="s">
        <v>154</v>
      </c>
      <c r="F53" s="2" t="s">
        <v>157</v>
      </c>
      <c r="G53" s="2" t="s">
        <v>154</v>
      </c>
      <c r="H53" s="2" t="str">
        <f t="shared" si="0"/>
        <v>eldc Sichuan</v>
      </c>
      <c r="I53" s="2" t="str">
        <f t="shared" si="1"/>
        <v>eldc Jiangxi</v>
      </c>
      <c r="J53" s="2" t="s">
        <v>92</v>
      </c>
      <c r="K53" s="1">
        <v>800</v>
      </c>
      <c r="L53" s="1">
        <v>1711</v>
      </c>
      <c r="M53" s="1">
        <v>1711</v>
      </c>
      <c r="N53" s="12">
        <v>2.8000000000000001E-2</v>
      </c>
      <c r="O53" s="13">
        <v>35</v>
      </c>
      <c r="P53" s="13">
        <f t="shared" si="2"/>
        <v>59.885000000000005</v>
      </c>
      <c r="Q53" s="13">
        <f t="shared" si="3"/>
        <v>16.634722222222223</v>
      </c>
      <c r="R53" s="11">
        <f>POWER(1-N53,M53/1000)</f>
        <v>0.95257017428348534</v>
      </c>
      <c r="S53" s="11">
        <v>0.36</v>
      </c>
      <c r="T53" s="11">
        <f t="shared" si="4"/>
        <v>0.3429252627420547</v>
      </c>
      <c r="U53" s="3">
        <v>8</v>
      </c>
      <c r="V53" s="4">
        <v>44197</v>
      </c>
      <c r="W53" s="5">
        <v>43709</v>
      </c>
      <c r="X53" s="9">
        <v>0</v>
      </c>
      <c r="Y53" s="2">
        <f t="shared" si="5"/>
        <v>0</v>
      </c>
      <c r="Z53" s="2">
        <f t="shared" si="6"/>
        <v>0</v>
      </c>
      <c r="AA53" s="2">
        <f t="shared" si="7"/>
        <v>0</v>
      </c>
      <c r="AB53" s="2">
        <f t="shared" si="8"/>
        <v>0</v>
      </c>
      <c r="AC53" s="2">
        <f t="shared" si="9"/>
        <v>0</v>
      </c>
      <c r="AD53" s="2">
        <f t="shared" si="10"/>
        <v>0</v>
      </c>
      <c r="AE53" s="2">
        <f t="shared" si="11"/>
        <v>0</v>
      </c>
      <c r="AF53" s="2">
        <f t="shared" si="12"/>
        <v>0</v>
      </c>
      <c r="AG53" s="2">
        <f t="shared" si="13"/>
        <v>0</v>
      </c>
      <c r="AH53" s="2">
        <f t="shared" si="14"/>
        <v>0</v>
      </c>
      <c r="AI53" s="2">
        <f t="shared" si="15"/>
        <v>0</v>
      </c>
      <c r="AJ53" s="2">
        <f t="shared" si="16"/>
        <v>0</v>
      </c>
      <c r="AK53" s="2">
        <f t="shared" si="17"/>
        <v>0</v>
      </c>
      <c r="AL53" s="2">
        <f t="shared" si="18"/>
        <v>0</v>
      </c>
      <c r="AM53" s="2">
        <f t="shared" si="19"/>
        <v>0</v>
      </c>
      <c r="AN53" s="2">
        <f t="shared" si="20"/>
        <v>0</v>
      </c>
      <c r="AO53" s="2">
        <f t="shared" si="21"/>
        <v>0</v>
      </c>
    </row>
    <row r="54" spans="1:41">
      <c r="A54" s="2" t="s">
        <v>112</v>
      </c>
      <c r="B54" s="2" t="s">
        <v>158</v>
      </c>
      <c r="C54" s="2" t="s">
        <v>137</v>
      </c>
      <c r="D54" s="2" t="s">
        <v>159</v>
      </c>
      <c r="E54" s="2" t="s">
        <v>160</v>
      </c>
      <c r="F54" s="2" t="s">
        <v>157</v>
      </c>
      <c r="G54" s="2" t="s">
        <v>160</v>
      </c>
      <c r="H54" s="2" t="str">
        <f t="shared" si="0"/>
        <v>eldc Sichuan</v>
      </c>
      <c r="I54" s="2" t="str">
        <f t="shared" si="1"/>
        <v>eldc Jiangsu</v>
      </c>
      <c r="J54" s="2" t="s">
        <v>92</v>
      </c>
      <c r="K54" s="1">
        <v>800</v>
      </c>
      <c r="L54" s="1">
        <v>2172</v>
      </c>
      <c r="M54" s="1">
        <v>2172</v>
      </c>
      <c r="N54" s="12">
        <v>2.8000000000000001E-2</v>
      </c>
      <c r="O54" s="13">
        <v>35</v>
      </c>
      <c r="P54" s="13">
        <f t="shared" si="2"/>
        <v>76.02000000000001</v>
      </c>
      <c r="Q54" s="13">
        <f t="shared" si="3"/>
        <v>21.116666666666671</v>
      </c>
      <c r="R54" s="11">
        <f>POWER(1-N54,M54/1000)</f>
        <v>0.94018025763474478</v>
      </c>
      <c r="S54" s="11">
        <v>0.36</v>
      </c>
      <c r="T54" s="11">
        <f t="shared" si="4"/>
        <v>0.33846489274850811</v>
      </c>
      <c r="U54" s="8">
        <v>8</v>
      </c>
      <c r="V54" s="4">
        <v>44562</v>
      </c>
      <c r="W54" s="5">
        <v>44166</v>
      </c>
      <c r="X54" s="9">
        <v>0</v>
      </c>
      <c r="Y54" s="2">
        <f t="shared" si="5"/>
        <v>0</v>
      </c>
      <c r="Z54" s="2">
        <f t="shared" si="6"/>
        <v>0</v>
      </c>
      <c r="AA54" s="2">
        <f t="shared" si="7"/>
        <v>0</v>
      </c>
      <c r="AB54" s="2">
        <f t="shared" si="8"/>
        <v>0</v>
      </c>
      <c r="AC54" s="2">
        <f t="shared" si="9"/>
        <v>0</v>
      </c>
      <c r="AD54" s="2">
        <f t="shared" si="10"/>
        <v>0</v>
      </c>
      <c r="AE54" s="2">
        <f t="shared" si="11"/>
        <v>0</v>
      </c>
      <c r="AF54" s="2">
        <f t="shared" si="12"/>
        <v>0</v>
      </c>
      <c r="AG54" s="2">
        <f t="shared" si="13"/>
        <v>0</v>
      </c>
      <c r="AH54" s="2">
        <f t="shared" si="14"/>
        <v>0</v>
      </c>
      <c r="AI54" s="2">
        <f t="shared" si="15"/>
        <v>0</v>
      </c>
      <c r="AJ54" s="2">
        <f t="shared" si="16"/>
        <v>0</v>
      </c>
      <c r="AK54" s="2">
        <f t="shared" si="17"/>
        <v>0</v>
      </c>
      <c r="AL54" s="2">
        <f t="shared" si="18"/>
        <v>0</v>
      </c>
      <c r="AM54" s="2">
        <f t="shared" si="19"/>
        <v>0</v>
      </c>
      <c r="AN54" s="2">
        <f t="shared" si="20"/>
        <v>0</v>
      </c>
      <c r="AO54" s="2">
        <f t="shared" si="21"/>
        <v>0</v>
      </c>
    </row>
    <row r="55" spans="1:41">
      <c r="A55" s="2" t="s">
        <v>180</v>
      </c>
      <c r="B55" s="2" t="s">
        <v>163</v>
      </c>
      <c r="C55" s="2" t="s">
        <v>170</v>
      </c>
      <c r="D55" s="2" t="s">
        <v>77</v>
      </c>
      <c r="E55" s="2" t="s">
        <v>169</v>
      </c>
      <c r="F55" s="2" t="s">
        <v>85</v>
      </c>
      <c r="G55" s="2" t="s">
        <v>157</v>
      </c>
      <c r="H55" s="2" t="str">
        <f t="shared" si="0"/>
        <v>eldc Inner Mongolia</v>
      </c>
      <c r="I55" s="2" t="str">
        <f t="shared" si="1"/>
        <v>eldc Sichuan</v>
      </c>
      <c r="J55" s="2" t="s">
        <v>92</v>
      </c>
      <c r="K55" s="1">
        <v>1100</v>
      </c>
      <c r="M55" s="1">
        <v>1500</v>
      </c>
      <c r="N55" s="12">
        <v>2.8000000000000001E-2</v>
      </c>
      <c r="O55" s="13">
        <v>35</v>
      </c>
      <c r="P55" s="13">
        <f t="shared" si="2"/>
        <v>52.5</v>
      </c>
      <c r="Q55" s="13">
        <f t="shared" si="3"/>
        <v>14.583333333333332</v>
      </c>
      <c r="R55" s="11">
        <f>POWER(1-N55,M55/1000)</f>
        <v>0.95829538661103864</v>
      </c>
      <c r="S55" s="11">
        <v>0.36</v>
      </c>
      <c r="T55" s="11">
        <f t="shared" si="4"/>
        <v>0.3449863391799739</v>
      </c>
      <c r="U55" s="8">
        <v>8</v>
      </c>
      <c r="V55" s="4">
        <v>45658</v>
      </c>
      <c r="W55" s="2" t="s">
        <v>168</v>
      </c>
      <c r="X55" s="9">
        <v>1</v>
      </c>
      <c r="Y55" s="2">
        <f t="shared" si="5"/>
        <v>8</v>
      </c>
      <c r="Z55" s="2">
        <f t="shared" si="6"/>
        <v>0</v>
      </c>
      <c r="AA55" s="2">
        <f t="shared" si="7"/>
        <v>0</v>
      </c>
      <c r="AB55" s="2">
        <f t="shared" si="8"/>
        <v>0</v>
      </c>
      <c r="AC55" s="2">
        <f t="shared" si="9"/>
        <v>0</v>
      </c>
      <c r="AD55" s="2">
        <f t="shared" si="10"/>
        <v>0</v>
      </c>
      <c r="AE55" s="2">
        <f t="shared" si="11"/>
        <v>0</v>
      </c>
      <c r="AF55" s="2">
        <f t="shared" si="12"/>
        <v>0</v>
      </c>
      <c r="AG55" s="2">
        <f t="shared" si="13"/>
        <v>0</v>
      </c>
      <c r="AH55" s="2">
        <f t="shared" si="14"/>
        <v>0</v>
      </c>
      <c r="AI55" s="2">
        <f t="shared" si="15"/>
        <v>0</v>
      </c>
      <c r="AJ55" s="2">
        <f t="shared" si="16"/>
        <v>8</v>
      </c>
      <c r="AK55" s="2">
        <f t="shared" si="17"/>
        <v>8</v>
      </c>
      <c r="AL55" s="2">
        <f t="shared" si="18"/>
        <v>8</v>
      </c>
      <c r="AM55" s="2">
        <f t="shared" si="19"/>
        <v>8</v>
      </c>
      <c r="AN55" s="2">
        <f t="shared" si="20"/>
        <v>8</v>
      </c>
      <c r="AO55" s="2">
        <f t="shared" si="21"/>
        <v>8</v>
      </c>
    </row>
    <row r="56" spans="1:41">
      <c r="A56" s="2" t="s">
        <v>181</v>
      </c>
      <c r="B56" s="2" t="s">
        <v>164</v>
      </c>
      <c r="C56" s="2" t="s">
        <v>91</v>
      </c>
      <c r="D56" s="2" t="s">
        <v>77</v>
      </c>
      <c r="E56" s="2" t="s">
        <v>78</v>
      </c>
      <c r="F56" s="2" t="s">
        <v>85</v>
      </c>
      <c r="G56" s="2" t="s">
        <v>83</v>
      </c>
      <c r="H56" s="2" t="str">
        <f t="shared" si="0"/>
        <v>eldc Inner Mongolia</v>
      </c>
      <c r="I56" s="2" t="str">
        <f t="shared" si="1"/>
        <v>eldc Anhui</v>
      </c>
      <c r="J56" s="2" t="s">
        <v>92</v>
      </c>
      <c r="K56" s="1">
        <v>1100</v>
      </c>
      <c r="M56" s="1">
        <v>1000</v>
      </c>
      <c r="N56" s="12">
        <v>2.8000000000000001E-2</v>
      </c>
      <c r="O56" s="13">
        <v>35</v>
      </c>
      <c r="P56" s="13">
        <f t="shared" si="2"/>
        <v>35</v>
      </c>
      <c r="Q56" s="13">
        <f t="shared" si="3"/>
        <v>9.7222222222222214</v>
      </c>
      <c r="R56" s="11">
        <f>POWER(1-N56,M56/1000)</f>
        <v>0.97199999999999998</v>
      </c>
      <c r="S56" s="11">
        <v>0.36</v>
      </c>
      <c r="T56" s="11">
        <f t="shared" si="4"/>
        <v>0.34991999999999995</v>
      </c>
      <c r="U56" s="8">
        <v>8</v>
      </c>
      <c r="V56" s="4">
        <v>45658</v>
      </c>
      <c r="W56" s="2" t="s">
        <v>168</v>
      </c>
      <c r="X56" s="9">
        <v>1</v>
      </c>
      <c r="Y56" s="2">
        <f t="shared" si="5"/>
        <v>8</v>
      </c>
      <c r="Z56" s="2">
        <f t="shared" si="6"/>
        <v>0</v>
      </c>
      <c r="AA56" s="2">
        <f t="shared" si="7"/>
        <v>0</v>
      </c>
      <c r="AB56" s="2">
        <f t="shared" si="8"/>
        <v>0</v>
      </c>
      <c r="AC56" s="2">
        <f t="shared" si="9"/>
        <v>0</v>
      </c>
      <c r="AD56" s="2">
        <f t="shared" si="10"/>
        <v>0</v>
      </c>
      <c r="AE56" s="2">
        <f t="shared" si="11"/>
        <v>0</v>
      </c>
      <c r="AF56" s="2">
        <f t="shared" si="12"/>
        <v>0</v>
      </c>
      <c r="AG56" s="2">
        <f t="shared" si="13"/>
        <v>0</v>
      </c>
      <c r="AH56" s="2">
        <f t="shared" si="14"/>
        <v>0</v>
      </c>
      <c r="AI56" s="2">
        <f t="shared" si="15"/>
        <v>0</v>
      </c>
      <c r="AJ56" s="2">
        <f t="shared" si="16"/>
        <v>8</v>
      </c>
      <c r="AK56" s="2">
        <f t="shared" si="17"/>
        <v>8</v>
      </c>
      <c r="AL56" s="2">
        <f t="shared" si="18"/>
        <v>8</v>
      </c>
      <c r="AM56" s="2">
        <f t="shared" si="19"/>
        <v>8</v>
      </c>
      <c r="AN56" s="2">
        <f t="shared" si="20"/>
        <v>8</v>
      </c>
      <c r="AO56" s="2">
        <f t="shared" si="21"/>
        <v>8</v>
      </c>
    </row>
    <row r="57" spans="1:41">
      <c r="A57" s="2" t="s">
        <v>182</v>
      </c>
      <c r="B57" s="2" t="s">
        <v>165</v>
      </c>
      <c r="C57" s="2" t="s">
        <v>143</v>
      </c>
      <c r="D57" s="2" t="s">
        <v>53</v>
      </c>
      <c r="E57" s="2" t="s">
        <v>176</v>
      </c>
      <c r="F57" s="2" t="s">
        <v>177</v>
      </c>
      <c r="G57" s="2" t="s">
        <v>176</v>
      </c>
      <c r="H57" s="2" t="str">
        <f t="shared" si="0"/>
        <v>eldc Xinjiang</v>
      </c>
      <c r="I57" s="2" t="str">
        <f t="shared" si="1"/>
        <v>eldc Chongqing</v>
      </c>
      <c r="J57" s="2" t="s">
        <v>92</v>
      </c>
      <c r="M57" s="1">
        <v>2000</v>
      </c>
      <c r="N57" s="12">
        <v>2.8000000000000001E-2</v>
      </c>
      <c r="O57" s="13">
        <v>35</v>
      </c>
      <c r="P57" s="13">
        <f t="shared" si="2"/>
        <v>70</v>
      </c>
      <c r="Q57" s="13">
        <f t="shared" si="3"/>
        <v>19.444444444444443</v>
      </c>
      <c r="R57" s="11">
        <f>POWER(1-N57,M57/1000)</f>
        <v>0.94478399999999996</v>
      </c>
      <c r="S57" s="11">
        <v>0.36</v>
      </c>
      <c r="T57" s="11">
        <f t="shared" si="4"/>
        <v>0.34012223999999996</v>
      </c>
      <c r="U57" s="8">
        <v>8</v>
      </c>
      <c r="V57" s="4">
        <v>45658</v>
      </c>
      <c r="W57" s="2" t="s">
        <v>168</v>
      </c>
      <c r="X57" s="9">
        <v>0.5</v>
      </c>
      <c r="Y57" s="2">
        <f t="shared" si="5"/>
        <v>4</v>
      </c>
      <c r="Z57" s="2">
        <f t="shared" si="6"/>
        <v>0</v>
      </c>
      <c r="AA57" s="2">
        <f t="shared" si="7"/>
        <v>0</v>
      </c>
      <c r="AB57" s="2">
        <f t="shared" si="8"/>
        <v>0</v>
      </c>
      <c r="AC57" s="2">
        <f t="shared" si="9"/>
        <v>0</v>
      </c>
      <c r="AD57" s="2">
        <f t="shared" si="10"/>
        <v>0</v>
      </c>
      <c r="AE57" s="2">
        <f t="shared" si="11"/>
        <v>0</v>
      </c>
      <c r="AF57" s="2">
        <f t="shared" si="12"/>
        <v>0</v>
      </c>
      <c r="AG57" s="2">
        <f t="shared" si="13"/>
        <v>0</v>
      </c>
      <c r="AH57" s="2">
        <f t="shared" si="14"/>
        <v>0</v>
      </c>
      <c r="AI57" s="2">
        <f t="shared" si="15"/>
        <v>0</v>
      </c>
      <c r="AJ57" s="2">
        <f t="shared" si="16"/>
        <v>4</v>
      </c>
      <c r="AK57" s="2">
        <f t="shared" si="17"/>
        <v>4</v>
      </c>
      <c r="AL57" s="2">
        <f t="shared" si="18"/>
        <v>4</v>
      </c>
      <c r="AM57" s="2">
        <f t="shared" si="19"/>
        <v>4</v>
      </c>
      <c r="AN57" s="2">
        <f t="shared" si="20"/>
        <v>4</v>
      </c>
      <c r="AO57" s="2">
        <f t="shared" si="21"/>
        <v>4</v>
      </c>
    </row>
    <row r="58" spans="1:41">
      <c r="A58" s="2" t="s">
        <v>183</v>
      </c>
      <c r="B58" s="2" t="s">
        <v>179</v>
      </c>
      <c r="C58" s="2" t="s">
        <v>137</v>
      </c>
      <c r="D58" s="2" t="s">
        <v>159</v>
      </c>
      <c r="E58" s="2" t="s">
        <v>167</v>
      </c>
      <c r="F58" s="2" t="s">
        <v>157</v>
      </c>
      <c r="G58" s="2" t="s">
        <v>167</v>
      </c>
      <c r="H58" s="2" t="str">
        <f t="shared" si="0"/>
        <v>eldc Sichuan</v>
      </c>
      <c r="I58" s="2" t="str">
        <f t="shared" si="1"/>
        <v>eldc Zhejiang</v>
      </c>
      <c r="J58" s="2" t="s">
        <v>92</v>
      </c>
      <c r="K58" s="1">
        <v>800</v>
      </c>
      <c r="L58" s="1">
        <v>2193</v>
      </c>
      <c r="M58" s="1">
        <v>2000</v>
      </c>
      <c r="N58" s="12">
        <v>2.8000000000000001E-2</v>
      </c>
      <c r="O58" s="13">
        <v>35</v>
      </c>
      <c r="P58" s="13">
        <f t="shared" si="2"/>
        <v>70</v>
      </c>
      <c r="Q58" s="13">
        <f t="shared" si="3"/>
        <v>19.444444444444443</v>
      </c>
      <c r="R58" s="11">
        <f>POWER(1-N58,M58/1000)</f>
        <v>0.94478399999999996</v>
      </c>
      <c r="S58" s="11">
        <v>0.36</v>
      </c>
      <c r="T58" s="11">
        <f t="shared" si="4"/>
        <v>0.34012223999999996</v>
      </c>
      <c r="U58" s="3">
        <v>8</v>
      </c>
      <c r="V58" s="10">
        <v>45658</v>
      </c>
      <c r="W58" s="2" t="s">
        <v>168</v>
      </c>
      <c r="X58" s="9">
        <v>0</v>
      </c>
      <c r="Y58" s="2">
        <f t="shared" si="5"/>
        <v>0</v>
      </c>
      <c r="Z58" s="2">
        <f t="shared" si="6"/>
        <v>0</v>
      </c>
      <c r="AA58" s="2">
        <f t="shared" si="7"/>
        <v>0</v>
      </c>
      <c r="AB58" s="2">
        <f t="shared" si="8"/>
        <v>0</v>
      </c>
      <c r="AC58" s="2">
        <f t="shared" si="9"/>
        <v>0</v>
      </c>
      <c r="AD58" s="2">
        <f t="shared" si="10"/>
        <v>0</v>
      </c>
      <c r="AE58" s="2">
        <f t="shared" si="11"/>
        <v>0</v>
      </c>
      <c r="AF58" s="2">
        <f t="shared" si="12"/>
        <v>0</v>
      </c>
      <c r="AG58" s="2">
        <f t="shared" si="13"/>
        <v>0</v>
      </c>
      <c r="AH58" s="2">
        <f t="shared" si="14"/>
        <v>0</v>
      </c>
      <c r="AI58" s="2">
        <f t="shared" si="15"/>
        <v>0</v>
      </c>
      <c r="AJ58" s="2">
        <f t="shared" si="16"/>
        <v>0</v>
      </c>
      <c r="AK58" s="2">
        <f t="shared" si="17"/>
        <v>0</v>
      </c>
      <c r="AL58" s="2">
        <f t="shared" si="18"/>
        <v>0</v>
      </c>
      <c r="AM58" s="2">
        <f t="shared" si="19"/>
        <v>0</v>
      </c>
      <c r="AN58" s="2">
        <f t="shared" si="20"/>
        <v>0</v>
      </c>
      <c r="AO58" s="2">
        <f t="shared" si="21"/>
        <v>0</v>
      </c>
    </row>
    <row r="59" spans="1:41">
      <c r="A59" s="2" t="s">
        <v>184</v>
      </c>
      <c r="B59" s="2" t="s">
        <v>161</v>
      </c>
      <c r="C59" s="2" t="s">
        <v>137</v>
      </c>
      <c r="D59" s="2" t="s">
        <v>140</v>
      </c>
      <c r="E59" s="2" t="s">
        <v>178</v>
      </c>
      <c r="F59" s="2" t="s">
        <v>140</v>
      </c>
      <c r="G59" s="2" t="s">
        <v>178</v>
      </c>
      <c r="H59" s="2" t="str">
        <f t="shared" si="0"/>
        <v>eldc Yunnan</v>
      </c>
      <c r="I59" s="2" t="str">
        <f t="shared" si="1"/>
        <v>eldc Guizhou</v>
      </c>
      <c r="J59" s="2" t="s">
        <v>92</v>
      </c>
      <c r="M59" s="1">
        <v>800</v>
      </c>
      <c r="N59" s="12">
        <v>2.8000000000000001E-2</v>
      </c>
      <c r="O59" s="13">
        <v>35</v>
      </c>
      <c r="P59" s="13">
        <f t="shared" si="2"/>
        <v>28</v>
      </c>
      <c r="Q59" s="13">
        <f t="shared" si="3"/>
        <v>7.7777777777777777</v>
      </c>
      <c r="R59" s="11">
        <f>POWER(1-N59,M59/1000)</f>
        <v>0.9775365665203164</v>
      </c>
      <c r="S59" s="11">
        <v>0.36</v>
      </c>
      <c r="T59" s="11">
        <f t="shared" si="4"/>
        <v>0.35191316394731387</v>
      </c>
      <c r="U59" s="8">
        <v>8</v>
      </c>
      <c r="V59" s="10">
        <v>45658</v>
      </c>
      <c r="W59" s="2" t="s">
        <v>168</v>
      </c>
      <c r="X59" s="9">
        <v>0</v>
      </c>
      <c r="Y59" s="2">
        <f t="shared" si="5"/>
        <v>0</v>
      </c>
      <c r="Z59" s="2">
        <f t="shared" si="6"/>
        <v>0</v>
      </c>
      <c r="AA59" s="2">
        <f t="shared" si="7"/>
        <v>0</v>
      </c>
      <c r="AB59" s="2">
        <f t="shared" si="8"/>
        <v>0</v>
      </c>
      <c r="AC59" s="2">
        <f t="shared" si="9"/>
        <v>0</v>
      </c>
      <c r="AD59" s="2">
        <f t="shared" si="10"/>
        <v>0</v>
      </c>
      <c r="AE59" s="2">
        <f t="shared" si="11"/>
        <v>0</v>
      </c>
      <c r="AF59" s="2">
        <f t="shared" si="12"/>
        <v>0</v>
      </c>
      <c r="AG59" s="2">
        <f t="shared" si="13"/>
        <v>0</v>
      </c>
      <c r="AH59" s="2">
        <f t="shared" si="14"/>
        <v>0</v>
      </c>
      <c r="AI59" s="2">
        <f t="shared" si="15"/>
        <v>0</v>
      </c>
      <c r="AJ59" s="2">
        <f t="shared" si="16"/>
        <v>0</v>
      </c>
      <c r="AK59" s="2">
        <f t="shared" si="17"/>
        <v>0</v>
      </c>
      <c r="AL59" s="2">
        <f t="shared" si="18"/>
        <v>0</v>
      </c>
      <c r="AM59" s="2">
        <f t="shared" si="19"/>
        <v>0</v>
      </c>
      <c r="AN59" s="2">
        <f t="shared" si="20"/>
        <v>0</v>
      </c>
      <c r="AO59" s="2">
        <f t="shared" si="21"/>
        <v>0</v>
      </c>
    </row>
    <row r="60" spans="1:41">
      <c r="A60" s="2" t="s">
        <v>185</v>
      </c>
      <c r="B60" s="2" t="s">
        <v>162</v>
      </c>
      <c r="D60" s="2" t="s">
        <v>171</v>
      </c>
      <c r="E60" s="2" t="s">
        <v>141</v>
      </c>
      <c r="F60" s="2" t="s">
        <v>171</v>
      </c>
      <c r="G60" s="2" t="s">
        <v>141</v>
      </c>
      <c r="H60" s="2" t="str">
        <f t="shared" si="0"/>
        <v>eldc Fujian</v>
      </c>
      <c r="I60" s="2" t="str">
        <f t="shared" si="1"/>
        <v>eldc Guangdong</v>
      </c>
      <c r="J60" s="2" t="s">
        <v>92</v>
      </c>
      <c r="M60" s="1">
        <v>600</v>
      </c>
      <c r="N60" s="12">
        <v>2.8000000000000001E-2</v>
      </c>
      <c r="O60" s="13">
        <v>35</v>
      </c>
      <c r="P60" s="13">
        <f t="shared" si="2"/>
        <v>21</v>
      </c>
      <c r="Q60" s="13">
        <f t="shared" si="3"/>
        <v>5.833333333333333</v>
      </c>
      <c r="R60" s="11">
        <f>POWER(1-N60,M60/1000)</f>
        <v>0.98310466963408338</v>
      </c>
      <c r="S60" s="11">
        <v>0.36</v>
      </c>
      <c r="T60" s="11">
        <f t="shared" si="4"/>
        <v>0.35391768106826998</v>
      </c>
      <c r="U60" s="8">
        <v>8</v>
      </c>
      <c r="V60" s="10">
        <v>45658</v>
      </c>
      <c r="W60" s="2" t="s">
        <v>168</v>
      </c>
      <c r="X60" s="9">
        <v>0</v>
      </c>
      <c r="Y60" s="2">
        <f t="shared" si="5"/>
        <v>0</v>
      </c>
      <c r="Z60" s="2">
        <f t="shared" si="6"/>
        <v>0</v>
      </c>
      <c r="AA60" s="2">
        <f t="shared" si="7"/>
        <v>0</v>
      </c>
      <c r="AB60" s="2">
        <f t="shared" si="8"/>
        <v>0</v>
      </c>
      <c r="AC60" s="2">
        <f t="shared" si="9"/>
        <v>0</v>
      </c>
      <c r="AD60" s="2">
        <f t="shared" si="10"/>
        <v>0</v>
      </c>
      <c r="AE60" s="2">
        <f t="shared" si="11"/>
        <v>0</v>
      </c>
      <c r="AF60" s="2">
        <f t="shared" si="12"/>
        <v>0</v>
      </c>
      <c r="AG60" s="2">
        <f t="shared" si="13"/>
        <v>0</v>
      </c>
      <c r="AH60" s="2">
        <f t="shared" si="14"/>
        <v>0</v>
      </c>
      <c r="AI60" s="2">
        <f t="shared" si="15"/>
        <v>0</v>
      </c>
      <c r="AJ60" s="2">
        <f t="shared" si="16"/>
        <v>0</v>
      </c>
      <c r="AK60" s="2">
        <f t="shared" si="17"/>
        <v>0</v>
      </c>
      <c r="AL60" s="2">
        <f t="shared" si="18"/>
        <v>0</v>
      </c>
      <c r="AM60" s="2">
        <f t="shared" si="19"/>
        <v>0</v>
      </c>
      <c r="AN60" s="2">
        <f t="shared" si="20"/>
        <v>0</v>
      </c>
      <c r="AO60" s="2">
        <f t="shared" si="21"/>
        <v>0</v>
      </c>
    </row>
    <row r="61" spans="1:41">
      <c r="A61" s="2" t="s">
        <v>186</v>
      </c>
      <c r="B61" s="2" t="s">
        <v>172</v>
      </c>
      <c r="C61" s="2" t="s">
        <v>128</v>
      </c>
      <c r="D61" s="2" t="s">
        <v>174</v>
      </c>
      <c r="E61" s="2" t="s">
        <v>173</v>
      </c>
      <c r="F61" s="2" t="s">
        <v>175</v>
      </c>
      <c r="G61" s="2" t="s">
        <v>173</v>
      </c>
      <c r="H61" s="2" t="str">
        <f t="shared" si="0"/>
        <v>eldc Gansu</v>
      </c>
      <c r="I61" s="2" t="str">
        <f t="shared" si="1"/>
        <v>eldc Shandong</v>
      </c>
      <c r="J61" s="2" t="s">
        <v>92</v>
      </c>
      <c r="K61" s="1">
        <v>800</v>
      </c>
      <c r="M61" s="1">
        <v>1500</v>
      </c>
      <c r="N61" s="12">
        <v>2.8000000000000001E-2</v>
      </c>
      <c r="O61" s="13">
        <v>35</v>
      </c>
      <c r="P61" s="13">
        <f t="shared" si="2"/>
        <v>52.5</v>
      </c>
      <c r="Q61" s="13">
        <f t="shared" si="3"/>
        <v>14.583333333333332</v>
      </c>
      <c r="R61" s="11">
        <f>POWER(1-N61,M61/1000)</f>
        <v>0.95829538661103864</v>
      </c>
      <c r="S61" s="11">
        <v>0.36</v>
      </c>
      <c r="T61" s="11">
        <f t="shared" si="4"/>
        <v>0.3449863391799739</v>
      </c>
      <c r="U61" s="3">
        <v>8</v>
      </c>
      <c r="V61" s="10">
        <v>45658</v>
      </c>
      <c r="W61" s="2" t="s">
        <v>168</v>
      </c>
      <c r="X61" s="9">
        <v>0.5</v>
      </c>
      <c r="Y61" s="2">
        <f t="shared" si="5"/>
        <v>4</v>
      </c>
      <c r="Z61" s="2">
        <f t="shared" si="6"/>
        <v>0</v>
      </c>
      <c r="AA61" s="2">
        <f t="shared" si="7"/>
        <v>0</v>
      </c>
      <c r="AB61" s="2">
        <f t="shared" si="8"/>
        <v>0</v>
      </c>
      <c r="AC61" s="2">
        <f t="shared" si="9"/>
        <v>0</v>
      </c>
      <c r="AD61" s="2">
        <f t="shared" si="10"/>
        <v>0</v>
      </c>
      <c r="AE61" s="2">
        <f t="shared" si="11"/>
        <v>0</v>
      </c>
      <c r="AF61" s="2">
        <f t="shared" si="12"/>
        <v>0</v>
      </c>
      <c r="AG61" s="2">
        <f t="shared" si="13"/>
        <v>0</v>
      </c>
      <c r="AH61" s="2">
        <f t="shared" si="14"/>
        <v>0</v>
      </c>
      <c r="AI61" s="2">
        <f t="shared" si="15"/>
        <v>0</v>
      </c>
      <c r="AJ61" s="2">
        <f t="shared" si="16"/>
        <v>4</v>
      </c>
      <c r="AK61" s="2">
        <f t="shared" si="17"/>
        <v>4</v>
      </c>
      <c r="AL61" s="2">
        <f t="shared" si="18"/>
        <v>4</v>
      </c>
      <c r="AM61" s="2">
        <f t="shared" si="19"/>
        <v>4</v>
      </c>
      <c r="AN61" s="2">
        <f t="shared" si="20"/>
        <v>4</v>
      </c>
      <c r="AO61" s="2">
        <f t="shared" si="21"/>
        <v>4</v>
      </c>
    </row>
    <row r="62" spans="1:41">
      <c r="A62" s="2" t="s">
        <v>187</v>
      </c>
      <c r="B62" s="2" t="s">
        <v>166</v>
      </c>
      <c r="C62" s="2" t="s">
        <v>143</v>
      </c>
      <c r="D62" s="2" t="s">
        <v>53</v>
      </c>
      <c r="E62" s="2" t="s">
        <v>176</v>
      </c>
      <c r="F62" s="2" t="s">
        <v>177</v>
      </c>
      <c r="G62" s="2" t="s">
        <v>176</v>
      </c>
      <c r="H62" s="2" t="str">
        <f t="shared" si="0"/>
        <v>eldc Xinjiang</v>
      </c>
      <c r="I62" s="2" t="str">
        <f t="shared" si="1"/>
        <v>eldc Chongqing</v>
      </c>
      <c r="J62" s="2" t="s">
        <v>92</v>
      </c>
      <c r="M62" s="1">
        <v>2000</v>
      </c>
      <c r="N62" s="12">
        <v>2.8000000000000001E-2</v>
      </c>
      <c r="O62" s="13">
        <v>35</v>
      </c>
      <c r="P62" s="13">
        <f t="shared" si="2"/>
        <v>70</v>
      </c>
      <c r="Q62" s="13">
        <f t="shared" si="3"/>
        <v>19.444444444444443</v>
      </c>
      <c r="R62" s="11">
        <f>POWER(1-N62,M62/1000)</f>
        <v>0.94478399999999996</v>
      </c>
      <c r="S62" s="11">
        <v>0.36</v>
      </c>
      <c r="T62" s="11">
        <f t="shared" si="4"/>
        <v>0.34012223999999996</v>
      </c>
      <c r="U62" s="8">
        <v>8</v>
      </c>
      <c r="V62" s="10">
        <v>45658</v>
      </c>
      <c r="W62" s="2" t="s">
        <v>168</v>
      </c>
      <c r="X62" s="9">
        <v>0.5</v>
      </c>
      <c r="Y62" s="2">
        <f t="shared" si="5"/>
        <v>4</v>
      </c>
      <c r="Z62" s="2">
        <f t="shared" si="6"/>
        <v>0</v>
      </c>
      <c r="AA62" s="2">
        <f t="shared" si="7"/>
        <v>0</v>
      </c>
      <c r="AB62" s="2">
        <f t="shared" si="8"/>
        <v>0</v>
      </c>
      <c r="AC62" s="2">
        <f t="shared" si="9"/>
        <v>0</v>
      </c>
      <c r="AD62" s="2">
        <f t="shared" si="10"/>
        <v>0</v>
      </c>
      <c r="AE62" s="2">
        <f t="shared" si="11"/>
        <v>0</v>
      </c>
      <c r="AF62" s="2">
        <f t="shared" si="12"/>
        <v>0</v>
      </c>
      <c r="AG62" s="2">
        <f t="shared" si="13"/>
        <v>0</v>
      </c>
      <c r="AH62" s="2">
        <f t="shared" si="14"/>
        <v>0</v>
      </c>
      <c r="AI62" s="2">
        <f t="shared" si="15"/>
        <v>0</v>
      </c>
      <c r="AJ62" s="2">
        <f t="shared" si="16"/>
        <v>4</v>
      </c>
      <c r="AK62" s="2">
        <f t="shared" si="17"/>
        <v>4</v>
      </c>
      <c r="AL62" s="2">
        <f t="shared" si="18"/>
        <v>4</v>
      </c>
      <c r="AM62" s="2">
        <f t="shared" si="19"/>
        <v>4</v>
      </c>
      <c r="AN62" s="2">
        <f t="shared" si="20"/>
        <v>4</v>
      </c>
      <c r="AO62" s="2">
        <f t="shared" si="21"/>
        <v>4</v>
      </c>
    </row>
  </sheetData>
  <autoFilter ref="A1:AO6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2020-12-13T22:08:05Z</cp:lastPrinted>
  <dcterms:created xsi:type="dcterms:W3CDTF">2020-12-13T22:05:53Z</dcterms:created>
  <dcterms:modified xsi:type="dcterms:W3CDTF">2021-06-18T01:24:11Z</dcterms:modified>
</cp:coreProperties>
</file>