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Users\jorri\OneDrive\Work\Aus Energy Model Paul Zeba\db\"/>
    </mc:Choice>
  </mc:AlternateContent>
  <xr:revisionPtr revIDLastSave="0" documentId="13_ncr:1_{B7854D0F-0067-46B4-8B2C-B804278046ED}" xr6:coauthVersionLast="45" xr6:coauthVersionMax="45" xr10:uidLastSave="{00000000-0000-0000-0000-000000000000}"/>
  <bookViews>
    <workbookView xWindow="-120" yWindow="-120" windowWidth="29040" windowHeight="15840" activeTab="4" xr2:uid="{00000000-000D-0000-FFFF-FFFF00000000}"/>
  </bookViews>
  <sheets>
    <sheet name="Intro and Notes" sheetId="16" r:id="rId1"/>
    <sheet name="USER SCENARIO" sheetId="15" r:id="rId2"/>
    <sheet name="Back-end" sheetId="14" r:id="rId3"/>
    <sheet name="Scenarios &amp; Parameters" sheetId="24" r:id="rId4"/>
    <sheet name="USER SCENARIO (2)" sheetId="2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9" i="25" l="1"/>
  <c r="K25" i="25"/>
  <c r="J25" i="25"/>
  <c r="M24" i="25"/>
  <c r="L24" i="25"/>
  <c r="K24" i="25"/>
  <c r="J24" i="25"/>
  <c r="I24" i="25"/>
  <c r="H24" i="25"/>
  <c r="M22" i="25"/>
  <c r="L22" i="25"/>
  <c r="K22" i="25"/>
  <c r="J22" i="25"/>
  <c r="I22" i="25"/>
  <c r="H22" i="25"/>
  <c r="F22" i="25"/>
  <c r="M20" i="25"/>
  <c r="L20" i="25"/>
  <c r="K20" i="25"/>
  <c r="J20" i="25"/>
  <c r="I20" i="25"/>
  <c r="H20" i="25"/>
  <c r="F20" i="25"/>
  <c r="C20" i="25"/>
  <c r="L18" i="25"/>
  <c r="K18" i="25"/>
  <c r="J18" i="25"/>
  <c r="I18" i="25"/>
  <c r="H18" i="25"/>
  <c r="F18" i="25"/>
  <c r="C18" i="25"/>
  <c r="M17" i="25"/>
  <c r="L17" i="25"/>
  <c r="K17" i="25"/>
  <c r="J17" i="25"/>
  <c r="I17" i="25"/>
  <c r="H17" i="25"/>
  <c r="F17" i="25"/>
  <c r="C17" i="25"/>
  <c r="M16" i="25"/>
  <c r="L16" i="25"/>
  <c r="K16" i="25"/>
  <c r="J16" i="25"/>
  <c r="I16" i="25"/>
  <c r="H16" i="25"/>
  <c r="F16" i="25"/>
  <c r="C16" i="25"/>
  <c r="M15" i="25"/>
  <c r="L15" i="25"/>
  <c r="K15" i="25"/>
  <c r="J15" i="25"/>
  <c r="I15" i="25"/>
  <c r="H15" i="25"/>
  <c r="F15" i="25"/>
  <c r="C15" i="25"/>
  <c r="M14" i="25"/>
  <c r="L14" i="25"/>
  <c r="K14" i="25"/>
  <c r="J14" i="25"/>
  <c r="I14" i="25"/>
  <c r="H14" i="25"/>
  <c r="F14" i="25"/>
  <c r="C14" i="25"/>
  <c r="L13" i="25"/>
  <c r="K13" i="25"/>
  <c r="J13" i="25"/>
  <c r="I13" i="25"/>
  <c r="H13" i="25"/>
  <c r="F13" i="25"/>
  <c r="C13" i="25"/>
  <c r="L12" i="25"/>
  <c r="F12" i="25"/>
  <c r="C12" i="25"/>
  <c r="L11" i="25"/>
  <c r="K11" i="25"/>
  <c r="J11" i="25"/>
  <c r="I11" i="25"/>
  <c r="H11" i="25"/>
  <c r="F11" i="25"/>
  <c r="C11" i="25"/>
  <c r="M7" i="25"/>
  <c r="M6" i="25"/>
  <c r="M5" i="25"/>
  <c r="A29" i="15" l="1"/>
  <c r="M5" i="15"/>
  <c r="M6" i="15" l="1"/>
  <c r="M7" i="15"/>
  <c r="D75" i="24"/>
  <c r="C75" i="24"/>
  <c r="B75" i="24"/>
  <c r="D58" i="24"/>
  <c r="C58" i="24"/>
  <c r="B58" i="24"/>
  <c r="C41" i="24"/>
  <c r="D41" i="24"/>
  <c r="B41" i="24"/>
  <c r="E41" i="24" s="1"/>
  <c r="C24" i="24"/>
  <c r="D24" i="24"/>
  <c r="B24" i="24"/>
  <c r="K20" i="15"/>
  <c r="D76" i="24"/>
  <c r="E74" i="24"/>
  <c r="E73" i="24"/>
  <c r="E72" i="24"/>
  <c r="E71" i="24"/>
  <c r="E70" i="24"/>
  <c r="E69" i="24"/>
  <c r="E68" i="24"/>
  <c r="E67" i="24"/>
  <c r="E66" i="24"/>
  <c r="E65" i="24"/>
  <c r="D59" i="24"/>
  <c r="E57" i="24"/>
  <c r="E56" i="24"/>
  <c r="E55" i="24"/>
  <c r="E54" i="24"/>
  <c r="E53" i="24"/>
  <c r="E52" i="24"/>
  <c r="E51" i="24"/>
  <c r="E50" i="24"/>
  <c r="E49" i="24"/>
  <c r="E48" i="24"/>
  <c r="D42" i="24"/>
  <c r="E40" i="24"/>
  <c r="E39" i="24"/>
  <c r="E38" i="24"/>
  <c r="E37" i="24"/>
  <c r="E36" i="24"/>
  <c r="E35" i="24"/>
  <c r="E34" i="24"/>
  <c r="E33" i="24"/>
  <c r="E32" i="24"/>
  <c r="E31" i="24"/>
  <c r="D25" i="24"/>
  <c r="E23" i="24"/>
  <c r="K22" i="15" s="1"/>
  <c r="E22" i="24"/>
  <c r="E21" i="24"/>
  <c r="K18" i="15" s="1"/>
  <c r="E20" i="24"/>
  <c r="K17" i="15" s="1"/>
  <c r="E19" i="24"/>
  <c r="K16" i="15" s="1"/>
  <c r="E18" i="24"/>
  <c r="K15" i="15" s="1"/>
  <c r="E17" i="24"/>
  <c r="K14" i="15" s="1"/>
  <c r="E16" i="24"/>
  <c r="K13" i="15" s="1"/>
  <c r="E15" i="24"/>
  <c r="E14" i="24"/>
  <c r="K11" i="15" s="1"/>
  <c r="E24" i="24" l="1"/>
  <c r="K24" i="15" s="1"/>
  <c r="K25" i="15"/>
  <c r="E75" i="24"/>
  <c r="E58" i="24"/>
  <c r="K4" i="14"/>
  <c r="M20" i="15"/>
  <c r="C68" i="14" l="1"/>
  <c r="D68" i="14"/>
  <c r="E68" i="14"/>
  <c r="F68" i="14"/>
  <c r="G68" i="14"/>
  <c r="H68" i="14"/>
  <c r="I68" i="14"/>
  <c r="J68" i="14"/>
  <c r="K68" i="14"/>
  <c r="L68" i="14"/>
  <c r="M68" i="14"/>
  <c r="N68" i="14"/>
  <c r="B68" i="14"/>
  <c r="C57" i="14" l="1"/>
  <c r="D57" i="14"/>
  <c r="E57" i="14"/>
  <c r="F57" i="14"/>
  <c r="G57" i="14"/>
  <c r="H57" i="14"/>
  <c r="I57" i="14"/>
  <c r="J57" i="14"/>
  <c r="K57" i="14"/>
  <c r="B57" i="14"/>
  <c r="K14" i="14" l="1"/>
  <c r="F22" i="15" s="1"/>
  <c r="K12" i="14"/>
  <c r="F20" i="15" s="1"/>
  <c r="K10" i="14"/>
  <c r="F18" i="15" s="1"/>
  <c r="K6" i="14"/>
  <c r="F14" i="15" s="1"/>
  <c r="K5" i="14"/>
  <c r="F13" i="15" s="1"/>
  <c r="F12" i="15"/>
  <c r="K3" i="14"/>
  <c r="F11" i="15" s="1"/>
  <c r="K9" i="14"/>
  <c r="F17" i="15" s="1"/>
  <c r="K8" i="14"/>
  <c r="F16" i="15" s="1"/>
  <c r="K7" i="14"/>
  <c r="F15" i="15" s="1"/>
  <c r="F12" i="14"/>
  <c r="L56" i="14" s="1"/>
  <c r="M24" i="15"/>
  <c r="M22" i="15"/>
  <c r="M17" i="15"/>
  <c r="M16" i="15"/>
  <c r="M15" i="15"/>
  <c r="M14" i="15"/>
  <c r="C43" i="14"/>
  <c r="D43" i="14"/>
  <c r="E43" i="14"/>
  <c r="F43" i="14"/>
  <c r="G43" i="14"/>
  <c r="H43" i="14"/>
  <c r="I43" i="14"/>
  <c r="J43" i="14"/>
  <c r="K43" i="14"/>
  <c r="C44" i="14"/>
  <c r="D44" i="14"/>
  <c r="E44" i="14"/>
  <c r="F44" i="14"/>
  <c r="G44" i="14"/>
  <c r="H44" i="14"/>
  <c r="I44" i="14"/>
  <c r="J44" i="14"/>
  <c r="K44" i="14"/>
  <c r="C45" i="14"/>
  <c r="D45" i="14"/>
  <c r="E45" i="14"/>
  <c r="F45" i="14"/>
  <c r="G45" i="14"/>
  <c r="H45" i="14"/>
  <c r="I45" i="14"/>
  <c r="J45" i="14"/>
  <c r="K45" i="14"/>
  <c r="C46" i="14"/>
  <c r="D46" i="14"/>
  <c r="E46" i="14"/>
  <c r="F46" i="14"/>
  <c r="G46" i="14"/>
  <c r="H46" i="14"/>
  <c r="I46" i="14"/>
  <c r="J46" i="14"/>
  <c r="K46" i="14"/>
  <c r="C47" i="14"/>
  <c r="D47" i="14"/>
  <c r="E47" i="14"/>
  <c r="F47" i="14"/>
  <c r="G47" i="14"/>
  <c r="H47" i="14"/>
  <c r="I47" i="14"/>
  <c r="J47" i="14"/>
  <c r="K47" i="14"/>
  <c r="C48" i="14"/>
  <c r="D48" i="14"/>
  <c r="E48" i="14"/>
  <c r="F48" i="14"/>
  <c r="G48" i="14"/>
  <c r="H48" i="14"/>
  <c r="I48" i="14"/>
  <c r="J48" i="14"/>
  <c r="K48" i="14"/>
  <c r="C49" i="14"/>
  <c r="D49" i="14"/>
  <c r="E49" i="14"/>
  <c r="F49" i="14"/>
  <c r="G49" i="14"/>
  <c r="H49" i="14"/>
  <c r="I49" i="14"/>
  <c r="J49" i="14"/>
  <c r="K49" i="14"/>
  <c r="C50" i="14"/>
  <c r="D50" i="14"/>
  <c r="E50" i="14"/>
  <c r="F50" i="14"/>
  <c r="G50" i="14"/>
  <c r="H50" i="14"/>
  <c r="I50" i="14"/>
  <c r="J50" i="14"/>
  <c r="K50" i="14"/>
  <c r="C51" i="14"/>
  <c r="D51" i="14"/>
  <c r="E51" i="14"/>
  <c r="F51" i="14"/>
  <c r="G51" i="14"/>
  <c r="H51" i="14"/>
  <c r="I51" i="14"/>
  <c r="J51" i="14"/>
  <c r="K51" i="14"/>
  <c r="B51" i="14"/>
  <c r="B44" i="14"/>
  <c r="B45" i="14"/>
  <c r="B46" i="14"/>
  <c r="B47" i="14"/>
  <c r="B48" i="14"/>
  <c r="B49" i="14"/>
  <c r="B50" i="14"/>
  <c r="B43" i="14"/>
  <c r="M56" i="14" l="1"/>
  <c r="L39" i="14"/>
  <c r="L57" i="14"/>
  <c r="O27" i="14"/>
  <c r="O26" i="14"/>
  <c r="O20" i="14"/>
  <c r="O21" i="14"/>
  <c r="O22" i="14"/>
  <c r="O23" i="14"/>
  <c r="O24" i="14"/>
  <c r="O25" i="14"/>
  <c r="O19" i="14"/>
  <c r="O18" i="14"/>
  <c r="M57" i="14" l="1"/>
  <c r="N56" i="14"/>
  <c r="M39" i="14"/>
  <c r="P27" i="14"/>
  <c r="O65" i="14"/>
  <c r="P24" i="14"/>
  <c r="P23" i="14"/>
  <c r="P22" i="14"/>
  <c r="P21" i="14"/>
  <c r="P26" i="14"/>
  <c r="L58" i="14"/>
  <c r="L51" i="14"/>
  <c r="P19" i="14"/>
  <c r="P20" i="14"/>
  <c r="P25" i="14"/>
  <c r="P18" i="14"/>
  <c r="O68" i="14"/>
  <c r="N57" i="14" l="1"/>
  <c r="O56" i="14"/>
  <c r="N39" i="14"/>
  <c r="Q27" i="14"/>
  <c r="P65" i="14"/>
  <c r="Q24" i="14"/>
  <c r="Q23" i="14"/>
  <c r="Q22" i="14"/>
  <c r="Q21" i="14"/>
  <c r="Q26" i="14"/>
  <c r="M58" i="14"/>
  <c r="M51" i="14"/>
  <c r="Q19" i="14"/>
  <c r="Q20" i="14"/>
  <c r="Q25" i="14"/>
  <c r="Q18" i="14"/>
  <c r="P68" i="14"/>
  <c r="P56" i="14" l="1"/>
  <c r="O57" i="14"/>
  <c r="O39" i="14"/>
  <c r="R27" i="14"/>
  <c r="Q65" i="14"/>
  <c r="R24" i="14"/>
  <c r="R23" i="14"/>
  <c r="R22" i="14"/>
  <c r="R21" i="14"/>
  <c r="R26" i="14"/>
  <c r="N58" i="14"/>
  <c r="N51" i="14"/>
  <c r="C73" i="14"/>
  <c r="R19" i="14"/>
  <c r="R20" i="14"/>
  <c r="R25" i="14"/>
  <c r="R18" i="14"/>
  <c r="Q68" i="14"/>
  <c r="Q56" i="14" l="1"/>
  <c r="P57" i="14"/>
  <c r="P39" i="14"/>
  <c r="S27" i="14"/>
  <c r="R65" i="14"/>
  <c r="S24" i="14"/>
  <c r="S23" i="14"/>
  <c r="S22" i="14"/>
  <c r="S21" i="14"/>
  <c r="S26" i="14"/>
  <c r="O51" i="14"/>
  <c r="O58" i="14"/>
  <c r="S19" i="14"/>
  <c r="S20" i="14"/>
  <c r="S25" i="14"/>
  <c r="S18" i="14"/>
  <c r="R68" i="14"/>
  <c r="R56" i="14" l="1"/>
  <c r="Q57" i="14"/>
  <c r="Q39" i="14"/>
  <c r="T27" i="14"/>
  <c r="S65" i="14"/>
  <c r="T24" i="14"/>
  <c r="T23" i="14"/>
  <c r="T22" i="14"/>
  <c r="T21" i="14"/>
  <c r="T26" i="14"/>
  <c r="P58" i="14"/>
  <c r="P51" i="14"/>
  <c r="T19" i="14"/>
  <c r="T20" i="14"/>
  <c r="T25" i="14"/>
  <c r="T18" i="14"/>
  <c r="S68" i="14"/>
  <c r="S56" i="14" l="1"/>
  <c r="R57" i="14"/>
  <c r="R39" i="14"/>
  <c r="U27" i="14"/>
  <c r="T65" i="14"/>
  <c r="U24" i="14"/>
  <c r="U23" i="14"/>
  <c r="U22" i="14"/>
  <c r="U21" i="14"/>
  <c r="U26" i="14"/>
  <c r="Q58" i="14"/>
  <c r="Q51" i="14"/>
  <c r="U19" i="14"/>
  <c r="U20" i="14"/>
  <c r="U25" i="14"/>
  <c r="U18" i="14"/>
  <c r="T68" i="14"/>
  <c r="T56" i="14" l="1"/>
  <c r="S57" i="14"/>
  <c r="S39" i="14"/>
  <c r="V27" i="14"/>
  <c r="U65" i="14"/>
  <c r="V24" i="14"/>
  <c r="V23" i="14"/>
  <c r="V22" i="14"/>
  <c r="V21" i="14"/>
  <c r="V26" i="14"/>
  <c r="R51" i="14"/>
  <c r="R58" i="14"/>
  <c r="V19" i="14"/>
  <c r="V20" i="14"/>
  <c r="V25" i="14"/>
  <c r="V18" i="14"/>
  <c r="U68" i="14"/>
  <c r="U56" i="14" l="1"/>
  <c r="T57" i="14"/>
  <c r="T39" i="14"/>
  <c r="W27" i="14"/>
  <c r="V65" i="14"/>
  <c r="W24" i="14"/>
  <c r="W23" i="14"/>
  <c r="W22" i="14"/>
  <c r="W21" i="14"/>
  <c r="W26" i="14"/>
  <c r="S51" i="14"/>
  <c r="S58" i="14"/>
  <c r="W19" i="14"/>
  <c r="W20" i="14"/>
  <c r="W25" i="14"/>
  <c r="W18" i="14"/>
  <c r="V68" i="14"/>
  <c r="V56" i="14" l="1"/>
  <c r="U57" i="14"/>
  <c r="U39" i="14"/>
  <c r="X27" i="14"/>
  <c r="W65" i="14"/>
  <c r="X24" i="14"/>
  <c r="X23" i="14"/>
  <c r="X22" i="14"/>
  <c r="X21" i="14"/>
  <c r="X26" i="14"/>
  <c r="T51" i="14"/>
  <c r="T58" i="14"/>
  <c r="X19" i="14"/>
  <c r="X20" i="14"/>
  <c r="X25" i="14"/>
  <c r="X18" i="14"/>
  <c r="W68" i="14"/>
  <c r="W56" i="14" l="1"/>
  <c r="V57" i="14"/>
  <c r="V39" i="14"/>
  <c r="Y27" i="14"/>
  <c r="X65" i="14"/>
  <c r="Y24" i="14"/>
  <c r="Y23" i="14"/>
  <c r="Y22" i="14"/>
  <c r="Y21" i="14"/>
  <c r="Y26" i="14"/>
  <c r="U58" i="14"/>
  <c r="U51" i="14"/>
  <c r="Y19" i="14"/>
  <c r="Y20" i="14"/>
  <c r="Y25" i="14"/>
  <c r="Y18" i="14"/>
  <c r="X68" i="14"/>
  <c r="X56" i="14" l="1"/>
  <c r="W57" i="14"/>
  <c r="W39" i="14"/>
  <c r="Z27" i="14"/>
  <c r="Y65" i="14"/>
  <c r="Z24" i="14"/>
  <c r="Z23" i="14"/>
  <c r="Z22" i="14"/>
  <c r="Z21" i="14"/>
  <c r="Z26" i="14"/>
  <c r="V58" i="14"/>
  <c r="V51" i="14"/>
  <c r="Z19" i="14"/>
  <c r="Z20" i="14"/>
  <c r="Z25" i="14"/>
  <c r="Z18" i="14"/>
  <c r="Y68" i="14"/>
  <c r="Y56" i="14" l="1"/>
  <c r="X57" i="14"/>
  <c r="X39" i="14"/>
  <c r="AA27" i="14"/>
  <c r="Z65" i="14"/>
  <c r="AA24" i="14"/>
  <c r="AA23" i="14"/>
  <c r="AA22" i="14"/>
  <c r="AA21" i="14"/>
  <c r="AA26" i="14"/>
  <c r="W51" i="14"/>
  <c r="W58" i="14"/>
  <c r="AA19" i="14"/>
  <c r="AA20" i="14"/>
  <c r="AA25" i="14"/>
  <c r="AA18" i="14"/>
  <c r="Z68" i="14"/>
  <c r="Z56" i="14" l="1"/>
  <c r="Y57" i="14"/>
  <c r="Y39" i="14"/>
  <c r="AB27" i="14"/>
  <c r="AA65" i="14"/>
  <c r="B111" i="14" s="1"/>
  <c r="L22" i="15" s="1"/>
  <c r="AB24" i="14"/>
  <c r="AB23" i="14"/>
  <c r="AB22" i="14"/>
  <c r="AB21" i="14"/>
  <c r="AB26" i="14"/>
  <c r="X51" i="14"/>
  <c r="X58" i="14"/>
  <c r="B110" i="14" s="1"/>
  <c r="L20" i="15" s="1"/>
  <c r="AB19" i="14"/>
  <c r="D73" i="14"/>
  <c r="D89" i="14" s="1"/>
  <c r="AB20" i="14"/>
  <c r="AB25" i="14"/>
  <c r="AB18" i="14"/>
  <c r="AA68" i="14"/>
  <c r="B112" i="14" s="1"/>
  <c r="L24" i="15" s="1"/>
  <c r="AA56" i="14" l="1"/>
  <c r="Z57" i="14"/>
  <c r="Z39" i="14"/>
  <c r="AC27" i="14"/>
  <c r="AB65" i="14"/>
  <c r="AC24" i="14"/>
  <c r="AC23" i="14"/>
  <c r="AC22" i="14"/>
  <c r="AC21" i="14"/>
  <c r="AC26" i="14"/>
  <c r="Y58" i="14"/>
  <c r="Y51" i="14"/>
  <c r="AC19" i="14"/>
  <c r="AC20" i="14"/>
  <c r="AC25" i="14"/>
  <c r="AC18" i="14"/>
  <c r="AB68" i="14"/>
  <c r="AB56" i="14" l="1"/>
  <c r="AA57" i="14"/>
  <c r="AA39" i="14"/>
  <c r="AD27" i="14"/>
  <c r="AC65" i="14"/>
  <c r="AD24" i="14"/>
  <c r="AD23" i="14"/>
  <c r="AD22" i="14"/>
  <c r="AD21" i="14"/>
  <c r="AD26" i="14"/>
  <c r="Z51" i="14"/>
  <c r="Z58" i="14"/>
  <c r="AD19" i="14"/>
  <c r="AD20" i="14"/>
  <c r="AD25" i="14"/>
  <c r="AD18" i="14"/>
  <c r="AC68" i="14"/>
  <c r="AC56" i="14" l="1"/>
  <c r="AB57" i="14"/>
  <c r="AB39" i="14"/>
  <c r="AE27" i="14"/>
  <c r="AD65" i="14"/>
  <c r="AE24" i="14"/>
  <c r="AE23" i="14"/>
  <c r="AE22" i="14"/>
  <c r="AE21" i="14"/>
  <c r="AE26" i="14"/>
  <c r="AA51" i="14"/>
  <c r="AA58" i="14"/>
  <c r="AE19" i="14"/>
  <c r="AE20" i="14"/>
  <c r="AE25" i="14"/>
  <c r="AE18" i="14"/>
  <c r="AD68" i="14"/>
  <c r="AD56" i="14" l="1"/>
  <c r="AC57" i="14"/>
  <c r="AC39" i="14"/>
  <c r="AF27" i="14"/>
  <c r="AE65" i="14"/>
  <c r="AF24" i="14"/>
  <c r="AF23" i="14"/>
  <c r="AF22" i="14"/>
  <c r="AF21" i="14"/>
  <c r="AF26" i="14"/>
  <c r="AB58" i="14"/>
  <c r="AB51" i="14"/>
  <c r="AF19" i="14"/>
  <c r="AF20" i="14"/>
  <c r="AF25" i="14"/>
  <c r="AF18" i="14"/>
  <c r="AE68" i="14"/>
  <c r="AE56" i="14" l="1"/>
  <c r="AD57" i="14"/>
  <c r="AD39" i="14"/>
  <c r="AG27" i="14"/>
  <c r="AF65" i="14"/>
  <c r="AG24" i="14"/>
  <c r="AG23" i="14"/>
  <c r="AG22" i="14"/>
  <c r="AG21" i="14"/>
  <c r="AG26" i="14"/>
  <c r="AC58" i="14"/>
  <c r="AC51" i="14"/>
  <c r="AG19" i="14"/>
  <c r="AG20" i="14"/>
  <c r="AG25" i="14"/>
  <c r="AG18" i="14"/>
  <c r="AF68" i="14"/>
  <c r="AF56" i="14" l="1"/>
  <c r="AE57" i="14"/>
  <c r="AE39" i="14"/>
  <c r="AH27" i="14"/>
  <c r="AG65" i="14"/>
  <c r="AH24" i="14"/>
  <c r="AH23" i="14"/>
  <c r="AH22" i="14"/>
  <c r="AH21" i="14"/>
  <c r="AH26" i="14"/>
  <c r="AD58" i="14"/>
  <c r="AD51" i="14"/>
  <c r="AH19" i="14"/>
  <c r="AH20" i="14"/>
  <c r="AH25" i="14"/>
  <c r="AH18" i="14"/>
  <c r="AG68" i="14"/>
  <c r="AG56" i="14" l="1"/>
  <c r="AF57" i="14"/>
  <c r="AF39" i="14"/>
  <c r="AI27" i="14"/>
  <c r="AH65" i="14"/>
  <c r="AI24" i="14"/>
  <c r="AI23" i="14"/>
  <c r="AI22" i="14"/>
  <c r="AI21" i="14"/>
  <c r="AI26" i="14"/>
  <c r="AE51" i="14"/>
  <c r="AE58" i="14"/>
  <c r="AI19" i="14"/>
  <c r="AI20" i="14"/>
  <c r="AI25" i="14"/>
  <c r="AI18" i="14"/>
  <c r="AH68" i="14"/>
  <c r="AH56" i="14" l="1"/>
  <c r="AG57" i="14"/>
  <c r="AG39" i="14"/>
  <c r="AJ27" i="14"/>
  <c r="AI65" i="14"/>
  <c r="AJ24" i="14"/>
  <c r="AJ23" i="14"/>
  <c r="AJ22" i="14"/>
  <c r="AJ21" i="14"/>
  <c r="AJ26" i="14"/>
  <c r="AF51" i="14"/>
  <c r="AF58" i="14"/>
  <c r="AJ19" i="14"/>
  <c r="AJ20" i="14"/>
  <c r="AJ25" i="14"/>
  <c r="AJ18" i="14"/>
  <c r="AI68" i="14"/>
  <c r="AI56" i="14" l="1"/>
  <c r="AH57" i="14"/>
  <c r="AH39" i="14"/>
  <c r="AK27" i="14"/>
  <c r="AJ65" i="14"/>
  <c r="AK24" i="14"/>
  <c r="AK23" i="14"/>
  <c r="AK22" i="14"/>
  <c r="AK21" i="14"/>
  <c r="AK26" i="14"/>
  <c r="AG58" i="14"/>
  <c r="AG51" i="14"/>
  <c r="AK19" i="14"/>
  <c r="AK20" i="14"/>
  <c r="AK25" i="14"/>
  <c r="AK18" i="14"/>
  <c r="AJ68" i="14"/>
  <c r="AJ56" i="14" l="1"/>
  <c r="AI57" i="14"/>
  <c r="AI39" i="14"/>
  <c r="AL27" i="14"/>
  <c r="AK65" i="14"/>
  <c r="AL24" i="14"/>
  <c r="AL23" i="14"/>
  <c r="AL22" i="14"/>
  <c r="AL21" i="14"/>
  <c r="AL26" i="14"/>
  <c r="AH51" i="14"/>
  <c r="AH58" i="14"/>
  <c r="AL19" i="14"/>
  <c r="E73" i="14"/>
  <c r="E89" i="14" s="1"/>
  <c r="AL20" i="14"/>
  <c r="AL25" i="14"/>
  <c r="AL18" i="14"/>
  <c r="AK68" i="14"/>
  <c r="AK56" i="14" l="1"/>
  <c r="AJ57" i="14"/>
  <c r="AJ39" i="14"/>
  <c r="AM27" i="14"/>
  <c r="AL65" i="14"/>
  <c r="AM24" i="14"/>
  <c r="AM23" i="14"/>
  <c r="AM22" i="14"/>
  <c r="AM21" i="14"/>
  <c r="AM26" i="14"/>
  <c r="AI51" i="14"/>
  <c r="AI58" i="14"/>
  <c r="AM19" i="14"/>
  <c r="AM20" i="14"/>
  <c r="AM25" i="14"/>
  <c r="AM18" i="14"/>
  <c r="AL68" i="14"/>
  <c r="AL56" i="14" l="1"/>
  <c r="AK57" i="14"/>
  <c r="AK39" i="14"/>
  <c r="AN27" i="14"/>
  <c r="AM65" i="14"/>
  <c r="AN24" i="14"/>
  <c r="AN23" i="14"/>
  <c r="AN22" i="14"/>
  <c r="AN21" i="14"/>
  <c r="AN26" i="14"/>
  <c r="AJ58" i="14"/>
  <c r="AJ51" i="14"/>
  <c r="AN19" i="14"/>
  <c r="AN20" i="14"/>
  <c r="AN25" i="14"/>
  <c r="AN18" i="14"/>
  <c r="AM68" i="14"/>
  <c r="AM56" i="14" l="1"/>
  <c r="AL57" i="14"/>
  <c r="AL39" i="14"/>
  <c r="AO27" i="14"/>
  <c r="AN65" i="14"/>
  <c r="AO24" i="14"/>
  <c r="AO23" i="14"/>
  <c r="AO22" i="14"/>
  <c r="AO21" i="14"/>
  <c r="AO26" i="14"/>
  <c r="AK58" i="14"/>
  <c r="AK51" i="14"/>
  <c r="AO19" i="14"/>
  <c r="AO20" i="14"/>
  <c r="AO25" i="14"/>
  <c r="AO18" i="14"/>
  <c r="AN68" i="14"/>
  <c r="AN56" i="14" l="1"/>
  <c r="AM57" i="14"/>
  <c r="AM39" i="14"/>
  <c r="AP27" i="14"/>
  <c r="AO65" i="14"/>
  <c r="AP24" i="14"/>
  <c r="AP23" i="14"/>
  <c r="AP22" i="14"/>
  <c r="AP21" i="14"/>
  <c r="AP26" i="14"/>
  <c r="AL58" i="14"/>
  <c r="AL51" i="14"/>
  <c r="AP19" i="14"/>
  <c r="AP20" i="14"/>
  <c r="AP25" i="14"/>
  <c r="AP18" i="14"/>
  <c r="AO68" i="14"/>
  <c r="AO56" i="14" l="1"/>
  <c r="AN57" i="14"/>
  <c r="AN39" i="14"/>
  <c r="AQ27" i="14"/>
  <c r="AP65" i="14"/>
  <c r="AQ24" i="14"/>
  <c r="AQ23" i="14"/>
  <c r="AQ22" i="14"/>
  <c r="AQ21" i="14"/>
  <c r="AQ26" i="14"/>
  <c r="AM51" i="14"/>
  <c r="AM58" i="14"/>
  <c r="AQ19" i="14"/>
  <c r="AQ20" i="14"/>
  <c r="AQ25" i="14"/>
  <c r="AQ18" i="14"/>
  <c r="AP68" i="14"/>
  <c r="AP56" i="14" l="1"/>
  <c r="AO57" i="14"/>
  <c r="AO39" i="14"/>
  <c r="AR27" i="14"/>
  <c r="AQ65" i="14"/>
  <c r="AR24" i="14"/>
  <c r="AR23" i="14"/>
  <c r="AR22" i="14"/>
  <c r="AR21" i="14"/>
  <c r="AR26" i="14"/>
  <c r="AN51" i="14"/>
  <c r="AN58" i="14"/>
  <c r="AR19" i="14"/>
  <c r="AR20" i="14"/>
  <c r="AR25" i="14"/>
  <c r="AR18" i="14"/>
  <c r="AQ68" i="14"/>
  <c r="AQ56" i="14" l="1"/>
  <c r="AP57" i="14"/>
  <c r="AP39" i="14"/>
  <c r="AS27" i="14"/>
  <c r="AR65" i="14"/>
  <c r="AS24" i="14"/>
  <c r="AS23" i="14"/>
  <c r="AS22" i="14"/>
  <c r="AS21" i="14"/>
  <c r="AS26" i="14"/>
  <c r="AO58" i="14"/>
  <c r="AO51" i="14"/>
  <c r="AS19" i="14"/>
  <c r="AS20" i="14"/>
  <c r="AS25" i="14"/>
  <c r="AS18" i="14"/>
  <c r="AR68" i="14"/>
  <c r="AR56" i="14" l="1"/>
  <c r="AQ57" i="14"/>
  <c r="AQ39" i="14"/>
  <c r="AT27" i="14"/>
  <c r="AS65" i="14"/>
  <c r="AT24" i="14"/>
  <c r="AT23" i="14"/>
  <c r="AT22" i="14"/>
  <c r="AT21" i="14"/>
  <c r="AT26" i="14"/>
  <c r="AP51" i="14"/>
  <c r="AP58" i="14"/>
  <c r="AT19" i="14"/>
  <c r="AT20" i="14"/>
  <c r="AT25" i="14"/>
  <c r="AT18" i="14"/>
  <c r="AS68" i="14"/>
  <c r="AR57" i="14" l="1"/>
  <c r="AR39" i="14"/>
  <c r="AU27" i="14"/>
  <c r="AU65" i="14" s="1"/>
  <c r="AT65" i="14"/>
  <c r="AU24" i="14"/>
  <c r="AU23" i="14"/>
  <c r="AU22" i="14"/>
  <c r="AU21" i="14"/>
  <c r="AU26" i="14"/>
  <c r="AQ51" i="14"/>
  <c r="AQ58" i="14"/>
  <c r="AU19" i="14"/>
  <c r="AU20" i="14"/>
  <c r="AU25" i="14"/>
  <c r="AU18" i="14"/>
  <c r="AT68" i="14"/>
  <c r="AR58" i="14" l="1"/>
  <c r="AR51" i="14"/>
  <c r="F73" i="14"/>
  <c r="F89" i="14" s="1"/>
  <c r="AU68" i="14"/>
  <c r="F4" i="14" l="1"/>
  <c r="C12" i="15" l="1"/>
  <c r="L32" i="14"/>
  <c r="M32" i="14" l="1"/>
  <c r="L44" i="14"/>
  <c r="F3" i="14"/>
  <c r="C20" i="15"/>
  <c r="F10" i="14"/>
  <c r="F5" i="14"/>
  <c r="F6" i="14"/>
  <c r="F7" i="14"/>
  <c r="F8" i="14"/>
  <c r="F9" i="14"/>
  <c r="N32" i="14" l="1"/>
  <c r="M44" i="14"/>
  <c r="C18" i="15"/>
  <c r="L38" i="14"/>
  <c r="C11" i="15"/>
  <c r="L31" i="14"/>
  <c r="C17" i="15"/>
  <c r="L37" i="14"/>
  <c r="C13" i="15"/>
  <c r="L33" i="14"/>
  <c r="C16" i="15"/>
  <c r="L36" i="14"/>
  <c r="C15" i="15"/>
  <c r="L35" i="14"/>
  <c r="C14" i="15"/>
  <c r="L34" i="14"/>
  <c r="B83" i="14"/>
  <c r="M34" i="14" l="1"/>
  <c r="L46" i="14"/>
  <c r="M36" i="14"/>
  <c r="L48" i="14"/>
  <c r="M37" i="14"/>
  <c r="L49" i="14"/>
  <c r="M38" i="14"/>
  <c r="L50" i="14"/>
  <c r="M35" i="14"/>
  <c r="L47" i="14"/>
  <c r="M31" i="14"/>
  <c r="L43" i="14"/>
  <c r="M33" i="14"/>
  <c r="L45" i="14"/>
  <c r="O32" i="14"/>
  <c r="N44" i="14"/>
  <c r="F74" i="14"/>
  <c r="F90" i="14" s="1"/>
  <c r="F75" i="14"/>
  <c r="F91" i="14" s="1"/>
  <c r="F78" i="14"/>
  <c r="F94" i="14" s="1"/>
  <c r="F81" i="14"/>
  <c r="F97" i="14" s="1"/>
  <c r="J22" i="15" s="1"/>
  <c r="F72" i="14"/>
  <c r="F88" i="14" s="1"/>
  <c r="F80" i="14"/>
  <c r="F96" i="14" s="1"/>
  <c r="J20" i="15" s="1"/>
  <c r="N38" i="14" l="1"/>
  <c r="M50" i="14"/>
  <c r="N36" i="14"/>
  <c r="M48" i="14"/>
  <c r="N35" i="14"/>
  <c r="M47" i="14"/>
  <c r="N37" i="14"/>
  <c r="M49" i="14"/>
  <c r="N34" i="14"/>
  <c r="M46" i="14"/>
  <c r="N31" i="14"/>
  <c r="M43" i="14"/>
  <c r="N33" i="14"/>
  <c r="M45" i="14"/>
  <c r="P32" i="14"/>
  <c r="O44" i="14"/>
  <c r="F77" i="14"/>
  <c r="F93" i="14" s="1"/>
  <c r="F79" i="14"/>
  <c r="F95" i="14" s="1"/>
  <c r="F76" i="14"/>
  <c r="F92" i="14" s="1"/>
  <c r="O37" i="14" l="1"/>
  <c r="N49" i="14"/>
  <c r="O36" i="14"/>
  <c r="N48" i="14"/>
  <c r="O34" i="14"/>
  <c r="N46" i="14"/>
  <c r="O35" i="14"/>
  <c r="N47" i="14"/>
  <c r="O38" i="14"/>
  <c r="N50" i="14"/>
  <c r="O31" i="14"/>
  <c r="N43" i="14"/>
  <c r="O33" i="14"/>
  <c r="N45" i="14"/>
  <c r="Q32" i="14"/>
  <c r="P44" i="14"/>
  <c r="F83" i="14"/>
  <c r="F85" i="14" s="1"/>
  <c r="J25" i="15" s="1"/>
  <c r="P35" i="14" l="1"/>
  <c r="O47" i="14"/>
  <c r="P36" i="14"/>
  <c r="O48" i="14"/>
  <c r="P38" i="14"/>
  <c r="O50" i="14"/>
  <c r="P34" i="14"/>
  <c r="O46" i="14"/>
  <c r="P37" i="14"/>
  <c r="O49" i="14"/>
  <c r="P31" i="14"/>
  <c r="O43" i="14"/>
  <c r="P33" i="14"/>
  <c r="O45" i="14"/>
  <c r="R32" i="14"/>
  <c r="Q44" i="14"/>
  <c r="F98" i="14"/>
  <c r="J24" i="15" s="1"/>
  <c r="C72" i="14"/>
  <c r="C81" i="14"/>
  <c r="C75" i="14"/>
  <c r="C78" i="14"/>
  <c r="C80" i="14"/>
  <c r="C76" i="14"/>
  <c r="C77" i="14"/>
  <c r="C74" i="14"/>
  <c r="C79" i="14"/>
  <c r="Q34" i="14" l="1"/>
  <c r="P46" i="14"/>
  <c r="Q36" i="14"/>
  <c r="P48" i="14"/>
  <c r="Q37" i="14"/>
  <c r="P49" i="14"/>
  <c r="Q38" i="14"/>
  <c r="P50" i="14"/>
  <c r="Q35" i="14"/>
  <c r="P47" i="14"/>
  <c r="Q31" i="14"/>
  <c r="P43" i="14"/>
  <c r="Q33" i="14"/>
  <c r="P45" i="14"/>
  <c r="S32" i="14"/>
  <c r="R44" i="14"/>
  <c r="C83" i="14"/>
  <c r="R38" i="14" l="1"/>
  <c r="Q50" i="14"/>
  <c r="R36" i="14"/>
  <c r="Q48" i="14"/>
  <c r="R35" i="14"/>
  <c r="Q47" i="14"/>
  <c r="R37" i="14"/>
  <c r="Q49" i="14"/>
  <c r="R34" i="14"/>
  <c r="Q46" i="14"/>
  <c r="R31" i="14"/>
  <c r="Q43" i="14"/>
  <c r="R33" i="14"/>
  <c r="Q45" i="14"/>
  <c r="T32" i="14"/>
  <c r="S44" i="14"/>
  <c r="D81" i="14"/>
  <c r="D97" i="14" s="1"/>
  <c r="H22" i="15" s="1"/>
  <c r="D74" i="14"/>
  <c r="D90" i="14" s="1"/>
  <c r="D78" i="14"/>
  <c r="D94" i="14" s="1"/>
  <c r="D77" i="14"/>
  <c r="D93" i="14" s="1"/>
  <c r="D80" i="14"/>
  <c r="D96" i="14" s="1"/>
  <c r="H20" i="15" s="1"/>
  <c r="D75" i="14"/>
  <c r="D91" i="14" s="1"/>
  <c r="D72" i="14"/>
  <c r="D88" i="14" s="1"/>
  <c r="D79" i="14"/>
  <c r="D95" i="14" s="1"/>
  <c r="D76" i="14"/>
  <c r="D92" i="14" s="1"/>
  <c r="S36" i="14" l="1"/>
  <c r="R48" i="14"/>
  <c r="S37" i="14"/>
  <c r="R49" i="14"/>
  <c r="S34" i="14"/>
  <c r="R46" i="14"/>
  <c r="S35" i="14"/>
  <c r="R47" i="14"/>
  <c r="S38" i="14"/>
  <c r="R50" i="14"/>
  <c r="S31" i="14"/>
  <c r="R43" i="14"/>
  <c r="S33" i="14"/>
  <c r="R45" i="14"/>
  <c r="U32" i="14"/>
  <c r="T44" i="14"/>
  <c r="H13" i="15"/>
  <c r="J13" i="15"/>
  <c r="H18" i="15"/>
  <c r="J18" i="15"/>
  <c r="H11" i="15"/>
  <c r="J11" i="15"/>
  <c r="H14" i="15"/>
  <c r="J14" i="15"/>
  <c r="J15" i="15"/>
  <c r="H15" i="15"/>
  <c r="H16" i="15"/>
  <c r="J16" i="15"/>
  <c r="J17" i="15"/>
  <c r="H17" i="15"/>
  <c r="D83" i="14"/>
  <c r="D98" i="14" s="1"/>
  <c r="H24" i="15" s="1"/>
  <c r="T35" i="14" l="1"/>
  <c r="S47" i="14"/>
  <c r="T37" i="14"/>
  <c r="S49" i="14"/>
  <c r="T38" i="14"/>
  <c r="S50" i="14"/>
  <c r="T34" i="14"/>
  <c r="S46" i="14"/>
  <c r="T36" i="14"/>
  <c r="S48" i="14"/>
  <c r="T31" i="14"/>
  <c r="S43" i="14"/>
  <c r="T33" i="14"/>
  <c r="S45" i="14"/>
  <c r="V32" i="14"/>
  <c r="U44" i="14"/>
  <c r="E72" i="14"/>
  <c r="E75" i="14"/>
  <c r="E78" i="14"/>
  <c r="E74" i="14"/>
  <c r="E90" i="14" s="1"/>
  <c r="E81" i="14"/>
  <c r="E97" i="14" s="1"/>
  <c r="I22" i="15" s="1"/>
  <c r="E79" i="14"/>
  <c r="E95" i="14" s="1"/>
  <c r="E76" i="14"/>
  <c r="E77" i="14"/>
  <c r="E80" i="14"/>
  <c r="E96" i="14" s="1"/>
  <c r="I20" i="15" s="1"/>
  <c r="U34" i="14" l="1"/>
  <c r="T46" i="14"/>
  <c r="U37" i="14"/>
  <c r="T49" i="14"/>
  <c r="U36" i="14"/>
  <c r="T48" i="14"/>
  <c r="U38" i="14"/>
  <c r="T50" i="14"/>
  <c r="U35" i="14"/>
  <c r="T47" i="14"/>
  <c r="U31" i="14"/>
  <c r="T43" i="14"/>
  <c r="E94" i="14"/>
  <c r="I17" i="15" s="1"/>
  <c r="E93" i="14"/>
  <c r="I16" i="15" s="1"/>
  <c r="E92" i="14"/>
  <c r="I15" i="15" s="1"/>
  <c r="E91" i="14"/>
  <c r="I14" i="15" s="1"/>
  <c r="U33" i="14"/>
  <c r="T45" i="14"/>
  <c r="E88" i="14"/>
  <c r="I11" i="15" s="1"/>
  <c r="W32" i="14"/>
  <c r="V44" i="14"/>
  <c r="I13" i="15"/>
  <c r="I18" i="15"/>
  <c r="E83" i="14"/>
  <c r="E98" i="14" s="1"/>
  <c r="I24" i="15" s="1"/>
  <c r="V38" i="14" l="1"/>
  <c r="U50" i="14"/>
  <c r="V37" i="14"/>
  <c r="U49" i="14"/>
  <c r="V35" i="14"/>
  <c r="U47" i="14"/>
  <c r="V36" i="14"/>
  <c r="U48" i="14"/>
  <c r="V34" i="14"/>
  <c r="U46" i="14"/>
  <c r="V31" i="14"/>
  <c r="U43" i="14"/>
  <c r="V33" i="14"/>
  <c r="U45" i="14"/>
  <c r="X32" i="14"/>
  <c r="W44" i="14"/>
  <c r="W36" i="14" l="1"/>
  <c r="V48" i="14"/>
  <c r="W37" i="14"/>
  <c r="V49" i="14"/>
  <c r="W34" i="14"/>
  <c r="V46" i="14"/>
  <c r="W35" i="14"/>
  <c r="V47" i="14"/>
  <c r="W38" i="14"/>
  <c r="V50" i="14"/>
  <c r="W31" i="14"/>
  <c r="V43" i="14"/>
  <c r="W33" i="14"/>
  <c r="V45" i="14"/>
  <c r="Y32" i="14"/>
  <c r="X44" i="14"/>
  <c r="B102" i="14" s="1"/>
  <c r="X35" i="14" l="1"/>
  <c r="W47" i="14"/>
  <c r="X37" i="14"/>
  <c r="W49" i="14"/>
  <c r="X38" i="14"/>
  <c r="W50" i="14"/>
  <c r="X34" i="14"/>
  <c r="W46" i="14"/>
  <c r="X36" i="14"/>
  <c r="W48" i="14"/>
  <c r="X31" i="14"/>
  <c r="W43" i="14"/>
  <c r="L12" i="15"/>
  <c r="X33" i="14"/>
  <c r="W45" i="14"/>
  <c r="Z32" i="14"/>
  <c r="Y44" i="14"/>
  <c r="Y34" i="14" l="1"/>
  <c r="X46" i="14"/>
  <c r="B104" i="14" s="1"/>
  <c r="L14" i="15" s="1"/>
  <c r="Y37" i="14"/>
  <c r="X49" i="14"/>
  <c r="B107" i="14" s="1"/>
  <c r="L17" i="15" s="1"/>
  <c r="Y36" i="14"/>
  <c r="X48" i="14"/>
  <c r="B106" i="14" s="1"/>
  <c r="L16" i="15" s="1"/>
  <c r="Y38" i="14"/>
  <c r="X50" i="14"/>
  <c r="B108" i="14" s="1"/>
  <c r="L18" i="15" s="1"/>
  <c r="Y35" i="14"/>
  <c r="X47" i="14"/>
  <c r="B105" i="14" s="1"/>
  <c r="L15" i="15" s="1"/>
  <c r="Y31" i="14"/>
  <c r="X43" i="14"/>
  <c r="B101" i="14" s="1"/>
  <c r="L11" i="15" s="1"/>
  <c r="Y33" i="14"/>
  <c r="X45" i="14"/>
  <c r="B103" i="14" s="1"/>
  <c r="L13" i="15" s="1"/>
  <c r="AA32" i="14"/>
  <c r="Z44" i="14"/>
  <c r="Z38" i="14" l="1"/>
  <c r="Y50" i="14"/>
  <c r="Z37" i="14"/>
  <c r="Y49" i="14"/>
  <c r="Z35" i="14"/>
  <c r="Y47" i="14"/>
  <c r="Z36" i="14"/>
  <c r="Y48" i="14"/>
  <c r="Z34" i="14"/>
  <c r="Y46" i="14"/>
  <c r="Z31" i="14"/>
  <c r="Y43" i="14"/>
  <c r="Z33" i="14"/>
  <c r="Y45" i="14"/>
  <c r="AB32" i="14"/>
  <c r="AA44" i="14"/>
  <c r="AA36" i="14" l="1"/>
  <c r="Z48" i="14"/>
  <c r="AA37" i="14"/>
  <c r="Z49" i="14"/>
  <c r="AA34" i="14"/>
  <c r="Z46" i="14"/>
  <c r="AA35" i="14"/>
  <c r="Z47" i="14"/>
  <c r="AA38" i="14"/>
  <c r="Z50" i="14"/>
  <c r="AA31" i="14"/>
  <c r="Z43" i="14"/>
  <c r="AA33" i="14"/>
  <c r="Z45" i="14"/>
  <c r="AC32" i="14"/>
  <c r="AB44" i="14"/>
  <c r="AB35" i="14" l="1"/>
  <c r="AA47" i="14"/>
  <c r="AB37" i="14"/>
  <c r="AA49" i="14"/>
  <c r="AB38" i="14"/>
  <c r="AA50" i="14"/>
  <c r="AB34" i="14"/>
  <c r="AA46" i="14"/>
  <c r="AB36" i="14"/>
  <c r="AA48" i="14"/>
  <c r="AB31" i="14"/>
  <c r="AA43" i="14"/>
  <c r="AB33" i="14"/>
  <c r="AA45" i="14"/>
  <c r="AD32" i="14"/>
  <c r="AC44" i="14"/>
  <c r="AC34" i="14" l="1"/>
  <c r="AB46" i="14"/>
  <c r="AC37" i="14"/>
  <c r="AB49" i="14"/>
  <c r="AC36" i="14"/>
  <c r="AB48" i="14"/>
  <c r="AC38" i="14"/>
  <c r="AB50" i="14"/>
  <c r="AC35" i="14"/>
  <c r="AB47" i="14"/>
  <c r="AC31" i="14"/>
  <c r="AB43" i="14"/>
  <c r="AC33" i="14"/>
  <c r="AB45" i="14"/>
  <c r="AE32" i="14"/>
  <c r="AD44" i="14"/>
  <c r="AD35" i="14" l="1"/>
  <c r="AC47" i="14"/>
  <c r="AD38" i="14"/>
  <c r="AC50" i="14"/>
  <c r="AD37" i="14"/>
  <c r="AC49" i="14"/>
  <c r="AD36" i="14"/>
  <c r="AC48" i="14"/>
  <c r="AD34" i="14"/>
  <c r="AC46" i="14"/>
  <c r="AD31" i="14"/>
  <c r="AC43" i="14"/>
  <c r="AD33" i="14"/>
  <c r="AC45" i="14"/>
  <c r="AF32" i="14"/>
  <c r="AE44" i="14"/>
  <c r="AE38" i="14" l="1"/>
  <c r="AD50" i="14"/>
  <c r="AE36" i="14"/>
  <c r="AD48" i="14"/>
  <c r="AE34" i="14"/>
  <c r="AD46" i="14"/>
  <c r="AE37" i="14"/>
  <c r="AD49" i="14"/>
  <c r="AE35" i="14"/>
  <c r="AD47" i="14"/>
  <c r="AE31" i="14"/>
  <c r="AD43" i="14"/>
  <c r="AE33" i="14"/>
  <c r="AD45" i="14"/>
  <c r="AG32" i="14"/>
  <c r="AF44" i="14"/>
  <c r="AF37" i="14" l="1"/>
  <c r="AE49" i="14"/>
  <c r="AF36" i="14"/>
  <c r="AE48" i="14"/>
  <c r="AF35" i="14"/>
  <c r="AE47" i="14"/>
  <c r="AF34" i="14"/>
  <c r="AE46" i="14"/>
  <c r="AF38" i="14"/>
  <c r="AE50" i="14"/>
  <c r="AF31" i="14"/>
  <c r="AE43" i="14"/>
  <c r="AF33" i="14"/>
  <c r="AE45" i="14"/>
  <c r="AH32" i="14"/>
  <c r="AG44" i="14"/>
  <c r="AG36" i="14" l="1"/>
  <c r="AF48" i="14"/>
  <c r="AG34" i="14"/>
  <c r="AF46" i="14"/>
  <c r="AG38" i="14"/>
  <c r="AF50" i="14"/>
  <c r="AG35" i="14"/>
  <c r="AF47" i="14"/>
  <c r="AG37" i="14"/>
  <c r="AF49" i="14"/>
  <c r="AG31" i="14"/>
  <c r="AF43" i="14"/>
  <c r="AG33" i="14"/>
  <c r="AF45" i="14"/>
  <c r="AI32" i="14"/>
  <c r="AH44" i="14"/>
  <c r="AH34" i="14" l="1"/>
  <c r="AG46" i="14"/>
  <c r="AH35" i="14"/>
  <c r="AG47" i="14"/>
  <c r="AH37" i="14"/>
  <c r="AG49" i="14"/>
  <c r="AH38" i="14"/>
  <c r="AG50" i="14"/>
  <c r="AH36" i="14"/>
  <c r="AG48" i="14"/>
  <c r="AH31" i="14"/>
  <c r="AG43" i="14"/>
  <c r="AH33" i="14"/>
  <c r="AG45" i="14"/>
  <c r="AJ32" i="14"/>
  <c r="AI44" i="14"/>
  <c r="AI35" i="14" l="1"/>
  <c r="AH47" i="14"/>
  <c r="AI38" i="14"/>
  <c r="AH50" i="14"/>
  <c r="AI36" i="14"/>
  <c r="AH48" i="14"/>
  <c r="AI37" i="14"/>
  <c r="AH49" i="14"/>
  <c r="AI34" i="14"/>
  <c r="AH46" i="14"/>
  <c r="AI31" i="14"/>
  <c r="AH43" i="14"/>
  <c r="AI33" i="14"/>
  <c r="AH45" i="14"/>
  <c r="AK32" i="14"/>
  <c r="AJ44" i="14"/>
  <c r="AJ38" i="14" l="1"/>
  <c r="AI50" i="14"/>
  <c r="AJ37" i="14"/>
  <c r="AI49" i="14"/>
  <c r="AJ34" i="14"/>
  <c r="AI46" i="14"/>
  <c r="AJ36" i="14"/>
  <c r="AI48" i="14"/>
  <c r="AJ35" i="14"/>
  <c r="AI47" i="14"/>
  <c r="AJ31" i="14"/>
  <c r="AI43" i="14"/>
  <c r="AJ33" i="14"/>
  <c r="AI45" i="14"/>
  <c r="AL32" i="14"/>
  <c r="AK44" i="14"/>
  <c r="AK36" i="14" l="1"/>
  <c r="AJ48" i="14"/>
  <c r="AK37" i="14"/>
  <c r="AJ49" i="14"/>
  <c r="AK35" i="14"/>
  <c r="AJ47" i="14"/>
  <c r="AK34" i="14"/>
  <c r="AJ46" i="14"/>
  <c r="AK38" i="14"/>
  <c r="AJ50" i="14"/>
  <c r="AK31" i="14"/>
  <c r="AJ43" i="14"/>
  <c r="AK33" i="14"/>
  <c r="AJ45" i="14"/>
  <c r="AM32" i="14"/>
  <c r="AL44" i="14"/>
  <c r="AL34" i="14" l="1"/>
  <c r="AK46" i="14"/>
  <c r="AL37" i="14"/>
  <c r="AK49" i="14"/>
  <c r="AL38" i="14"/>
  <c r="AK50" i="14"/>
  <c r="AL35" i="14"/>
  <c r="AK47" i="14"/>
  <c r="AL36" i="14"/>
  <c r="AK48" i="14"/>
  <c r="AL31" i="14"/>
  <c r="AK43" i="14"/>
  <c r="AL33" i="14"/>
  <c r="AK45" i="14"/>
  <c r="AN32" i="14"/>
  <c r="AM44" i="14"/>
  <c r="AM35" i="14" l="1"/>
  <c r="AL47" i="14"/>
  <c r="AM37" i="14"/>
  <c r="AL49" i="14"/>
  <c r="AM36" i="14"/>
  <c r="AL48" i="14"/>
  <c r="AM38" i="14"/>
  <c r="AL50" i="14"/>
  <c r="AM34" i="14"/>
  <c r="AL46" i="14"/>
  <c r="AM31" i="14"/>
  <c r="AL43" i="14"/>
  <c r="AM33" i="14"/>
  <c r="AL45" i="14"/>
  <c r="AO32" i="14"/>
  <c r="AN44" i="14"/>
  <c r="AN38" i="14" l="1"/>
  <c r="AM50" i="14"/>
  <c r="AN37" i="14"/>
  <c r="AM49" i="14"/>
  <c r="AN34" i="14"/>
  <c r="AM46" i="14"/>
  <c r="AN36" i="14"/>
  <c r="AM48" i="14"/>
  <c r="AN35" i="14"/>
  <c r="AM47" i="14"/>
  <c r="AN31" i="14"/>
  <c r="AM43" i="14"/>
  <c r="AN33" i="14"/>
  <c r="AM45" i="14"/>
  <c r="AP32" i="14"/>
  <c r="AO44" i="14"/>
  <c r="AO36" i="14" l="1"/>
  <c r="AN48" i="14"/>
  <c r="AO37" i="14"/>
  <c r="AN49" i="14"/>
  <c r="AO35" i="14"/>
  <c r="AN47" i="14"/>
  <c r="AO34" i="14"/>
  <c r="AN46" i="14"/>
  <c r="AO38" i="14"/>
  <c r="AN50" i="14"/>
  <c r="AO31" i="14"/>
  <c r="AN43" i="14"/>
  <c r="AO33" i="14"/>
  <c r="AN45" i="14"/>
  <c r="AQ32" i="14"/>
  <c r="AP44" i="14"/>
  <c r="AP37" i="14" l="1"/>
  <c r="AO49" i="14"/>
  <c r="AP34" i="14"/>
  <c r="AO46" i="14"/>
  <c r="AP38" i="14"/>
  <c r="AO50" i="14"/>
  <c r="AP35" i="14"/>
  <c r="AO47" i="14"/>
  <c r="AP36" i="14"/>
  <c r="AO48" i="14"/>
  <c r="AP31" i="14"/>
  <c r="AO43" i="14"/>
  <c r="AP33" i="14"/>
  <c r="AO45" i="14"/>
  <c r="AR32" i="14"/>
  <c r="AR44" i="14" s="1"/>
  <c r="AQ44" i="14"/>
  <c r="AQ34" i="14" l="1"/>
  <c r="AP46" i="14"/>
  <c r="AQ35" i="14"/>
  <c r="AP47" i="14"/>
  <c r="AQ36" i="14"/>
  <c r="AP48" i="14"/>
  <c r="AQ38" i="14"/>
  <c r="AP50" i="14"/>
  <c r="AQ37" i="14"/>
  <c r="AP49" i="14"/>
  <c r="AQ31" i="14"/>
  <c r="AP43" i="14"/>
  <c r="AQ33" i="14"/>
  <c r="AP45" i="14"/>
  <c r="AR38" i="14" l="1"/>
  <c r="AR50" i="14" s="1"/>
  <c r="AQ50" i="14"/>
  <c r="AR35" i="14"/>
  <c r="AR47" i="14" s="1"/>
  <c r="AQ47" i="14"/>
  <c r="AR37" i="14"/>
  <c r="AR49" i="14" s="1"/>
  <c r="AQ49" i="14"/>
  <c r="AR36" i="14"/>
  <c r="AR48" i="14" s="1"/>
  <c r="AQ48" i="14"/>
  <c r="AR34" i="14"/>
  <c r="AR46" i="14" s="1"/>
  <c r="AQ46" i="14"/>
  <c r="AR31" i="14"/>
  <c r="AR43" i="14" s="1"/>
  <c r="AQ43" i="14"/>
  <c r="AR33" i="14"/>
  <c r="AR45" i="14" s="1"/>
  <c r="AQ45" i="14"/>
</calcChain>
</file>

<file path=xl/sharedStrings.xml><?xml version="1.0" encoding="utf-8"?>
<sst xmlns="http://schemas.openxmlformats.org/spreadsheetml/2006/main" count="377" uniqueCount="137">
  <si>
    <t>Mining</t>
  </si>
  <si>
    <t>Manufacturing</t>
  </si>
  <si>
    <t>Construction</t>
  </si>
  <si>
    <t>Commercial Transport</t>
  </si>
  <si>
    <t>Residential</t>
  </si>
  <si>
    <t>Gas, Water &amp; Waste Services</t>
  </si>
  <si>
    <t>Emissions Mt CO2-eq</t>
  </si>
  <si>
    <t>Services</t>
  </si>
  <si>
    <t>Agriculture &amp; Forestry</t>
  </si>
  <si>
    <t>Average annual rate of change in emissions intensity</t>
  </si>
  <si>
    <t>Electricity supply</t>
  </si>
  <si>
    <t>Electricity</t>
  </si>
  <si>
    <t>Electricity generation</t>
  </si>
  <si>
    <t>Millions of people &amp; Mt Co2-eq/millions people</t>
  </si>
  <si>
    <t xml:space="preserve">Australia population </t>
  </si>
  <si>
    <t>Negative Emissions for 2050 Net-Zero Target</t>
  </si>
  <si>
    <t>Electricity Generation</t>
  </si>
  <si>
    <t>2008-2017 trends</t>
  </si>
  <si>
    <t>Industry gross value added growth
 (% per year)</t>
  </si>
  <si>
    <t>Negative Emissions required to meet 2050 Net-Zero Target 
(Mt CO2-eq)</t>
  </si>
  <si>
    <t>Min</t>
  </si>
  <si>
    <t>Max</t>
  </si>
  <si>
    <t>Increment</t>
  </si>
  <si>
    <t>Slider Output</t>
  </si>
  <si>
    <t>Electricity generation growth
 (% per year)</t>
  </si>
  <si>
    <t>NA</t>
  </si>
  <si>
    <t>Rate</t>
  </si>
  <si>
    <t>SCENARIOS</t>
  </si>
  <si>
    <t>Weak Decarbonisation</t>
  </si>
  <si>
    <t>Strong Decarbonisation</t>
  </si>
  <si>
    <t>2050 Target</t>
  </si>
  <si>
    <t>Emissions Intensity Rate</t>
  </si>
  <si>
    <t>Slider Input</t>
  </si>
  <si>
    <t>This tool supports understanding of key concepts in emissions accounting, including: emissions intensity, sectoral and interim targets, and negative emissions.</t>
  </si>
  <si>
    <t>a. Description</t>
  </si>
  <si>
    <t>b. Instructions</t>
  </si>
  <si>
    <t>c. Data</t>
  </si>
  <si>
    <t>Greenhouse gas missions data is from the Australian Greenhouse Emissions Information System (AGEIS) National Inventory by Economic Sector</t>
  </si>
  <si>
    <t>https://ageis.climatechange.gov.au/ANZSIC.aspx</t>
  </si>
  <si>
    <t>https://www.abs.gov.au/AUSSTATS/abs@.nsf/Lookup/8155.0Main+Features12017-18?OpenDocument</t>
  </si>
  <si>
    <t xml:space="preserve">The population data for 2005-2017 is from the ABS: </t>
  </si>
  <si>
    <t>https://www.abs.gov.au/AUSSTATS/abs@.nsf/Lookup/3101.0Main+Features1Sep 2019?OpenDocument</t>
  </si>
  <si>
    <t xml:space="preserve">Population projections for 2018-2050 are from Series B ABS projections: </t>
  </si>
  <si>
    <t>https://www.abs.gov.au/AUSSTATS/abs@.nsf/mf/3222.0</t>
  </si>
  <si>
    <t>Results reported for 2005-2017 are actual data; 2018-2050 results are generated by the user.</t>
  </si>
  <si>
    <t>Introduction and Notes for "2050 Pathways Tool: Australian Industries &amp; Households (Basic)" v0.2</t>
  </si>
  <si>
    <t xml:space="preserve">The 2050 Pathways Tool is a simple emissions accounting tool that enables decision-makers, students and the general public to generate emission scenarios. </t>
  </si>
  <si>
    <t xml:space="preserve">Agriculture </t>
  </si>
  <si>
    <t>Forestry</t>
  </si>
  <si>
    <t>2050 Pathways Tool: Australian Industries &amp; Households v0.2</t>
  </si>
  <si>
    <t>Industry value added ($ billions, 2019)</t>
  </si>
  <si>
    <t>Agriculture</t>
  </si>
  <si>
    <t>Emissions intensity (kg CO2-eq/$)</t>
  </si>
  <si>
    <t xml:space="preserve">Value of electricity </t>
  </si>
  <si>
    <t>Population &amp; residential emissions intensity</t>
  </si>
  <si>
    <t>Total</t>
  </si>
  <si>
    <t>Total Emissions (2005 levels)</t>
  </si>
  <si>
    <t>Annual industry emissions reductions 
(Mt CO2-eq per year)</t>
  </si>
  <si>
    <t>Emissions Reductions (%2005 levels)</t>
  </si>
  <si>
    <t>Change</t>
  </si>
  <si>
    <t>GWh, TWh, kg CO2-eq/kWh, $/MWh</t>
  </si>
  <si>
    <t xml:space="preserve">Per capita total emissions intensity </t>
  </si>
  <si>
    <t>2020-2030</t>
  </si>
  <si>
    <t>Key Opportunities:</t>
  </si>
  <si>
    <t>Key Challenges:</t>
  </si>
  <si>
    <t>Key Uncertainties:</t>
  </si>
  <si>
    <t>% Total Emissions Reductions (relative to 2005 levels)</t>
  </si>
  <si>
    <t>Carbon intensity of electricity generation</t>
  </si>
  <si>
    <t>Carbon intensity of electricity</t>
  </si>
  <si>
    <t>Per capita residential</t>
  </si>
  <si>
    <t>Per capita total</t>
  </si>
  <si>
    <r>
      <t xml:space="preserve">% Emissions Reductions 
(relative to 2005 levels)
</t>
    </r>
    <r>
      <rPr>
        <b/>
        <sz val="12"/>
        <color rgb="FFFFFFFF"/>
        <rFont val="Calibri (Body)"/>
      </rPr>
      <t>[Note: negative values = 
emissions growth]</t>
    </r>
  </si>
  <si>
    <t>Electricity Generation Growth 
(% per year)</t>
  </si>
  <si>
    <t xml:space="preserve">% Emissions Reductions:
Reference Scenario </t>
  </si>
  <si>
    <t>Scenarios</t>
  </si>
  <si>
    <t>2050 Emissions</t>
  </si>
  <si>
    <t>2005 Emissions</t>
  </si>
  <si>
    <t>2017 Emissions</t>
  </si>
  <si>
    <t>2050 % Change (relative to 2005)</t>
  </si>
  <si>
    <t>Negative Emissions for 2050 Net-zero</t>
  </si>
  <si>
    <t>Please select a scenario using the drop-down menu -&gt;</t>
  </si>
  <si>
    <t>Electrification. If we can decarbonise the electricity sector rapidly then we can unlock opportunities to reduce electricity emissions in many industries</t>
  </si>
  <si>
    <t>The rate at which costs fall for green hydrogen and green steel</t>
  </si>
  <si>
    <t>Total Emissions</t>
  </si>
  <si>
    <t>Long-distance transport could be a major challenge for Australia. We've come a long way in ag., but remaining emissions in livestock are hard to abate</t>
  </si>
  <si>
    <t>Glossary</t>
  </si>
  <si>
    <t>Instructions</t>
  </si>
  <si>
    <t>2018-2050</t>
  </si>
  <si>
    <t>2008-
2017</t>
  </si>
  <si>
    <t>1. INPUTS</t>
  </si>
  <si>
    <t>2. OUTPUTS</t>
  </si>
  <si>
    <t>3. REFERENCE SCENARIO</t>
  </si>
  <si>
    <t>Scenario Input</t>
  </si>
  <si>
    <t>Per capita residential emissions</t>
  </si>
  <si>
    <t>"Author"</t>
  </si>
  <si>
    <t>"YOUR SCENARIO NAME"</t>
  </si>
  <si>
    <t>Please select a term using the drop-down menu -&gt;</t>
  </si>
  <si>
    <t>Emissions Intensity</t>
  </si>
  <si>
    <t>Carbon Intensity of Electricity Generation</t>
  </si>
  <si>
    <t>Per Capita Residential Emissions</t>
  </si>
  <si>
    <t>Per Capita Total Emissions</t>
  </si>
  <si>
    <t>Negative Emissions</t>
  </si>
  <si>
    <t>Industry Gross Value Added</t>
  </si>
  <si>
    <t>The total value of goods and services produced by an industry, after deducting the cost of goods and services used in the process of production.</t>
  </si>
  <si>
    <t>The volume of greenhouse gas emissions produced per unit of economic activity</t>
  </si>
  <si>
    <r>
      <t xml:space="preserve">Industry Gross Value Added Growth
</t>
    </r>
    <r>
      <rPr>
        <b/>
        <sz val="12"/>
        <color theme="1"/>
        <rFont val="Calibri (Body)"/>
      </rPr>
      <t xml:space="preserve"> (% annual change in 2019 AUD)</t>
    </r>
  </si>
  <si>
    <r>
      <t xml:space="preserve">Annual Industry Emissions Reductions 
</t>
    </r>
    <r>
      <rPr>
        <b/>
        <sz val="12"/>
        <color theme="1"/>
        <rFont val="Calibri (Body)"/>
      </rPr>
      <t>(Mt CO2-eq per year)</t>
    </r>
    <r>
      <rPr>
        <b/>
        <sz val="14"/>
        <color theme="1"/>
        <rFont val="Calibri"/>
        <family val="2"/>
        <scheme val="minor"/>
      </rPr>
      <t xml:space="preserve">
</t>
    </r>
    <r>
      <rPr>
        <b/>
        <sz val="12"/>
        <color theme="1"/>
        <rFont val="Calibri (Body)"/>
      </rPr>
      <t>[Note: negative values = 
emissions growth]</t>
    </r>
  </si>
  <si>
    <r>
      <t xml:space="preserve">Carbon Intensity of Electricity Generation 2020-2030: Average annual rate of change
</t>
    </r>
    <r>
      <rPr>
        <b/>
        <sz val="12"/>
        <color theme="0"/>
        <rFont val="Calibri (Body)"/>
      </rPr>
      <t>(% change in 
kg CO2-eq/kWh per year)</t>
    </r>
  </si>
  <si>
    <r>
      <t xml:space="preserve">Carbon Intensity of Electricity Generation 2008-2017: Average annual rate of change 
</t>
    </r>
    <r>
      <rPr>
        <b/>
        <sz val="12"/>
        <color theme="3"/>
        <rFont val="Calibri (Body)"/>
      </rPr>
      <t>(% change in 
kg CO2-eq/kWh per year)</t>
    </r>
  </si>
  <si>
    <r>
      <t xml:space="preserve">Per Capita Residential Emissions 2020-2030: Average annual rate of change 
</t>
    </r>
    <r>
      <rPr>
        <b/>
        <sz val="12"/>
        <color theme="0"/>
        <rFont val="Calibri (Body)"/>
      </rPr>
      <t>(% change in 
Mt CO2-eq/million people per year)</t>
    </r>
  </si>
  <si>
    <r>
      <t xml:space="preserve">Per Capita Residential Emissions 2008-2017: Average annual rate of change 
</t>
    </r>
    <r>
      <rPr>
        <b/>
        <sz val="12"/>
        <color theme="3"/>
        <rFont val="Calibri (Body)"/>
      </rPr>
      <t>(% change in 
Mt CO2-eq/million people per year)</t>
    </r>
  </si>
  <si>
    <r>
      <t xml:space="preserve">Per Capita Total Emissions 
2020-2030: Average annual rate of change 
</t>
    </r>
    <r>
      <rPr>
        <b/>
        <sz val="12"/>
        <color theme="0"/>
        <rFont val="Calibri (Body)"/>
      </rPr>
      <t>(% change in 
Mt CO2-eq/million people per year)</t>
    </r>
  </si>
  <si>
    <r>
      <t xml:space="preserve">Per Capita Total Emissions 
2008-2017: Average annual rate of change 
</t>
    </r>
    <r>
      <rPr>
        <b/>
        <sz val="12"/>
        <color theme="3"/>
        <rFont val="Calibri (Body)"/>
      </rPr>
      <t>(% change in 
Mt CO2-eq/million people per year)</t>
    </r>
  </si>
  <si>
    <t>The volume of greenhouse gas emissions produced per unit of electricity generation</t>
  </si>
  <si>
    <t>The volume of greenhouse gas emissions produced per unit of people</t>
  </si>
  <si>
    <t>The volume of residential greenhouse gas emissions produced per unit of people</t>
  </si>
  <si>
    <t>Technologies &amp; processes that remove carbon dioxide from the atmosphere. May include: afforestation/reforestation, direct air capture, bioenergy with carbon capture and storage, soil carbon sequestration, enhanced rock weathering, and biochar.</t>
  </si>
  <si>
    <r>
      <rPr>
        <b/>
        <sz val="12"/>
        <color theme="1"/>
        <rFont val="Calibri"/>
        <family val="2"/>
        <scheme val="minor"/>
      </rPr>
      <t>3.</t>
    </r>
    <r>
      <rPr>
        <sz val="12"/>
        <color theme="1"/>
        <rFont val="Calibri"/>
        <family val="2"/>
        <scheme val="minor"/>
      </rPr>
      <t xml:space="preserve"> </t>
    </r>
    <r>
      <rPr>
        <b/>
        <sz val="12"/>
        <color theme="1"/>
        <rFont val="Calibri"/>
        <family val="2"/>
        <scheme val="minor"/>
      </rPr>
      <t>Select a Reference Scenario</t>
    </r>
    <r>
      <rPr>
        <sz val="12"/>
        <color theme="1"/>
        <rFont val="Calibri"/>
        <family val="2"/>
        <scheme val="minor"/>
      </rPr>
      <t xml:space="preserve"> and compare your 2050 Emissions Reductions and Negative Emissions to reference values in </t>
    </r>
    <r>
      <rPr>
        <i/>
        <sz val="12"/>
        <color theme="1"/>
        <rFont val="Calibri"/>
        <family val="2"/>
        <scheme val="minor"/>
      </rPr>
      <t>Column K</t>
    </r>
    <r>
      <rPr>
        <sz val="12"/>
        <color theme="1"/>
        <rFont val="Calibri"/>
        <family val="2"/>
        <scheme val="minor"/>
      </rPr>
      <t xml:space="preserve">. Compare your Scenario to other Reference Scenarios &amp; consider adjusting your Scenario Inputs accordingly. You may want to consider different ways to meet a Net-Zero 2050 Emissions Target. </t>
    </r>
  </si>
  <si>
    <r>
      <rPr>
        <b/>
        <sz val="12"/>
        <color theme="1"/>
        <rFont val="Calibri"/>
        <family val="2"/>
        <scheme val="minor"/>
      </rPr>
      <t>4.</t>
    </r>
    <r>
      <rPr>
        <sz val="12"/>
        <color theme="1"/>
        <rFont val="Calibri"/>
        <family val="2"/>
        <scheme val="minor"/>
      </rPr>
      <t xml:space="preserve"> </t>
    </r>
    <r>
      <rPr>
        <b/>
        <sz val="12"/>
        <color theme="1"/>
        <rFont val="Calibri"/>
        <family val="2"/>
        <scheme val="minor"/>
      </rPr>
      <t>Finalise your Scenario.</t>
    </r>
    <r>
      <rPr>
        <sz val="12"/>
        <color theme="1"/>
        <rFont val="Calibri"/>
        <family val="2"/>
        <scheme val="minor"/>
      </rPr>
      <t xml:space="preserve"> You can name your Scenario and include your name in the cells provided. If you would like to make another Scenario, you can "Save As" the excel workbook with your scenario name and start again with the original file. 
</t>
    </r>
    <r>
      <rPr>
        <b/>
        <sz val="12"/>
        <color theme="1"/>
        <rFont val="Calibri"/>
        <family val="2"/>
        <scheme val="minor"/>
      </rPr>
      <t>Happy 2050 emissions pathway scenario building!!</t>
    </r>
  </si>
  <si>
    <r>
      <rPr>
        <b/>
        <sz val="12"/>
        <color theme="1"/>
        <rFont val="Calibri"/>
        <family val="2"/>
        <scheme val="minor"/>
      </rPr>
      <t>2</t>
    </r>
    <r>
      <rPr>
        <sz val="12"/>
        <color theme="1"/>
        <rFont val="Calibri"/>
        <family val="2"/>
        <scheme val="minor"/>
      </rPr>
      <t xml:space="preserve">. </t>
    </r>
    <r>
      <rPr>
        <b/>
        <sz val="12"/>
        <color theme="1"/>
        <rFont val="Calibri"/>
        <family val="2"/>
        <scheme val="minor"/>
      </rPr>
      <t>Review your Scenario in the Output cells and the 7 graphs.</t>
    </r>
    <r>
      <rPr>
        <sz val="12"/>
        <color theme="1"/>
        <rFont val="Calibri"/>
        <family val="2"/>
        <scheme val="minor"/>
      </rPr>
      <t xml:space="preserve"> Historical data is provided in </t>
    </r>
    <r>
      <rPr>
        <i/>
        <sz val="12"/>
        <color theme="1"/>
        <rFont val="Calibri"/>
        <family val="2"/>
        <scheme val="minor"/>
      </rPr>
      <t>Column M</t>
    </r>
    <r>
      <rPr>
        <sz val="12"/>
        <color theme="1"/>
        <rFont val="Calibri"/>
        <family val="2"/>
        <scheme val="minor"/>
      </rPr>
      <t xml:space="preserve"> to compare the 2020-2030 "decarbonisation effort" that your scenario involves. If the values for 2020-2030 are more negative than 2008-2017, then the decarbonisation effort in your scenario is greater than historical data. Note that higher industry output growth for a given annual emissions reduction will increase decarbonisation effort &amp; vice versa. See the </t>
    </r>
    <r>
      <rPr>
        <b/>
        <sz val="12"/>
        <color theme="1"/>
        <rFont val="Calibri"/>
        <family val="2"/>
        <scheme val="minor"/>
      </rPr>
      <t>Glossary</t>
    </r>
    <r>
      <rPr>
        <sz val="12"/>
        <color theme="1"/>
        <rFont val="Calibri"/>
        <family val="2"/>
        <scheme val="minor"/>
      </rPr>
      <t xml:space="preserve"> for variable definitions. </t>
    </r>
  </si>
  <si>
    <t>Parameters</t>
  </si>
  <si>
    <t>Average value of electriciy generation (2018-2050) (2019 $) (Note this is based on 2008-2017 national average)</t>
  </si>
  <si>
    <r>
      <rPr>
        <b/>
        <sz val="12"/>
        <color theme="1"/>
        <rFont val="Calibri"/>
        <family val="2"/>
        <scheme val="minor"/>
      </rPr>
      <t>1.</t>
    </r>
    <r>
      <rPr>
        <sz val="12"/>
        <color theme="1"/>
        <rFont val="Calibri"/>
        <family val="2"/>
        <scheme val="minor"/>
      </rPr>
      <t xml:space="preserve"> </t>
    </r>
    <r>
      <rPr>
        <b/>
        <sz val="12"/>
        <color theme="1"/>
        <rFont val="Calibri"/>
        <family val="2"/>
        <scheme val="minor"/>
      </rPr>
      <t>Use the "Scenario Input" sliders</t>
    </r>
    <r>
      <rPr>
        <sz val="12"/>
        <color theme="1"/>
        <rFont val="Calibri"/>
        <family val="2"/>
        <scheme val="minor"/>
      </rPr>
      <t xml:space="preserve"> to adjust: (i) 2018-2050 average growth in economic output for each industry (+ growth in electricity generation), &amp; (ii) 2018-2050 average annual industry emissions reductions. The default inputs are historical 2008-2017 data. Hence, the default outputs represent a continuation of 2008-2017 trends across the 2018-2050 period.</t>
    </r>
  </si>
  <si>
    <r>
      <t xml:space="preserve">Please see </t>
    </r>
    <r>
      <rPr>
        <b/>
        <sz val="14"/>
        <color theme="1"/>
        <rFont val="Calibri"/>
        <family val="2"/>
        <scheme val="minor"/>
      </rPr>
      <t>"Intro &amp; Notes"</t>
    </r>
    <r>
      <rPr>
        <sz val="14"/>
        <color theme="1"/>
        <rFont val="Calibri"/>
        <family val="2"/>
        <scheme val="minor"/>
      </rPr>
      <t xml:space="preserve"> worksheet for further description of the tool. A </t>
    </r>
    <r>
      <rPr>
        <b/>
        <sz val="14"/>
        <color theme="1"/>
        <rFont val="Calibri"/>
        <family val="2"/>
        <scheme val="minor"/>
      </rPr>
      <t>Glossary</t>
    </r>
    <r>
      <rPr>
        <sz val="14"/>
        <color theme="1"/>
        <rFont val="Calibri"/>
        <family val="2"/>
        <scheme val="minor"/>
      </rPr>
      <t xml:space="preserve"> of terms can be found in cell A26 of the current worksheet. </t>
    </r>
    <r>
      <rPr>
        <b/>
        <sz val="14"/>
        <color theme="1"/>
        <rFont val="Calibri (Body)"/>
      </rPr>
      <t>If Input sliders freeze, please select any cell, go  to "View" tab, select "Freeze Panes", then "Unfreeze Panes".</t>
    </r>
  </si>
  <si>
    <t>Please see Steps 1-4 provided in the "USER SCENARIO" worksheet</t>
  </si>
  <si>
    <t xml:space="preserve">Industry gross value added data is from the Australian Bureau of Statistics (ABS) in current prices. The underlying data and explanatory notes can be found here: </t>
  </si>
  <si>
    <t>The Australian Industries &amp; Households (Basic) v0.2 model is a prototype to demonstrate the basic workings of the model and support ongoing development.</t>
  </si>
  <si>
    <t xml:space="preserve"> "Running Bull, Sleeping Trees"</t>
  </si>
  <si>
    <t xml:space="preserve"> "Strong Decarbonisation"</t>
  </si>
  <si>
    <t>"Australia Go for Gold"</t>
  </si>
  <si>
    <t>"2C Deploy"</t>
  </si>
  <si>
    <t>Sample Text</t>
  </si>
  <si>
    <t>This tool was created by Paul Wyrwoll and Frank Jotzo at the Centre for Climate and Energy Policy, ANU Crawford School of Public Policy.</t>
  </si>
  <si>
    <t>THIS VERSION OF THE TOOL IS NOT AVAILABLE FOR PUBLIC DISSEMINATION AND IS PROVIDED TO 2050 PATHWAYS PLATFORM FOR THE PURPOSES OF DEMONSTRATING THE WEB-BASED VERSION</t>
  </si>
  <si>
    <t>"Running Bull, Sleeping Trees"</t>
  </si>
  <si>
    <r>
      <t xml:space="preserve">Emissions Intensity 2008-2017: 
Average annual rate of change 
</t>
    </r>
    <r>
      <rPr>
        <b/>
        <sz val="12"/>
        <color theme="3"/>
        <rFont val="Calibri (Body)"/>
      </rPr>
      <t>(% change in kg CO2-eq/AUD 2019 per year)</t>
    </r>
  </si>
  <si>
    <r>
      <t xml:space="preserve">Emissions Intensity 2020-2030: 
</t>
    </r>
    <r>
      <rPr>
        <b/>
        <sz val="14"/>
        <color rgb="FFFFFFFF"/>
        <rFont val="Calibri (Body)"/>
      </rPr>
      <t xml:space="preserve">Average annual rate of change 
</t>
    </r>
    <r>
      <rPr>
        <b/>
        <sz val="12"/>
        <color rgb="FFFFFFFF"/>
        <rFont val="Calibri (Body)"/>
      </rPr>
      <t>(% change in kg CO2-eq/AUD 2019 per year)</t>
    </r>
    <r>
      <rPr>
        <b/>
        <sz val="14"/>
        <color rgb="FFFFFFFF"/>
        <rFont val="Calibri"/>
        <family val="2"/>
        <scheme val="minor"/>
      </rPr>
      <t xml:space="preserve">
</t>
    </r>
    <r>
      <rPr>
        <b/>
        <sz val="12"/>
        <color rgb="FFFFFFFF"/>
        <rFont val="Calibri (Body)"/>
      </rPr>
      <t>[Note: positive values = 
emissions intensity growth]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</si>
</sst>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0"/>
      <name val="Calibri"/>
      <family val="2"/>
      <scheme val="minor"/>
    </font>
    <font>
      <b/>
      <sz val="14"/>
      <color theme="0"/>
      <name val="Calibri"/>
      <family val="2"/>
      <scheme val="minor"/>
    </font>
    <font>
      <b/>
      <sz val="20"/>
      <color rgb="FF000000"/>
      <name val="Calibri"/>
      <family val="2"/>
    </font>
    <font>
      <sz val="12"/>
      <color theme="1"/>
      <name val="Calibri"/>
      <family val="2"/>
    </font>
    <font>
      <b/>
      <sz val="16"/>
      <color rgb="FFFFFFFF"/>
      <name val="Calibri"/>
      <family val="2"/>
      <scheme val="minor"/>
    </font>
    <font>
      <b/>
      <sz val="12"/>
      <color theme="1" tint="0.499984740745262"/>
      <name val="Calibri"/>
      <family val="2"/>
      <scheme val="minor"/>
    </font>
    <font>
      <b/>
      <sz val="14"/>
      <color rgb="FFFFFFFF"/>
      <name val="Calibri"/>
      <family val="2"/>
      <scheme val="minor"/>
    </font>
    <font>
      <b/>
      <sz val="28"/>
      <color rgb="FF006100"/>
      <name val="Calibri"/>
      <family val="2"/>
      <scheme val="minor"/>
    </font>
    <font>
      <u/>
      <sz val="12"/>
      <color theme="10"/>
      <name val="Calibri"/>
      <family val="2"/>
      <scheme val="minor"/>
    </font>
    <font>
      <b/>
      <sz val="18"/>
      <color theme="3"/>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b/>
      <sz val="14"/>
      <color theme="3"/>
      <name val="Calibri"/>
      <family val="2"/>
      <scheme val="minor"/>
    </font>
    <font>
      <sz val="12"/>
      <color theme="3"/>
      <name val="Calibri"/>
      <family val="2"/>
      <scheme val="minor"/>
    </font>
    <font>
      <i/>
      <sz val="12"/>
      <color theme="1"/>
      <name val="Calibri"/>
      <family val="2"/>
      <scheme val="minor"/>
    </font>
    <font>
      <b/>
      <sz val="12"/>
      <color theme="1"/>
      <name val="Calibri (Body)"/>
    </font>
    <font>
      <b/>
      <sz val="12"/>
      <color rgb="FFFFFFFF"/>
      <name val="Calibri (Body)"/>
    </font>
    <font>
      <b/>
      <sz val="16"/>
      <color theme="3"/>
      <name val="Calibri"/>
      <family val="2"/>
      <scheme val="minor"/>
    </font>
    <font>
      <b/>
      <sz val="14"/>
      <color rgb="FFFFFFFF"/>
      <name val="Calibri (Body)"/>
    </font>
    <font>
      <b/>
      <sz val="16"/>
      <color theme="1"/>
      <name val="Calibri"/>
      <family val="2"/>
      <scheme val="minor"/>
    </font>
    <font>
      <b/>
      <sz val="28"/>
      <color theme="1"/>
      <name val="Calibri"/>
      <family val="2"/>
      <scheme val="minor"/>
    </font>
    <font>
      <sz val="14"/>
      <color theme="1"/>
      <name val="Calibri"/>
      <family val="2"/>
      <scheme val="minor"/>
    </font>
    <font>
      <b/>
      <sz val="14"/>
      <color theme="1"/>
      <name val="Calibri (Body)"/>
    </font>
    <font>
      <i/>
      <sz val="14"/>
      <color theme="1"/>
      <name val="Calibri"/>
      <family val="2"/>
      <scheme val="minor"/>
    </font>
    <font>
      <sz val="16"/>
      <color theme="1"/>
      <name val="Calibri"/>
      <family val="2"/>
      <scheme val="minor"/>
    </font>
    <font>
      <b/>
      <i/>
      <sz val="16"/>
      <color theme="0"/>
      <name val="Calibri"/>
      <family val="2"/>
      <scheme val="minor"/>
    </font>
    <font>
      <b/>
      <i/>
      <sz val="14"/>
      <color theme="0"/>
      <name val="Calibri"/>
      <family val="2"/>
      <scheme val="minor"/>
    </font>
    <font>
      <b/>
      <sz val="16"/>
      <color rgb="FF006100"/>
      <name val="Calibri"/>
      <family val="2"/>
      <scheme val="minor"/>
    </font>
    <font>
      <b/>
      <sz val="12"/>
      <color theme="3"/>
      <name val="Calibri (Body)"/>
    </font>
    <font>
      <b/>
      <sz val="12"/>
      <color theme="0"/>
      <name val="Calibri (Body)"/>
    </font>
  </fonts>
  <fills count="5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9" tint="-0.249977111117893"/>
        <bgColor indexed="64"/>
      </patternFill>
    </fill>
    <fill>
      <patternFill patternType="solid">
        <fgColor theme="1"/>
        <bgColor indexed="64"/>
      </patternFill>
    </fill>
    <fill>
      <patternFill patternType="solid">
        <fgColor theme="7"/>
        <bgColor indexed="64"/>
      </patternFill>
    </fill>
    <fill>
      <patternFill patternType="solid">
        <fgColor rgb="FF00B0F0"/>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theme="6"/>
        <bgColor indexed="64"/>
      </patternFill>
    </fill>
    <fill>
      <patternFill patternType="solid">
        <fgColor rgb="FFFFF2CC"/>
        <bgColor rgb="FF000000"/>
      </patternFill>
    </fill>
    <fill>
      <patternFill patternType="solid">
        <fgColor rgb="FF8497B0"/>
        <bgColor rgb="FF000000"/>
      </patternFill>
    </fill>
    <fill>
      <patternFill patternType="solid">
        <fgColor theme="6" tint="0.79998168889431442"/>
        <bgColor indexed="64"/>
      </patternFill>
    </fill>
    <fill>
      <patternFill patternType="solid">
        <fgColor theme="5"/>
        <bgColor indexed="64"/>
      </patternFill>
    </fill>
    <fill>
      <patternFill patternType="solid">
        <fgColor theme="4"/>
        <bgColor indexed="64"/>
      </patternFill>
    </fill>
    <fill>
      <patternFill patternType="solid">
        <fgColor theme="0"/>
        <bgColor rgb="FF000000"/>
      </patternFill>
    </fill>
    <fill>
      <patternFill patternType="solid">
        <fgColor theme="3" tint="0.39997558519241921"/>
        <bgColor rgb="FF000000"/>
      </patternFill>
    </fill>
    <fill>
      <patternFill patternType="solid">
        <fgColor theme="8" tint="0.79998168889431442"/>
        <bgColor indexed="64"/>
      </patternFill>
    </fill>
    <fill>
      <patternFill patternType="solid">
        <fgColor theme="8" tint="0.79998168889431442"/>
        <bgColor rgb="FF000000"/>
      </patternFill>
    </fill>
    <fill>
      <patternFill patternType="solid">
        <fgColor theme="0"/>
        <bgColor indexed="64"/>
      </patternFill>
    </fill>
    <fill>
      <patternFill patternType="solid">
        <fgColor theme="9"/>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double">
        <color rgb="FF3F3F3F"/>
      </left>
      <right/>
      <top/>
      <bottom/>
      <diagonal/>
    </border>
    <border>
      <left/>
      <right style="double">
        <color rgb="FF3F3F3F"/>
      </right>
      <top/>
      <bottom/>
      <diagonal/>
    </border>
    <border>
      <left/>
      <right style="double">
        <color auto="1"/>
      </right>
      <top/>
      <bottom/>
      <diagonal/>
    </border>
    <border>
      <left/>
      <right/>
      <top style="double">
        <color rgb="FF3F3F3F"/>
      </top>
      <bottom/>
      <diagonal/>
    </border>
    <border>
      <left/>
      <right style="double">
        <color rgb="FF3F3F3F"/>
      </right>
      <top style="double">
        <color rgb="FF3F3F3F"/>
      </top>
      <bottom/>
      <diagonal/>
    </border>
    <border>
      <left style="double">
        <color rgb="FF3F3F3F"/>
      </left>
      <right/>
      <top/>
      <bottom style="double">
        <color rgb="FF3F3F3F"/>
      </bottom>
      <diagonal/>
    </border>
    <border>
      <left/>
      <right/>
      <top/>
      <bottom style="double">
        <color rgb="FF3F3F3F"/>
      </bottom>
      <diagonal/>
    </border>
    <border>
      <left/>
      <right/>
      <top/>
      <bottom style="double">
        <color indexed="64"/>
      </bottom>
      <diagonal/>
    </border>
    <border>
      <left style="double">
        <color rgb="FF3F3F3F"/>
      </left>
      <right/>
      <top style="double">
        <color indexed="64"/>
      </top>
      <bottom style="double">
        <color rgb="FF3F3F3F"/>
      </bottom>
      <diagonal/>
    </border>
    <border>
      <left/>
      <right/>
      <top style="double">
        <color indexed="64"/>
      </top>
      <bottom style="double">
        <color indexed="64"/>
      </bottom>
      <diagonal/>
    </border>
    <border>
      <left style="double">
        <color rgb="FF3F3F3F"/>
      </left>
      <right/>
      <top style="double">
        <color rgb="FF3F3F3F"/>
      </top>
      <bottom/>
      <diagonal/>
    </border>
    <border>
      <left/>
      <right style="double">
        <color rgb="FF3F3F3F"/>
      </right>
      <top/>
      <bottom style="double">
        <color rgb="FF3F3F3F"/>
      </bottom>
      <diagonal/>
    </border>
    <border>
      <left style="double">
        <color rgb="FF3F3F3F"/>
      </left>
      <right style="double">
        <color indexed="64"/>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right/>
      <top style="double">
        <color indexed="64"/>
      </top>
      <bottom/>
      <diagonal/>
    </border>
    <border>
      <left/>
      <right style="double">
        <color rgb="FF3F3F3F"/>
      </right>
      <top style="double">
        <color indexed="64"/>
      </top>
      <bottom/>
      <diagonal/>
    </border>
    <border>
      <left style="double">
        <color indexed="64"/>
      </left>
      <right/>
      <top style="double">
        <color indexed="64"/>
      </top>
      <bottom style="double">
        <color indexed="64"/>
      </bottom>
      <diagonal/>
    </border>
    <border>
      <left style="double">
        <color indexed="64"/>
      </left>
      <right/>
      <top style="double">
        <color indexed="64"/>
      </top>
      <bottom style="double">
        <color rgb="FF3F3F3F"/>
      </bottom>
      <diagonal/>
    </border>
    <border>
      <left/>
      <right style="double">
        <color indexed="64"/>
      </right>
      <top style="double">
        <color rgb="FF3F3F3F"/>
      </top>
      <bottom style="double">
        <color rgb="FF3F3F3F"/>
      </bottom>
      <diagonal/>
    </border>
    <border>
      <left style="double">
        <color indexed="64"/>
      </left>
      <right/>
      <top style="double">
        <color indexed="64"/>
      </top>
      <bottom/>
      <diagonal/>
    </border>
    <border>
      <left style="double">
        <color indexed="64"/>
      </left>
      <right/>
      <top/>
      <bottom style="double">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7" fillId="0" borderId="0" applyNumberFormat="0" applyFill="0" applyBorder="0" applyAlignment="0" applyProtection="0"/>
  </cellStyleXfs>
  <cellXfs count="152">
    <xf numFmtId="0" fontId="0" fillId="0" borderId="0" xfId="0"/>
    <xf numFmtId="0" fontId="16" fillId="0" borderId="0" xfId="0" applyFont="1"/>
    <xf numFmtId="0" fontId="13" fillId="7" borderId="7" xfId="13" applyAlignment="1">
      <alignment wrapText="1"/>
    </xf>
    <xf numFmtId="164" fontId="0" fillId="0" borderId="0" xfId="0" applyNumberFormat="1" applyAlignment="1">
      <alignment wrapText="1"/>
    </xf>
    <xf numFmtId="0" fontId="21" fillId="43" borderId="0" xfId="0" applyFont="1" applyFill="1"/>
    <xf numFmtId="0" fontId="22" fillId="43" borderId="0" xfId="0" applyFont="1" applyFill="1"/>
    <xf numFmtId="0" fontId="20" fillId="34" borderId="0" xfId="0" applyFont="1" applyFill="1" applyAlignment="1">
      <alignment wrapText="1"/>
    </xf>
    <xf numFmtId="0" fontId="20" fillId="35" borderId="0" xfId="0" applyFont="1" applyFill="1" applyAlignment="1">
      <alignment wrapText="1"/>
    </xf>
    <xf numFmtId="0" fontId="20" fillId="36" borderId="0" xfId="0" applyFont="1" applyFill="1" applyAlignment="1">
      <alignment wrapText="1"/>
    </xf>
    <xf numFmtId="0" fontId="20" fillId="37" borderId="0" xfId="0" applyFont="1" applyFill="1" applyAlignment="1">
      <alignment wrapText="1"/>
    </xf>
    <xf numFmtId="0" fontId="20" fillId="38" borderId="0" xfId="0" applyFont="1" applyFill="1" applyAlignment="1">
      <alignment wrapText="1"/>
    </xf>
    <xf numFmtId="0" fontId="20" fillId="39" borderId="0" xfId="0" applyFont="1" applyFill="1" applyAlignment="1">
      <alignment wrapText="1"/>
    </xf>
    <xf numFmtId="0" fontId="20" fillId="40" borderId="0" xfId="0" applyFont="1" applyFill="1" applyAlignment="1">
      <alignment wrapText="1"/>
    </xf>
    <xf numFmtId="0" fontId="20" fillId="41" borderId="0" xfId="0" applyFont="1" applyFill="1" applyAlignment="1">
      <alignment wrapText="1"/>
    </xf>
    <xf numFmtId="0" fontId="20" fillId="42" borderId="0" xfId="0" applyFont="1" applyFill="1" applyAlignment="1">
      <alignment wrapText="1"/>
    </xf>
    <xf numFmtId="0" fontId="18" fillId="45" borderId="0" xfId="0" applyFont="1" applyFill="1" applyAlignment="1">
      <alignment horizontal="center" vertical="center" wrapText="1"/>
    </xf>
    <xf numFmtId="0" fontId="13" fillId="34" borderId="7" xfId="13" applyFill="1" applyAlignment="1">
      <alignment wrapText="1"/>
    </xf>
    <xf numFmtId="0" fontId="24" fillId="35" borderId="7" xfId="13" applyFont="1" applyFill="1" applyAlignment="1">
      <alignment wrapText="1"/>
    </xf>
    <xf numFmtId="0" fontId="13" fillId="35" borderId="7" xfId="13" applyFill="1" applyAlignment="1">
      <alignment wrapText="1"/>
    </xf>
    <xf numFmtId="0" fontId="13" fillId="36" borderId="7" xfId="13" applyFill="1" applyAlignment="1">
      <alignment wrapText="1"/>
    </xf>
    <xf numFmtId="0" fontId="13" fillId="37" borderId="7" xfId="13" applyFill="1" applyAlignment="1">
      <alignment wrapText="1"/>
    </xf>
    <xf numFmtId="0" fontId="13" fillId="38" borderId="7" xfId="13" applyFill="1" applyAlignment="1">
      <alignment wrapText="1"/>
    </xf>
    <xf numFmtId="0" fontId="13" fillId="47" borderId="7" xfId="13" applyFill="1" applyAlignment="1">
      <alignment wrapText="1"/>
    </xf>
    <xf numFmtId="0" fontId="13" fillId="40" borderId="7" xfId="13" applyFill="1" applyAlignment="1">
      <alignment wrapText="1"/>
    </xf>
    <xf numFmtId="0" fontId="13" fillId="41" borderId="7" xfId="13" applyFill="1" applyAlignment="1">
      <alignment wrapText="1"/>
    </xf>
    <xf numFmtId="164" fontId="20" fillId="7" borderId="7" xfId="13" applyNumberFormat="1" applyFont="1" applyAlignment="1">
      <alignment horizontal="center" vertical="center" wrapText="1"/>
    </xf>
    <xf numFmtId="0" fontId="0" fillId="0" borderId="0" xfId="0" applyFont="1"/>
    <xf numFmtId="0" fontId="27" fillId="0" borderId="0" xfId="43"/>
    <xf numFmtId="0" fontId="20" fillId="46" borderId="0" xfId="0" applyFont="1" applyFill="1" applyAlignment="1">
      <alignment wrapText="1"/>
    </xf>
    <xf numFmtId="0" fontId="13" fillId="46" borderId="7" xfId="13" applyFill="1" applyAlignment="1">
      <alignment wrapText="1"/>
    </xf>
    <xf numFmtId="0" fontId="29" fillId="0" borderId="0" xfId="0" applyFont="1"/>
    <xf numFmtId="0" fontId="30" fillId="0" borderId="0" xfId="0" applyFont="1"/>
    <xf numFmtId="0" fontId="30" fillId="0" borderId="0" xfId="0" applyFont="1" applyFill="1"/>
    <xf numFmtId="165" fontId="30" fillId="0" borderId="0" xfId="13" applyNumberFormat="1" applyFont="1" applyFill="1" applyBorder="1" applyAlignment="1">
      <alignment horizontal="center" vertical="center" wrapText="1"/>
    </xf>
    <xf numFmtId="165" fontId="30" fillId="0" borderId="15" xfId="13" applyNumberFormat="1" applyFont="1" applyFill="1" applyBorder="1" applyAlignment="1">
      <alignment horizontal="center" vertical="center" wrapText="1"/>
    </xf>
    <xf numFmtId="0" fontId="30" fillId="0" borderId="0" xfId="0" applyFont="1" applyAlignment="1">
      <alignment wrapText="1"/>
    </xf>
    <xf numFmtId="0" fontId="30" fillId="0" borderId="0" xfId="0" applyFont="1" applyFill="1" applyAlignment="1">
      <alignment wrapText="1"/>
    </xf>
    <xf numFmtId="9" fontId="30" fillId="0" borderId="0" xfId="0" applyNumberFormat="1" applyFont="1"/>
    <xf numFmtId="10" fontId="30" fillId="0" borderId="0" xfId="0" applyNumberFormat="1" applyFont="1"/>
    <xf numFmtId="0" fontId="30" fillId="0" borderId="15" xfId="0" applyFont="1" applyBorder="1"/>
    <xf numFmtId="0" fontId="31" fillId="0" borderId="0" xfId="0" applyFont="1" applyFill="1"/>
    <xf numFmtId="0" fontId="29" fillId="0" borderId="0" xfId="0" applyFont="1" applyFill="1"/>
    <xf numFmtId="0" fontId="25" fillId="44" borderId="18" xfId="0" applyFont="1" applyFill="1" applyBorder="1" applyAlignment="1">
      <alignment horizontal="center" wrapText="1"/>
    </xf>
    <xf numFmtId="0" fontId="25" fillId="44" borderId="19" xfId="0" applyFont="1" applyFill="1" applyBorder="1" applyAlignment="1">
      <alignment horizontal="center" wrapText="1"/>
    </xf>
    <xf numFmtId="0" fontId="25" fillId="49" borderId="19" xfId="0" applyFont="1" applyFill="1" applyBorder="1" applyAlignment="1">
      <alignment horizontal="center" wrapText="1"/>
    </xf>
    <xf numFmtId="164" fontId="25" fillId="49" borderId="25" xfId="42" applyNumberFormat="1" applyFont="1" applyFill="1" applyBorder="1" applyAlignment="1" applyProtection="1">
      <alignment horizontal="center" vertical="center" wrapText="1"/>
      <protection locked="0"/>
    </xf>
    <xf numFmtId="164" fontId="25" fillId="44" borderId="29" xfId="42" applyNumberFormat="1" applyFont="1" applyFill="1" applyBorder="1" applyAlignment="1" applyProtection="1">
      <alignment horizontal="center" vertical="center" wrapText="1"/>
      <protection locked="0"/>
    </xf>
    <xf numFmtId="164" fontId="23" fillId="44" borderId="29" xfId="42" applyNumberFormat="1" applyFont="1" applyFill="1" applyBorder="1" applyAlignment="1" applyProtection="1">
      <alignment horizontal="center" vertical="center" wrapText="1"/>
      <protection locked="0"/>
    </xf>
    <xf numFmtId="0" fontId="28" fillId="0" borderId="0" xfId="0" applyFont="1" applyAlignment="1">
      <alignment horizontal="right"/>
    </xf>
    <xf numFmtId="164" fontId="32" fillId="0" borderId="12" xfId="0" applyNumberFormat="1" applyFont="1" applyBorder="1" applyAlignment="1">
      <alignment horizontal="center" vertical="center"/>
    </xf>
    <xf numFmtId="164" fontId="32" fillId="0" borderId="24" xfId="0" applyNumberFormat="1" applyFont="1" applyBorder="1" applyAlignment="1">
      <alignment horizontal="center" vertical="center"/>
    </xf>
    <xf numFmtId="0" fontId="33" fillId="0" borderId="0" xfId="0" applyFont="1" applyBorder="1" applyAlignment="1">
      <alignment horizontal="center" vertical="center"/>
    </xf>
    <xf numFmtId="164" fontId="23" fillId="44" borderId="22" xfId="42" applyNumberFormat="1" applyFont="1" applyFill="1" applyBorder="1" applyAlignment="1" applyProtection="1">
      <alignment horizontal="center" vertical="center" wrapText="1"/>
      <protection locked="0"/>
    </xf>
    <xf numFmtId="2" fontId="20" fillId="7" borderId="7" xfId="42" applyNumberFormat="1" applyFont="1" applyFill="1" applyBorder="1" applyAlignment="1">
      <alignment horizontal="center" vertical="center" wrapText="1"/>
    </xf>
    <xf numFmtId="2" fontId="30" fillId="0" borderId="0" xfId="0" applyNumberFormat="1" applyFont="1"/>
    <xf numFmtId="165" fontId="30" fillId="0" borderId="0" xfId="0" applyNumberFormat="1" applyFont="1"/>
    <xf numFmtId="1" fontId="30" fillId="0" borderId="0" xfId="0" applyNumberFormat="1" applyFont="1"/>
    <xf numFmtId="2" fontId="30" fillId="0" borderId="15" xfId="0" applyNumberFormat="1" applyFont="1" applyBorder="1"/>
    <xf numFmtId="0" fontId="20" fillId="33" borderId="0" xfId="0" applyFont="1" applyFill="1" applyAlignment="1">
      <alignment horizontal="center" vertical="center" wrapText="1"/>
    </xf>
    <xf numFmtId="164" fontId="25" fillId="49" borderId="26" xfId="42" applyNumberFormat="1" applyFont="1" applyFill="1" applyBorder="1" applyAlignment="1" applyProtection="1">
      <alignment horizontal="center" vertical="center" wrapText="1"/>
      <protection locked="0"/>
    </xf>
    <xf numFmtId="0" fontId="20" fillId="33" borderId="0" xfId="0" applyFont="1" applyFill="1" applyAlignment="1">
      <alignment horizontal="center" wrapText="1"/>
    </xf>
    <xf numFmtId="164" fontId="30" fillId="0" borderId="0" xfId="42" applyNumberFormat="1" applyFont="1"/>
    <xf numFmtId="9" fontId="25" fillId="44" borderId="18" xfId="42" applyFont="1" applyFill="1" applyBorder="1" applyAlignment="1">
      <alignment horizontal="center" vertical="center" wrapText="1"/>
    </xf>
    <xf numFmtId="164" fontId="23" fillId="49" borderId="20" xfId="42" applyNumberFormat="1" applyFont="1" applyFill="1" applyBorder="1" applyAlignment="1" applyProtection="1">
      <alignment horizontal="center" vertical="center" wrapText="1"/>
      <protection locked="0"/>
    </xf>
    <xf numFmtId="0" fontId="25" fillId="44" borderId="7" xfId="0" applyFont="1" applyFill="1" applyBorder="1" applyAlignment="1">
      <alignment horizontal="center" vertical="center" wrapText="1"/>
    </xf>
    <xf numFmtId="0" fontId="25" fillId="49" borderId="7" xfId="0" applyFont="1" applyFill="1" applyBorder="1" applyAlignment="1">
      <alignment horizontal="center" vertical="center" wrapText="1"/>
    </xf>
    <xf numFmtId="0" fontId="25" fillId="44" borderId="10" xfId="0" applyFont="1" applyFill="1" applyBorder="1" applyAlignment="1">
      <alignment horizontal="center" vertical="center" wrapText="1"/>
    </xf>
    <xf numFmtId="9" fontId="25" fillId="44" borderId="21" xfId="42" applyFont="1" applyFill="1" applyBorder="1" applyAlignment="1">
      <alignment horizontal="center" vertical="center" wrapText="1"/>
    </xf>
    <xf numFmtId="164" fontId="25" fillId="49" borderId="10" xfId="0" applyNumberFormat="1" applyFont="1" applyFill="1" applyBorder="1" applyAlignment="1">
      <alignment horizontal="center" vertical="center" wrapText="1"/>
    </xf>
    <xf numFmtId="0" fontId="0" fillId="0" borderId="0" xfId="0" applyBorder="1" applyAlignment="1">
      <alignment horizontal="center" vertical="center"/>
    </xf>
    <xf numFmtId="0" fontId="32" fillId="0" borderId="0" xfId="0" applyFont="1" applyAlignment="1">
      <alignment horizontal="center" vertical="center" wrapText="1"/>
    </xf>
    <xf numFmtId="164" fontId="25" fillId="49" borderId="30" xfId="42" applyNumberFormat="1" applyFont="1" applyFill="1" applyBorder="1" applyAlignment="1">
      <alignment horizontal="center" vertical="center" wrapText="1"/>
    </xf>
    <xf numFmtId="0" fontId="23" fillId="44" borderId="18" xfId="0" applyFont="1" applyFill="1" applyBorder="1" applyAlignment="1">
      <alignment horizontal="center" vertical="center" wrapText="1"/>
    </xf>
    <xf numFmtId="0" fontId="23" fillId="49" borderId="22" xfId="0" applyFont="1" applyFill="1" applyBorder="1" applyAlignment="1">
      <alignment horizontal="center" vertical="center" wrapText="1"/>
    </xf>
    <xf numFmtId="0" fontId="23" fillId="44" borderId="19" xfId="0" applyFont="1" applyFill="1" applyBorder="1" applyAlignment="1">
      <alignment horizontal="center" vertical="center" wrapText="1"/>
    </xf>
    <xf numFmtId="0" fontId="16" fillId="0" borderId="0" xfId="0" applyFont="1" applyAlignment="1">
      <alignment wrapText="1"/>
    </xf>
    <xf numFmtId="2" fontId="20" fillId="7" borderId="10" xfId="42" applyNumberFormat="1" applyFont="1" applyFill="1" applyBorder="1" applyAlignment="1">
      <alignment horizontal="center" vertical="center" wrapText="1"/>
    </xf>
    <xf numFmtId="0" fontId="37" fillId="0" borderId="0" xfId="0" applyFont="1" applyAlignment="1">
      <alignment horizontal="right" vertical="center"/>
    </xf>
    <xf numFmtId="165" fontId="18" fillId="45" borderId="18" xfId="13" applyNumberFormat="1" applyFont="1" applyFill="1" applyBorder="1" applyAlignment="1">
      <alignment horizontal="center" vertical="center" wrapText="1"/>
    </xf>
    <xf numFmtId="165" fontId="18" fillId="45" borderId="19" xfId="13" applyNumberFormat="1" applyFont="1" applyFill="1" applyBorder="1" applyAlignment="1">
      <alignment horizontal="center" vertical="center" wrapText="1"/>
    </xf>
    <xf numFmtId="0" fontId="39" fillId="0" borderId="0" xfId="0" applyFont="1"/>
    <xf numFmtId="9" fontId="0" fillId="0" borderId="0" xfId="42" applyFont="1"/>
    <xf numFmtId="0" fontId="16" fillId="0" borderId="0" xfId="0" applyFont="1" applyAlignment="1">
      <alignment horizontal="center" vertical="center"/>
    </xf>
    <xf numFmtId="0" fontId="0" fillId="0" borderId="0" xfId="0" applyFont="1"/>
    <xf numFmtId="0" fontId="18" fillId="51" borderId="0" xfId="0" applyFont="1" applyFill="1" applyBorder="1" applyAlignment="1">
      <alignment horizontal="center" wrapText="1"/>
    </xf>
    <xf numFmtId="0" fontId="18" fillId="51" borderId="19" xfId="0" applyFont="1" applyFill="1" applyBorder="1" applyAlignment="1">
      <alignment horizontal="center" wrapText="1"/>
    </xf>
    <xf numFmtId="9" fontId="18" fillId="51" borderId="19" xfId="42" applyNumberFormat="1" applyFont="1" applyFill="1" applyBorder="1" applyAlignment="1">
      <alignment horizontal="center" vertical="center" wrapText="1"/>
    </xf>
    <xf numFmtId="9" fontId="18" fillId="51" borderId="31" xfId="42" applyNumberFormat="1" applyFont="1" applyFill="1" applyBorder="1" applyAlignment="1">
      <alignment horizontal="center" vertical="center" wrapText="1"/>
    </xf>
    <xf numFmtId="0" fontId="33" fillId="0" borderId="0" xfId="0" applyFont="1" applyBorder="1" applyAlignment="1">
      <alignment vertical="center"/>
    </xf>
    <xf numFmtId="0" fontId="16" fillId="50" borderId="0" xfId="0" applyFont="1" applyFill="1" applyAlignment="1">
      <alignment horizontal="center" vertical="center"/>
    </xf>
    <xf numFmtId="0" fontId="0" fillId="0" borderId="0" xfId="0" applyFont="1"/>
    <xf numFmtId="164" fontId="0" fillId="52" borderId="0" xfId="0" applyNumberFormat="1" applyFill="1" applyAlignment="1">
      <alignment wrapText="1"/>
    </xf>
    <xf numFmtId="165" fontId="32" fillId="52" borderId="19" xfId="13" applyNumberFormat="1" applyFont="1" applyFill="1" applyBorder="1" applyAlignment="1">
      <alignment horizontal="center" vertical="center" wrapText="1"/>
    </xf>
    <xf numFmtId="164" fontId="32" fillId="52" borderId="7" xfId="13" applyNumberFormat="1" applyFont="1" applyFill="1" applyAlignment="1">
      <alignment horizontal="center" vertical="center" wrapText="1"/>
    </xf>
    <xf numFmtId="2" fontId="32" fillId="52" borderId="18" xfId="42" applyNumberFormat="1" applyFont="1" applyFill="1" applyBorder="1" applyAlignment="1">
      <alignment horizontal="center" vertical="center" wrapText="1"/>
    </xf>
    <xf numFmtId="2" fontId="32" fillId="52" borderId="7" xfId="42" applyNumberFormat="1" applyFont="1" applyFill="1" applyBorder="1" applyAlignment="1">
      <alignment horizontal="center" vertical="center" wrapText="1"/>
    </xf>
    <xf numFmtId="2" fontId="32" fillId="52" borderId="26" xfId="42" applyNumberFormat="1" applyFont="1" applyFill="1" applyBorder="1" applyAlignment="1">
      <alignment horizontal="center" vertical="center" wrapText="1"/>
    </xf>
    <xf numFmtId="0" fontId="44" fillId="0" borderId="0" xfId="0" applyFont="1"/>
    <xf numFmtId="0" fontId="43" fillId="0" borderId="0" xfId="0" applyFont="1" applyAlignment="1">
      <alignment horizontal="left" vertical="top" wrapText="1"/>
    </xf>
    <xf numFmtId="0" fontId="16" fillId="50" borderId="0" xfId="0" applyFont="1" applyFill="1" applyAlignment="1">
      <alignment horizontal="center" vertical="center"/>
    </xf>
    <xf numFmtId="0" fontId="37" fillId="0" borderId="0" xfId="0" applyFont="1" applyAlignment="1">
      <alignment horizontal="right" vertical="center"/>
    </xf>
    <xf numFmtId="0" fontId="0" fillId="0" borderId="0" xfId="0" applyBorder="1" applyAlignment="1">
      <alignment horizontal="center" vertical="center"/>
    </xf>
    <xf numFmtId="0" fontId="0" fillId="0" borderId="0" xfId="0" applyAlignment="1">
      <alignment vertical="center" wrapText="1"/>
    </xf>
    <xf numFmtId="0" fontId="46" fillId="53" borderId="0" xfId="0" applyFont="1" applyFill="1" applyAlignment="1">
      <alignment horizontal="center" vertical="center"/>
    </xf>
    <xf numFmtId="0" fontId="23" fillId="44" borderId="10" xfId="0" applyFont="1" applyFill="1" applyBorder="1" applyAlignment="1">
      <alignment horizontal="center" wrapText="1"/>
    </xf>
    <xf numFmtId="0" fontId="23" fillId="44" borderId="11" xfId="0" applyFont="1" applyFill="1" applyBorder="1" applyAlignment="1">
      <alignment horizontal="center" wrapText="1"/>
    </xf>
    <xf numFmtId="0" fontId="23" fillId="44" borderId="12" xfId="0" applyFont="1" applyFill="1" applyBorder="1" applyAlignment="1">
      <alignment horizontal="center" wrapText="1"/>
    </xf>
    <xf numFmtId="0" fontId="16" fillId="50" borderId="0" xfId="0" applyFont="1" applyFill="1" applyAlignment="1">
      <alignment horizontal="center" vertical="center"/>
    </xf>
    <xf numFmtId="0" fontId="37" fillId="0" borderId="0" xfId="0" applyFont="1" applyFill="1" applyBorder="1" applyAlignment="1">
      <alignment horizontal="center" vertical="center" wrapText="1"/>
    </xf>
    <xf numFmtId="0" fontId="43" fillId="0" borderId="0" xfId="0" applyFont="1" applyAlignment="1">
      <alignment horizontal="left" vertical="center"/>
    </xf>
    <xf numFmtId="0" fontId="18" fillId="0" borderId="0" xfId="0" applyFont="1" applyAlignment="1">
      <alignment horizontal="center" vertical="top"/>
    </xf>
    <xf numFmtId="0" fontId="43" fillId="0" borderId="0" xfId="0" applyFont="1" applyAlignment="1">
      <alignment horizontal="center" vertical="top" wrapText="1"/>
    </xf>
    <xf numFmtId="0" fontId="0" fillId="0" borderId="19" xfId="0" applyBorder="1" applyAlignment="1">
      <alignment horizontal="center"/>
    </xf>
    <xf numFmtId="0" fontId="0" fillId="0" borderId="0" xfId="0" applyAlignment="1">
      <alignment wrapText="1"/>
    </xf>
    <xf numFmtId="0" fontId="19" fillId="42" borderId="10" xfId="13" applyFont="1" applyFill="1" applyBorder="1" applyAlignment="1">
      <alignment horizontal="center" vertical="center" wrapText="1"/>
    </xf>
    <xf numFmtId="0" fontId="19" fillId="42" borderId="11" xfId="13" applyFont="1" applyFill="1" applyBorder="1" applyAlignment="1">
      <alignment horizontal="center" vertical="center" wrapText="1"/>
    </xf>
    <xf numFmtId="0" fontId="19" fillId="42" borderId="12" xfId="13" applyFont="1" applyFill="1" applyBorder="1" applyAlignment="1">
      <alignment horizontal="center" vertical="center" wrapText="1"/>
    </xf>
    <xf numFmtId="0" fontId="41" fillId="0" borderId="0" xfId="0" applyFont="1" applyAlignment="1">
      <alignment vertical="center"/>
    </xf>
    <xf numFmtId="1" fontId="26" fillId="2" borderId="27" xfId="6" quotePrefix="1" applyNumberFormat="1" applyFont="1" applyBorder="1" applyAlignment="1">
      <alignment horizontal="center" vertical="center" wrapText="1"/>
    </xf>
    <xf numFmtId="1" fontId="26" fillId="2" borderId="20" xfId="6" quotePrefix="1" applyNumberFormat="1" applyFont="1" applyBorder="1" applyAlignment="1">
      <alignment horizontal="center" vertical="center" wrapText="1"/>
    </xf>
    <xf numFmtId="1" fontId="40" fillId="50" borderId="28" xfId="6" quotePrefix="1" applyNumberFormat="1" applyFont="1" applyFill="1" applyBorder="1" applyAlignment="1">
      <alignment horizontal="center" vertical="center" wrapText="1"/>
    </xf>
    <xf numFmtId="1" fontId="40" fillId="50" borderId="24" xfId="6" quotePrefix="1" applyNumberFormat="1" applyFont="1" applyFill="1" applyBorder="1" applyAlignment="1">
      <alignment horizontal="center" vertical="center" wrapText="1"/>
    </xf>
    <xf numFmtId="0" fontId="47" fillId="2" borderId="32" xfId="6" applyFont="1" applyBorder="1" applyAlignment="1">
      <alignment horizontal="center" vertical="center" wrapText="1"/>
    </xf>
    <xf numFmtId="0" fontId="47" fillId="2" borderId="27" xfId="6" applyFont="1" applyBorder="1" applyAlignment="1">
      <alignment horizontal="center" vertical="center" wrapText="1"/>
    </xf>
    <xf numFmtId="0" fontId="47" fillId="2" borderId="33" xfId="6" applyFont="1" applyBorder="1" applyAlignment="1">
      <alignment horizontal="center" vertical="center" wrapText="1"/>
    </xf>
    <xf numFmtId="0" fontId="47" fillId="2" borderId="20" xfId="6" applyFont="1" applyBorder="1" applyAlignment="1">
      <alignment horizontal="center" vertical="center" wrapText="1"/>
    </xf>
    <xf numFmtId="0" fontId="32" fillId="48" borderId="17" xfId="0" applyFont="1" applyFill="1" applyBorder="1" applyAlignment="1">
      <alignment horizontal="center" vertical="center" wrapText="1"/>
    </xf>
    <xf numFmtId="0" fontId="32" fillId="48" borderId="24" xfId="0" applyFont="1" applyFill="1" applyBorder="1" applyAlignment="1">
      <alignment horizontal="center" vertical="center" wrapText="1"/>
    </xf>
    <xf numFmtId="0" fontId="25" fillId="44" borderId="13" xfId="0" applyFont="1" applyFill="1" applyBorder="1" applyAlignment="1">
      <alignment horizontal="center" wrapText="1"/>
    </xf>
    <xf numFmtId="0" fontId="25" fillId="44" borderId="0" xfId="0" applyFont="1" applyFill="1" applyBorder="1" applyAlignment="1">
      <alignment horizontal="center" wrapText="1"/>
    </xf>
    <xf numFmtId="0" fontId="0" fillId="0" borderId="0" xfId="0" applyAlignment="1">
      <alignment horizontal="left" vertical="center" wrapText="1"/>
    </xf>
    <xf numFmtId="0" fontId="39" fillId="0" borderId="0" xfId="0" applyFont="1" applyAlignment="1">
      <alignment horizontal="left"/>
    </xf>
    <xf numFmtId="0" fontId="37" fillId="0" borderId="0" xfId="0" applyFont="1" applyAlignment="1">
      <alignment horizontal="right" vertical="center"/>
    </xf>
    <xf numFmtId="0" fontId="25" fillId="49" borderId="23" xfId="0" applyFont="1" applyFill="1" applyBorder="1" applyAlignment="1">
      <alignment horizontal="center" vertical="center" wrapText="1"/>
    </xf>
    <xf numFmtId="0" fontId="25" fillId="49" borderId="18" xfId="0" applyFont="1" applyFill="1" applyBorder="1" applyAlignment="1">
      <alignment horizontal="center" vertical="center" wrapText="1"/>
    </xf>
    <xf numFmtId="0" fontId="0" fillId="0" borderId="22" xfId="0" applyBorder="1" applyAlignment="1">
      <alignment horizontal="center" vertical="center"/>
    </xf>
    <xf numFmtId="0" fontId="0" fillId="0" borderId="0" xfId="0" applyBorder="1" applyAlignment="1">
      <alignment horizontal="center" vertical="center"/>
    </xf>
    <xf numFmtId="165" fontId="18" fillId="45" borderId="23" xfId="13" applyNumberFormat="1" applyFont="1" applyFill="1" applyBorder="1" applyAlignment="1">
      <alignment horizontal="center" vertical="center" wrapText="1"/>
    </xf>
    <xf numFmtId="165" fontId="18" fillId="45" borderId="16" xfId="13" applyNumberFormat="1" applyFont="1" applyFill="1" applyBorder="1" applyAlignment="1">
      <alignment horizontal="center" vertical="center" wrapText="1"/>
    </xf>
    <xf numFmtId="165" fontId="18" fillId="45" borderId="17" xfId="13" applyNumberFormat="1" applyFont="1" applyFill="1" applyBorder="1" applyAlignment="1">
      <alignment horizontal="center" vertical="center" wrapText="1"/>
    </xf>
    <xf numFmtId="0" fontId="45" fillId="53" borderId="0" xfId="0" applyFont="1" applyFill="1" applyAlignment="1">
      <alignment horizontal="center" vertical="center"/>
    </xf>
    <xf numFmtId="0" fontId="30" fillId="0" borderId="13" xfId="0" applyFont="1" applyBorder="1" applyAlignment="1">
      <alignment horizontal="center"/>
    </xf>
    <xf numFmtId="0" fontId="30" fillId="0" borderId="0" xfId="0" applyFont="1" applyAlignment="1">
      <alignment horizontal="center"/>
    </xf>
    <xf numFmtId="165" fontId="29" fillId="45" borderId="13" xfId="13" applyNumberFormat="1" applyFont="1" applyFill="1" applyBorder="1" applyAlignment="1">
      <alignment horizontal="center" vertical="center" wrapText="1"/>
    </xf>
    <xf numFmtId="165" fontId="29" fillId="45" borderId="0" xfId="13" applyNumberFormat="1" applyFont="1" applyFill="1" applyBorder="1" applyAlignment="1">
      <alignment horizontal="center" vertical="center" wrapText="1"/>
    </xf>
    <xf numFmtId="165" fontId="29" fillId="45" borderId="14" xfId="13" applyNumberFormat="1" applyFont="1" applyFill="1" applyBorder="1" applyAlignment="1">
      <alignment horizontal="center" vertical="center" wrapText="1"/>
    </xf>
    <xf numFmtId="0" fontId="0" fillId="0" borderId="0" xfId="0" applyFont="1" applyAlignment="1">
      <alignment wrapText="1"/>
    </xf>
    <xf numFmtId="0" fontId="16" fillId="0" borderId="0" xfId="0" applyFont="1" applyAlignment="1">
      <alignment horizontal="center" vertical="center"/>
    </xf>
    <xf numFmtId="0" fontId="0" fillId="0" borderId="0" xfId="0" applyAlignment="1">
      <alignment horizontal="center" vertic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baseline="0">
                <a:effectLst/>
              </a:rPr>
              <a:t>Australia National Emissions by Industry: 2005-2050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9"/>
          <c:order val="0"/>
          <c:tx>
            <c:strRef>
              <c:f>'Back-end'!$A$18</c:f>
              <c:strCache>
                <c:ptCount val="1"/>
                <c:pt idx="0">
                  <c:v>Agriculture</c:v>
                </c:pt>
              </c:strCache>
            </c:strRef>
          </c:tx>
          <c:spPr>
            <a:solidFill>
              <a:schemeClr val="accent2"/>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'Back-end'!$B$18:$AU$18</c:f>
              <c:numCache>
                <c:formatCode>0.00</c:formatCode>
                <c:ptCount val="46"/>
                <c:pt idx="0">
                  <c:v>198.48345</c:v>
                </c:pt>
                <c:pt idx="1">
                  <c:v>193.63400999999999</c:v>
                </c:pt>
                <c:pt idx="2">
                  <c:v>192.43449999999999</c:v>
                </c:pt>
                <c:pt idx="3">
                  <c:v>171.28127999999998</c:v>
                </c:pt>
                <c:pt idx="4">
                  <c:v>164.31638999999998</c:v>
                </c:pt>
                <c:pt idx="5">
                  <c:v>152.74628999999999</c:v>
                </c:pt>
                <c:pt idx="6">
                  <c:v>140.80292</c:v>
                </c:pt>
                <c:pt idx="7">
                  <c:v>141.79543000000001</c:v>
                </c:pt>
                <c:pt idx="8">
                  <c:v>134.30339000000001</c:v>
                </c:pt>
                <c:pt idx="9">
                  <c:v>136.70854</c:v>
                </c:pt>
                <c:pt idx="10">
                  <c:v>117.43579999999999</c:v>
                </c:pt>
                <c:pt idx="11">
                  <c:v>114.04597000000001</c:v>
                </c:pt>
                <c:pt idx="12">
                  <c:v>112.16831999999999</c:v>
                </c:pt>
                <c:pt idx="13">
                  <c:v>105.61832</c:v>
                </c:pt>
                <c:pt idx="14">
                  <c:v>99.06832</c:v>
                </c:pt>
                <c:pt idx="15">
                  <c:v>92.518320000000003</c:v>
                </c:pt>
                <c:pt idx="16">
                  <c:v>85.968320000000006</c:v>
                </c:pt>
                <c:pt idx="17">
                  <c:v>79.418320000000008</c:v>
                </c:pt>
                <c:pt idx="18">
                  <c:v>72.868320000000011</c:v>
                </c:pt>
                <c:pt idx="19">
                  <c:v>66.318320000000014</c:v>
                </c:pt>
                <c:pt idx="20">
                  <c:v>59.768320000000017</c:v>
                </c:pt>
                <c:pt idx="21">
                  <c:v>53.21832000000002</c:v>
                </c:pt>
                <c:pt idx="22">
                  <c:v>46.668320000000023</c:v>
                </c:pt>
                <c:pt idx="23">
                  <c:v>40.118320000000026</c:v>
                </c:pt>
                <c:pt idx="24">
                  <c:v>33.568320000000028</c:v>
                </c:pt>
                <c:pt idx="25">
                  <c:v>27.018320000000028</c:v>
                </c:pt>
                <c:pt idx="26">
                  <c:v>20.468320000000027</c:v>
                </c:pt>
                <c:pt idx="27">
                  <c:v>13.918320000000026</c:v>
                </c:pt>
                <c:pt idx="28">
                  <c:v>7.3683200000000255</c:v>
                </c:pt>
                <c:pt idx="29">
                  <c:v>0.81832000000002481</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extLst>
            <c:ext xmlns:c16="http://schemas.microsoft.com/office/drawing/2014/chart" uri="{C3380CC4-5D6E-409C-BE32-E72D297353CC}">
              <c16:uniqueId val="{00000000-149D-F24E-924C-BF4BC730413D}"/>
            </c:ext>
          </c:extLst>
        </c:ser>
        <c:ser>
          <c:idx val="0"/>
          <c:order val="1"/>
          <c:tx>
            <c:strRef>
              <c:f>'Back-end'!$A$20</c:f>
              <c:strCache>
                <c:ptCount val="1"/>
                <c:pt idx="0">
                  <c:v>Mining</c:v>
                </c:pt>
              </c:strCache>
            </c:strRef>
          </c:tx>
          <c:spPr>
            <a:solidFill>
              <a:schemeClr val="tx1"/>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'Back-end'!$B$20:$AU$20</c:f>
              <c:numCache>
                <c:formatCode>0.00</c:formatCode>
                <c:ptCount val="46"/>
                <c:pt idx="0">
                  <c:v>51.495069999999998</c:v>
                </c:pt>
                <c:pt idx="1">
                  <c:v>52.417029999999997</c:v>
                </c:pt>
                <c:pt idx="2">
                  <c:v>54.448929999999997</c:v>
                </c:pt>
                <c:pt idx="3">
                  <c:v>54.804910000000007</c:v>
                </c:pt>
                <c:pt idx="4">
                  <c:v>57.070089999999993</c:v>
                </c:pt>
                <c:pt idx="5">
                  <c:v>57.138800000000003</c:v>
                </c:pt>
                <c:pt idx="6">
                  <c:v>58.253440000000005</c:v>
                </c:pt>
                <c:pt idx="7">
                  <c:v>61.06156</c:v>
                </c:pt>
                <c:pt idx="8">
                  <c:v>64.360879999999995</c:v>
                </c:pt>
                <c:pt idx="9">
                  <c:v>64.285080000000008</c:v>
                </c:pt>
                <c:pt idx="10">
                  <c:v>67.856999999999999</c:v>
                </c:pt>
                <c:pt idx="11">
                  <c:v>73.948429999999988</c:v>
                </c:pt>
                <c:pt idx="12">
                  <c:v>80.705439999999996</c:v>
                </c:pt>
                <c:pt idx="13">
                  <c:v>83.605440000000002</c:v>
                </c:pt>
                <c:pt idx="14">
                  <c:v>86.505440000000007</c:v>
                </c:pt>
                <c:pt idx="15">
                  <c:v>89.405440000000013</c:v>
                </c:pt>
                <c:pt idx="16">
                  <c:v>92.305440000000019</c:v>
                </c:pt>
                <c:pt idx="17">
                  <c:v>95.205440000000024</c:v>
                </c:pt>
                <c:pt idx="18">
                  <c:v>98.10544000000003</c:v>
                </c:pt>
                <c:pt idx="19">
                  <c:v>101.00544000000004</c:v>
                </c:pt>
                <c:pt idx="20">
                  <c:v>103.90544000000004</c:v>
                </c:pt>
                <c:pt idx="21">
                  <c:v>106.80544000000005</c:v>
                </c:pt>
                <c:pt idx="22">
                  <c:v>109.70544000000005</c:v>
                </c:pt>
                <c:pt idx="23">
                  <c:v>112.60544000000006</c:v>
                </c:pt>
                <c:pt idx="24">
                  <c:v>115.50544000000006</c:v>
                </c:pt>
                <c:pt idx="25">
                  <c:v>118.40544000000007</c:v>
                </c:pt>
                <c:pt idx="26">
                  <c:v>121.30544000000008</c:v>
                </c:pt>
                <c:pt idx="27">
                  <c:v>124.20544000000008</c:v>
                </c:pt>
                <c:pt idx="28">
                  <c:v>127.10544000000009</c:v>
                </c:pt>
                <c:pt idx="29">
                  <c:v>130.00544000000008</c:v>
                </c:pt>
                <c:pt idx="30">
                  <c:v>132.90544000000008</c:v>
                </c:pt>
                <c:pt idx="31">
                  <c:v>135.80544000000009</c:v>
                </c:pt>
                <c:pt idx="32">
                  <c:v>138.7054400000001</c:v>
                </c:pt>
                <c:pt idx="33">
                  <c:v>141.6054400000001</c:v>
                </c:pt>
                <c:pt idx="34">
                  <c:v>144.50544000000011</c:v>
                </c:pt>
                <c:pt idx="35">
                  <c:v>147.40544000000011</c:v>
                </c:pt>
                <c:pt idx="36">
                  <c:v>150.30544000000012</c:v>
                </c:pt>
                <c:pt idx="37">
                  <c:v>153.20544000000012</c:v>
                </c:pt>
                <c:pt idx="38">
                  <c:v>156.10544000000013</c:v>
                </c:pt>
                <c:pt idx="39">
                  <c:v>159.00544000000014</c:v>
                </c:pt>
                <c:pt idx="40">
                  <c:v>161.90544000000014</c:v>
                </c:pt>
                <c:pt idx="41">
                  <c:v>164.80544000000015</c:v>
                </c:pt>
                <c:pt idx="42">
                  <c:v>167.70544000000015</c:v>
                </c:pt>
                <c:pt idx="43">
                  <c:v>170.60544000000016</c:v>
                </c:pt>
                <c:pt idx="44">
                  <c:v>173.50544000000016</c:v>
                </c:pt>
                <c:pt idx="45">
                  <c:v>176.40544000000017</c:v>
                </c:pt>
              </c:numCache>
            </c:numRef>
          </c:val>
          <c:extLst>
            <c:ext xmlns:c16="http://schemas.microsoft.com/office/drawing/2014/chart" uri="{C3380CC4-5D6E-409C-BE32-E72D297353CC}">
              <c16:uniqueId val="{00000001-149D-F24E-924C-BF4BC730413D}"/>
            </c:ext>
          </c:extLst>
        </c:ser>
        <c:ser>
          <c:idx val="7"/>
          <c:order val="2"/>
          <c:tx>
            <c:strRef>
              <c:f>'Back-end'!$A$26</c:f>
              <c:strCache>
                <c:ptCount val="1"/>
                <c:pt idx="0">
                  <c:v>Electricity</c:v>
                </c:pt>
              </c:strCache>
            </c:strRef>
          </c:tx>
          <c:spPr>
            <a:solidFill>
              <a:srgbClr val="FF0000"/>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'Back-end'!$B$26:$AU$26</c:f>
              <c:numCache>
                <c:formatCode>0.00</c:formatCode>
                <c:ptCount val="46"/>
                <c:pt idx="0">
                  <c:v>196.83099999999999</c:v>
                </c:pt>
                <c:pt idx="1">
                  <c:v>201.38226999999998</c:v>
                </c:pt>
                <c:pt idx="2">
                  <c:v>204.19404</c:v>
                </c:pt>
                <c:pt idx="3">
                  <c:v>206.03023999999999</c:v>
                </c:pt>
                <c:pt idx="4">
                  <c:v>211.76345999999998</c:v>
                </c:pt>
                <c:pt idx="5">
                  <c:v>205.16413</c:v>
                </c:pt>
                <c:pt idx="6">
                  <c:v>198.56599</c:v>
                </c:pt>
                <c:pt idx="7">
                  <c:v>199.18496999999999</c:v>
                </c:pt>
                <c:pt idx="8">
                  <c:v>187.04958999999999</c:v>
                </c:pt>
                <c:pt idx="9">
                  <c:v>180.79001</c:v>
                </c:pt>
                <c:pt idx="10">
                  <c:v>188.99068</c:v>
                </c:pt>
                <c:pt idx="11">
                  <c:v>194.74427</c:v>
                </c:pt>
                <c:pt idx="12">
                  <c:v>189.77193</c:v>
                </c:pt>
                <c:pt idx="13">
                  <c:v>187.97192999999999</c:v>
                </c:pt>
                <c:pt idx="14">
                  <c:v>186.17192999999997</c:v>
                </c:pt>
                <c:pt idx="15">
                  <c:v>184.37192999999996</c:v>
                </c:pt>
                <c:pt idx="16">
                  <c:v>182.57192999999995</c:v>
                </c:pt>
                <c:pt idx="17">
                  <c:v>180.77192999999994</c:v>
                </c:pt>
                <c:pt idx="18">
                  <c:v>178.97192999999993</c:v>
                </c:pt>
                <c:pt idx="19">
                  <c:v>177.17192999999992</c:v>
                </c:pt>
                <c:pt idx="20">
                  <c:v>175.37192999999991</c:v>
                </c:pt>
                <c:pt idx="21">
                  <c:v>173.5719299999999</c:v>
                </c:pt>
                <c:pt idx="22">
                  <c:v>171.77192999999988</c:v>
                </c:pt>
                <c:pt idx="23">
                  <c:v>169.97192999999987</c:v>
                </c:pt>
                <c:pt idx="24">
                  <c:v>168.17192999999986</c:v>
                </c:pt>
                <c:pt idx="25">
                  <c:v>166.37192999999985</c:v>
                </c:pt>
                <c:pt idx="26">
                  <c:v>164.57192999999984</c:v>
                </c:pt>
                <c:pt idx="27">
                  <c:v>162.77192999999983</c:v>
                </c:pt>
                <c:pt idx="28">
                  <c:v>160.97192999999982</c:v>
                </c:pt>
                <c:pt idx="29">
                  <c:v>159.1719299999998</c:v>
                </c:pt>
                <c:pt idx="30">
                  <c:v>157.37192999999979</c:v>
                </c:pt>
                <c:pt idx="31">
                  <c:v>155.57192999999978</c:v>
                </c:pt>
                <c:pt idx="32">
                  <c:v>153.77192999999977</c:v>
                </c:pt>
                <c:pt idx="33">
                  <c:v>151.97192999999976</c:v>
                </c:pt>
                <c:pt idx="34">
                  <c:v>150.17192999999975</c:v>
                </c:pt>
                <c:pt idx="35">
                  <c:v>148.37192999999974</c:v>
                </c:pt>
                <c:pt idx="36">
                  <c:v>146.57192999999972</c:v>
                </c:pt>
                <c:pt idx="37">
                  <c:v>144.77192999999971</c:v>
                </c:pt>
                <c:pt idx="38">
                  <c:v>142.9719299999997</c:v>
                </c:pt>
                <c:pt idx="39">
                  <c:v>141.17192999999969</c:v>
                </c:pt>
                <c:pt idx="40">
                  <c:v>139.37192999999968</c:v>
                </c:pt>
                <c:pt idx="41">
                  <c:v>137.57192999999967</c:v>
                </c:pt>
                <c:pt idx="42">
                  <c:v>135.77192999999966</c:v>
                </c:pt>
                <c:pt idx="43">
                  <c:v>133.97192999999965</c:v>
                </c:pt>
                <c:pt idx="44">
                  <c:v>132.17192999999963</c:v>
                </c:pt>
                <c:pt idx="45">
                  <c:v>130.37192999999962</c:v>
                </c:pt>
              </c:numCache>
            </c:numRef>
          </c:val>
          <c:extLst>
            <c:ext xmlns:c16="http://schemas.microsoft.com/office/drawing/2014/chart" uri="{C3380CC4-5D6E-409C-BE32-E72D297353CC}">
              <c16:uniqueId val="{00000007-149D-F24E-924C-BF4BC730413D}"/>
            </c:ext>
          </c:extLst>
        </c:ser>
        <c:ser>
          <c:idx val="3"/>
          <c:order val="3"/>
          <c:tx>
            <c:strRef>
              <c:f>'Back-end'!$A$21</c:f>
              <c:strCache>
                <c:ptCount val="1"/>
                <c:pt idx="0">
                  <c:v>Manufacturing</c:v>
                </c:pt>
              </c:strCache>
            </c:strRef>
          </c:tx>
          <c:spPr>
            <a:solidFill>
              <a:schemeClr val="accent4"/>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'Back-end'!$B$21:$AU$21</c:f>
              <c:numCache>
                <c:formatCode>0.00</c:formatCode>
                <c:ptCount val="46"/>
                <c:pt idx="0">
                  <c:v>67.583389999999994</c:v>
                </c:pt>
                <c:pt idx="1">
                  <c:v>66.948999999999998</c:v>
                </c:pt>
                <c:pt idx="2">
                  <c:v>68.994900000000001</c:v>
                </c:pt>
                <c:pt idx="3">
                  <c:v>70.126490000000004</c:v>
                </c:pt>
                <c:pt idx="4">
                  <c:v>65.695890000000006</c:v>
                </c:pt>
                <c:pt idx="5">
                  <c:v>67.473079999999996</c:v>
                </c:pt>
                <c:pt idx="6">
                  <c:v>66.632259999999988</c:v>
                </c:pt>
                <c:pt idx="7">
                  <c:v>65.140389999999996</c:v>
                </c:pt>
                <c:pt idx="8">
                  <c:v>64.156700000000001</c:v>
                </c:pt>
                <c:pt idx="9">
                  <c:v>60.674480000000003</c:v>
                </c:pt>
                <c:pt idx="10">
                  <c:v>57.666110000000003</c:v>
                </c:pt>
                <c:pt idx="11">
                  <c:v>54.686010000000003</c:v>
                </c:pt>
                <c:pt idx="12">
                  <c:v>53.740070000000003</c:v>
                </c:pt>
                <c:pt idx="13">
                  <c:v>51.91507</c:v>
                </c:pt>
                <c:pt idx="14">
                  <c:v>50.090069999999997</c:v>
                </c:pt>
                <c:pt idx="15">
                  <c:v>48.265069999999994</c:v>
                </c:pt>
                <c:pt idx="16">
                  <c:v>46.440069999999992</c:v>
                </c:pt>
                <c:pt idx="17">
                  <c:v>44.615069999999989</c:v>
                </c:pt>
                <c:pt idx="18">
                  <c:v>42.790069999999986</c:v>
                </c:pt>
                <c:pt idx="19">
                  <c:v>40.965069999999983</c:v>
                </c:pt>
                <c:pt idx="20">
                  <c:v>39.14006999999998</c:v>
                </c:pt>
                <c:pt idx="21">
                  <c:v>37.315069999999977</c:v>
                </c:pt>
                <c:pt idx="22">
                  <c:v>35.490069999999974</c:v>
                </c:pt>
                <c:pt idx="23">
                  <c:v>33.665069999999972</c:v>
                </c:pt>
                <c:pt idx="24">
                  <c:v>31.840069999999972</c:v>
                </c:pt>
                <c:pt idx="25">
                  <c:v>30.015069999999973</c:v>
                </c:pt>
                <c:pt idx="26">
                  <c:v>28.190069999999974</c:v>
                </c:pt>
                <c:pt idx="27">
                  <c:v>26.365069999999974</c:v>
                </c:pt>
                <c:pt idx="28">
                  <c:v>24.540069999999975</c:v>
                </c:pt>
                <c:pt idx="29">
                  <c:v>22.715069999999976</c:v>
                </c:pt>
                <c:pt idx="30">
                  <c:v>20.890069999999977</c:v>
                </c:pt>
                <c:pt idx="31">
                  <c:v>19.065069999999977</c:v>
                </c:pt>
                <c:pt idx="32">
                  <c:v>17.240069999999978</c:v>
                </c:pt>
                <c:pt idx="33">
                  <c:v>15.415069999999979</c:v>
                </c:pt>
                <c:pt idx="34">
                  <c:v>13.590069999999979</c:v>
                </c:pt>
                <c:pt idx="35">
                  <c:v>11.76506999999998</c:v>
                </c:pt>
                <c:pt idx="36">
                  <c:v>9.9400699999999809</c:v>
                </c:pt>
                <c:pt idx="37">
                  <c:v>8.1150699999999816</c:v>
                </c:pt>
                <c:pt idx="38">
                  <c:v>6.2900699999999814</c:v>
                </c:pt>
                <c:pt idx="39">
                  <c:v>4.4650699999999812</c:v>
                </c:pt>
                <c:pt idx="40">
                  <c:v>2.640069999999981</c:v>
                </c:pt>
                <c:pt idx="41">
                  <c:v>0.81506999999998087</c:v>
                </c:pt>
                <c:pt idx="42">
                  <c:v>0</c:v>
                </c:pt>
                <c:pt idx="43">
                  <c:v>0</c:v>
                </c:pt>
                <c:pt idx="44">
                  <c:v>0</c:v>
                </c:pt>
                <c:pt idx="45">
                  <c:v>0</c:v>
                </c:pt>
              </c:numCache>
            </c:numRef>
          </c:val>
          <c:extLst>
            <c:ext xmlns:c16="http://schemas.microsoft.com/office/drawing/2014/chart" uri="{C3380CC4-5D6E-409C-BE32-E72D297353CC}">
              <c16:uniqueId val="{00000002-149D-F24E-924C-BF4BC730413D}"/>
            </c:ext>
          </c:extLst>
        </c:ser>
        <c:ser>
          <c:idx val="1"/>
          <c:order val="4"/>
          <c:tx>
            <c:strRef>
              <c:f>'Back-end'!$A$22</c:f>
              <c:strCache>
                <c:ptCount val="1"/>
                <c:pt idx="0">
                  <c:v>Gas, Water &amp; Waste Services</c:v>
                </c:pt>
              </c:strCache>
            </c:strRef>
          </c:tx>
          <c:spPr>
            <a:solidFill>
              <a:srgbClr val="00B0F0"/>
            </a:solidFill>
            <a:ln w="25400">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'Back-end'!$B$22:$AU$22</c:f>
              <c:numCache>
                <c:formatCode>0.00</c:formatCode>
                <c:ptCount val="46"/>
                <c:pt idx="0">
                  <c:v>16.2805</c:v>
                </c:pt>
                <c:pt idx="1">
                  <c:v>16.33776000000001</c:v>
                </c:pt>
                <c:pt idx="2">
                  <c:v>16.235829999999986</c:v>
                </c:pt>
                <c:pt idx="3">
                  <c:v>17.13270000000001</c:v>
                </c:pt>
                <c:pt idx="4">
                  <c:v>16.989800000000017</c:v>
                </c:pt>
                <c:pt idx="5">
                  <c:v>17.886790000000008</c:v>
                </c:pt>
                <c:pt idx="6">
                  <c:v>17.478520000000017</c:v>
                </c:pt>
                <c:pt idx="7">
                  <c:v>15.62975</c:v>
                </c:pt>
                <c:pt idx="8">
                  <c:v>14.328730000000011</c:v>
                </c:pt>
                <c:pt idx="9">
                  <c:v>14.28573999999999</c:v>
                </c:pt>
                <c:pt idx="10">
                  <c:v>14.132360000000014</c:v>
                </c:pt>
                <c:pt idx="11">
                  <c:v>14.910880000000004</c:v>
                </c:pt>
                <c:pt idx="12">
                  <c:v>14.318429999999992</c:v>
                </c:pt>
                <c:pt idx="13">
                  <c:v>14.013429999999993</c:v>
                </c:pt>
                <c:pt idx="14">
                  <c:v>13.708429999999993</c:v>
                </c:pt>
                <c:pt idx="15">
                  <c:v>13.403429999999993</c:v>
                </c:pt>
                <c:pt idx="16">
                  <c:v>13.098429999999993</c:v>
                </c:pt>
                <c:pt idx="17">
                  <c:v>12.793429999999994</c:v>
                </c:pt>
                <c:pt idx="18">
                  <c:v>12.488429999999994</c:v>
                </c:pt>
                <c:pt idx="19">
                  <c:v>12.183429999999994</c:v>
                </c:pt>
                <c:pt idx="20">
                  <c:v>11.878429999999994</c:v>
                </c:pt>
                <c:pt idx="21">
                  <c:v>11.573429999999995</c:v>
                </c:pt>
                <c:pt idx="22">
                  <c:v>11.268429999999995</c:v>
                </c:pt>
                <c:pt idx="23">
                  <c:v>10.963429999999995</c:v>
                </c:pt>
                <c:pt idx="24">
                  <c:v>10.658429999999996</c:v>
                </c:pt>
                <c:pt idx="25">
                  <c:v>10.353429999999996</c:v>
                </c:pt>
                <c:pt idx="26">
                  <c:v>10.048429999999996</c:v>
                </c:pt>
                <c:pt idx="27">
                  <c:v>9.7434299999999965</c:v>
                </c:pt>
                <c:pt idx="28">
                  <c:v>9.4384299999999968</c:v>
                </c:pt>
                <c:pt idx="29">
                  <c:v>9.1334299999999971</c:v>
                </c:pt>
                <c:pt idx="30">
                  <c:v>8.8284299999999973</c:v>
                </c:pt>
                <c:pt idx="31">
                  <c:v>8.5234299999999976</c:v>
                </c:pt>
                <c:pt idx="32">
                  <c:v>8.2184299999999979</c:v>
                </c:pt>
                <c:pt idx="33">
                  <c:v>7.9134299999999982</c:v>
                </c:pt>
                <c:pt idx="34">
                  <c:v>7.6084299999999985</c:v>
                </c:pt>
                <c:pt idx="35">
                  <c:v>7.3034299999999988</c:v>
                </c:pt>
                <c:pt idx="36">
                  <c:v>6.998429999999999</c:v>
                </c:pt>
                <c:pt idx="37">
                  <c:v>6.6934299999999993</c:v>
                </c:pt>
                <c:pt idx="38">
                  <c:v>6.3884299999999996</c:v>
                </c:pt>
                <c:pt idx="39">
                  <c:v>6.0834299999999999</c:v>
                </c:pt>
                <c:pt idx="40">
                  <c:v>5.7784300000000002</c:v>
                </c:pt>
                <c:pt idx="41">
                  <c:v>5.4734300000000005</c:v>
                </c:pt>
                <c:pt idx="42">
                  <c:v>5.1684300000000007</c:v>
                </c:pt>
                <c:pt idx="43">
                  <c:v>4.863430000000001</c:v>
                </c:pt>
                <c:pt idx="44">
                  <c:v>4.5584300000000013</c:v>
                </c:pt>
                <c:pt idx="45">
                  <c:v>4.2534300000000016</c:v>
                </c:pt>
              </c:numCache>
            </c:numRef>
          </c:val>
          <c:extLst>
            <c:ext xmlns:c16="http://schemas.microsoft.com/office/drawing/2014/chart" uri="{C3380CC4-5D6E-409C-BE32-E72D297353CC}">
              <c16:uniqueId val="{00000003-149D-F24E-924C-BF4BC730413D}"/>
            </c:ext>
          </c:extLst>
        </c:ser>
        <c:ser>
          <c:idx val="2"/>
          <c:order val="5"/>
          <c:tx>
            <c:strRef>
              <c:f>'Back-end'!$A$23</c:f>
              <c:strCache>
                <c:ptCount val="1"/>
                <c:pt idx="0">
                  <c:v>Construction</c:v>
                </c:pt>
              </c:strCache>
            </c:strRef>
          </c:tx>
          <c:spPr>
            <a:solidFill>
              <a:srgbClr val="7030A0"/>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'Back-end'!$B$23:$AU$23</c:f>
              <c:numCache>
                <c:formatCode>0.00</c:formatCode>
                <c:ptCount val="46"/>
                <c:pt idx="0">
                  <c:v>7.1700299999999997</c:v>
                </c:pt>
                <c:pt idx="1">
                  <c:v>7.2630600000000003</c:v>
                </c:pt>
                <c:pt idx="2">
                  <c:v>7.1941300000000004</c:v>
                </c:pt>
                <c:pt idx="3">
                  <c:v>7.2112499999999997</c:v>
                </c:pt>
                <c:pt idx="4">
                  <c:v>6.70228</c:v>
                </c:pt>
                <c:pt idx="5">
                  <c:v>6.98597</c:v>
                </c:pt>
                <c:pt idx="6">
                  <c:v>7.0655900000000003</c:v>
                </c:pt>
                <c:pt idx="7">
                  <c:v>6.9999700000000002</c:v>
                </c:pt>
                <c:pt idx="8">
                  <c:v>7.3868799999999997</c:v>
                </c:pt>
                <c:pt idx="9">
                  <c:v>7.7326300000000003</c:v>
                </c:pt>
                <c:pt idx="10">
                  <c:v>7.3665699999999994</c:v>
                </c:pt>
                <c:pt idx="11">
                  <c:v>8.3871599999999997</c:v>
                </c:pt>
                <c:pt idx="12">
                  <c:v>8.4445700000000006</c:v>
                </c:pt>
                <c:pt idx="13">
                  <c:v>8.5845700000000011</c:v>
                </c:pt>
                <c:pt idx="14">
                  <c:v>8.7245700000000017</c:v>
                </c:pt>
                <c:pt idx="15">
                  <c:v>8.8645700000000023</c:v>
                </c:pt>
                <c:pt idx="16">
                  <c:v>9.0045700000000028</c:v>
                </c:pt>
                <c:pt idx="17">
                  <c:v>9.1445700000000034</c:v>
                </c:pt>
                <c:pt idx="18">
                  <c:v>9.284570000000004</c:v>
                </c:pt>
                <c:pt idx="19">
                  <c:v>9.4245700000000046</c:v>
                </c:pt>
                <c:pt idx="20">
                  <c:v>9.5645700000000051</c:v>
                </c:pt>
                <c:pt idx="21">
                  <c:v>9.7045700000000057</c:v>
                </c:pt>
                <c:pt idx="22">
                  <c:v>9.8445700000000063</c:v>
                </c:pt>
                <c:pt idx="23">
                  <c:v>9.9845700000000068</c:v>
                </c:pt>
                <c:pt idx="24">
                  <c:v>10.124570000000007</c:v>
                </c:pt>
                <c:pt idx="25">
                  <c:v>10.264570000000008</c:v>
                </c:pt>
                <c:pt idx="26">
                  <c:v>10.404570000000009</c:v>
                </c:pt>
                <c:pt idx="27">
                  <c:v>10.544570000000009</c:v>
                </c:pt>
                <c:pt idx="28">
                  <c:v>10.68457000000001</c:v>
                </c:pt>
                <c:pt idx="29">
                  <c:v>10.82457000000001</c:v>
                </c:pt>
                <c:pt idx="30">
                  <c:v>10.964570000000011</c:v>
                </c:pt>
                <c:pt idx="31">
                  <c:v>11.104570000000011</c:v>
                </c:pt>
                <c:pt idx="32">
                  <c:v>11.244570000000012</c:v>
                </c:pt>
                <c:pt idx="33">
                  <c:v>11.384570000000013</c:v>
                </c:pt>
                <c:pt idx="34">
                  <c:v>11.524570000000013</c:v>
                </c:pt>
                <c:pt idx="35">
                  <c:v>11.664570000000014</c:v>
                </c:pt>
                <c:pt idx="36">
                  <c:v>11.804570000000014</c:v>
                </c:pt>
                <c:pt idx="37">
                  <c:v>11.944570000000015</c:v>
                </c:pt>
                <c:pt idx="38">
                  <c:v>12.084570000000015</c:v>
                </c:pt>
                <c:pt idx="39">
                  <c:v>12.224570000000016</c:v>
                </c:pt>
                <c:pt idx="40">
                  <c:v>12.364570000000016</c:v>
                </c:pt>
                <c:pt idx="41">
                  <c:v>12.504570000000017</c:v>
                </c:pt>
                <c:pt idx="42">
                  <c:v>12.644570000000018</c:v>
                </c:pt>
                <c:pt idx="43">
                  <c:v>12.784570000000018</c:v>
                </c:pt>
                <c:pt idx="44">
                  <c:v>12.924570000000019</c:v>
                </c:pt>
                <c:pt idx="45">
                  <c:v>13.064570000000019</c:v>
                </c:pt>
              </c:numCache>
            </c:numRef>
          </c:val>
          <c:extLst>
            <c:ext xmlns:c16="http://schemas.microsoft.com/office/drawing/2014/chart" uri="{C3380CC4-5D6E-409C-BE32-E72D297353CC}">
              <c16:uniqueId val="{00000004-149D-F24E-924C-BF4BC730413D}"/>
            </c:ext>
          </c:extLst>
        </c:ser>
        <c:ser>
          <c:idx val="5"/>
          <c:order val="6"/>
          <c:tx>
            <c:strRef>
              <c:f>'Back-end'!$A$24</c:f>
              <c:strCache>
                <c:ptCount val="1"/>
                <c:pt idx="0">
                  <c:v>Services</c:v>
                </c:pt>
              </c:strCache>
            </c:strRef>
          </c:tx>
          <c:spPr>
            <a:solidFill>
              <a:srgbClr val="0070C0"/>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'Back-end'!$B$24:$AU$24</c:f>
              <c:numCache>
                <c:formatCode>0.00</c:formatCode>
                <c:ptCount val="46"/>
                <c:pt idx="0">
                  <c:v>19.366029999999999</c:v>
                </c:pt>
                <c:pt idx="1">
                  <c:v>17.294240000000002</c:v>
                </c:pt>
                <c:pt idx="2">
                  <c:v>17.94211</c:v>
                </c:pt>
                <c:pt idx="3">
                  <c:v>20.157630000000001</c:v>
                </c:pt>
                <c:pt idx="4">
                  <c:v>19.87537</c:v>
                </c:pt>
                <c:pt idx="5">
                  <c:v>20.589080000000003</c:v>
                </c:pt>
                <c:pt idx="6">
                  <c:v>19.771189999999997</c:v>
                </c:pt>
                <c:pt idx="7">
                  <c:v>22.715250000000001</c:v>
                </c:pt>
                <c:pt idx="8">
                  <c:v>21.578619999999997</c:v>
                </c:pt>
                <c:pt idx="9">
                  <c:v>22.543810000000001</c:v>
                </c:pt>
                <c:pt idx="10">
                  <c:v>21.782240000000002</c:v>
                </c:pt>
                <c:pt idx="11">
                  <c:v>22.248619999999999</c:v>
                </c:pt>
                <c:pt idx="12">
                  <c:v>23.06147</c:v>
                </c:pt>
                <c:pt idx="13">
                  <c:v>23.38147</c:v>
                </c:pt>
                <c:pt idx="14">
                  <c:v>23.70147</c:v>
                </c:pt>
                <c:pt idx="15">
                  <c:v>24.021470000000001</c:v>
                </c:pt>
                <c:pt idx="16">
                  <c:v>24.341470000000001</c:v>
                </c:pt>
                <c:pt idx="17">
                  <c:v>24.661470000000001</c:v>
                </c:pt>
                <c:pt idx="18">
                  <c:v>24.981470000000002</c:v>
                </c:pt>
                <c:pt idx="19">
                  <c:v>25.301470000000002</c:v>
                </c:pt>
                <c:pt idx="20">
                  <c:v>25.621470000000002</c:v>
                </c:pt>
                <c:pt idx="21">
                  <c:v>25.941470000000002</c:v>
                </c:pt>
                <c:pt idx="22">
                  <c:v>26.261470000000003</c:v>
                </c:pt>
                <c:pt idx="23">
                  <c:v>26.581470000000003</c:v>
                </c:pt>
                <c:pt idx="24">
                  <c:v>26.901470000000003</c:v>
                </c:pt>
                <c:pt idx="25">
                  <c:v>27.221470000000004</c:v>
                </c:pt>
                <c:pt idx="26">
                  <c:v>27.541470000000004</c:v>
                </c:pt>
                <c:pt idx="27">
                  <c:v>27.861470000000004</c:v>
                </c:pt>
                <c:pt idx="28">
                  <c:v>28.181470000000004</c:v>
                </c:pt>
                <c:pt idx="29">
                  <c:v>28.501470000000005</c:v>
                </c:pt>
                <c:pt idx="30">
                  <c:v>28.821470000000005</c:v>
                </c:pt>
                <c:pt idx="31">
                  <c:v>29.141470000000005</c:v>
                </c:pt>
                <c:pt idx="32">
                  <c:v>29.461470000000006</c:v>
                </c:pt>
                <c:pt idx="33">
                  <c:v>29.781470000000006</c:v>
                </c:pt>
                <c:pt idx="34">
                  <c:v>30.101470000000006</c:v>
                </c:pt>
                <c:pt idx="35">
                  <c:v>30.421470000000006</c:v>
                </c:pt>
                <c:pt idx="36">
                  <c:v>30.741470000000007</c:v>
                </c:pt>
                <c:pt idx="37">
                  <c:v>31.061470000000007</c:v>
                </c:pt>
                <c:pt idx="38">
                  <c:v>31.381470000000007</c:v>
                </c:pt>
                <c:pt idx="39">
                  <c:v>31.701470000000008</c:v>
                </c:pt>
                <c:pt idx="40">
                  <c:v>32.021470000000008</c:v>
                </c:pt>
                <c:pt idx="41">
                  <c:v>32.341470000000008</c:v>
                </c:pt>
                <c:pt idx="42">
                  <c:v>32.661470000000008</c:v>
                </c:pt>
                <c:pt idx="43">
                  <c:v>32.981470000000009</c:v>
                </c:pt>
                <c:pt idx="44">
                  <c:v>33.301470000000009</c:v>
                </c:pt>
                <c:pt idx="45">
                  <c:v>33.621470000000009</c:v>
                </c:pt>
              </c:numCache>
            </c:numRef>
          </c:val>
          <c:extLst>
            <c:ext xmlns:c16="http://schemas.microsoft.com/office/drawing/2014/chart" uri="{C3380CC4-5D6E-409C-BE32-E72D297353CC}">
              <c16:uniqueId val="{00000005-149D-F24E-924C-BF4BC730413D}"/>
            </c:ext>
          </c:extLst>
        </c:ser>
        <c:ser>
          <c:idx val="6"/>
          <c:order val="7"/>
          <c:tx>
            <c:strRef>
              <c:f>'Back-end'!$A$25</c:f>
              <c:strCache>
                <c:ptCount val="1"/>
                <c:pt idx="0">
                  <c:v>Commercial Transport</c:v>
                </c:pt>
              </c:strCache>
            </c:strRef>
          </c:tx>
          <c:spPr>
            <a:solidFill>
              <a:srgbClr val="C00000"/>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'Back-end'!$B$25:$AU$25</c:f>
              <c:numCache>
                <c:formatCode>0.00</c:formatCode>
                <c:ptCount val="46"/>
                <c:pt idx="0">
                  <c:v>22.6175</c:v>
                </c:pt>
                <c:pt idx="1">
                  <c:v>23.395869999999999</c:v>
                </c:pt>
                <c:pt idx="2">
                  <c:v>25.383290000000002</c:v>
                </c:pt>
                <c:pt idx="3">
                  <c:v>25.988289999999999</c:v>
                </c:pt>
                <c:pt idx="4">
                  <c:v>26.274249999999999</c:v>
                </c:pt>
                <c:pt idx="5">
                  <c:v>27.266089999999998</c:v>
                </c:pt>
                <c:pt idx="6">
                  <c:v>28.578990000000001</c:v>
                </c:pt>
                <c:pt idx="7">
                  <c:v>29.19773</c:v>
                </c:pt>
                <c:pt idx="8">
                  <c:v>29.46238</c:v>
                </c:pt>
                <c:pt idx="9">
                  <c:v>29.402099999999997</c:v>
                </c:pt>
                <c:pt idx="10">
                  <c:v>29.670840000000002</c:v>
                </c:pt>
                <c:pt idx="11">
                  <c:v>30.969339999999999</c:v>
                </c:pt>
                <c:pt idx="12">
                  <c:v>32.40654</c:v>
                </c:pt>
                <c:pt idx="13">
                  <c:v>33.111539999999998</c:v>
                </c:pt>
                <c:pt idx="14">
                  <c:v>33.816539999999996</c:v>
                </c:pt>
                <c:pt idx="15">
                  <c:v>34.521539999999995</c:v>
                </c:pt>
                <c:pt idx="16">
                  <c:v>35.226539999999993</c:v>
                </c:pt>
                <c:pt idx="17">
                  <c:v>35.931539999999991</c:v>
                </c:pt>
                <c:pt idx="18">
                  <c:v>36.636539999999989</c:v>
                </c:pt>
                <c:pt idx="19">
                  <c:v>37.341539999999988</c:v>
                </c:pt>
                <c:pt idx="20">
                  <c:v>38.046539999999986</c:v>
                </c:pt>
                <c:pt idx="21">
                  <c:v>38.751539999999984</c:v>
                </c:pt>
                <c:pt idx="22">
                  <c:v>39.456539999999983</c:v>
                </c:pt>
                <c:pt idx="23">
                  <c:v>40.161539999999981</c:v>
                </c:pt>
                <c:pt idx="24">
                  <c:v>40.866539999999979</c:v>
                </c:pt>
                <c:pt idx="25">
                  <c:v>41.571539999999978</c:v>
                </c:pt>
                <c:pt idx="26">
                  <c:v>42.276539999999976</c:v>
                </c:pt>
                <c:pt idx="27">
                  <c:v>42.981539999999974</c:v>
                </c:pt>
                <c:pt idx="28">
                  <c:v>43.686539999999972</c:v>
                </c:pt>
                <c:pt idx="29">
                  <c:v>44.391539999999971</c:v>
                </c:pt>
                <c:pt idx="30">
                  <c:v>45.096539999999969</c:v>
                </c:pt>
                <c:pt idx="31">
                  <c:v>45.801539999999967</c:v>
                </c:pt>
                <c:pt idx="32">
                  <c:v>46.506539999999966</c:v>
                </c:pt>
                <c:pt idx="33">
                  <c:v>47.211539999999964</c:v>
                </c:pt>
                <c:pt idx="34">
                  <c:v>47.916539999999962</c:v>
                </c:pt>
                <c:pt idx="35">
                  <c:v>48.62153999999996</c:v>
                </c:pt>
                <c:pt idx="36">
                  <c:v>49.326539999999959</c:v>
                </c:pt>
                <c:pt idx="37">
                  <c:v>50.031539999999957</c:v>
                </c:pt>
                <c:pt idx="38">
                  <c:v>50.736539999999955</c:v>
                </c:pt>
                <c:pt idx="39">
                  <c:v>51.441539999999954</c:v>
                </c:pt>
                <c:pt idx="40">
                  <c:v>52.146539999999952</c:v>
                </c:pt>
                <c:pt idx="41">
                  <c:v>52.85153999999995</c:v>
                </c:pt>
                <c:pt idx="42">
                  <c:v>53.556539999999949</c:v>
                </c:pt>
                <c:pt idx="43">
                  <c:v>54.261539999999947</c:v>
                </c:pt>
                <c:pt idx="44">
                  <c:v>54.966539999999945</c:v>
                </c:pt>
                <c:pt idx="45">
                  <c:v>55.671539999999943</c:v>
                </c:pt>
              </c:numCache>
            </c:numRef>
          </c:val>
          <c:extLst>
            <c:ext xmlns:c16="http://schemas.microsoft.com/office/drawing/2014/chart" uri="{C3380CC4-5D6E-409C-BE32-E72D297353CC}">
              <c16:uniqueId val="{00000006-149D-F24E-924C-BF4BC730413D}"/>
            </c:ext>
          </c:extLst>
        </c:ser>
        <c:ser>
          <c:idx val="8"/>
          <c:order val="8"/>
          <c:tx>
            <c:strRef>
              <c:f>'Back-end'!$A$27</c:f>
              <c:strCache>
                <c:ptCount val="1"/>
                <c:pt idx="0">
                  <c:v>Residential</c:v>
                </c:pt>
              </c:strCache>
            </c:strRef>
          </c:tx>
          <c:spPr>
            <a:solidFill>
              <a:schemeClr val="accent3"/>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'Back-end'!$B$27:$AU$27</c:f>
              <c:numCache>
                <c:formatCode>0.00</c:formatCode>
                <c:ptCount val="46"/>
                <c:pt idx="0">
                  <c:v>60.519849999999998</c:v>
                </c:pt>
                <c:pt idx="1">
                  <c:v>61.240989999999996</c:v>
                </c:pt>
                <c:pt idx="2">
                  <c:v>61.985459999999996</c:v>
                </c:pt>
                <c:pt idx="3">
                  <c:v>62.583069999999999</c:v>
                </c:pt>
                <c:pt idx="4">
                  <c:v>62.621610000000004</c:v>
                </c:pt>
                <c:pt idx="5">
                  <c:v>63.113039999999998</c:v>
                </c:pt>
                <c:pt idx="6">
                  <c:v>64.143799999999999</c:v>
                </c:pt>
                <c:pt idx="7">
                  <c:v>63.864269999999998</c:v>
                </c:pt>
                <c:pt idx="8">
                  <c:v>63.96313</c:v>
                </c:pt>
                <c:pt idx="9">
                  <c:v>65.460610000000003</c:v>
                </c:pt>
                <c:pt idx="10">
                  <c:v>69.304570000000012</c:v>
                </c:pt>
                <c:pt idx="11">
                  <c:v>68.444969999999998</c:v>
                </c:pt>
                <c:pt idx="12">
                  <c:v>68.832710000000006</c:v>
                </c:pt>
                <c:pt idx="13">
                  <c:v>69.532710000000009</c:v>
                </c:pt>
                <c:pt idx="14">
                  <c:v>70.232710000000012</c:v>
                </c:pt>
                <c:pt idx="15">
                  <c:v>70.932710000000014</c:v>
                </c:pt>
                <c:pt idx="16">
                  <c:v>71.632710000000017</c:v>
                </c:pt>
                <c:pt idx="17">
                  <c:v>72.33271000000002</c:v>
                </c:pt>
                <c:pt idx="18">
                  <c:v>73.032710000000023</c:v>
                </c:pt>
                <c:pt idx="19">
                  <c:v>73.732710000000026</c:v>
                </c:pt>
                <c:pt idx="20">
                  <c:v>74.432710000000029</c:v>
                </c:pt>
                <c:pt idx="21">
                  <c:v>75.132710000000031</c:v>
                </c:pt>
                <c:pt idx="22">
                  <c:v>75.832710000000034</c:v>
                </c:pt>
                <c:pt idx="23">
                  <c:v>76.532710000000037</c:v>
                </c:pt>
                <c:pt idx="24">
                  <c:v>77.23271000000004</c:v>
                </c:pt>
                <c:pt idx="25">
                  <c:v>77.932710000000043</c:v>
                </c:pt>
                <c:pt idx="26">
                  <c:v>78.632710000000046</c:v>
                </c:pt>
                <c:pt idx="27">
                  <c:v>79.332710000000048</c:v>
                </c:pt>
                <c:pt idx="28">
                  <c:v>80.032710000000051</c:v>
                </c:pt>
                <c:pt idx="29">
                  <c:v>80.732710000000054</c:v>
                </c:pt>
                <c:pt idx="30">
                  <c:v>81.432710000000057</c:v>
                </c:pt>
                <c:pt idx="31">
                  <c:v>82.13271000000006</c:v>
                </c:pt>
                <c:pt idx="32">
                  <c:v>82.832710000000063</c:v>
                </c:pt>
                <c:pt idx="33">
                  <c:v>83.532710000000066</c:v>
                </c:pt>
                <c:pt idx="34">
                  <c:v>84.232710000000068</c:v>
                </c:pt>
                <c:pt idx="35">
                  <c:v>84.932710000000071</c:v>
                </c:pt>
                <c:pt idx="36">
                  <c:v>85.632710000000074</c:v>
                </c:pt>
                <c:pt idx="37">
                  <c:v>86.332710000000077</c:v>
                </c:pt>
                <c:pt idx="38">
                  <c:v>87.03271000000008</c:v>
                </c:pt>
                <c:pt idx="39">
                  <c:v>87.732710000000083</c:v>
                </c:pt>
                <c:pt idx="40">
                  <c:v>88.432710000000085</c:v>
                </c:pt>
                <c:pt idx="41">
                  <c:v>89.132710000000088</c:v>
                </c:pt>
                <c:pt idx="42">
                  <c:v>89.832710000000091</c:v>
                </c:pt>
                <c:pt idx="43">
                  <c:v>90.532710000000094</c:v>
                </c:pt>
                <c:pt idx="44">
                  <c:v>91.232710000000097</c:v>
                </c:pt>
                <c:pt idx="45">
                  <c:v>91.9327100000001</c:v>
                </c:pt>
              </c:numCache>
            </c:numRef>
          </c:val>
          <c:extLst>
            <c:ext xmlns:c16="http://schemas.microsoft.com/office/drawing/2014/chart" uri="{C3380CC4-5D6E-409C-BE32-E72D297353CC}">
              <c16:uniqueId val="{00000008-149D-F24E-924C-BF4BC730413D}"/>
            </c:ext>
          </c:extLst>
        </c:ser>
        <c:dLbls>
          <c:showLegendKey val="0"/>
          <c:showVal val="0"/>
          <c:showCatName val="0"/>
          <c:showSerName val="0"/>
          <c:showPercent val="0"/>
          <c:showBubbleSize val="0"/>
        </c:dLbls>
        <c:axId val="506354064"/>
        <c:axId val="506356360"/>
      </c:areaChart>
      <c:areaChart>
        <c:grouping val="stacked"/>
        <c:varyColors val="0"/>
        <c:ser>
          <c:idx val="4"/>
          <c:order val="9"/>
          <c:tx>
            <c:strRef>
              <c:f>'Back-end'!$A$19</c:f>
              <c:strCache>
                <c:ptCount val="1"/>
                <c:pt idx="0">
                  <c:v>Forestry</c:v>
                </c:pt>
              </c:strCache>
            </c:strRef>
          </c:tx>
          <c:spPr>
            <a:solidFill>
              <a:schemeClr val="accent6">
                <a:lumMod val="75000"/>
              </a:schemeClr>
            </a:solidFill>
            <a:ln>
              <a:solidFill>
                <a:schemeClr val="accent6">
                  <a:lumMod val="75000"/>
                </a:schemeClr>
              </a:solidFill>
            </a:ln>
            <a:effectLst/>
          </c:spPr>
          <c:val>
            <c:numRef>
              <c:f>'Back-end'!$B$19:$AU$19</c:f>
              <c:numCache>
                <c:formatCode>0.00</c:formatCode>
                <c:ptCount val="46"/>
                <c:pt idx="0">
                  <c:v>-22.931000000000001</c:v>
                </c:pt>
                <c:pt idx="1">
                  <c:v>-26.646639999999998</c:v>
                </c:pt>
                <c:pt idx="2">
                  <c:v>-26.925999999999998</c:v>
                </c:pt>
                <c:pt idx="3">
                  <c:v>-26.418040000000001</c:v>
                </c:pt>
                <c:pt idx="4">
                  <c:v>-27.599259999999997</c:v>
                </c:pt>
                <c:pt idx="5">
                  <c:v>-37.89349</c:v>
                </c:pt>
                <c:pt idx="6">
                  <c:v>-43.282550000000001</c:v>
                </c:pt>
                <c:pt idx="7">
                  <c:v>-47.4741</c:v>
                </c:pt>
                <c:pt idx="8">
                  <c:v>-48.751410000000007</c:v>
                </c:pt>
                <c:pt idx="9">
                  <c:v>-49.784210000000002</c:v>
                </c:pt>
                <c:pt idx="10">
                  <c:v>-46.152569999999997</c:v>
                </c:pt>
                <c:pt idx="11">
                  <c:v>-52.453780000000002</c:v>
                </c:pt>
                <c:pt idx="12">
                  <c:v>-52.608580000000003</c:v>
                </c:pt>
                <c:pt idx="13">
                  <c:v>-55.518871029102911</c:v>
                </c:pt>
                <c:pt idx="14">
                  <c:v>-58.429162058205819</c:v>
                </c:pt>
                <c:pt idx="15">
                  <c:v>-61.339453087308726</c:v>
                </c:pt>
                <c:pt idx="16">
                  <c:v>-64.249744116411634</c:v>
                </c:pt>
                <c:pt idx="17">
                  <c:v>-67.160035145514541</c:v>
                </c:pt>
                <c:pt idx="18">
                  <c:v>-70.070326174617449</c:v>
                </c:pt>
                <c:pt idx="19">
                  <c:v>-72.980617203720357</c:v>
                </c:pt>
                <c:pt idx="20">
                  <c:v>-75.890908232823264</c:v>
                </c:pt>
                <c:pt idx="21">
                  <c:v>-78.801199261926172</c:v>
                </c:pt>
                <c:pt idx="22">
                  <c:v>-81.711490291029079</c:v>
                </c:pt>
                <c:pt idx="23">
                  <c:v>-84.621781320131987</c:v>
                </c:pt>
                <c:pt idx="24">
                  <c:v>-87.532072349234895</c:v>
                </c:pt>
                <c:pt idx="25">
                  <c:v>-90.442363378337802</c:v>
                </c:pt>
                <c:pt idx="26">
                  <c:v>-93.35265440744071</c:v>
                </c:pt>
                <c:pt idx="27">
                  <c:v>-96.262945436543617</c:v>
                </c:pt>
                <c:pt idx="28">
                  <c:v>-99.173236465646525</c:v>
                </c:pt>
                <c:pt idx="29">
                  <c:v>-102.08352749474943</c:v>
                </c:pt>
                <c:pt idx="30">
                  <c:v>-104.99381852385234</c:v>
                </c:pt>
                <c:pt idx="31">
                  <c:v>-107.90410955295525</c:v>
                </c:pt>
                <c:pt idx="32">
                  <c:v>-110.81440058205816</c:v>
                </c:pt>
                <c:pt idx="33">
                  <c:v>-113.72469161116106</c:v>
                </c:pt>
                <c:pt idx="34">
                  <c:v>-116.63498264026397</c:v>
                </c:pt>
                <c:pt idx="35">
                  <c:v>-119.54527366936688</c:v>
                </c:pt>
                <c:pt idx="36">
                  <c:v>-122.45556469846979</c:v>
                </c:pt>
                <c:pt idx="37">
                  <c:v>-125.36585572757269</c:v>
                </c:pt>
                <c:pt idx="38">
                  <c:v>-128.27614675667562</c:v>
                </c:pt>
                <c:pt idx="39">
                  <c:v>-131.18643778577854</c:v>
                </c:pt>
                <c:pt idx="40">
                  <c:v>-134.09672881488146</c:v>
                </c:pt>
                <c:pt idx="41">
                  <c:v>-137.00701984398438</c:v>
                </c:pt>
                <c:pt idx="42">
                  <c:v>-139.9173108730873</c:v>
                </c:pt>
                <c:pt idx="43">
                  <c:v>-142.82760190219022</c:v>
                </c:pt>
                <c:pt idx="44">
                  <c:v>-145.73789293129315</c:v>
                </c:pt>
                <c:pt idx="45">
                  <c:v>-148.64818396039607</c:v>
                </c:pt>
              </c:numCache>
            </c:numRef>
          </c:val>
          <c:extLst>
            <c:ext xmlns:c16="http://schemas.microsoft.com/office/drawing/2014/chart" uri="{C3380CC4-5D6E-409C-BE32-E72D297353CC}">
              <c16:uniqueId val="{00000000-F7CE-504C-B7BD-68656C7DE8F3}"/>
            </c:ext>
          </c:extLst>
        </c:ser>
        <c:dLbls>
          <c:showLegendKey val="0"/>
          <c:showVal val="0"/>
          <c:showCatName val="0"/>
          <c:showSerName val="0"/>
          <c:showPercent val="0"/>
          <c:showBubbleSize val="0"/>
        </c:dLbls>
        <c:axId val="1411913008"/>
        <c:axId val="1412055216"/>
      </c:areaChart>
      <c:catAx>
        <c:axId val="506354064"/>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06356360"/>
        <c:crossesAt val="0"/>
        <c:auto val="1"/>
        <c:lblAlgn val="ctr"/>
        <c:lblOffset val="100"/>
        <c:tickLblSkip val="5"/>
        <c:noMultiLvlLbl val="0"/>
      </c:catAx>
      <c:valAx>
        <c:axId val="506356360"/>
        <c:scaling>
          <c:orientation val="minMax"/>
          <c:max val="7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0" i="0" baseline="0">
                    <a:effectLst/>
                  </a:rPr>
                  <a:t>Greenhouse Gas Emissions (Mt CO2-eq)</a:t>
                </a:r>
                <a:endParaRPr lang="en-AU"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06354064"/>
        <c:crosses val="autoZero"/>
        <c:crossBetween val="midCat"/>
        <c:majorUnit val="100"/>
        <c:minorUnit val="50"/>
      </c:valAx>
      <c:valAx>
        <c:axId val="1412055216"/>
        <c:scaling>
          <c:orientation val="minMax"/>
          <c:max val="700"/>
          <c:min val="-30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11913008"/>
        <c:crosses val="max"/>
        <c:crossBetween val="midCat"/>
        <c:minorUnit val="50"/>
      </c:valAx>
      <c:catAx>
        <c:axId val="1411913008"/>
        <c:scaling>
          <c:orientation val="minMax"/>
        </c:scaling>
        <c:delete val="1"/>
        <c:axPos val="b"/>
        <c:numFmt formatCode="General" sourceLinked="1"/>
        <c:majorTickMark val="out"/>
        <c:minorTickMark val="none"/>
        <c:tickLblPos val="nextTo"/>
        <c:crossAx val="1412055216"/>
        <c:crossesAt val="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Emissions Intensity of Australian Industries:</a:t>
            </a:r>
            <a:r>
              <a:rPr lang="en-AU" baseline="0"/>
              <a:t> 2008-2050</a:t>
            </a:r>
            <a:endParaRPr lang="en-AU"/>
          </a:p>
        </c:rich>
      </c:tx>
      <c:layout>
        <c:manualLayout>
          <c:xMode val="edge"/>
          <c:yMode val="edge"/>
          <c:x val="0.18002134202921605"/>
          <c:y val="1.93090186643336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'Back-end'!$A$43</c:f>
              <c:strCache>
                <c:ptCount val="1"/>
                <c:pt idx="0">
                  <c:v>Agriculture</c:v>
                </c:pt>
              </c:strCache>
            </c:strRef>
          </c:tx>
          <c:spPr>
            <a:ln w="28575" cap="rnd">
              <a:solidFill>
                <a:schemeClr val="accent2"/>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'Back-end'!$B$43:$AR$43</c:f>
              <c:numCache>
                <c:formatCode>0.00</c:formatCode>
                <c:ptCount val="43"/>
                <c:pt idx="0">
                  <c:v>7.1613370962684222</c:v>
                </c:pt>
                <c:pt idx="1">
                  <c:v>6.6686914252145133</c:v>
                </c:pt>
                <c:pt idx="2">
                  <c:v>5.8995446329254717</c:v>
                </c:pt>
                <c:pt idx="3">
                  <c:v>5.1782951552316243</c:v>
                </c:pt>
                <c:pt idx="4">
                  <c:v>5.0022906149346831</c:v>
                </c:pt>
                <c:pt idx="5">
                  <c:v>4.7628887769419581</c:v>
                </c:pt>
                <c:pt idx="6">
                  <c:v>4.7392045532348073</c:v>
                </c:pt>
                <c:pt idx="7">
                  <c:v>3.8889883284782707</c:v>
                </c:pt>
                <c:pt idx="8">
                  <c:v>3.4834163060187802</c:v>
                </c:pt>
                <c:pt idx="9">
                  <c:v>3.4033591721857919</c:v>
                </c:pt>
                <c:pt idx="10">
                  <c:v>3.0326123365696365</c:v>
                </c:pt>
                <c:pt idx="11">
                  <c:v>2.7456974795158575</c:v>
                </c:pt>
                <c:pt idx="12">
                  <c:v>2.4750607856427491</c:v>
                </c:pt>
                <c:pt idx="13">
                  <c:v>2.2199174024089521</c:v>
                </c:pt>
                <c:pt idx="14">
                  <c:v>1.9795173672021509</c:v>
                </c:pt>
                <c:pt idx="15">
                  <c:v>1.7531441302622059</c:v>
                </c:pt>
                <c:pt idx="16">
                  <c:v>1.540113138128848</c:v>
                </c:pt>
                <c:pt idx="17">
                  <c:v>1.3397704751911559</c:v>
                </c:pt>
                <c:pt idx="18">
                  <c:v>1.1514915610113399</c:v>
                </c:pt>
                <c:pt idx="19">
                  <c:v>0.97467990118694237</c:v>
                </c:pt>
                <c:pt idx="20">
                  <c:v>0.80876588960361784</c:v>
                </c:pt>
                <c:pt idx="21">
                  <c:v>0.65320566001527425</c:v>
                </c:pt>
                <c:pt idx="22">
                  <c:v>0.50747998496969182</c:v>
                </c:pt>
                <c:pt idx="23">
                  <c:v>0.37109322017591351</c:v>
                </c:pt>
                <c:pt idx="24">
                  <c:v>0.24357229248483261</c:v>
                </c:pt>
                <c:pt idx="25">
                  <c:v>0.12446572972661758</c:v>
                </c:pt>
                <c:pt idx="26">
                  <c:v>1.3342730718011625E-2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5414-4F3F-A4F5-63AE0D40D05F}"/>
            </c:ext>
          </c:extLst>
        </c:ser>
        <c:ser>
          <c:idx val="2"/>
          <c:order val="1"/>
          <c:tx>
            <c:strRef>
              <c:f>'Back-end'!$A$45</c:f>
              <c:strCache>
                <c:ptCount val="1"/>
                <c:pt idx="0">
                  <c:v>Mining</c:v>
                </c:pt>
              </c:strCache>
            </c:strRef>
          </c:tx>
          <c:spPr>
            <a:ln w="28575" cap="rnd">
              <a:solidFill>
                <a:schemeClr val="tx1"/>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'Back-end'!$B$45:$AR$45</c:f>
              <c:numCache>
                <c:formatCode>0.00</c:formatCode>
                <c:ptCount val="43"/>
                <c:pt idx="0">
                  <c:v>0.48975590357677445</c:v>
                </c:pt>
                <c:pt idx="1">
                  <c:v>0.47497540235521507</c:v>
                </c:pt>
                <c:pt idx="2">
                  <c:v>0.44347892227857028</c:v>
                </c:pt>
                <c:pt idx="3">
                  <c:v>0.38783542954048916</c:v>
                </c:pt>
                <c:pt idx="4">
                  <c:v>0.43483864416131524</c:v>
                </c:pt>
                <c:pt idx="5">
                  <c:v>0.48047311472030868</c:v>
                </c:pt>
                <c:pt idx="6">
                  <c:v>0.48042438418448041</c:v>
                </c:pt>
                <c:pt idx="7">
                  <c:v>0.57670331747399917</c:v>
                </c:pt>
                <c:pt idx="8">
                  <c:v>0.61514227099543017</c:v>
                </c:pt>
                <c:pt idx="9">
                  <c:v>0.56740053021306092</c:v>
                </c:pt>
                <c:pt idx="10">
                  <c:v>0.56220852585858039</c:v>
                </c:pt>
                <c:pt idx="11">
                  <c:v>0.56752166414224092</c:v>
                </c:pt>
                <c:pt idx="12">
                  <c:v>0.57224117609329073</c:v>
                </c:pt>
                <c:pt idx="13">
                  <c:v>0.57639285839286614</c:v>
                </c:pt>
                <c:pt idx="14">
                  <c:v>0.58000160248622001</c:v>
                </c:pt>
                <c:pt idx="15">
                  <c:v>0.58309142339453657</c:v>
                </c:pt>
                <c:pt idx="16">
                  <c:v>0.58568548765980222</c:v>
                </c:pt>
                <c:pt idx="17">
                  <c:v>0.58780614044788404</c:v>
                </c:pt>
                <c:pt idx="18">
                  <c:v>0.58947493183425104</c:v>
                </c:pt>
                <c:pt idx="19">
                  <c:v>0.590712642296091</c:v>
                </c:pt>
                <c:pt idx="20">
                  <c:v>0.5915393074338946</c:v>
                </c:pt>
                <c:pt idx="21">
                  <c:v>0.59197424194493076</c:v>
                </c:pt>
                <c:pt idx="22">
                  <c:v>0.59203606287039956</c:v>
                </c:pt>
                <c:pt idx="23">
                  <c:v>0.5917427121374309</c:v>
                </c:pt>
                <c:pt idx="24">
                  <c:v>0.59111147841649847</c:v>
                </c:pt>
                <c:pt idx="25">
                  <c:v>0.59015901831423301</c:v>
                </c:pt>
                <c:pt idx="26">
                  <c:v>0.58890137692105093</c:v>
                </c:pt>
                <c:pt idx="27">
                  <c:v>0.58735400773246538</c:v>
                </c:pt>
                <c:pt idx="28">
                  <c:v>0.58553179196240623</c:v>
                </c:pt>
                <c:pt idx="29">
                  <c:v>0.5834490572663581</c:v>
                </c:pt>
                <c:pt idx="30">
                  <c:v>0.58111959589161488</c:v>
                </c:pt>
                <c:pt idx="31">
                  <c:v>0.57855668227145973</c:v>
                </c:pt>
                <c:pt idx="32">
                  <c:v>0.57577309007959787</c:v>
                </c:pt>
                <c:pt idx="33">
                  <c:v>0.5727811087607052</c:v>
                </c:pt>
                <c:pt idx="34">
                  <c:v>0.56959255955250243</c:v>
                </c:pt>
                <c:pt idx="35">
                  <c:v>0.56621881101432459</c:v>
                </c:pt>
                <c:pt idx="36">
                  <c:v>0.5626707940767286</c:v>
                </c:pt>
                <c:pt idx="37">
                  <c:v>0.55895901662626435</c:v>
                </c:pt>
                <c:pt idx="38">
                  <c:v>0.55509357763913236</c:v>
                </c:pt>
                <c:pt idx="39">
                  <c:v>0.55108418087705591</c:v>
                </c:pt>
                <c:pt idx="40">
                  <c:v>0.54694014815831749</c:v>
                </c:pt>
                <c:pt idx="41">
                  <c:v>0.54267043221653299</c:v>
                </c:pt>
                <c:pt idx="42">
                  <c:v>0.53828362915938133</c:v>
                </c:pt>
              </c:numCache>
            </c:numRef>
          </c:val>
          <c:smooth val="0"/>
          <c:extLst>
            <c:ext xmlns:c16="http://schemas.microsoft.com/office/drawing/2014/chart" uri="{C3380CC4-5D6E-409C-BE32-E72D297353CC}">
              <c16:uniqueId val="{00000001-5414-4F3F-A4F5-63AE0D40D05F}"/>
            </c:ext>
          </c:extLst>
        </c:ser>
        <c:ser>
          <c:idx val="3"/>
          <c:order val="2"/>
          <c:tx>
            <c:strRef>
              <c:f>'Back-end'!$A$46</c:f>
              <c:strCache>
                <c:ptCount val="1"/>
                <c:pt idx="0">
                  <c:v>Manufacturing</c:v>
                </c:pt>
              </c:strCache>
            </c:strRef>
          </c:tx>
          <c:spPr>
            <a:ln w="28575" cap="rnd">
              <a:solidFill>
                <a:schemeClr val="accent4"/>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'Back-end'!$B$46:$AR$46</c:f>
              <c:numCache>
                <c:formatCode>0.00</c:formatCode>
                <c:ptCount val="43"/>
                <c:pt idx="0">
                  <c:v>0.53091438359405319</c:v>
                </c:pt>
                <c:pt idx="1">
                  <c:v>0.52891108629555161</c:v>
                </c:pt>
                <c:pt idx="2">
                  <c:v>0.56115055979427919</c:v>
                </c:pt>
                <c:pt idx="3">
                  <c:v>0.56224896684033376</c:v>
                </c:pt>
                <c:pt idx="4">
                  <c:v>0.57349732758360372</c:v>
                </c:pt>
                <c:pt idx="5">
                  <c:v>0.59453723214504561</c:v>
                </c:pt>
                <c:pt idx="6">
                  <c:v>0.56614942357936682</c:v>
                </c:pt>
                <c:pt idx="7">
                  <c:v>0.53625433579764736</c:v>
                </c:pt>
                <c:pt idx="8">
                  <c:v>0.51239584319112197</c:v>
                </c:pt>
                <c:pt idx="9">
                  <c:v>0.50369334019670076</c:v>
                </c:pt>
                <c:pt idx="10">
                  <c:v>0.48827747418205325</c:v>
                </c:pt>
                <c:pt idx="11">
                  <c:v>0.48220345778796481</c:v>
                </c:pt>
                <c:pt idx="12">
                  <c:v>0.47557285565512414</c:v>
                </c:pt>
                <c:pt idx="13">
                  <c:v>0.46836282832910026</c:v>
                </c:pt>
                <c:pt idx="14">
                  <c:v>0.46054976946738935</c:v>
                </c:pt>
                <c:pt idx="15">
                  <c:v>0.45210928238972165</c:v>
                </c:pt>
                <c:pt idx="16">
                  <c:v>0.44301615594929716</c:v>
                </c:pt>
                <c:pt idx="17">
                  <c:v>0.43324433970597548</c:v>
                </c:pt>
                <c:pt idx="18">
                  <c:v>0.42276691838192337</c:v>
                </c:pt>
                <c:pt idx="19">
                  <c:v>0.41155608557969714</c:v>
                </c:pt>
                <c:pt idx="20">
                  <c:v>0.39958311674218899</c:v>
                </c:pt>
                <c:pt idx="21">
                  <c:v>0.38681834133330695</c:v>
                </c:pt>
                <c:pt idx="22">
                  <c:v>0.37323111421768512</c:v>
                </c:pt>
                <c:pt idx="23">
                  <c:v>0.35878978621712893</c:v>
                </c:pt>
                <c:pt idx="24">
                  <c:v>0.34346167382089465</c:v>
                </c:pt>
                <c:pt idx="25">
                  <c:v>0.32721302802628233</c:v>
                </c:pt>
                <c:pt idx="26">
                  <c:v>0.31000900228537942</c:v>
                </c:pt>
                <c:pt idx="27">
                  <c:v>0.29181361953314056</c:v>
                </c:pt>
                <c:pt idx="28">
                  <c:v>0.27258973827131205</c:v>
                </c:pt>
                <c:pt idx="29">
                  <c:v>0.2522990176820224</c:v>
                </c:pt>
                <c:pt idx="30">
                  <c:v>0.23090188174414791</c:v>
                </c:pt>
                <c:pt idx="31">
                  <c:v>0.20835748232483517</c:v>
                </c:pt>
                <c:pt idx="32">
                  <c:v>0.18462366121781529</c:v>
                </c:pt>
                <c:pt idx="33">
                  <c:v>0.15965691109937563</c:v>
                </c:pt>
                <c:pt idx="34">
                  <c:v>0.13341233537206801</c:v>
                </c:pt>
                <c:pt idx="35">
                  <c:v>0.10584360686542287</c:v>
                </c:pt>
                <c:pt idx="36">
                  <c:v>7.6902925362108715E-2</c:v>
                </c:pt>
                <c:pt idx="37">
                  <c:v>4.6540973917123071E-2</c:v>
                </c:pt>
                <c:pt idx="38">
                  <c:v>1.4706873936726665E-2</c:v>
                </c:pt>
                <c:pt idx="39">
                  <c:v>0</c:v>
                </c:pt>
                <c:pt idx="40">
                  <c:v>0</c:v>
                </c:pt>
                <c:pt idx="41">
                  <c:v>0</c:v>
                </c:pt>
                <c:pt idx="42">
                  <c:v>0</c:v>
                </c:pt>
              </c:numCache>
            </c:numRef>
          </c:val>
          <c:smooth val="0"/>
          <c:extLst>
            <c:ext xmlns:c16="http://schemas.microsoft.com/office/drawing/2014/chart" uri="{C3380CC4-5D6E-409C-BE32-E72D297353CC}">
              <c16:uniqueId val="{00000002-5414-4F3F-A4F5-63AE0D40D05F}"/>
            </c:ext>
          </c:extLst>
        </c:ser>
        <c:ser>
          <c:idx val="5"/>
          <c:order val="3"/>
          <c:tx>
            <c:strRef>
              <c:f>'Back-end'!$A$51</c:f>
              <c:strCache>
                <c:ptCount val="1"/>
                <c:pt idx="0">
                  <c:v>Electricity</c:v>
                </c:pt>
              </c:strCache>
            </c:strRef>
          </c:tx>
          <c:spPr>
            <a:ln w="28575" cap="rnd">
              <a:solidFill>
                <a:srgbClr val="FF0000"/>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'Back-end'!$B$51:$AR$51</c:f>
              <c:numCache>
                <c:formatCode>0.00</c:formatCode>
                <c:ptCount val="43"/>
                <c:pt idx="0">
                  <c:v>9.618311323782569</c:v>
                </c:pt>
                <c:pt idx="1">
                  <c:v>8.8489625120346584</c:v>
                </c:pt>
                <c:pt idx="2">
                  <c:v>8.1128456075416793</c:v>
                </c:pt>
                <c:pt idx="3">
                  <c:v>7.4580680370428238</c:v>
                </c:pt>
                <c:pt idx="4">
                  <c:v>6.9751355474056114</c:v>
                </c:pt>
                <c:pt idx="5">
                  <c:v>6.5303781954366151</c:v>
                </c:pt>
                <c:pt idx="6">
                  <c:v>6.3015232892144226</c:v>
                </c:pt>
                <c:pt idx="7">
                  <c:v>6.6468522085695163</c:v>
                </c:pt>
                <c:pt idx="8">
                  <c:v>6.6464441586702216</c:v>
                </c:pt>
                <c:pt idx="9">
                  <c:v>6.3090330924154072</c:v>
                </c:pt>
                <c:pt idx="10">
                  <c:v>6.5922136250323309</c:v>
                </c:pt>
                <c:pt idx="11">
                  <c:v>6.621265665123425</c:v>
                </c:pt>
                <c:pt idx="12">
                  <c:v>6.519435350557643</c:v>
                </c:pt>
                <c:pt idx="13">
                  <c:v>6.4185592780982752</c:v>
                </c:pt>
                <c:pt idx="14">
                  <c:v>6.3186298285462765</c:v>
                </c:pt>
                <c:pt idx="15">
                  <c:v>6.2196394388441014</c:v>
                </c:pt>
                <c:pt idx="16">
                  <c:v>6.1215806016815701</c:v>
                </c:pt>
                <c:pt idx="17">
                  <c:v>6.0244458651044335</c:v>
                </c:pt>
                <c:pt idx="18">
                  <c:v>5.928227832125577</c:v>
                </c:pt>
                <c:pt idx="19">
                  <c:v>5.8329191603388919</c:v>
                </c:pt>
                <c:pt idx="20">
                  <c:v>5.738512561535754</c:v>
                </c:pt>
                <c:pt idx="21">
                  <c:v>5.6450008013241151</c:v>
                </c:pt>
                <c:pt idx="22">
                  <c:v>5.5523766987501872</c:v>
                </c:pt>
                <c:pt idx="23">
                  <c:v>5.4606331259227021</c:v>
                </c:pt>
                <c:pt idx="24">
                  <c:v>5.3697630076397234</c:v>
                </c:pt>
                <c:pt idx="25">
                  <c:v>5.2797593210179956</c:v>
                </c:pt>
                <c:pt idx="26">
                  <c:v>5.1906150951248309</c:v>
                </c:pt>
                <c:pt idx="27">
                  <c:v>5.1023234106124749</c:v>
                </c:pt>
                <c:pt idx="28">
                  <c:v>5.014877399354992</c:v>
                </c:pt>
                <c:pt idx="29">
                  <c:v>4.9282702440876003</c:v>
                </c:pt>
                <c:pt idx="30">
                  <c:v>4.8424951780484715</c:v>
                </c:pt>
                <c:pt idx="31">
                  <c:v>4.7575454846229768</c:v>
                </c:pt>
                <c:pt idx="32">
                  <c:v>4.6734144969903415</c:v>
                </c:pt>
                <c:pt idx="33">
                  <c:v>4.5900955977727209</c:v>
                </c:pt>
                <c:pt idx="34">
                  <c:v>4.5075822186866636</c:v>
                </c:pt>
                <c:pt idx="35">
                  <c:v>4.4258678401969407</c:v>
                </c:pt>
                <c:pt idx="36">
                  <c:v>4.3449459911727573</c:v>
                </c:pt>
                <c:pt idx="37">
                  <c:v>4.2648102485462784</c:v>
                </c:pt>
                <c:pt idx="38">
                  <c:v>4.1854542369735128</c:v>
                </c:pt>
                <c:pt idx="39">
                  <c:v>4.1068716284974869</c:v>
                </c:pt>
                <c:pt idx="40">
                  <c:v>4.0290561422137268</c:v>
                </c:pt>
                <c:pt idx="41">
                  <c:v>3.9520015439380272</c:v>
                </c:pt>
                <c:pt idx="42">
                  <c:v>3.8757016458764753</c:v>
                </c:pt>
              </c:numCache>
            </c:numRef>
          </c:val>
          <c:smooth val="0"/>
          <c:extLst>
            <c:ext xmlns:c16="http://schemas.microsoft.com/office/drawing/2014/chart" uri="{C3380CC4-5D6E-409C-BE32-E72D297353CC}">
              <c16:uniqueId val="{00000003-5414-4F3F-A4F5-63AE0D40D05F}"/>
            </c:ext>
          </c:extLst>
        </c:ser>
        <c:ser>
          <c:idx val="6"/>
          <c:order val="4"/>
          <c:tx>
            <c:strRef>
              <c:f>'Back-end'!$A$47</c:f>
              <c:strCache>
                <c:ptCount val="1"/>
                <c:pt idx="0">
                  <c:v>Gas, Water &amp; Waste Services</c:v>
                </c:pt>
              </c:strCache>
            </c:strRef>
          </c:tx>
          <c:spPr>
            <a:ln w="28575" cap="rnd">
              <a:solidFill>
                <a:srgbClr val="00B0F0"/>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'Back-end'!$B$47:$AR$47</c:f>
              <c:numCache>
                <c:formatCode>0.00</c:formatCode>
                <c:ptCount val="43"/>
                <c:pt idx="0">
                  <c:v>1.2601048083111159</c:v>
                </c:pt>
                <c:pt idx="1">
                  <c:v>1.2319148743326911</c:v>
                </c:pt>
                <c:pt idx="2">
                  <c:v>1.1627332059232685</c:v>
                </c:pt>
                <c:pt idx="3">
                  <c:v>1.0071985063617934</c:v>
                </c:pt>
                <c:pt idx="4">
                  <c:v>0.84464680985361373</c:v>
                </c:pt>
                <c:pt idx="5">
                  <c:v>0.73644440572586212</c:v>
                </c:pt>
                <c:pt idx="6">
                  <c:v>0.68755552860342684</c:v>
                </c:pt>
                <c:pt idx="7">
                  <c:v>0.67349003539402186</c:v>
                </c:pt>
                <c:pt idx="8">
                  <c:v>0.71204818529160507</c:v>
                </c:pt>
                <c:pt idx="9">
                  <c:v>0.66742879357408125</c:v>
                </c:pt>
                <c:pt idx="10">
                  <c:v>0.60874873936570129</c:v>
                </c:pt>
                <c:pt idx="11">
                  <c:v>0.56606409043524031</c:v>
                </c:pt>
                <c:pt idx="12">
                  <c:v>0.52611186632563389</c:v>
                </c:pt>
                <c:pt idx="13">
                  <c:v>0.48872623241073798</c:v>
                </c:pt>
                <c:pt idx="14">
                  <c:v>0.45375107225288674</c:v>
                </c:pt>
                <c:pt idx="15">
                  <c:v>0.42103943205169203</c:v>
                </c:pt>
                <c:pt idx="16">
                  <c:v>0.39045299626989083</c:v>
                </c:pt>
                <c:pt idx="17">
                  <c:v>0.36186159271147328</c:v>
                </c:pt>
                <c:pt idx="18">
                  <c:v>0.33514272542165641</c:v>
                </c:pt>
                <c:pt idx="19">
                  <c:v>0.31018113386749474</c:v>
                </c:pt>
                <c:pt idx="20">
                  <c:v>0.28686837694230116</c:v>
                </c:pt>
                <c:pt idx="21">
                  <c:v>0.2651024404168657</c:v>
                </c:pt>
                <c:pt idx="22">
                  <c:v>0.24478736653593403</c:v>
                </c:pt>
                <c:pt idx="23">
                  <c:v>0.22583290452979246</c:v>
                </c:pt>
                <c:pt idx="24">
                  <c:v>0.20815418087831011</c:v>
                </c:pt>
                <c:pt idx="25">
                  <c:v>0.19167138822862484</c:v>
                </c:pt>
                <c:pt idx="26">
                  <c:v>0.17630949192802822</c:v>
                </c:pt>
                <c:pt idx="27">
                  <c:v>0.16199795319068744</c:v>
                </c:pt>
                <c:pt idx="28">
                  <c:v>0.14867046797081979</c:v>
                </c:pt>
                <c:pt idx="29">
                  <c:v>0.1362647206659752</c:v>
                </c:pt>
                <c:pt idx="30">
                  <c:v>0.12472215182234093</c:v>
                </c:pt>
                <c:pt idx="31">
                  <c:v>0.11398773905961317</c:v>
                </c:pt>
                <c:pt idx="32">
                  <c:v>0.10400979047612115</c:v>
                </c:pt>
                <c:pt idx="33">
                  <c:v>9.4739749835679385E-2</c:v>
                </c:pt>
                <c:pt idx="34">
                  <c:v>8.613201287620563E-2</c:v>
                </c:pt>
                <c:pt idx="35">
                  <c:v>7.8143754116599629E-2</c:v>
                </c:pt>
                <c:pt idx="36">
                  <c:v>7.0734763572843321E-2</c:v>
                </c:pt>
                <c:pt idx="37">
                  <c:v>6.3867292826864902E-2</c:v>
                </c:pt>
                <c:pt idx="38">
                  <c:v>5.7505909922509049E-2</c:v>
                </c:pt>
                <c:pt idx="39">
                  <c:v>5.1617362592069907E-2</c:v>
                </c:pt>
                <c:pt idx="40">
                  <c:v>4.6170449344364914E-2</c:v>
                </c:pt>
                <c:pt idx="41">
                  <c:v>4.1135897971340013E-2</c:v>
                </c:pt>
                <c:pt idx="42">
                  <c:v>3.6486251054784723E-2</c:v>
                </c:pt>
              </c:numCache>
            </c:numRef>
          </c:val>
          <c:smooth val="0"/>
          <c:extLst>
            <c:ext xmlns:c16="http://schemas.microsoft.com/office/drawing/2014/chart" uri="{C3380CC4-5D6E-409C-BE32-E72D297353CC}">
              <c16:uniqueId val="{00000004-5414-4F3F-A4F5-63AE0D40D05F}"/>
            </c:ext>
          </c:extLst>
        </c:ser>
        <c:ser>
          <c:idx val="7"/>
          <c:order val="5"/>
          <c:tx>
            <c:strRef>
              <c:f>'Back-end'!$A$48</c:f>
              <c:strCache>
                <c:ptCount val="1"/>
                <c:pt idx="0">
                  <c:v>Construction</c:v>
                </c:pt>
              </c:strCache>
            </c:strRef>
          </c:tx>
          <c:spPr>
            <a:ln w="28575" cap="rnd">
              <a:solidFill>
                <a:srgbClr val="7030A0"/>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'Back-end'!$B$48:$AR$48</c:f>
              <c:numCache>
                <c:formatCode>0.00</c:formatCode>
                <c:ptCount val="43"/>
                <c:pt idx="0">
                  <c:v>7.6659358182180587E-2</c:v>
                </c:pt>
                <c:pt idx="1">
                  <c:v>7.0695643707997219E-2</c:v>
                </c:pt>
                <c:pt idx="2">
                  <c:v>6.7828375801496782E-2</c:v>
                </c:pt>
                <c:pt idx="3">
                  <c:v>6.5781013786511938E-2</c:v>
                </c:pt>
                <c:pt idx="4">
                  <c:v>6.4430851317441681E-2</c:v>
                </c:pt>
                <c:pt idx="5">
                  <c:v>6.6321317954474379E-2</c:v>
                </c:pt>
                <c:pt idx="6">
                  <c:v>6.7501032030436184E-2</c:v>
                </c:pt>
                <c:pt idx="7">
                  <c:v>6.1758987224273233E-2</c:v>
                </c:pt>
                <c:pt idx="8">
                  <c:v>6.836606668918592E-2</c:v>
                </c:pt>
                <c:pt idx="9">
                  <c:v>6.9718618006730321E-2</c:v>
                </c:pt>
                <c:pt idx="10">
                  <c:v>6.7592185587554365E-2</c:v>
                </c:pt>
                <c:pt idx="11">
                  <c:v>6.6823444797521184E-2</c:v>
                </c:pt>
                <c:pt idx="12">
                  <c:v>6.6046436089256838E-2</c:v>
                </c:pt>
                <c:pt idx="13">
                  <c:v>6.5262180163582026E-2</c:v>
                </c:pt>
                <c:pt idx="14">
                  <c:v>6.4471648252687211E-2</c:v>
                </c:pt>
                <c:pt idx="15">
                  <c:v>6.3675764057690959E-2</c:v>
                </c:pt>
                <c:pt idx="16">
                  <c:v>6.2875405617349819E-2</c:v>
                </c:pt>
                <c:pt idx="17">
                  <c:v>6.207140711023279E-2</c:v>
                </c:pt>
                <c:pt idx="18">
                  <c:v>6.1264560592598681E-2</c:v>
                </c:pt>
                <c:pt idx="19">
                  <c:v>6.0455617674141648E-2</c:v>
                </c:pt>
                <c:pt idx="20">
                  <c:v>5.9645291133700491E-2</c:v>
                </c:pt>
                <c:pt idx="21">
                  <c:v>5.8834256476958925E-2</c:v>
                </c:pt>
                <c:pt idx="22">
                  <c:v>5.80231534380981E-2</c:v>
                </c:pt>
                <c:pt idx="23">
                  <c:v>5.7212587427299018E-2</c:v>
                </c:pt>
                <c:pt idx="24">
                  <c:v>5.6403130925930633E-2</c:v>
                </c:pt>
                <c:pt idx="25">
                  <c:v>5.5595324831199534E-2</c:v>
                </c:pt>
                <c:pt idx="26">
                  <c:v>5.4789679751979223E-2</c:v>
                </c:pt>
                <c:pt idx="27">
                  <c:v>5.398667725748095E-2</c:v>
                </c:pt>
                <c:pt idx="28">
                  <c:v>5.3186771080373667E-2</c:v>
                </c:pt>
                <c:pt idx="29">
                  <c:v>5.239038827590814E-2</c:v>
                </c:pt>
                <c:pt idx="30">
                  <c:v>5.1597930338549286E-2</c:v>
                </c:pt>
                <c:pt idx="31">
                  <c:v>5.0809774277571572E-2</c:v>
                </c:pt>
                <c:pt idx="32">
                  <c:v>5.0026273653024526E-2</c:v>
                </c:pt>
                <c:pt idx="33">
                  <c:v>4.9247759573429244E-2</c:v>
                </c:pt>
                <c:pt idx="34">
                  <c:v>4.8474541656522048E-2</c:v>
                </c:pt>
                <c:pt idx="35">
                  <c:v>4.7706908954318089E-2</c:v>
                </c:pt>
                <c:pt idx="36">
                  <c:v>4.694513084372582E-2</c:v>
                </c:pt>
                <c:pt idx="37">
                  <c:v>4.6189457883902656E-2</c:v>
                </c:pt>
                <c:pt idx="38">
                  <c:v>4.5440122641502947E-2</c:v>
                </c:pt>
                <c:pt idx="39">
                  <c:v>4.4697340484931077E-2</c:v>
                </c:pt>
                <c:pt idx="40">
                  <c:v>4.3961310348676119E-2</c:v>
                </c:pt>
                <c:pt idx="41">
                  <c:v>4.323221546876848E-2</c:v>
                </c:pt>
                <c:pt idx="42">
                  <c:v>4.2510224090364611E-2</c:v>
                </c:pt>
              </c:numCache>
            </c:numRef>
          </c:val>
          <c:smooth val="0"/>
          <c:extLst>
            <c:ext xmlns:c16="http://schemas.microsoft.com/office/drawing/2014/chart" uri="{C3380CC4-5D6E-409C-BE32-E72D297353CC}">
              <c16:uniqueId val="{00000005-5414-4F3F-A4F5-63AE0D40D05F}"/>
            </c:ext>
          </c:extLst>
        </c:ser>
        <c:ser>
          <c:idx val="8"/>
          <c:order val="6"/>
          <c:tx>
            <c:strRef>
              <c:f>'Back-end'!$A$49</c:f>
              <c:strCache>
                <c:ptCount val="1"/>
                <c:pt idx="0">
                  <c:v>Services</c:v>
                </c:pt>
              </c:strCache>
            </c:strRef>
          </c:tx>
          <c:spPr>
            <a:ln w="28575" cap="rnd">
              <a:solidFill>
                <a:srgbClr val="0070C0"/>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'Back-end'!$B$49:$AR$49</c:f>
              <c:numCache>
                <c:formatCode>0.00</c:formatCode>
                <c:ptCount val="43"/>
                <c:pt idx="0">
                  <c:v>3.7042167754502475E-2</c:v>
                </c:pt>
                <c:pt idx="1">
                  <c:v>3.5277106541632013E-2</c:v>
                </c:pt>
                <c:pt idx="2">
                  <c:v>3.5190388680597151E-2</c:v>
                </c:pt>
                <c:pt idx="3">
                  <c:v>3.2619313094122054E-2</c:v>
                </c:pt>
                <c:pt idx="4">
                  <c:v>3.640509982476222E-2</c:v>
                </c:pt>
                <c:pt idx="5">
                  <c:v>3.4663541864979733E-2</c:v>
                </c:pt>
                <c:pt idx="6">
                  <c:v>3.5714966940563989E-2</c:v>
                </c:pt>
                <c:pt idx="7">
                  <c:v>3.3839836770183339E-2</c:v>
                </c:pt>
                <c:pt idx="8">
                  <c:v>3.3500304690994569E-2</c:v>
                </c:pt>
                <c:pt idx="9">
                  <c:v>3.3861783308033078E-2</c:v>
                </c:pt>
                <c:pt idx="10">
                  <c:v>3.283753993971214E-2</c:v>
                </c:pt>
                <c:pt idx="11">
                  <c:v>3.2475079218397082E-2</c:v>
                </c:pt>
                <c:pt idx="12">
                  <c:v>3.2110764980846522E-2</c:v>
                </c:pt>
                <c:pt idx="13">
                  <c:v>3.1744903264569461E-2</c:v>
                </c:pt>
                <c:pt idx="14">
                  <c:v>3.1377786281043062E-2</c:v>
                </c:pt>
                <c:pt idx="15">
                  <c:v>3.100969290809644E-2</c:v>
                </c:pt>
                <c:pt idx="16">
                  <c:v>3.0640889166500547E-2</c:v>
                </c:pt>
                <c:pt idx="17">
                  <c:v>3.0271628681241815E-2</c:v>
                </c:pt>
                <c:pt idx="18">
                  <c:v>2.9902153127943056E-2</c:v>
                </c:pt>
                <c:pt idx="19">
                  <c:v>2.9532692664881812E-2</c:v>
                </c:pt>
                <c:pt idx="20">
                  <c:v>2.91634663510431E-2</c:v>
                </c:pt>
                <c:pt idx="21">
                  <c:v>2.8794682550630855E-2</c:v>
                </c:pt>
                <c:pt idx="22">
                  <c:v>2.8426539324449877E-2</c:v>
                </c:pt>
                <c:pt idx="23">
                  <c:v>2.8059224808558141E-2</c:v>
                </c:pt>
                <c:pt idx="24">
                  <c:v>2.769291758057757E-2</c:v>
                </c:pt>
                <c:pt idx="25">
                  <c:v>2.7327787014040095E-2</c:v>
                </c:pt>
                <c:pt idx="26">
                  <c:v>2.696399362113468E-2</c:v>
                </c:pt>
                <c:pt idx="27">
                  <c:v>2.6601689384210352E-2</c:v>
                </c:pt>
                <c:pt idx="28">
                  <c:v>2.6241018076379817E-2</c:v>
                </c:pt>
                <c:pt idx="29">
                  <c:v>2.5882115571558142E-2</c:v>
                </c:pt>
                <c:pt idx="30">
                  <c:v>2.5525110144261152E-2</c:v>
                </c:pt>
                <c:pt idx="31">
                  <c:v>2.5170122759478612E-2</c:v>
                </c:pt>
                <c:pt idx="32">
                  <c:v>2.4817267352928028E-2</c:v>
                </c:pt>
                <c:pt idx="33">
                  <c:v>2.4466651101985808E-2</c:v>
                </c:pt>
                <c:pt idx="34">
                  <c:v>2.4118374687583943E-2</c:v>
                </c:pt>
                <c:pt idx="35">
                  <c:v>2.3772532547351597E-2</c:v>
                </c:pt>
                <c:pt idx="36">
                  <c:v>2.3429213120273015E-2</c:v>
                </c:pt>
                <c:pt idx="37">
                  <c:v>2.3088499083124884E-2</c:v>
                </c:pt>
                <c:pt idx="38">
                  <c:v>2.2750467578948719E-2</c:v>
                </c:pt>
                <c:pt idx="39">
                  <c:v>2.2415190437806057E-2</c:v>
                </c:pt>
                <c:pt idx="40">
                  <c:v>2.2082734390057059E-2</c:v>
                </c:pt>
                <c:pt idx="41">
                  <c:v>2.1753161272395877E-2</c:v>
                </c:pt>
                <c:pt idx="42">
                  <c:v>2.1426528226869229E-2</c:v>
                </c:pt>
              </c:numCache>
            </c:numRef>
          </c:val>
          <c:smooth val="0"/>
          <c:extLst>
            <c:ext xmlns:c16="http://schemas.microsoft.com/office/drawing/2014/chart" uri="{C3380CC4-5D6E-409C-BE32-E72D297353CC}">
              <c16:uniqueId val="{00000006-5414-4F3F-A4F5-63AE0D40D05F}"/>
            </c:ext>
          </c:extLst>
        </c:ser>
        <c:ser>
          <c:idx val="1"/>
          <c:order val="7"/>
          <c:tx>
            <c:strRef>
              <c:f>'Back-end'!$A$50</c:f>
              <c:strCache>
                <c:ptCount val="1"/>
                <c:pt idx="0">
                  <c:v>Commercial Transport</c:v>
                </c:pt>
              </c:strCache>
            </c:strRef>
          </c:tx>
          <c:spPr>
            <a:ln w="28575" cap="rnd">
              <a:solidFill>
                <a:srgbClr val="C00000"/>
              </a:solidFill>
              <a:round/>
            </a:ln>
            <a:effectLst/>
          </c:spPr>
          <c:marker>
            <c:symbol val="none"/>
          </c:marker>
          <c:val>
            <c:numRef>
              <c:f>'Back-end'!$B$50:$AR$50</c:f>
              <c:numCache>
                <c:formatCode>0.00</c:formatCode>
                <c:ptCount val="43"/>
                <c:pt idx="0">
                  <c:v>0.41511110223721909</c:v>
                </c:pt>
                <c:pt idx="1">
                  <c:v>0.41320357977403921</c:v>
                </c:pt>
                <c:pt idx="2">
                  <c:v>0.40607532310478456</c:v>
                </c:pt>
                <c:pt idx="3">
                  <c:v>0.4051781556738715</c:v>
                </c:pt>
                <c:pt idx="4">
                  <c:v>0.39392841656257788</c:v>
                </c:pt>
                <c:pt idx="5">
                  <c:v>0.3999229267161073</c:v>
                </c:pt>
                <c:pt idx="6">
                  <c:v>0.39646376879992307</c:v>
                </c:pt>
                <c:pt idx="7">
                  <c:v>0.39071954755246224</c:v>
                </c:pt>
                <c:pt idx="8">
                  <c:v>0.39832250817080156</c:v>
                </c:pt>
                <c:pt idx="9">
                  <c:v>0.41106730096941563</c:v>
                </c:pt>
                <c:pt idx="10">
                  <c:v>0.40133969330796904</c:v>
                </c:pt>
                <c:pt idx="11">
                  <c:v>0.39949793939901723</c:v>
                </c:pt>
                <c:pt idx="12">
                  <c:v>0.39749180026790232</c:v>
                </c:pt>
                <c:pt idx="13">
                  <c:v>0.39533079005384214</c:v>
                </c:pt>
                <c:pt idx="14">
                  <c:v>0.3930240462617004</c:v>
                </c:pt>
                <c:pt idx="15">
                  <c:v>0.39058034274094505</c:v>
                </c:pt>
                <c:pt idx="16">
                  <c:v>0.388008102248668</c:v>
                </c:pt>
                <c:pt idx="17">
                  <c:v>0.38531540860941232</c:v>
                </c:pt>
                <c:pt idx="18">
                  <c:v>0.38251001848417371</c:v>
                </c:pt>
                <c:pt idx="19">
                  <c:v>0.37959937276057604</c:v>
                </c:pt>
                <c:pt idx="20">
                  <c:v>0.37659060757586221</c:v>
                </c:pt>
                <c:pt idx="21">
                  <c:v>0.37349056498399624</c:v>
                </c:pt>
                <c:pt idx="22">
                  <c:v>0.37030580327783486</c:v>
                </c:pt>
                <c:pt idx="23">
                  <c:v>0.36704260697700036</c:v>
                </c:pt>
                <c:pt idx="24">
                  <c:v>0.36370699649176946</c:v>
                </c:pt>
                <c:pt idx="25">
                  <c:v>0.36030473747298369</c:v>
                </c:pt>
                <c:pt idx="26">
                  <c:v>0.35684134985768945</c:v>
                </c:pt>
                <c:pt idx="27">
                  <c:v>0.35332211661992385</c:v>
                </c:pt>
                <c:pt idx="28">
                  <c:v>0.34975209223578235</c:v>
                </c:pt>
                <c:pt idx="29">
                  <c:v>0.34613611087162754</c:v>
                </c:pt>
                <c:pt idx="30">
                  <c:v>0.34247879430403799</c:v>
                </c:pt>
                <c:pt idx="31">
                  <c:v>0.33878455957983111</c:v>
                </c:pt>
                <c:pt idx="32">
                  <c:v>0.33505762642425163</c:v>
                </c:pt>
                <c:pt idx="33">
                  <c:v>0.33130202440516671</c:v>
                </c:pt>
                <c:pt idx="34">
                  <c:v>0.32752159986087875</c:v>
                </c:pt>
                <c:pt idx="35">
                  <c:v>0.32372002259893501</c:v>
                </c:pt>
                <c:pt idx="36">
                  <c:v>0.31990079237309094</c:v>
                </c:pt>
                <c:pt idx="37">
                  <c:v>0.3160672451453701</c:v>
                </c:pt>
                <c:pt idx="38">
                  <c:v>0.31222255913995239</c:v>
                </c:pt>
                <c:pt idx="39">
                  <c:v>0.30836976069542027</c:v>
                </c:pt>
                <c:pt idx="40">
                  <c:v>0.30451172992169473</c:v>
                </c:pt>
                <c:pt idx="41">
                  <c:v>0.30065120616780222</c:v>
                </c:pt>
                <c:pt idx="42">
                  <c:v>0.2967907933064261</c:v>
                </c:pt>
              </c:numCache>
            </c:numRef>
          </c:val>
          <c:smooth val="0"/>
          <c:extLst>
            <c:ext xmlns:c16="http://schemas.microsoft.com/office/drawing/2014/chart" uri="{C3380CC4-5D6E-409C-BE32-E72D297353CC}">
              <c16:uniqueId val="{00000007-5414-4F3F-A4F5-63AE0D40D05F}"/>
            </c:ext>
          </c:extLst>
        </c:ser>
        <c:dLbls>
          <c:showLegendKey val="0"/>
          <c:showVal val="0"/>
          <c:showCatName val="0"/>
          <c:showSerName val="0"/>
          <c:showPercent val="0"/>
          <c:showBubbleSize val="0"/>
        </c:dLbls>
        <c:smooth val="0"/>
        <c:axId val="588896272"/>
        <c:axId val="588893648"/>
      </c:lineChart>
      <c:catAx>
        <c:axId val="58889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88893648"/>
        <c:crosses val="autoZero"/>
        <c:auto val="1"/>
        <c:lblAlgn val="ctr"/>
        <c:lblOffset val="100"/>
        <c:tickLblSkip val="5"/>
        <c:noMultiLvlLbl val="0"/>
      </c:catAx>
      <c:valAx>
        <c:axId val="58889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a:t>Emissions Intensity (kg CO2-eq/</a:t>
                </a:r>
                <a:r>
                  <a:rPr lang="en-AU" sz="1200" baseline="0"/>
                  <a:t> AUD 2019)</a:t>
                </a:r>
                <a:endParaRPr lang="en-AU"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88896272"/>
        <c:crosses val="autoZero"/>
        <c:crossBetween val="between"/>
      </c:valAx>
      <c:spPr>
        <a:noFill/>
        <a:ln>
          <a:noFill/>
        </a:ln>
        <a:effectLst/>
      </c:spPr>
    </c:plotArea>
    <c:legend>
      <c:legendPos val="b"/>
      <c:layout>
        <c:manualLayout>
          <c:xMode val="edge"/>
          <c:yMode val="edge"/>
          <c:x val="5.2713155173785095E-2"/>
          <c:y val="0.75356355752750726"/>
          <c:w val="0.92613934621808636"/>
          <c:h val="0.2355273453891691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Australia Population &amp;</a:t>
            </a:r>
            <a:r>
              <a:rPr lang="en-GB" baseline="0"/>
              <a:t> Residential Emissions Per Capita: </a:t>
            </a:r>
          </a:p>
          <a:p>
            <a:pPr>
              <a:defRPr/>
            </a:pPr>
            <a:r>
              <a:rPr lang="en-GB" baseline="0"/>
              <a:t>2005-2050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'Back-end'!$A$64</c:f>
              <c:strCache>
                <c:ptCount val="1"/>
                <c:pt idx="0">
                  <c:v>Australia population </c:v>
                </c:pt>
              </c:strCache>
            </c:strRef>
          </c:tx>
          <c:spPr>
            <a:ln w="28575" cap="rnd">
              <a:solidFill>
                <a:schemeClr val="accent3"/>
              </a:solidFill>
              <a:round/>
            </a:ln>
            <a:effectLst/>
          </c:spPr>
          <c:marker>
            <c:symbol val="none"/>
          </c:marker>
          <c:cat>
            <c:numRef>
              <c:f>'Back-end'!$B$63:$AU$63</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'Back-end'!$B$64:$AU$64</c:f>
              <c:numCache>
                <c:formatCode>0.00</c:formatCode>
                <c:ptCount val="46"/>
                <c:pt idx="0">
                  <c:v>20.176843999999999</c:v>
                </c:pt>
                <c:pt idx="1">
                  <c:v>20.450966000000001</c:v>
                </c:pt>
                <c:pt idx="2">
                  <c:v>20.827622000000002</c:v>
                </c:pt>
                <c:pt idx="3">
                  <c:v>21.4756</c:v>
                </c:pt>
                <c:pt idx="4">
                  <c:v>21.865600000000001</c:v>
                </c:pt>
                <c:pt idx="5">
                  <c:v>22.172499999999999</c:v>
                </c:pt>
                <c:pt idx="6">
                  <c:v>22.522200000000002</c:v>
                </c:pt>
                <c:pt idx="7">
                  <c:v>22.928000000000001</c:v>
                </c:pt>
                <c:pt idx="8">
                  <c:v>23.297799999999999</c:v>
                </c:pt>
                <c:pt idx="9">
                  <c:v>23.6403</c:v>
                </c:pt>
                <c:pt idx="10">
                  <c:v>23.9846</c:v>
                </c:pt>
                <c:pt idx="11">
                  <c:v>24.389700000000001</c:v>
                </c:pt>
                <c:pt idx="12">
                  <c:v>24.773399999999999</c:v>
                </c:pt>
                <c:pt idx="13">
                  <c:v>25.015825</c:v>
                </c:pt>
                <c:pt idx="14">
                  <c:v>25.444103999999999</c:v>
                </c:pt>
                <c:pt idx="15">
                  <c:v>25.873480000000001</c:v>
                </c:pt>
                <c:pt idx="16">
                  <c:v>26.301273999999999</c:v>
                </c:pt>
                <c:pt idx="17">
                  <c:v>26.727025000000001</c:v>
                </c:pt>
                <c:pt idx="18">
                  <c:v>27.147199000000001</c:v>
                </c:pt>
                <c:pt idx="19">
                  <c:v>27.562194999999999</c:v>
                </c:pt>
                <c:pt idx="20">
                  <c:v>27.970434999999998</c:v>
                </c:pt>
                <c:pt idx="21">
                  <c:v>28.372315</c:v>
                </c:pt>
                <c:pt idx="22">
                  <c:v>28.765733999999998</c:v>
                </c:pt>
                <c:pt idx="23">
                  <c:v>29.157084999999999</c:v>
                </c:pt>
                <c:pt idx="24">
                  <c:v>29.545877000000001</c:v>
                </c:pt>
                <c:pt idx="25">
                  <c:v>29.931725</c:v>
                </c:pt>
                <c:pt idx="26">
                  <c:v>30.314335</c:v>
                </c:pt>
                <c:pt idx="27">
                  <c:v>30.693262000000001</c:v>
                </c:pt>
                <c:pt idx="28">
                  <c:v>31.06841</c:v>
                </c:pt>
                <c:pt idx="29">
                  <c:v>31.439820999999998</c:v>
                </c:pt>
                <c:pt idx="30">
                  <c:v>31.807641</c:v>
                </c:pt>
                <c:pt idx="31">
                  <c:v>32.172122999999999</c:v>
                </c:pt>
                <c:pt idx="32">
                  <c:v>32.533631999999997</c:v>
                </c:pt>
                <c:pt idx="33">
                  <c:v>32.892494999999997</c:v>
                </c:pt>
                <c:pt idx="34">
                  <c:v>33.248990999999997</c:v>
                </c:pt>
                <c:pt idx="35">
                  <c:v>33.603375999999997</c:v>
                </c:pt>
                <c:pt idx="36">
                  <c:v>33.955939000000001</c:v>
                </c:pt>
                <c:pt idx="37">
                  <c:v>34.306863</c:v>
                </c:pt>
                <c:pt idx="38">
                  <c:v>34.656376999999999</c:v>
                </c:pt>
                <c:pt idx="39">
                  <c:v>35.004632000000001</c:v>
                </c:pt>
                <c:pt idx="40">
                  <c:v>35.351790999999999</c:v>
                </c:pt>
                <c:pt idx="41">
                  <c:v>35.698016000000003</c:v>
                </c:pt>
                <c:pt idx="42">
                  <c:v>36.043472000000001</c:v>
                </c:pt>
                <c:pt idx="43">
                  <c:v>36.388373999999999</c:v>
                </c:pt>
                <c:pt idx="44">
                  <c:v>36.732899000000003</c:v>
                </c:pt>
                <c:pt idx="45">
                  <c:v>37.077210000000001</c:v>
                </c:pt>
              </c:numCache>
            </c:numRef>
          </c:val>
          <c:smooth val="0"/>
          <c:extLst>
            <c:ext xmlns:c16="http://schemas.microsoft.com/office/drawing/2014/chart" uri="{C3380CC4-5D6E-409C-BE32-E72D297353CC}">
              <c16:uniqueId val="{00000000-680F-4B69-A501-76BC503EF875}"/>
            </c:ext>
          </c:extLst>
        </c:ser>
        <c:dLbls>
          <c:showLegendKey val="0"/>
          <c:showVal val="0"/>
          <c:showCatName val="0"/>
          <c:showSerName val="0"/>
          <c:showPercent val="0"/>
          <c:showBubbleSize val="0"/>
        </c:dLbls>
        <c:marker val="1"/>
        <c:smooth val="0"/>
        <c:axId val="1111621647"/>
        <c:axId val="1249082303"/>
      </c:lineChart>
      <c:lineChart>
        <c:grouping val="standard"/>
        <c:varyColors val="0"/>
        <c:ser>
          <c:idx val="1"/>
          <c:order val="1"/>
          <c:tx>
            <c:strRef>
              <c:f>'Back-end'!$A$65</c:f>
              <c:strCache>
                <c:ptCount val="1"/>
                <c:pt idx="0">
                  <c:v>Per capita residential emissions</c:v>
                </c:pt>
              </c:strCache>
            </c:strRef>
          </c:tx>
          <c:spPr>
            <a:ln w="28575" cap="rnd">
              <a:solidFill>
                <a:schemeClr val="accent2"/>
              </a:solidFill>
              <a:round/>
            </a:ln>
            <a:effectLst/>
          </c:spPr>
          <c:marker>
            <c:symbol val="none"/>
          </c:marker>
          <c:cat>
            <c:numRef>
              <c:f>'Back-end'!$B$63:$AU$63</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'Back-end'!$B$65:$AU$65</c:f>
              <c:numCache>
                <c:formatCode>0.00</c:formatCode>
                <c:ptCount val="46"/>
                <c:pt idx="0">
                  <c:v>2.9994705812266775</c:v>
                </c:pt>
                <c:pt idx="1">
                  <c:v>2.9945279846438546</c:v>
                </c:pt>
                <c:pt idx="2">
                  <c:v>2.9761179648833647</c:v>
                </c:pt>
                <c:pt idx="3">
                  <c:v>2.9141476838831046</c:v>
                </c:pt>
                <c:pt idx="4">
                  <c:v>2.8639328442850873</c:v>
                </c:pt>
                <c:pt idx="5">
                  <c:v>2.8464557447288308</c:v>
                </c:pt>
                <c:pt idx="6">
                  <c:v>2.8480255037252129</c:v>
                </c:pt>
                <c:pt idx="7">
                  <c:v>2.7854269888346126</c:v>
                </c:pt>
                <c:pt idx="8">
                  <c:v>2.7454579402347004</c:v>
                </c:pt>
                <c:pt idx="9">
                  <c:v>2.769026196791073</c:v>
                </c:pt>
                <c:pt idx="10">
                  <c:v>2.8895445410805269</c:v>
                </c:pt>
                <c:pt idx="11">
                  <c:v>2.806306350631619</c:v>
                </c:pt>
                <c:pt idx="12">
                  <c:v>2.7784926574471007</c:v>
                </c:pt>
                <c:pt idx="13">
                  <c:v>2.779548945517488</c:v>
                </c:pt>
                <c:pt idx="14">
                  <c:v>2.7602744431480084</c:v>
                </c:pt>
                <c:pt idx="15">
                  <c:v>2.7415218207987491</c:v>
                </c:pt>
                <c:pt idx="16">
                  <c:v>2.7235452548800496</c:v>
                </c:pt>
                <c:pt idx="17">
                  <c:v>2.7063509687292178</c:v>
                </c:pt>
                <c:pt idx="18">
                  <c:v>2.6902484488362877</c:v>
                </c:pt>
                <c:pt idx="19">
                  <c:v>2.6751392623120194</c:v>
                </c:pt>
                <c:pt idx="20">
                  <c:v>2.661120930010564</c:v>
                </c:pt>
                <c:pt idx="21">
                  <c:v>2.6480993884355235</c:v>
                </c:pt>
                <c:pt idx="22">
                  <c:v>2.6362167570624147</c:v>
                </c:pt>
                <c:pt idx="23">
                  <c:v>2.6248409263134516</c:v>
                </c:pt>
                <c:pt idx="24">
                  <c:v>2.6139928085397512</c:v>
                </c:pt>
                <c:pt idx="25">
                  <c:v>2.6036825475310907</c:v>
                </c:pt>
                <c:pt idx="26">
                  <c:v>2.5939117582490279</c:v>
                </c:pt>
                <c:pt idx="27">
                  <c:v>2.5846946473137997</c:v>
                </c:pt>
                <c:pt idx="28">
                  <c:v>2.576015637749085</c:v>
                </c:pt>
                <c:pt idx="29">
                  <c:v>2.5678489072822668</c:v>
                </c:pt>
                <c:pt idx="30">
                  <c:v>2.560161880599698</c:v>
                </c:pt>
                <c:pt idx="31">
                  <c:v>2.5529154541650878</c:v>
                </c:pt>
                <c:pt idx="32">
                  <c:v>2.546064023838472</c:v>
                </c:pt>
                <c:pt idx="33">
                  <c:v>2.5395674606015772</c:v>
                </c:pt>
                <c:pt idx="34">
                  <c:v>2.5333914644206819</c:v>
                </c:pt>
                <c:pt idx="35">
                  <c:v>2.5275052720893303</c:v>
                </c:pt>
                <c:pt idx="36">
                  <c:v>2.5218772480419425</c:v>
                </c:pt>
                <c:pt idx="37">
                  <c:v>2.5164851126143502</c:v>
                </c:pt>
                <c:pt idx="38">
                  <c:v>2.5113043409009568</c:v>
                </c:pt>
                <c:pt idx="39">
                  <c:v>2.5063171639684736</c:v>
                </c:pt>
                <c:pt idx="40">
                  <c:v>2.5015057935820022</c:v>
                </c:pt>
                <c:pt idx="41">
                  <c:v>2.4968533265266082</c:v>
                </c:pt>
                <c:pt idx="42">
                  <c:v>2.492343412421536</c:v>
                </c:pt>
                <c:pt idx="43">
                  <c:v>2.4879570051687416</c:v>
                </c:pt>
                <c:pt idx="44">
                  <c:v>2.4836784594649086</c:v>
                </c:pt>
                <c:pt idx="45">
                  <c:v>2.4794937375277186</c:v>
                </c:pt>
              </c:numCache>
            </c:numRef>
          </c:val>
          <c:smooth val="0"/>
          <c:extLst>
            <c:ext xmlns:c16="http://schemas.microsoft.com/office/drawing/2014/chart" uri="{C3380CC4-5D6E-409C-BE32-E72D297353CC}">
              <c16:uniqueId val="{00000001-680F-4B69-A501-76BC503EF875}"/>
            </c:ext>
          </c:extLst>
        </c:ser>
        <c:dLbls>
          <c:showLegendKey val="0"/>
          <c:showVal val="0"/>
          <c:showCatName val="0"/>
          <c:showSerName val="0"/>
          <c:showPercent val="0"/>
          <c:showBubbleSize val="0"/>
        </c:dLbls>
        <c:marker val="1"/>
        <c:smooth val="0"/>
        <c:axId val="1245504959"/>
        <c:axId val="1174142607"/>
      </c:lineChart>
      <c:catAx>
        <c:axId val="111162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49082303"/>
        <c:crosses val="autoZero"/>
        <c:auto val="1"/>
        <c:lblAlgn val="ctr"/>
        <c:lblOffset val="100"/>
        <c:tickLblSkip val="5"/>
        <c:noMultiLvlLbl val="0"/>
      </c:catAx>
      <c:valAx>
        <c:axId val="1249082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Australia Population (millions of people)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11621647"/>
        <c:crosses val="autoZero"/>
        <c:crossBetween val="between"/>
      </c:valAx>
      <c:valAx>
        <c:axId val="1174142607"/>
        <c:scaling>
          <c:orientation val="minMax"/>
          <c:max val="4"/>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Per Capita Residential</a:t>
                </a:r>
                <a:r>
                  <a:rPr lang="en-GB" sz="1200" baseline="0"/>
                  <a:t> Emissions </a:t>
                </a:r>
                <a:r>
                  <a:rPr lang="en-GB" sz="1200"/>
                  <a:t>(Mt CO2-eq/millions of</a:t>
                </a:r>
                <a:r>
                  <a:rPr lang="en-GB" sz="1200" baseline="0"/>
                  <a:t> people)</a:t>
                </a:r>
                <a:endParaRPr lang="en-GB"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45504959"/>
        <c:crosses val="max"/>
        <c:crossBetween val="between"/>
      </c:valAx>
      <c:catAx>
        <c:axId val="1245504959"/>
        <c:scaling>
          <c:orientation val="minMax"/>
        </c:scaling>
        <c:delete val="1"/>
        <c:axPos val="b"/>
        <c:numFmt formatCode="General" sourceLinked="1"/>
        <c:majorTickMark val="out"/>
        <c:minorTickMark val="none"/>
        <c:tickLblPos val="nextTo"/>
        <c:crossAx val="11741426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Electricity Generation &amp; Carbon Intensity:</a:t>
            </a:r>
            <a:r>
              <a:rPr lang="en-GB" baseline="0"/>
              <a:t> 2008-2050 </a:t>
            </a:r>
            <a:endParaRPr lang="en-GB"/>
          </a:p>
        </c:rich>
      </c:tx>
      <c:layout>
        <c:manualLayout>
          <c:xMode val="edge"/>
          <c:yMode val="edge"/>
          <c:x val="0.16023240939579519"/>
          <c:y val="2.02702702702702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'Back-end'!$A$56</c:f>
              <c:strCache>
                <c:ptCount val="1"/>
                <c:pt idx="0">
                  <c:v>Electricity generation</c:v>
                </c:pt>
              </c:strCache>
            </c:strRef>
          </c:tx>
          <c:spPr>
            <a:ln w="28575" cap="rnd">
              <a:solidFill>
                <a:srgbClr val="FF0000"/>
              </a:solidFill>
              <a:round/>
            </a:ln>
            <a:effectLst/>
          </c:spPr>
          <c:marker>
            <c:symbol val="none"/>
          </c:marker>
          <c:cat>
            <c:numRef>
              <c:f>'Back-end'!$B$55:$AR$55</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'Back-end'!$B$57:$AR$57</c:f>
              <c:numCache>
                <c:formatCode>0.00</c:formatCode>
                <c:ptCount val="43"/>
                <c:pt idx="0">
                  <c:v>245.37090000000003</c:v>
                </c:pt>
                <c:pt idx="1">
                  <c:v>249.90195</c:v>
                </c:pt>
                <c:pt idx="2">
                  <c:v>252.9282</c:v>
                </c:pt>
                <c:pt idx="3">
                  <c:v>252.15872350000001</c:v>
                </c:pt>
                <c:pt idx="4">
                  <c:v>250.22447350000002</c:v>
                </c:pt>
                <c:pt idx="5">
                  <c:v>249.372771</c:v>
                </c:pt>
                <c:pt idx="6">
                  <c:v>250.71383700000001</c:v>
                </c:pt>
                <c:pt idx="7">
                  <c:v>255.14316200000002</c:v>
                </c:pt>
                <c:pt idx="8">
                  <c:v>258.48106200000001</c:v>
                </c:pt>
                <c:pt idx="9">
                  <c:v>259.03008199999999</c:v>
                </c:pt>
                <c:pt idx="10">
                  <c:v>260.53245647559999</c:v>
                </c:pt>
                <c:pt idx="11">
                  <c:v>262.04354472315845</c:v>
                </c:pt>
                <c:pt idx="12">
                  <c:v>263.56339728255278</c:v>
                </c:pt>
                <c:pt idx="13">
                  <c:v>265.09206498679157</c:v>
                </c:pt>
                <c:pt idx="14">
                  <c:v>266.62959896371495</c:v>
                </c:pt>
                <c:pt idx="15">
                  <c:v>268.17605063770452</c:v>
                </c:pt>
                <c:pt idx="16">
                  <c:v>269.73147173140319</c:v>
                </c:pt>
                <c:pt idx="17">
                  <c:v>271.29591426744531</c:v>
                </c:pt>
                <c:pt idx="18">
                  <c:v>272.86943057019653</c:v>
                </c:pt>
                <c:pt idx="19">
                  <c:v>274.45207326750369</c:v>
                </c:pt>
                <c:pt idx="20">
                  <c:v>276.0438952924552</c:v>
                </c:pt>
                <c:pt idx="21">
                  <c:v>277.64494988515145</c:v>
                </c:pt>
                <c:pt idx="22">
                  <c:v>279.25529059448536</c:v>
                </c:pt>
                <c:pt idx="23">
                  <c:v>280.87497127993333</c:v>
                </c:pt>
                <c:pt idx="24">
                  <c:v>282.50404611335694</c:v>
                </c:pt>
                <c:pt idx="25">
                  <c:v>284.14256958081444</c:v>
                </c:pt>
                <c:pt idx="26">
                  <c:v>285.79059648438317</c:v>
                </c:pt>
                <c:pt idx="27">
                  <c:v>287.44818194399261</c:v>
                </c:pt>
                <c:pt idx="28">
                  <c:v>289.11538139926773</c:v>
                </c:pt>
                <c:pt idx="29">
                  <c:v>290.79225061138351</c:v>
                </c:pt>
                <c:pt idx="30">
                  <c:v>292.47884566492957</c:v>
                </c:pt>
                <c:pt idx="31">
                  <c:v>294.17522296978615</c:v>
                </c:pt>
                <c:pt idx="32">
                  <c:v>295.88143926301092</c:v>
                </c:pt>
                <c:pt idx="33">
                  <c:v>297.59755161073639</c:v>
                </c:pt>
                <c:pt idx="34">
                  <c:v>299.32361741007873</c:v>
                </c:pt>
                <c:pt idx="35">
                  <c:v>301.05969439105718</c:v>
                </c:pt>
                <c:pt idx="36">
                  <c:v>302.80584061852534</c:v>
                </c:pt>
                <c:pt idx="37">
                  <c:v>304.56211449411279</c:v>
                </c:pt>
                <c:pt idx="38">
                  <c:v>306.32857475817866</c:v>
                </c:pt>
                <c:pt idx="39">
                  <c:v>308.10528049177611</c:v>
                </c:pt>
                <c:pt idx="40">
                  <c:v>309.89229111862846</c:v>
                </c:pt>
                <c:pt idx="41">
                  <c:v>311.68966640711653</c:v>
                </c:pt>
                <c:pt idx="42">
                  <c:v>313.49746647227784</c:v>
                </c:pt>
              </c:numCache>
            </c:numRef>
          </c:val>
          <c:smooth val="0"/>
          <c:extLst>
            <c:ext xmlns:c16="http://schemas.microsoft.com/office/drawing/2014/chart" uri="{C3380CC4-5D6E-409C-BE32-E72D297353CC}">
              <c16:uniqueId val="{00000000-4C7E-49CB-8937-DE40DFC7CC90}"/>
            </c:ext>
          </c:extLst>
        </c:ser>
        <c:dLbls>
          <c:showLegendKey val="0"/>
          <c:showVal val="0"/>
          <c:showCatName val="0"/>
          <c:showSerName val="0"/>
          <c:showPercent val="0"/>
          <c:showBubbleSize val="0"/>
        </c:dLbls>
        <c:marker val="1"/>
        <c:smooth val="0"/>
        <c:axId val="1249435583"/>
        <c:axId val="1249440879"/>
      </c:lineChart>
      <c:lineChart>
        <c:grouping val="standard"/>
        <c:varyColors val="0"/>
        <c:ser>
          <c:idx val="1"/>
          <c:order val="1"/>
          <c:tx>
            <c:strRef>
              <c:f>'Back-end'!$A$58</c:f>
              <c:strCache>
                <c:ptCount val="1"/>
                <c:pt idx="0">
                  <c:v>Carbon intensity of electricity generation</c:v>
                </c:pt>
              </c:strCache>
            </c:strRef>
          </c:tx>
          <c:spPr>
            <a:ln w="28575" cap="rnd">
              <a:solidFill>
                <a:srgbClr val="0070C0"/>
              </a:solidFill>
              <a:round/>
            </a:ln>
            <a:effectLst/>
          </c:spPr>
          <c:marker>
            <c:symbol val="none"/>
          </c:marker>
          <c:cat>
            <c:numRef>
              <c:f>'Back-end'!$B$55:$AR$55</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'Back-end'!$B$58:$AR$58</c:f>
              <c:numCache>
                <c:formatCode>0.00</c:formatCode>
                <c:ptCount val="43"/>
                <c:pt idx="0">
                  <c:v>0.83966859965872065</c:v>
                </c:pt>
                <c:pt idx="1">
                  <c:v>0.84738618486170258</c:v>
                </c:pt>
                <c:pt idx="2">
                  <c:v>0.81115561649511603</c:v>
                </c:pt>
                <c:pt idx="3">
                  <c:v>0.78746428933282564</c:v>
                </c:pt>
                <c:pt idx="4">
                  <c:v>0.79602513380850404</c:v>
                </c:pt>
                <c:pt idx="5">
                  <c:v>0.75008024833633502</c:v>
                </c:pt>
                <c:pt idx="6">
                  <c:v>0.72110104557172883</c:v>
                </c:pt>
                <c:pt idx="7">
                  <c:v>0.74072406455478512</c:v>
                </c:pt>
                <c:pt idx="8">
                  <c:v>0.75341794285880792</c:v>
                </c:pt>
                <c:pt idx="9">
                  <c:v>0.73262506244351955</c:v>
                </c:pt>
                <c:pt idx="10">
                  <c:v>0.72149141240528847</c:v>
                </c:pt>
                <c:pt idx="11">
                  <c:v>0.71046180586774355</c:v>
                </c:pt>
                <c:pt idx="12">
                  <c:v>0.69953541311483503</c:v>
                </c:pt>
                <c:pt idx="13">
                  <c:v>0.68871141053994489</c:v>
                </c:pt>
                <c:pt idx="14">
                  <c:v>0.67798898060301549</c:v>
                </c:pt>
                <c:pt idx="15">
                  <c:v>0.66736731178797204</c:v>
                </c:pt>
                <c:pt idx="16">
                  <c:v>0.65684559856043256</c:v>
                </c:pt>
                <c:pt idx="17">
                  <c:v>0.64642304132570572</c:v>
                </c:pt>
                <c:pt idx="18">
                  <c:v>0.63609884638707437</c:v>
                </c:pt>
                <c:pt idx="19">
                  <c:v>0.62587222590436309</c:v>
                </c:pt>
                <c:pt idx="20">
                  <c:v>0.61574239785278639</c:v>
                </c:pt>
                <c:pt idx="21">
                  <c:v>0.60570858598207755</c:v>
                </c:pt>
                <c:pt idx="22">
                  <c:v>0.59577001977589505</c:v>
                </c:pt>
                <c:pt idx="23">
                  <c:v>0.58592593441150598</c:v>
                </c:pt>
                <c:pt idx="24">
                  <c:v>0.57617557071974235</c:v>
                </c:pt>
                <c:pt idx="25">
                  <c:v>0.56651817514523095</c:v>
                </c:pt>
                <c:pt idx="26">
                  <c:v>0.55695299970689427</c:v>
                </c:pt>
                <c:pt idx="27">
                  <c:v>0.54747930195871852</c:v>
                </c:pt>
                <c:pt idx="28">
                  <c:v>0.53809634495079073</c:v>
                </c:pt>
                <c:pt idx="29">
                  <c:v>0.52880339719059943</c:v>
                </c:pt>
                <c:pt idx="30">
                  <c:v>0.51959973260460102</c:v>
                </c:pt>
                <c:pt idx="31">
                  <c:v>0.51048463050004544</c:v>
                </c:pt>
                <c:pt idx="32">
                  <c:v>0.5014573755270636</c:v>
                </c:pt>
                <c:pt idx="33">
                  <c:v>0.49251725764101301</c:v>
                </c:pt>
                <c:pt idx="34">
                  <c:v>0.48366357206507887</c:v>
                </c:pt>
                <c:pt idx="35">
                  <c:v>0.47489561925313178</c:v>
                </c:pt>
                <c:pt idx="36">
                  <c:v>0.46621270485283678</c:v>
                </c:pt>
                <c:pt idx="37">
                  <c:v>0.45761413966901571</c:v>
                </c:pt>
                <c:pt idx="38">
                  <c:v>0.4490992396272579</c:v>
                </c:pt>
                <c:pt idx="39">
                  <c:v>0.44066732573778028</c:v>
                </c:pt>
                <c:pt idx="40">
                  <c:v>0.43231772405953284</c:v>
                </c:pt>
                <c:pt idx="41">
                  <c:v>0.42404976566455033</c:v>
                </c:pt>
                <c:pt idx="42">
                  <c:v>0.41586278660254578</c:v>
                </c:pt>
              </c:numCache>
            </c:numRef>
          </c:val>
          <c:smooth val="0"/>
          <c:extLst>
            <c:ext xmlns:c16="http://schemas.microsoft.com/office/drawing/2014/chart" uri="{C3380CC4-5D6E-409C-BE32-E72D297353CC}">
              <c16:uniqueId val="{00000001-4C7E-49CB-8937-DE40DFC7CC90}"/>
            </c:ext>
          </c:extLst>
        </c:ser>
        <c:dLbls>
          <c:showLegendKey val="0"/>
          <c:showVal val="0"/>
          <c:showCatName val="0"/>
          <c:showSerName val="0"/>
          <c:showPercent val="0"/>
          <c:showBubbleSize val="0"/>
        </c:dLbls>
        <c:marker val="1"/>
        <c:smooth val="0"/>
        <c:axId val="1243646847"/>
        <c:axId val="1261342863"/>
      </c:lineChart>
      <c:catAx>
        <c:axId val="124943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49440879"/>
        <c:crosses val="autoZero"/>
        <c:auto val="1"/>
        <c:lblAlgn val="ctr"/>
        <c:lblOffset val="100"/>
        <c:tickLblSkip val="5"/>
        <c:noMultiLvlLbl val="0"/>
      </c:catAx>
      <c:valAx>
        <c:axId val="124944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Electricity Generation (TWh)</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49435583"/>
        <c:crosses val="autoZero"/>
        <c:crossBetween val="between"/>
      </c:valAx>
      <c:valAx>
        <c:axId val="1261342863"/>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Carbon Intensity of Electricity Generation (kg CO2-eq/kWh)</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43646847"/>
        <c:crosses val="max"/>
        <c:crossBetween val="between"/>
      </c:valAx>
      <c:catAx>
        <c:axId val="1243646847"/>
        <c:scaling>
          <c:orientation val="minMax"/>
        </c:scaling>
        <c:delete val="1"/>
        <c:axPos val="b"/>
        <c:numFmt formatCode="General" sourceLinked="1"/>
        <c:majorTickMark val="out"/>
        <c:minorTickMark val="none"/>
        <c:tickLblPos val="nextTo"/>
        <c:crossAx val="12613428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Australian Emissions </a:t>
            </a:r>
            <a:r>
              <a:rPr lang="en-US" baseline="0"/>
              <a:t>Per Capita</a:t>
            </a:r>
            <a:r>
              <a:rPr lang="en-US"/>
              <a:t>: 2005-2050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'Back-end'!$A$68</c:f>
              <c:strCache>
                <c:ptCount val="1"/>
                <c:pt idx="0">
                  <c:v>Per capita total emissions intensity </c:v>
                </c:pt>
              </c:strCache>
            </c:strRef>
          </c:tx>
          <c:spPr>
            <a:ln w="28575" cap="rnd">
              <a:solidFill>
                <a:schemeClr val="accent1"/>
              </a:solidFill>
              <a:round/>
            </a:ln>
            <a:effectLst/>
          </c:spPr>
          <c:marker>
            <c:symbol val="none"/>
          </c:marker>
          <c:cat>
            <c:numRef>
              <c:f>'Back-end'!$B$67:$AU$67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'Back-end'!$B$68:$AU$68</c:f>
              <c:numCache>
                <c:formatCode>0.00</c:formatCode>
                <c:ptCount val="46"/>
                <c:pt idx="0">
                  <c:v>30.60021775457054</c:v>
                </c:pt>
                <c:pt idx="1">
                  <c:v>29.987218696662055</c:v>
                </c:pt>
                <c:pt idx="2">
                  <c:v>29.858770722841037</c:v>
                </c:pt>
                <c:pt idx="3">
                  <c:v>28.353006202387828</c:v>
                </c:pt>
                <c:pt idx="4">
                  <c:v>27.610030367334993</c:v>
                </c:pt>
                <c:pt idx="5">
                  <c:v>26.179717217273652</c:v>
                </c:pt>
                <c:pt idx="6">
                  <c:v>24.776005452398074</c:v>
                </c:pt>
                <c:pt idx="7">
                  <c:v>24.34208042568039</c:v>
                </c:pt>
                <c:pt idx="8">
                  <c:v>23.085393899853205</c:v>
                </c:pt>
                <c:pt idx="9">
                  <c:v>22.508123416369504</c:v>
                </c:pt>
                <c:pt idx="10">
                  <c:v>22.016360497986206</c:v>
                </c:pt>
                <c:pt idx="11">
                  <c:v>21.727691197513703</c:v>
                </c:pt>
                <c:pt idx="12">
                  <c:v>21.427858105871618</c:v>
                </c:pt>
                <c:pt idx="13">
                  <c:v>20.875410224163993</c:v>
                </c:pt>
                <c:pt idx="14">
                  <c:v>20.185042394960899</c:v>
                </c:pt>
                <c:pt idx="15">
                  <c:v>19.516703084111271</c:v>
                </c:pt>
                <c:pt idx="16">
                  <c:v>18.871319156767402</c:v>
                </c:pt>
                <c:pt idx="17">
                  <c:v>18.247988500571442</c:v>
                </c:pt>
                <c:pt idx="18">
                  <c:v>17.64783003304991</c:v>
                </c:pt>
                <c:pt idx="19">
                  <c:v>17.069172567579599</c:v>
                </c:pt>
                <c:pt idx="20">
                  <c:v>16.511669259601316</c:v>
                </c:pt>
                <c:pt idx="21">
                  <c:v>15.973785739305157</c:v>
                </c:pt>
                <c:pt idx="22">
                  <c:v>15.455471767519331</c:v>
                </c:pt>
                <c:pt idx="23">
                  <c:v>14.952204538960876</c:v>
                </c:pt>
                <c:pt idx="24">
                  <c:v>14.463520837467952</c:v>
                </c:pt>
                <c:pt idx="25">
                  <c:v>13.988906974845658</c:v>
                </c:pt>
                <c:pt idx="26">
                  <c:v>13.527818624177613</c:v>
                </c:pt>
                <c:pt idx="27">
                  <c:v>13.079793687730431</c:v>
                </c:pt>
                <c:pt idx="28">
                  <c:v>12.644233919095102</c:v>
                </c:pt>
                <c:pt idx="29">
                  <c:v>12.22051971941095</c:v>
                </c:pt>
                <c:pt idx="30">
                  <c:v>11.988230798887209</c:v>
                </c:pt>
                <c:pt idx="31">
                  <c:v>11.787908757126308</c:v>
                </c:pt>
                <c:pt idx="32">
                  <c:v>11.593134127107042</c:v>
                </c:pt>
                <c:pt idx="33">
                  <c:v>11.403557814292862</c:v>
                </c:pt>
                <c:pt idx="34">
                  <c:v>11.218872096291159</c:v>
                </c:pt>
                <c:pt idx="35">
                  <c:v>11.038798194878783</c:v>
                </c:pt>
                <c:pt idx="36">
                  <c:v>10.863065671708567</c:v>
                </c:pt>
                <c:pt idx="37">
                  <c:v>10.691455650504308</c:v>
                </c:pt>
                <c:pt idx="38">
                  <c:v>10.5237490128678</c:v>
                </c:pt>
                <c:pt idx="39">
                  <c:v>10.359763879655166</c:v>
                </c:pt>
                <c:pt idx="40">
                  <c:v>10.199325719738454</c:v>
                </c:pt>
                <c:pt idx="41">
                  <c:v>10.042270700870755</c:v>
                </c:pt>
                <c:pt idx="42">
                  <c:v>9.9164636283350429</c:v>
                </c:pt>
                <c:pt idx="43">
                  <c:v>9.8155935216508876</c:v>
                </c:pt>
                <c:pt idx="44">
                  <c:v>9.716717351078298</c:v>
                </c:pt>
                <c:pt idx="45">
                  <c:v>9.6197342259464449</c:v>
                </c:pt>
              </c:numCache>
            </c:numRef>
          </c:val>
          <c:smooth val="0"/>
          <c:extLst>
            <c:ext xmlns:c16="http://schemas.microsoft.com/office/drawing/2014/chart" uri="{C3380CC4-5D6E-409C-BE32-E72D297353CC}">
              <c16:uniqueId val="{00000000-9FDB-4D1E-9BA0-450F3CB3A647}"/>
            </c:ext>
          </c:extLst>
        </c:ser>
        <c:dLbls>
          <c:showLegendKey val="0"/>
          <c:showVal val="0"/>
          <c:showCatName val="0"/>
          <c:showSerName val="0"/>
          <c:showPercent val="0"/>
          <c:showBubbleSize val="0"/>
        </c:dLbls>
        <c:smooth val="0"/>
        <c:axId val="1208469455"/>
        <c:axId val="1208961135"/>
      </c:lineChart>
      <c:catAx>
        <c:axId val="12084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08961135"/>
        <c:crosses val="autoZero"/>
        <c:auto val="1"/>
        <c:lblAlgn val="ctr"/>
        <c:lblOffset val="100"/>
        <c:tickLblSkip val="5"/>
        <c:noMultiLvlLbl val="0"/>
      </c:catAx>
      <c:valAx>
        <c:axId val="1208961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aseline="0"/>
                  <a:t>Total Asutralia Emissions Per Capita (Mt CO2-eq/millions of people) </a:t>
                </a:r>
                <a:endParaRPr lang="en-GB"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0846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Australia National Emissions by Industry:</a:t>
            </a:r>
            <a:r>
              <a:rPr lang="en-GB" baseline="0"/>
              <a:t> 2005-2050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7"/>
          <c:order val="0"/>
          <c:tx>
            <c:strRef>
              <c:f>'Back-end'!$A$72</c:f>
              <c:strCache>
                <c:ptCount val="1"/>
                <c:pt idx="0">
                  <c:v>Agriculture </c:v>
                </c:pt>
              </c:strCache>
            </c:strRef>
          </c:tx>
          <c:spPr>
            <a:solidFill>
              <a:schemeClr val="accent2"/>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'Back-end'!$B$72:$F$72</c:f>
              <c:numCache>
                <c:formatCode>0.0</c:formatCode>
                <c:ptCount val="5"/>
                <c:pt idx="0">
                  <c:v>198.48345</c:v>
                </c:pt>
                <c:pt idx="1">
                  <c:v>92.518320000000003</c:v>
                </c:pt>
                <c:pt idx="2">
                  <c:v>27.018320000000028</c:v>
                </c:pt>
                <c:pt idx="3">
                  <c:v>0</c:v>
                </c:pt>
                <c:pt idx="4">
                  <c:v>0</c:v>
                </c:pt>
              </c:numCache>
            </c:numRef>
          </c:val>
          <c:extLst>
            <c:ext xmlns:c16="http://schemas.microsoft.com/office/drawing/2014/chart" uri="{C3380CC4-5D6E-409C-BE32-E72D297353CC}">
              <c16:uniqueId val="{00000000-EEED-4107-A687-D917D544BE82}"/>
            </c:ext>
          </c:extLst>
        </c:ser>
        <c:ser>
          <c:idx val="0"/>
          <c:order val="1"/>
          <c:tx>
            <c:strRef>
              <c:f>'Back-end'!$A$74</c:f>
              <c:strCache>
                <c:ptCount val="1"/>
                <c:pt idx="0">
                  <c:v>Mining</c:v>
                </c:pt>
              </c:strCache>
            </c:strRef>
          </c:tx>
          <c:spPr>
            <a:solidFill>
              <a:schemeClr val="tx1"/>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'Back-end'!$B$74:$F$74</c:f>
              <c:numCache>
                <c:formatCode>0.0</c:formatCode>
                <c:ptCount val="5"/>
                <c:pt idx="0">
                  <c:v>51.495069999999998</c:v>
                </c:pt>
                <c:pt idx="1">
                  <c:v>89.405440000000013</c:v>
                </c:pt>
                <c:pt idx="2">
                  <c:v>118.40544000000007</c:v>
                </c:pt>
                <c:pt idx="3">
                  <c:v>147.40544000000011</c:v>
                </c:pt>
                <c:pt idx="4">
                  <c:v>176.40544000000017</c:v>
                </c:pt>
              </c:numCache>
            </c:numRef>
          </c:val>
          <c:extLst>
            <c:ext xmlns:c16="http://schemas.microsoft.com/office/drawing/2014/chart" uri="{C3380CC4-5D6E-409C-BE32-E72D297353CC}">
              <c16:uniqueId val="{00000001-EEED-4107-A687-D917D544BE82}"/>
            </c:ext>
          </c:extLst>
        </c:ser>
        <c:ser>
          <c:idx val="5"/>
          <c:order val="2"/>
          <c:tx>
            <c:strRef>
              <c:f>'Back-end'!$A$80</c:f>
              <c:strCache>
                <c:ptCount val="1"/>
                <c:pt idx="0">
                  <c:v>Electricity</c:v>
                </c:pt>
              </c:strCache>
            </c:strRef>
          </c:tx>
          <c:spPr>
            <a:solidFill>
              <a:srgbClr val="FF0000"/>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'Back-end'!$B$80:$F$80</c:f>
              <c:numCache>
                <c:formatCode>0.0</c:formatCode>
                <c:ptCount val="5"/>
                <c:pt idx="0">
                  <c:v>196.83099999999999</c:v>
                </c:pt>
                <c:pt idx="1">
                  <c:v>184.37192999999996</c:v>
                </c:pt>
                <c:pt idx="2">
                  <c:v>166.37192999999985</c:v>
                </c:pt>
                <c:pt idx="3">
                  <c:v>148.37192999999974</c:v>
                </c:pt>
                <c:pt idx="4">
                  <c:v>130.37192999999962</c:v>
                </c:pt>
              </c:numCache>
            </c:numRef>
          </c:val>
          <c:extLst>
            <c:ext xmlns:c16="http://schemas.microsoft.com/office/drawing/2014/chart" uri="{C3380CC4-5D6E-409C-BE32-E72D297353CC}">
              <c16:uniqueId val="{00000002-EEED-4107-A687-D917D544BE82}"/>
            </c:ext>
          </c:extLst>
        </c:ser>
        <c:ser>
          <c:idx val="2"/>
          <c:order val="3"/>
          <c:tx>
            <c:strRef>
              <c:f>'Back-end'!$A$75</c:f>
              <c:strCache>
                <c:ptCount val="1"/>
                <c:pt idx="0">
                  <c:v>Manufacturing</c:v>
                </c:pt>
              </c:strCache>
            </c:strRef>
          </c:tx>
          <c:spPr>
            <a:solidFill>
              <a:schemeClr val="accent4"/>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'Back-end'!$B$75:$F$75</c:f>
              <c:numCache>
                <c:formatCode>0.0</c:formatCode>
                <c:ptCount val="5"/>
                <c:pt idx="0">
                  <c:v>67.583389999999994</c:v>
                </c:pt>
                <c:pt idx="1">
                  <c:v>48.265069999999994</c:v>
                </c:pt>
                <c:pt idx="2">
                  <c:v>30.015069999999973</c:v>
                </c:pt>
                <c:pt idx="3">
                  <c:v>11.76506999999998</c:v>
                </c:pt>
                <c:pt idx="4">
                  <c:v>0</c:v>
                </c:pt>
              </c:numCache>
            </c:numRef>
          </c:val>
          <c:extLst>
            <c:ext xmlns:c16="http://schemas.microsoft.com/office/drawing/2014/chart" uri="{C3380CC4-5D6E-409C-BE32-E72D297353CC}">
              <c16:uniqueId val="{00000003-EEED-4107-A687-D917D544BE82}"/>
            </c:ext>
          </c:extLst>
        </c:ser>
        <c:ser>
          <c:idx val="1"/>
          <c:order val="4"/>
          <c:tx>
            <c:strRef>
              <c:f>'Back-end'!$A$76</c:f>
              <c:strCache>
                <c:ptCount val="1"/>
                <c:pt idx="0">
                  <c:v>Gas, Water &amp; Waste Services</c:v>
                </c:pt>
              </c:strCache>
            </c:strRef>
          </c:tx>
          <c:spPr>
            <a:solidFill>
              <a:srgbClr val="00B0F0"/>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'Back-end'!$B$76:$F$76</c:f>
              <c:numCache>
                <c:formatCode>0.0</c:formatCode>
                <c:ptCount val="5"/>
                <c:pt idx="0">
                  <c:v>16.2805</c:v>
                </c:pt>
                <c:pt idx="1">
                  <c:v>13.403429999999993</c:v>
                </c:pt>
                <c:pt idx="2">
                  <c:v>10.353429999999996</c:v>
                </c:pt>
                <c:pt idx="3">
                  <c:v>7.3034299999999988</c:v>
                </c:pt>
                <c:pt idx="4">
                  <c:v>4.2534300000000016</c:v>
                </c:pt>
              </c:numCache>
            </c:numRef>
          </c:val>
          <c:extLst>
            <c:ext xmlns:c16="http://schemas.microsoft.com/office/drawing/2014/chart" uri="{C3380CC4-5D6E-409C-BE32-E72D297353CC}">
              <c16:uniqueId val="{00000004-EEED-4107-A687-D917D544BE82}"/>
            </c:ext>
          </c:extLst>
        </c:ser>
        <c:ser>
          <c:idx val="8"/>
          <c:order val="5"/>
          <c:tx>
            <c:strRef>
              <c:f>'Back-end'!$A$77</c:f>
              <c:strCache>
                <c:ptCount val="1"/>
                <c:pt idx="0">
                  <c:v>Construction</c:v>
                </c:pt>
              </c:strCache>
            </c:strRef>
          </c:tx>
          <c:spPr>
            <a:solidFill>
              <a:srgbClr val="7030A0"/>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'Back-end'!$B$77:$F$77</c:f>
              <c:numCache>
                <c:formatCode>0.0</c:formatCode>
                <c:ptCount val="5"/>
                <c:pt idx="0">
                  <c:v>7.1700299999999997</c:v>
                </c:pt>
                <c:pt idx="1">
                  <c:v>8.8645700000000023</c:v>
                </c:pt>
                <c:pt idx="2">
                  <c:v>10.264570000000008</c:v>
                </c:pt>
                <c:pt idx="3">
                  <c:v>11.664570000000014</c:v>
                </c:pt>
                <c:pt idx="4">
                  <c:v>13.064570000000019</c:v>
                </c:pt>
              </c:numCache>
            </c:numRef>
          </c:val>
          <c:extLst>
            <c:ext xmlns:c16="http://schemas.microsoft.com/office/drawing/2014/chart" uri="{C3380CC4-5D6E-409C-BE32-E72D297353CC}">
              <c16:uniqueId val="{00000005-EEED-4107-A687-D917D544BE82}"/>
            </c:ext>
          </c:extLst>
        </c:ser>
        <c:ser>
          <c:idx val="3"/>
          <c:order val="6"/>
          <c:tx>
            <c:strRef>
              <c:f>'Back-end'!$A$78</c:f>
              <c:strCache>
                <c:ptCount val="1"/>
                <c:pt idx="0">
                  <c:v>Services</c:v>
                </c:pt>
              </c:strCache>
            </c:strRef>
          </c:tx>
          <c:spPr>
            <a:solidFill>
              <a:srgbClr val="0070C0"/>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'Back-end'!$B$78:$F$78</c:f>
              <c:numCache>
                <c:formatCode>0.0</c:formatCode>
                <c:ptCount val="5"/>
                <c:pt idx="0">
                  <c:v>19.366029999999999</c:v>
                </c:pt>
                <c:pt idx="1">
                  <c:v>24.021470000000001</c:v>
                </c:pt>
                <c:pt idx="2">
                  <c:v>27.221470000000004</c:v>
                </c:pt>
                <c:pt idx="3">
                  <c:v>30.421470000000006</c:v>
                </c:pt>
                <c:pt idx="4">
                  <c:v>33.621470000000009</c:v>
                </c:pt>
              </c:numCache>
            </c:numRef>
          </c:val>
          <c:extLst>
            <c:ext xmlns:c16="http://schemas.microsoft.com/office/drawing/2014/chart" uri="{C3380CC4-5D6E-409C-BE32-E72D297353CC}">
              <c16:uniqueId val="{00000006-EEED-4107-A687-D917D544BE82}"/>
            </c:ext>
          </c:extLst>
        </c:ser>
        <c:ser>
          <c:idx val="4"/>
          <c:order val="7"/>
          <c:tx>
            <c:strRef>
              <c:f>'Back-end'!$A$79</c:f>
              <c:strCache>
                <c:ptCount val="1"/>
                <c:pt idx="0">
                  <c:v>Commercial Transport</c:v>
                </c:pt>
              </c:strCache>
            </c:strRef>
          </c:tx>
          <c:spPr>
            <a:solidFill>
              <a:srgbClr val="C00000"/>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'Back-end'!$B$79:$F$79</c:f>
              <c:numCache>
                <c:formatCode>0.0</c:formatCode>
                <c:ptCount val="5"/>
                <c:pt idx="0">
                  <c:v>22.6175</c:v>
                </c:pt>
                <c:pt idx="1">
                  <c:v>34.521539999999995</c:v>
                </c:pt>
                <c:pt idx="2">
                  <c:v>41.571539999999978</c:v>
                </c:pt>
                <c:pt idx="3">
                  <c:v>48.62153999999996</c:v>
                </c:pt>
                <c:pt idx="4">
                  <c:v>55.671539999999943</c:v>
                </c:pt>
              </c:numCache>
            </c:numRef>
          </c:val>
          <c:extLst>
            <c:ext xmlns:c16="http://schemas.microsoft.com/office/drawing/2014/chart" uri="{C3380CC4-5D6E-409C-BE32-E72D297353CC}">
              <c16:uniqueId val="{00000007-EEED-4107-A687-D917D544BE82}"/>
            </c:ext>
          </c:extLst>
        </c:ser>
        <c:ser>
          <c:idx val="6"/>
          <c:order val="8"/>
          <c:tx>
            <c:strRef>
              <c:f>'Back-end'!$A$81</c:f>
              <c:strCache>
                <c:ptCount val="1"/>
                <c:pt idx="0">
                  <c:v>Residential</c:v>
                </c:pt>
              </c:strCache>
            </c:strRef>
          </c:tx>
          <c:spPr>
            <a:solidFill>
              <a:schemeClr val="accent3"/>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'Back-end'!$B$81:$F$81</c:f>
              <c:numCache>
                <c:formatCode>0.0</c:formatCode>
                <c:ptCount val="5"/>
                <c:pt idx="0">
                  <c:v>60.519849999999998</c:v>
                </c:pt>
                <c:pt idx="1">
                  <c:v>70.932710000000014</c:v>
                </c:pt>
                <c:pt idx="2">
                  <c:v>77.932710000000043</c:v>
                </c:pt>
                <c:pt idx="3">
                  <c:v>84.932710000000071</c:v>
                </c:pt>
                <c:pt idx="4">
                  <c:v>91.9327100000001</c:v>
                </c:pt>
              </c:numCache>
            </c:numRef>
          </c:val>
          <c:extLst>
            <c:ext xmlns:c16="http://schemas.microsoft.com/office/drawing/2014/chart" uri="{C3380CC4-5D6E-409C-BE32-E72D297353CC}">
              <c16:uniqueId val="{00000008-EEED-4107-A687-D917D544BE82}"/>
            </c:ext>
          </c:extLst>
        </c:ser>
        <c:dLbls>
          <c:showLegendKey val="0"/>
          <c:showVal val="0"/>
          <c:showCatName val="0"/>
          <c:showSerName val="0"/>
          <c:showPercent val="0"/>
          <c:showBubbleSize val="0"/>
        </c:dLbls>
        <c:gapWidth val="150"/>
        <c:overlap val="100"/>
        <c:axId val="1208774815"/>
        <c:axId val="1112760223"/>
      </c:barChart>
      <c:barChart>
        <c:barDir val="col"/>
        <c:grouping val="stacked"/>
        <c:varyColors val="0"/>
        <c:ser>
          <c:idx val="10"/>
          <c:order val="9"/>
          <c:tx>
            <c:strRef>
              <c:f>'Back-end'!$A$73</c:f>
              <c:strCache>
                <c:ptCount val="1"/>
                <c:pt idx="0">
                  <c:v>Forestry</c:v>
                </c:pt>
              </c:strCache>
            </c:strRef>
          </c:tx>
          <c:spPr>
            <a:solidFill>
              <a:schemeClr val="accent6">
                <a:lumMod val="75000"/>
              </a:schemeClr>
            </a:solidFill>
            <a:ln>
              <a:noFill/>
            </a:ln>
            <a:effectLst/>
          </c:spPr>
          <c:invertIfNegative val="0"/>
          <c:val>
            <c:numRef>
              <c:f>'Back-end'!$B$73:$F$73</c:f>
              <c:numCache>
                <c:formatCode>0.0</c:formatCode>
                <c:ptCount val="5"/>
                <c:pt idx="0">
                  <c:v>-22.931000000000001</c:v>
                </c:pt>
                <c:pt idx="1">
                  <c:v>-61.339453087308726</c:v>
                </c:pt>
                <c:pt idx="2">
                  <c:v>-90.442363378337802</c:v>
                </c:pt>
                <c:pt idx="3">
                  <c:v>-119.54527366936688</c:v>
                </c:pt>
                <c:pt idx="4">
                  <c:v>-148.64818396039607</c:v>
                </c:pt>
              </c:numCache>
            </c:numRef>
          </c:val>
          <c:extLst>
            <c:ext xmlns:c16="http://schemas.microsoft.com/office/drawing/2014/chart" uri="{C3380CC4-5D6E-409C-BE32-E72D297353CC}">
              <c16:uniqueId val="{00000009-EEED-4107-A687-D917D544BE82}"/>
            </c:ext>
          </c:extLst>
        </c:ser>
        <c:ser>
          <c:idx val="9"/>
          <c:order val="10"/>
          <c:tx>
            <c:strRef>
              <c:f>'Back-end'!$A$85</c:f>
              <c:strCache>
                <c:ptCount val="1"/>
                <c:pt idx="0">
                  <c:v>Negative Emissions for 2050 Net-Zero Target</c:v>
                </c:pt>
              </c:strCache>
            </c:strRef>
          </c:tx>
          <c:spPr>
            <a:solidFill>
              <a:schemeClr val="accent6">
                <a:lumMod val="40000"/>
                <a:lumOff val="60000"/>
              </a:schemeClr>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'Back-end'!$B$85:$F$85</c:f>
              <c:numCache>
                <c:formatCode>0.00</c:formatCode>
                <c:ptCount val="5"/>
                <c:pt idx="4">
                  <c:v>-356.67290603960379</c:v>
                </c:pt>
              </c:numCache>
            </c:numRef>
          </c:val>
          <c:extLst>
            <c:ext xmlns:c16="http://schemas.microsoft.com/office/drawing/2014/chart" uri="{C3380CC4-5D6E-409C-BE32-E72D297353CC}">
              <c16:uniqueId val="{0000000A-EEED-4107-A687-D917D544BE82}"/>
            </c:ext>
          </c:extLst>
        </c:ser>
        <c:dLbls>
          <c:showLegendKey val="0"/>
          <c:showVal val="0"/>
          <c:showCatName val="0"/>
          <c:showSerName val="0"/>
          <c:showPercent val="0"/>
          <c:showBubbleSize val="0"/>
        </c:dLbls>
        <c:gapWidth val="150"/>
        <c:overlap val="100"/>
        <c:axId val="311690384"/>
        <c:axId val="291042752"/>
      </c:barChart>
      <c:catAx>
        <c:axId val="120877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12760223"/>
        <c:crosses val="autoZero"/>
        <c:auto val="1"/>
        <c:lblAlgn val="ctr"/>
        <c:lblOffset val="100"/>
        <c:noMultiLvlLbl val="0"/>
      </c:catAx>
      <c:valAx>
        <c:axId val="1112760223"/>
        <c:scaling>
          <c:orientation val="minMax"/>
          <c:max val="700"/>
          <c:min val="-6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0" i="0" baseline="0">
                    <a:effectLst/>
                  </a:rPr>
                  <a:t>Greenhouse Gas Emissions (Mt CO2-eq)</a:t>
                </a:r>
                <a:endParaRPr lang="en-AU"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08774815"/>
        <c:crosses val="autoZero"/>
        <c:crossBetween val="between"/>
        <c:majorUnit val="100"/>
      </c:valAx>
      <c:valAx>
        <c:axId val="291042752"/>
        <c:scaling>
          <c:orientation val="minMax"/>
          <c:max val="700"/>
          <c:min val="-600"/>
        </c:scaling>
        <c:delete val="1"/>
        <c:axPos val="r"/>
        <c:numFmt formatCode="0" sourceLinked="0"/>
        <c:majorTickMark val="out"/>
        <c:minorTickMark val="none"/>
        <c:tickLblPos val="nextTo"/>
        <c:crossAx val="311690384"/>
        <c:crosses val="max"/>
        <c:crossBetween val="between"/>
        <c:majorUnit val="100"/>
      </c:valAx>
      <c:catAx>
        <c:axId val="311690384"/>
        <c:scaling>
          <c:orientation val="minMax"/>
        </c:scaling>
        <c:delete val="1"/>
        <c:axPos val="b"/>
        <c:numFmt formatCode="General" sourceLinked="1"/>
        <c:majorTickMark val="out"/>
        <c:minorTickMark val="none"/>
        <c:tickLblPos val="nextTo"/>
        <c:crossAx val="291042752"/>
        <c:crosses val="autoZero"/>
        <c:auto val="1"/>
        <c:lblAlgn val="ctr"/>
        <c:lblOffset val="100"/>
        <c:noMultiLvlLbl val="0"/>
      </c:catAx>
      <c:spPr>
        <a:noFill/>
        <a:ln>
          <a:noFill/>
        </a:ln>
        <a:effectLst/>
      </c:spPr>
    </c:plotArea>
    <c:legend>
      <c:legendPos val="b"/>
      <c:layout>
        <c:manualLayout>
          <c:xMode val="edge"/>
          <c:yMode val="edge"/>
          <c:x val="1.3133693304714148E-2"/>
          <c:y val="0.8325451855831455"/>
          <c:w val="0.98346076694897389"/>
          <c:h val="0.166910572745570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Australia Gross Value Added by Industry: </a:t>
            </a:r>
            <a:r>
              <a:rPr lang="en-AU" baseline="0"/>
              <a:t>2008-2050</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2"/>
          <c:order val="0"/>
          <c:tx>
            <c:strRef>
              <c:f>'Back-end'!$A$32</c:f>
              <c:strCache>
                <c:ptCount val="1"/>
                <c:pt idx="0">
                  <c:v>Forestry</c:v>
                </c:pt>
              </c:strCache>
            </c:strRef>
          </c:tx>
          <c:spPr>
            <a:solidFill>
              <a:schemeClr val="accent6">
                <a:lumMod val="75000"/>
              </a:schemeClr>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'Back-end'!$B$32:$AR$32</c:f>
              <c:numCache>
                <c:formatCode>0.00</c:formatCode>
                <c:ptCount val="43"/>
                <c:pt idx="0">
                  <c:v>1.1125</c:v>
                </c:pt>
                <c:pt idx="1">
                  <c:v>1.31487</c:v>
                </c:pt>
                <c:pt idx="2">
                  <c:v>1.4778</c:v>
                </c:pt>
                <c:pt idx="3">
                  <c:v>1.3426999999999998</c:v>
                </c:pt>
                <c:pt idx="4">
                  <c:v>1.16679</c:v>
                </c:pt>
                <c:pt idx="5">
                  <c:v>1.2970350000000002</c:v>
                </c:pt>
                <c:pt idx="6">
                  <c:v>1.4982050000000002</c:v>
                </c:pt>
                <c:pt idx="7">
                  <c:v>1.5734350000000001</c:v>
                </c:pt>
                <c:pt idx="8">
                  <c:v>1.8783200000000002</c:v>
                </c:pt>
                <c:pt idx="9">
                  <c:v>1.9406400000000001</c:v>
                </c:pt>
                <c:pt idx="10">
                  <c:v>2.1061377792000004</c:v>
                </c:pt>
                <c:pt idx="11">
                  <c:v>2.2409305970688007</c:v>
                </c:pt>
                <c:pt idx="12">
                  <c:v>2.3843501552812039</c:v>
                </c:pt>
                <c:pt idx="13">
                  <c:v>2.536948565219201</c:v>
                </c:pt>
                <c:pt idx="14">
                  <c:v>2.6993132733932299</c:v>
                </c:pt>
                <c:pt idx="15">
                  <c:v>2.8720693228903968</c:v>
                </c:pt>
                <c:pt idx="16">
                  <c:v>3.0558817595553824</c:v>
                </c:pt>
                <c:pt idx="17">
                  <c:v>3.2514581921669272</c:v>
                </c:pt>
                <c:pt idx="18">
                  <c:v>3.4595515164656105</c:v>
                </c:pt>
                <c:pt idx="19">
                  <c:v>3.6809628135194097</c:v>
                </c:pt>
                <c:pt idx="20">
                  <c:v>3.9165444335846522</c:v>
                </c:pt>
                <c:pt idx="21">
                  <c:v>4.1672032773340701</c:v>
                </c:pt>
                <c:pt idx="22">
                  <c:v>4.4339042870834513</c:v>
                </c:pt>
                <c:pt idx="23">
                  <c:v>4.7176741614567925</c:v>
                </c:pt>
                <c:pt idx="24">
                  <c:v>5.0196053077900276</c:v>
                </c:pt>
                <c:pt idx="25">
                  <c:v>5.3408600474885892</c:v>
                </c:pt>
                <c:pt idx="26">
                  <c:v>5.6826750905278596</c:v>
                </c:pt>
                <c:pt idx="27">
                  <c:v>6.0463662963216427</c:v>
                </c:pt>
                <c:pt idx="28">
                  <c:v>6.433333739286228</c:v>
                </c:pt>
                <c:pt idx="29">
                  <c:v>6.8450670986005466</c:v>
                </c:pt>
                <c:pt idx="30">
                  <c:v>7.2831513929109821</c:v>
                </c:pt>
                <c:pt idx="31">
                  <c:v>7.749273082057285</c:v>
                </c:pt>
                <c:pt idx="32">
                  <c:v>8.2452265593089518</c:v>
                </c:pt>
                <c:pt idx="33">
                  <c:v>8.7729210591047249</c:v>
                </c:pt>
                <c:pt idx="34">
                  <c:v>9.3343880068874281</c:v>
                </c:pt>
                <c:pt idx="35">
                  <c:v>9.9317888393282239</c:v>
                </c:pt>
                <c:pt idx="36">
                  <c:v>10.567423325045231</c:v>
                </c:pt>
                <c:pt idx="37">
                  <c:v>11.243738417848126</c:v>
                </c:pt>
                <c:pt idx="38">
                  <c:v>11.963337676590408</c:v>
                </c:pt>
                <c:pt idx="39">
                  <c:v>12.728991287892194</c:v>
                </c:pt>
                <c:pt idx="40">
                  <c:v>13.543646730317295</c:v>
                </c:pt>
                <c:pt idx="41">
                  <c:v>14.410440121057603</c:v>
                </c:pt>
                <c:pt idx="42">
                  <c:v>15.332708288805289</c:v>
                </c:pt>
              </c:numCache>
            </c:numRef>
          </c:val>
          <c:extLst>
            <c:ext xmlns:c16="http://schemas.microsoft.com/office/drawing/2014/chart" uri="{C3380CC4-5D6E-409C-BE32-E72D297353CC}">
              <c16:uniqueId val="{00000001-8471-B942-BF93-0EAAC3D61F58}"/>
            </c:ext>
          </c:extLst>
        </c:ser>
        <c:ser>
          <c:idx val="0"/>
          <c:order val="1"/>
          <c:tx>
            <c:strRef>
              <c:f>'Back-end'!$A$31</c:f>
              <c:strCache>
                <c:ptCount val="1"/>
                <c:pt idx="0">
                  <c:v>Agriculture</c:v>
                </c:pt>
              </c:strCache>
            </c:strRef>
          </c:tx>
          <c:spPr>
            <a:solidFill>
              <a:schemeClr val="accent2"/>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'Back-end'!$B$31:$AR$31</c:f>
              <c:numCache>
                <c:formatCode>0.00</c:formatCode>
                <c:ptCount val="43"/>
                <c:pt idx="0">
                  <c:v>23.9175</c:v>
                </c:pt>
                <c:pt idx="1">
                  <c:v>24.639975</c:v>
                </c:pt>
                <c:pt idx="2">
                  <c:v>25.891200000000001</c:v>
                </c:pt>
                <c:pt idx="3">
                  <c:v>27.19098</c:v>
                </c:pt>
                <c:pt idx="4">
                  <c:v>28.3461</c:v>
                </c:pt>
                <c:pt idx="5">
                  <c:v>28.197885000000003</c:v>
                </c:pt>
                <c:pt idx="6">
                  <c:v>28.846305000000005</c:v>
                </c:pt>
                <c:pt idx="7">
                  <c:v>30.197005000000001</c:v>
                </c:pt>
                <c:pt idx="8">
                  <c:v>32.739690000000003</c:v>
                </c:pt>
                <c:pt idx="9">
                  <c:v>32.958120000000001</c:v>
                </c:pt>
                <c:pt idx="10">
                  <c:v>34.827504566400002</c:v>
                </c:pt>
                <c:pt idx="11">
                  <c:v>36.081294730790404</c:v>
                </c:pt>
                <c:pt idx="12">
                  <c:v>37.38022134109886</c:v>
                </c:pt>
                <c:pt idx="13">
                  <c:v>38.725909309378423</c:v>
                </c:pt>
                <c:pt idx="14">
                  <c:v>40.120042044516047</c:v>
                </c:pt>
                <c:pt idx="15">
                  <c:v>41.564363558118629</c:v>
                </c:pt>
                <c:pt idx="16">
                  <c:v>43.060680646210898</c:v>
                </c:pt>
                <c:pt idx="17">
                  <c:v>44.610865149474492</c:v>
                </c:pt>
                <c:pt idx="18">
                  <c:v>46.216856294855575</c:v>
                </c:pt>
                <c:pt idx="19">
                  <c:v>47.880663121470377</c:v>
                </c:pt>
                <c:pt idx="20">
                  <c:v>49.604366993843314</c:v>
                </c:pt>
                <c:pt idx="21">
                  <c:v>51.390124205621674</c:v>
                </c:pt>
                <c:pt idx="22">
                  <c:v>53.240168677024059</c:v>
                </c:pt>
                <c:pt idx="23">
                  <c:v>55.156814749396929</c:v>
                </c:pt>
                <c:pt idx="24">
                  <c:v>57.142460080375223</c:v>
                </c:pt>
                <c:pt idx="25">
                  <c:v>59.199588643268733</c:v>
                </c:pt>
                <c:pt idx="26">
                  <c:v>61.33077383442641</c:v>
                </c:pt>
                <c:pt idx="27">
                  <c:v>63.538681692465765</c:v>
                </c:pt>
                <c:pt idx="28">
                  <c:v>65.826074233394536</c:v>
                </c:pt>
                <c:pt idx="29">
                  <c:v>68.195812905796743</c:v>
                </c:pt>
                <c:pt idx="30">
                  <c:v>70.650862170405432</c:v>
                </c:pt>
                <c:pt idx="31">
                  <c:v>73.194293208540032</c:v>
                </c:pt>
                <c:pt idx="32">
                  <c:v>75.829287764047479</c:v>
                </c:pt>
                <c:pt idx="33">
                  <c:v>78.559142123553187</c:v>
                </c:pt>
                <c:pt idx="34">
                  <c:v>81.387271240001098</c:v>
                </c:pt>
                <c:pt idx="35">
                  <c:v>84.317213004641147</c:v>
                </c:pt>
                <c:pt idx="36">
                  <c:v>87.352632672808227</c:v>
                </c:pt>
                <c:pt idx="37">
                  <c:v>90.497327449029328</c:v>
                </c:pt>
                <c:pt idx="38">
                  <c:v>93.75523123719438</c:v>
                </c:pt>
                <c:pt idx="39">
                  <c:v>97.130419561733376</c:v>
                </c:pt>
                <c:pt idx="40">
                  <c:v>100.62711466595579</c:v>
                </c:pt>
                <c:pt idx="41">
                  <c:v>104.2496907939302</c:v>
                </c:pt>
                <c:pt idx="42">
                  <c:v>108.0026796625117</c:v>
                </c:pt>
              </c:numCache>
            </c:numRef>
          </c:val>
          <c:extLst>
            <c:ext xmlns:c16="http://schemas.microsoft.com/office/drawing/2014/chart" uri="{C3380CC4-5D6E-409C-BE32-E72D297353CC}">
              <c16:uniqueId val="{00000000-8471-B942-BF93-0EAAC3D61F58}"/>
            </c:ext>
          </c:extLst>
        </c:ser>
        <c:ser>
          <c:idx val="3"/>
          <c:order val="2"/>
          <c:tx>
            <c:strRef>
              <c:f>'Back-end'!$A$33</c:f>
              <c:strCache>
                <c:ptCount val="1"/>
                <c:pt idx="0">
                  <c:v>Mining</c:v>
                </c:pt>
              </c:strCache>
            </c:strRef>
          </c:tx>
          <c:spPr>
            <a:solidFill>
              <a:schemeClr val="tx1"/>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'Back-end'!$B$33:$AR$33</c:f>
              <c:numCache>
                <c:formatCode>0.00</c:formatCode>
                <c:ptCount val="43"/>
                <c:pt idx="0">
                  <c:v>111.9025</c:v>
                </c:pt>
                <c:pt idx="1">
                  <c:v>120.15378</c:v>
                </c:pt>
                <c:pt idx="2">
                  <c:v>128.84219999999999</c:v>
                </c:pt>
                <c:pt idx="3">
                  <c:v>150.20143999999999</c:v>
                </c:pt>
                <c:pt idx="4">
                  <c:v>140.42348999999999</c:v>
                </c:pt>
                <c:pt idx="5">
                  <c:v>133.953135</c:v>
                </c:pt>
                <c:pt idx="6">
                  <c:v>133.80894499999999</c:v>
                </c:pt>
                <c:pt idx="7">
                  <c:v>117.66362000000001</c:v>
                </c:pt>
                <c:pt idx="8">
                  <c:v>120.21354000000001</c:v>
                </c:pt>
                <c:pt idx="9">
                  <c:v>142.23716000000002</c:v>
                </c:pt>
                <c:pt idx="10">
                  <c:v>148.70895078000001</c:v>
                </c:pt>
                <c:pt idx="11">
                  <c:v>152.42667454950001</c:v>
                </c:pt>
                <c:pt idx="12">
                  <c:v>156.23734141323749</c:v>
                </c:pt>
                <c:pt idx="13">
                  <c:v>160.1432749485684</c:v>
                </c:pt>
                <c:pt idx="14">
                  <c:v>164.14685682228259</c:v>
                </c:pt>
                <c:pt idx="15">
                  <c:v>168.25052824283964</c:v>
                </c:pt>
                <c:pt idx="16">
                  <c:v>172.45679144891062</c:v>
                </c:pt>
                <c:pt idx="17">
                  <c:v>176.76821123513338</c:v>
                </c:pt>
                <c:pt idx="18">
                  <c:v>181.18741651601169</c:v>
                </c:pt>
                <c:pt idx="19">
                  <c:v>185.71710192891197</c:v>
                </c:pt>
                <c:pt idx="20">
                  <c:v>190.36002947713476</c:v>
                </c:pt>
                <c:pt idx="21">
                  <c:v>195.11903021406312</c:v>
                </c:pt>
                <c:pt idx="22">
                  <c:v>199.99700596941469</c:v>
                </c:pt>
                <c:pt idx="23">
                  <c:v>204.99693111865002</c:v>
                </c:pt>
                <c:pt idx="24">
                  <c:v>210.12185439661627</c:v>
                </c:pt>
                <c:pt idx="25">
                  <c:v>215.37490075653167</c:v>
                </c:pt>
                <c:pt idx="26">
                  <c:v>220.75927327544494</c:v>
                </c:pt>
                <c:pt idx="27">
                  <c:v>226.27825510733103</c:v>
                </c:pt>
                <c:pt idx="28">
                  <c:v>231.93521148501429</c:v>
                </c:pt>
                <c:pt idx="29">
                  <c:v>237.73359177213962</c:v>
                </c:pt>
                <c:pt idx="30">
                  <c:v>243.6769315664431</c:v>
                </c:pt>
                <c:pt idx="31">
                  <c:v>249.76885485560416</c:v>
                </c:pt>
                <c:pt idx="32">
                  <c:v>256.01307622699426</c:v>
                </c:pt>
                <c:pt idx="33">
                  <c:v>262.41340313266909</c:v>
                </c:pt>
                <c:pt idx="34">
                  <c:v>268.9737382109858</c:v>
                </c:pt>
                <c:pt idx="35">
                  <c:v>275.69808166626041</c:v>
                </c:pt>
                <c:pt idx="36">
                  <c:v>282.5905337079169</c:v>
                </c:pt>
                <c:pt idx="37">
                  <c:v>289.65529705061482</c:v>
                </c:pt>
                <c:pt idx="38">
                  <c:v>296.89667947688014</c:v>
                </c:pt>
                <c:pt idx="39">
                  <c:v>304.31909646380211</c:v>
                </c:pt>
                <c:pt idx="40">
                  <c:v>311.92707387539713</c:v>
                </c:pt>
                <c:pt idx="41">
                  <c:v>319.72525072228206</c:v>
                </c:pt>
                <c:pt idx="42">
                  <c:v>327.71838199033908</c:v>
                </c:pt>
              </c:numCache>
            </c:numRef>
          </c:val>
          <c:extLst>
            <c:ext xmlns:c16="http://schemas.microsoft.com/office/drawing/2014/chart" uri="{C3380CC4-5D6E-409C-BE32-E72D297353CC}">
              <c16:uniqueId val="{00000002-8471-B942-BF93-0EAAC3D61F58}"/>
            </c:ext>
          </c:extLst>
        </c:ser>
        <c:ser>
          <c:idx val="6"/>
          <c:order val="3"/>
          <c:tx>
            <c:strRef>
              <c:f>'Back-end'!$A$39</c:f>
              <c:strCache>
                <c:ptCount val="1"/>
                <c:pt idx="0">
                  <c:v>Electricity</c:v>
                </c:pt>
              </c:strCache>
            </c:strRef>
          </c:tx>
          <c:spPr>
            <a:solidFill>
              <a:srgbClr val="FF0000"/>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'Back-end'!$B$39:$AR$39</c:f>
              <c:numCache>
                <c:formatCode>0.00</c:formatCode>
                <c:ptCount val="43"/>
                <c:pt idx="0">
                  <c:v>21.420625000000001</c:v>
                </c:pt>
                <c:pt idx="1">
                  <c:v>23.930880000000002</c:v>
                </c:pt>
                <c:pt idx="2">
                  <c:v>25.288799999999998</c:v>
                </c:pt>
                <c:pt idx="3">
                  <c:v>26.624320000000001</c:v>
                </c:pt>
                <c:pt idx="4">
                  <c:v>28.556429999999995</c:v>
                </c:pt>
                <c:pt idx="5">
                  <c:v>28.642995000000003</c:v>
                </c:pt>
                <c:pt idx="6">
                  <c:v>28.689890000000002</c:v>
                </c:pt>
                <c:pt idx="7">
                  <c:v>28.433109999999999</c:v>
                </c:pt>
                <c:pt idx="8">
                  <c:v>29.300519999999999</c:v>
                </c:pt>
                <c:pt idx="9">
                  <c:v>30.0794</c:v>
                </c:pt>
                <c:pt idx="10">
                  <c:v>28.514235231428515</c:v>
                </c:pt>
                <c:pt idx="11">
                  <c:v>28.117272348794906</c:v>
                </c:pt>
                <c:pt idx="12">
                  <c:v>28.280352528417914</c:v>
                </c:pt>
                <c:pt idx="13">
                  <c:v>28.444378573082734</c:v>
                </c:pt>
                <c:pt idx="14">
                  <c:v>28.609355968806614</c:v>
                </c:pt>
                <c:pt idx="15">
                  <c:v>28.775290233425693</c:v>
                </c:pt>
                <c:pt idx="16">
                  <c:v>28.942186916779566</c:v>
                </c:pt>
                <c:pt idx="17">
                  <c:v>29.110051600896881</c:v>
                </c:pt>
                <c:pt idx="18">
                  <c:v>29.278889900182087</c:v>
                </c:pt>
                <c:pt idx="19">
                  <c:v>29.448707461603146</c:v>
                </c:pt>
                <c:pt idx="20">
                  <c:v>29.619509964880443</c:v>
                </c:pt>
                <c:pt idx="21">
                  <c:v>29.791303122676748</c:v>
                </c:pt>
                <c:pt idx="22">
                  <c:v>29.964092680788276</c:v>
                </c:pt>
                <c:pt idx="23">
                  <c:v>30.137884418336846</c:v>
                </c:pt>
                <c:pt idx="24">
                  <c:v>30.3126841479632</c:v>
                </c:pt>
                <c:pt idx="25">
                  <c:v>30.488497716021392</c:v>
                </c:pt>
                <c:pt idx="26">
                  <c:v>30.665331002774312</c:v>
                </c:pt>
                <c:pt idx="27">
                  <c:v>30.843189922590408</c:v>
                </c:pt>
                <c:pt idx="28">
                  <c:v>31.022080424141429</c:v>
                </c:pt>
                <c:pt idx="29">
                  <c:v>31.202008490601447</c:v>
                </c:pt>
                <c:pt idx="30">
                  <c:v>31.382980139846939</c:v>
                </c:pt>
                <c:pt idx="31">
                  <c:v>31.565001424658053</c:v>
                </c:pt>
                <c:pt idx="32">
                  <c:v>31.748078432921069</c:v>
                </c:pt>
                <c:pt idx="33">
                  <c:v>31.932217287832017</c:v>
                </c:pt>
                <c:pt idx="34">
                  <c:v>32.117424148101442</c:v>
                </c:pt>
                <c:pt idx="35">
                  <c:v>32.303705208160437</c:v>
                </c:pt>
                <c:pt idx="36">
                  <c:v>32.491066698367767</c:v>
                </c:pt>
                <c:pt idx="37">
                  <c:v>32.679514885218303</c:v>
                </c:pt>
                <c:pt idx="38">
                  <c:v>32.869056071552571</c:v>
                </c:pt>
                <c:pt idx="39">
                  <c:v>33.059696596767573</c:v>
                </c:pt>
                <c:pt idx="40">
                  <c:v>33.251442837028833</c:v>
                </c:pt>
                <c:pt idx="41">
                  <c:v>33.444301205483605</c:v>
                </c:pt>
                <c:pt idx="42">
                  <c:v>33.638278152475408</c:v>
                </c:pt>
              </c:numCache>
            </c:numRef>
          </c:val>
          <c:extLst>
            <c:ext xmlns:c16="http://schemas.microsoft.com/office/drawing/2014/chart" uri="{C3380CC4-5D6E-409C-BE32-E72D297353CC}">
              <c16:uniqueId val="{00000004-8471-B942-BF93-0EAAC3D61F58}"/>
            </c:ext>
          </c:extLst>
        </c:ser>
        <c:ser>
          <c:idx val="5"/>
          <c:order val="4"/>
          <c:tx>
            <c:strRef>
              <c:f>'Back-end'!$A$34</c:f>
              <c:strCache>
                <c:ptCount val="1"/>
                <c:pt idx="0">
                  <c:v>Manufacturing</c:v>
                </c:pt>
              </c:strCache>
            </c:strRef>
          </c:tx>
          <c:spPr>
            <a:solidFill>
              <a:schemeClr val="accent4"/>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'Back-end'!$B$34:$AR$34</c:f>
              <c:numCache>
                <c:formatCode>0.00</c:formatCode>
                <c:ptCount val="43"/>
                <c:pt idx="0">
                  <c:v>132.08625000000001</c:v>
                </c:pt>
                <c:pt idx="1">
                  <c:v>124.209705</c:v>
                </c:pt>
                <c:pt idx="2">
                  <c:v>120.24059999999999</c:v>
                </c:pt>
                <c:pt idx="3">
                  <c:v>118.51024</c:v>
                </c:pt>
                <c:pt idx="4">
                  <c:v>113.58446999999998</c:v>
                </c:pt>
                <c:pt idx="5">
                  <c:v>107.910315</c:v>
                </c:pt>
                <c:pt idx="6">
                  <c:v>107.17043500000001</c:v>
                </c:pt>
                <c:pt idx="7">
                  <c:v>107.535</c:v>
                </c:pt>
                <c:pt idx="8">
                  <c:v>106.7261</c:v>
                </c:pt>
                <c:pt idx="9">
                  <c:v>106.69204000000001</c:v>
                </c:pt>
                <c:pt idx="10">
                  <c:v>106.3228855416</c:v>
                </c:pt>
                <c:pt idx="11">
                  <c:v>103.8774591741432</c:v>
                </c:pt>
                <c:pt idx="12">
                  <c:v>101.4882776131379</c:v>
                </c:pt>
                <c:pt idx="13">
                  <c:v>99.154047228035722</c:v>
                </c:pt>
                <c:pt idx="14">
                  <c:v>96.873504141790903</c:v>
                </c:pt>
                <c:pt idx="15">
                  <c:v>94.64541354652971</c:v>
                </c:pt>
                <c:pt idx="16">
                  <c:v>92.468569034959529</c:v>
                </c:pt>
                <c:pt idx="17">
                  <c:v>90.341791947155457</c:v>
                </c:pt>
                <c:pt idx="18">
                  <c:v>88.263930732370881</c:v>
                </c:pt>
                <c:pt idx="19">
                  <c:v>86.233860325526351</c:v>
                </c:pt>
                <c:pt idx="20">
                  <c:v>84.250481538039239</c:v>
                </c:pt>
                <c:pt idx="21">
                  <c:v>82.312720462664331</c:v>
                </c:pt>
                <c:pt idx="22">
                  <c:v>80.419527892023055</c:v>
                </c:pt>
                <c:pt idx="23">
                  <c:v>78.569878750506518</c:v>
                </c:pt>
                <c:pt idx="24">
                  <c:v>76.762771539244866</c:v>
                </c:pt>
                <c:pt idx="25">
                  <c:v>74.997227793842228</c:v>
                </c:pt>
                <c:pt idx="26">
                  <c:v>73.272291554583859</c:v>
                </c:pt>
                <c:pt idx="27">
                  <c:v>71.587028848828425</c:v>
                </c:pt>
                <c:pt idx="28">
                  <c:v>69.94052718530537</c:v>
                </c:pt>
                <c:pt idx="29">
                  <c:v>68.331895060043351</c:v>
                </c:pt>
                <c:pt idx="30">
                  <c:v>66.760261473662354</c:v>
                </c:pt>
                <c:pt idx="31">
                  <c:v>65.224775459768125</c:v>
                </c:pt>
                <c:pt idx="32">
                  <c:v>63.724605624193458</c:v>
                </c:pt>
                <c:pt idx="33">
                  <c:v>62.258939694837011</c:v>
                </c:pt>
                <c:pt idx="34">
                  <c:v>60.826984081855755</c:v>
                </c:pt>
                <c:pt idx="35">
                  <c:v>59.42796344797307</c:v>
                </c:pt>
                <c:pt idx="36">
                  <c:v>58.061120288669692</c:v>
                </c:pt>
                <c:pt idx="37">
                  <c:v>56.725714522030287</c:v>
                </c:pt>
                <c:pt idx="38">
                  <c:v>55.421023088023588</c:v>
                </c:pt>
                <c:pt idx="39">
                  <c:v>54.146339556999045</c:v>
                </c:pt>
                <c:pt idx="40">
                  <c:v>52.900973747188068</c:v>
                </c:pt>
                <c:pt idx="41">
                  <c:v>51.684251351002743</c:v>
                </c:pt>
                <c:pt idx="42">
                  <c:v>50.495513569929678</c:v>
                </c:pt>
              </c:numCache>
            </c:numRef>
          </c:val>
          <c:extLst>
            <c:ext xmlns:c16="http://schemas.microsoft.com/office/drawing/2014/chart" uri="{C3380CC4-5D6E-409C-BE32-E72D297353CC}">
              <c16:uniqueId val="{00000003-8471-B942-BF93-0EAAC3D61F58}"/>
            </c:ext>
          </c:extLst>
        </c:ser>
        <c:ser>
          <c:idx val="7"/>
          <c:order val="5"/>
          <c:tx>
            <c:strRef>
              <c:f>'Back-end'!$A$35</c:f>
              <c:strCache>
                <c:ptCount val="1"/>
                <c:pt idx="0">
                  <c:v>Gas, Water &amp; Waste Services</c:v>
                </c:pt>
              </c:strCache>
            </c:strRef>
          </c:tx>
          <c:spPr>
            <a:solidFill>
              <a:srgbClr val="00B0F0"/>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'Back-end'!$B$35:$AR$35</c:f>
              <c:numCache>
                <c:formatCode>0.00</c:formatCode>
                <c:ptCount val="43"/>
                <c:pt idx="0">
                  <c:v>13.59625</c:v>
                </c:pt>
                <c:pt idx="1">
                  <c:v>13.791375</c:v>
                </c:pt>
                <c:pt idx="2">
                  <c:v>15.3834</c:v>
                </c:pt>
                <c:pt idx="3">
                  <c:v>17.3536</c:v>
                </c:pt>
                <c:pt idx="4">
                  <c:v>18.504480000000001</c:v>
                </c:pt>
                <c:pt idx="5">
                  <c:v>19.456635000000002</c:v>
                </c:pt>
                <c:pt idx="6">
                  <c:v>20.77758</c:v>
                </c:pt>
                <c:pt idx="7">
                  <c:v>20.98377</c:v>
                </c:pt>
                <c:pt idx="8">
                  <c:v>20.940830000000002</c:v>
                </c:pt>
                <c:pt idx="9">
                  <c:v>21.453119999999998</c:v>
                </c:pt>
                <c:pt idx="10">
                  <c:v>23.020055884799998</c:v>
                </c:pt>
                <c:pt idx="11">
                  <c:v>24.217098790809597</c:v>
                </c:pt>
                <c:pt idx="12">
                  <c:v>25.476387927931697</c:v>
                </c:pt>
                <c:pt idx="13">
                  <c:v>26.801160100184145</c:v>
                </c:pt>
                <c:pt idx="14">
                  <c:v>28.194820425393722</c:v>
                </c:pt>
                <c:pt idx="15">
                  <c:v>29.660951087514196</c:v>
                </c:pt>
                <c:pt idx="16">
                  <c:v>31.203320544064937</c:v>
                </c:pt>
                <c:pt idx="17">
                  <c:v>32.825893212356313</c:v>
                </c:pt>
                <c:pt idx="18">
                  <c:v>34.532839659398846</c:v>
                </c:pt>
                <c:pt idx="19">
                  <c:v>36.328547321687587</c:v>
                </c:pt>
                <c:pt idx="20">
                  <c:v>38.217631782415346</c:v>
                </c:pt>
                <c:pt idx="21">
                  <c:v>40.204948635100948</c:v>
                </c:pt>
                <c:pt idx="22">
                  <c:v>42.295605964126196</c:v>
                </c:pt>
                <c:pt idx="23">
                  <c:v>44.494977474260757</c:v>
                </c:pt>
                <c:pt idx="24">
                  <c:v>46.808716302922321</c:v>
                </c:pt>
                <c:pt idx="25">
                  <c:v>49.242769550674282</c:v>
                </c:pt>
                <c:pt idx="26">
                  <c:v>51.80339356730935</c:v>
                </c:pt>
                <c:pt idx="27">
                  <c:v>54.497170032809436</c:v>
                </c:pt>
                <c:pt idx="28">
                  <c:v>57.331022874515526</c:v>
                </c:pt>
                <c:pt idx="29">
                  <c:v>60.312236063990333</c:v>
                </c:pt>
                <c:pt idx="30">
                  <c:v>63.448472339317831</c:v>
                </c:pt>
                <c:pt idx="31">
                  <c:v>66.747792900962367</c:v>
                </c:pt>
                <c:pt idx="32">
                  <c:v>70.21867813181241</c:v>
                </c:pt>
                <c:pt idx="33">
                  <c:v>73.870049394666665</c:v>
                </c:pt>
                <c:pt idx="34">
                  <c:v>77.711291963189339</c:v>
                </c:pt>
                <c:pt idx="35">
                  <c:v>81.752279145275182</c:v>
                </c:pt>
                <c:pt idx="36">
                  <c:v>86.003397660829492</c:v>
                </c:pt>
                <c:pt idx="37">
                  <c:v>90.475574339192633</c:v>
                </c:pt>
                <c:pt idx="38">
                  <c:v>95.180304204830648</c:v>
                </c:pt>
                <c:pt idx="39">
                  <c:v>100.12968002348184</c:v>
                </c:pt>
                <c:pt idx="40">
                  <c:v>105.3364233847029</c:v>
                </c:pt>
                <c:pt idx="41">
                  <c:v>110.81391740070745</c:v>
                </c:pt>
                <c:pt idx="42">
                  <c:v>116.57624110554424</c:v>
                </c:pt>
              </c:numCache>
            </c:numRef>
          </c:val>
          <c:extLst>
            <c:ext xmlns:c16="http://schemas.microsoft.com/office/drawing/2014/chart" uri="{C3380CC4-5D6E-409C-BE32-E72D297353CC}">
              <c16:uniqueId val="{00000005-8471-B942-BF93-0EAAC3D61F58}"/>
            </c:ext>
          </c:extLst>
        </c:ser>
        <c:ser>
          <c:idx val="8"/>
          <c:order val="6"/>
          <c:tx>
            <c:strRef>
              <c:f>'Back-end'!$A$36</c:f>
              <c:strCache>
                <c:ptCount val="1"/>
                <c:pt idx="0">
                  <c:v>Construction</c:v>
                </c:pt>
              </c:strCache>
            </c:strRef>
          </c:tx>
          <c:spPr>
            <a:solidFill>
              <a:srgbClr val="7030A0"/>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'Back-end'!$B$36:$AR$36</c:f>
              <c:numCache>
                <c:formatCode>0.00</c:formatCode>
                <c:ptCount val="43"/>
                <c:pt idx="0">
                  <c:v>94.068749999999994</c:v>
                </c:pt>
                <c:pt idx="1">
                  <c:v>94.804709999999986</c:v>
                </c:pt>
                <c:pt idx="2">
                  <c:v>102.9948</c:v>
                </c:pt>
                <c:pt idx="3">
                  <c:v>107.41078</c:v>
                </c:pt>
                <c:pt idx="4">
                  <c:v>108.64313999999999</c:v>
                </c:pt>
                <c:pt idx="5">
                  <c:v>111.38017500000001</c:v>
                </c:pt>
                <c:pt idx="6">
                  <c:v>114.55573000000001</c:v>
                </c:pt>
                <c:pt idx="7">
                  <c:v>119.27932000000001</c:v>
                </c:pt>
                <c:pt idx="8">
                  <c:v>122.68016</c:v>
                </c:pt>
                <c:pt idx="9">
                  <c:v>121.12360000000001</c:v>
                </c:pt>
                <c:pt idx="10">
                  <c:v>127.00536201600001</c:v>
                </c:pt>
                <c:pt idx="11">
                  <c:v>130.56151215244802</c:v>
                </c:pt>
                <c:pt idx="12">
                  <c:v>134.21723449271656</c:v>
                </c:pt>
                <c:pt idx="13">
                  <c:v>137.97531705851262</c:v>
                </c:pt>
                <c:pt idx="14">
                  <c:v>141.83862593615098</c:v>
                </c:pt>
                <c:pt idx="15">
                  <c:v>145.81010746236322</c:v>
                </c:pt>
                <c:pt idx="16">
                  <c:v>149.89279047130938</c:v>
                </c:pt>
                <c:pt idx="17">
                  <c:v>154.08978860450605</c:v>
                </c:pt>
                <c:pt idx="18">
                  <c:v>158.40430268543224</c:v>
                </c:pt>
                <c:pt idx="19">
                  <c:v>162.83962316062434</c:v>
                </c:pt>
                <c:pt idx="20">
                  <c:v>167.39913260912184</c:v>
                </c:pt>
                <c:pt idx="21">
                  <c:v>172.08630832217725</c:v>
                </c:pt>
                <c:pt idx="22">
                  <c:v>176.90472495519822</c:v>
                </c:pt>
                <c:pt idx="23">
                  <c:v>181.85805725394377</c:v>
                </c:pt>
                <c:pt idx="24">
                  <c:v>186.95008285705421</c:v>
                </c:pt>
                <c:pt idx="25">
                  <c:v>192.18468517705173</c:v>
                </c:pt>
                <c:pt idx="26">
                  <c:v>197.56585636200919</c:v>
                </c:pt>
                <c:pt idx="27">
                  <c:v>203.09770034014545</c:v>
                </c:pt>
                <c:pt idx="28">
                  <c:v>208.78443594966953</c:v>
                </c:pt>
                <c:pt idx="29">
                  <c:v>214.63040015626029</c:v>
                </c:pt>
                <c:pt idx="30">
                  <c:v>220.6400513606356</c:v>
                </c:pt>
                <c:pt idx="31">
                  <c:v>226.81797279873339</c:v>
                </c:pt>
                <c:pt idx="32">
                  <c:v>233.16887603709793</c:v>
                </c:pt>
                <c:pt idx="33">
                  <c:v>239.69760456613668</c:v>
                </c:pt>
                <c:pt idx="34">
                  <c:v>246.40913749398851</c:v>
                </c:pt>
                <c:pt idx="35">
                  <c:v>253.30859334382021</c:v>
                </c:pt>
                <c:pt idx="36">
                  <c:v>260.40123395744718</c:v>
                </c:pt>
                <c:pt idx="37">
                  <c:v>267.69246850825573</c:v>
                </c:pt>
                <c:pt idx="38">
                  <c:v>275.1878576264869</c:v>
                </c:pt>
                <c:pt idx="39">
                  <c:v>282.89311764002855</c:v>
                </c:pt>
                <c:pt idx="40">
                  <c:v>290.81412493394936</c:v>
                </c:pt>
                <c:pt idx="41">
                  <c:v>298.95692043209993</c:v>
                </c:pt>
                <c:pt idx="42">
                  <c:v>307.32771420419874</c:v>
                </c:pt>
              </c:numCache>
            </c:numRef>
          </c:val>
          <c:extLst>
            <c:ext xmlns:c16="http://schemas.microsoft.com/office/drawing/2014/chart" uri="{C3380CC4-5D6E-409C-BE32-E72D297353CC}">
              <c16:uniqueId val="{00000006-8471-B942-BF93-0EAAC3D61F58}"/>
            </c:ext>
          </c:extLst>
        </c:ser>
        <c:ser>
          <c:idx val="4"/>
          <c:order val="7"/>
          <c:tx>
            <c:strRef>
              <c:f>'Back-end'!$A$37</c:f>
              <c:strCache>
                <c:ptCount val="1"/>
                <c:pt idx="0">
                  <c:v>Services</c:v>
                </c:pt>
              </c:strCache>
            </c:strRef>
          </c:tx>
          <c:spPr>
            <a:solidFill>
              <a:srgbClr val="0070C0"/>
            </a:solidFill>
            <a:ln w="25400">
              <a:noFill/>
            </a:ln>
            <a:effectLst/>
          </c:spPr>
          <c:val>
            <c:numRef>
              <c:f>'Back-end'!$B$37:$AR$37</c:f>
              <c:numCache>
                <c:formatCode>0.00</c:formatCode>
                <c:ptCount val="43"/>
                <c:pt idx="0">
                  <c:v>544.18062499999996</c:v>
                </c:pt>
                <c:pt idx="1">
                  <c:v>563.40703500000006</c:v>
                </c:pt>
                <c:pt idx="2">
                  <c:v>585.07679999999993</c:v>
                </c:pt>
                <c:pt idx="3">
                  <c:v>606.11914000000002</c:v>
                </c:pt>
                <c:pt idx="4">
                  <c:v>623.95790999999997</c:v>
                </c:pt>
                <c:pt idx="5">
                  <c:v>622.5163050000001</c:v>
                </c:pt>
                <c:pt idx="6">
                  <c:v>631.21464000000003</c:v>
                </c:pt>
                <c:pt idx="7">
                  <c:v>643.68632000000002</c:v>
                </c:pt>
                <c:pt idx="8">
                  <c:v>664.13187000000005</c:v>
                </c:pt>
                <c:pt idx="9">
                  <c:v>681.04711999999995</c:v>
                </c:pt>
                <c:pt idx="10">
                  <c:v>712.03476395999985</c:v>
                </c:pt>
                <c:pt idx="11">
                  <c:v>729.83563305899975</c:v>
                </c:pt>
                <c:pt idx="12">
                  <c:v>748.08152388547467</c:v>
                </c:pt>
                <c:pt idx="13">
                  <c:v>766.78356198261145</c:v>
                </c:pt>
                <c:pt idx="14">
                  <c:v>785.95315103217672</c:v>
                </c:pt>
                <c:pt idx="15">
                  <c:v>805.60197980798102</c:v>
                </c:pt>
                <c:pt idx="16">
                  <c:v>825.74202930318052</c:v>
                </c:pt>
                <c:pt idx="17">
                  <c:v>846.38558003575997</c:v>
                </c:pt>
                <c:pt idx="18">
                  <c:v>867.54521953665392</c:v>
                </c:pt>
                <c:pt idx="19">
                  <c:v>889.23385002507018</c:v>
                </c:pt>
                <c:pt idx="20">
                  <c:v>911.46469627569684</c:v>
                </c:pt>
                <c:pt idx="21">
                  <c:v>934.25131368258917</c:v>
                </c:pt>
                <c:pt idx="22">
                  <c:v>957.60759652465379</c:v>
                </c:pt>
                <c:pt idx="23">
                  <c:v>981.54778643777001</c:v>
                </c:pt>
                <c:pt idx="24">
                  <c:v>1006.0864810987142</c:v>
                </c:pt>
                <c:pt idx="25">
                  <c:v>1031.2386431261821</c:v>
                </c:pt>
                <c:pt idx="26">
                  <c:v>1057.0196092043366</c:v>
                </c:pt>
                <c:pt idx="27">
                  <c:v>1083.445099434445</c:v>
                </c:pt>
                <c:pt idx="28">
                  <c:v>1110.5312269203059</c:v>
                </c:pt>
                <c:pt idx="29">
                  <c:v>1138.2945075933135</c:v>
                </c:pt>
                <c:pt idx="30">
                  <c:v>1166.7518702831462</c:v>
                </c:pt>
                <c:pt idx="31">
                  <c:v>1195.9206670402248</c:v>
                </c:pt>
                <c:pt idx="32">
                  <c:v>1225.8186837162302</c:v>
                </c:pt>
                <c:pt idx="33">
                  <c:v>1256.4641508091358</c:v>
                </c:pt>
                <c:pt idx="34">
                  <c:v>1287.8757545793642</c:v>
                </c:pt>
                <c:pt idx="35">
                  <c:v>1320.0726484438483</c:v>
                </c:pt>
                <c:pt idx="36">
                  <c:v>1353.0744646549444</c:v>
                </c:pt>
                <c:pt idx="37">
                  <c:v>1386.9013262713179</c:v>
                </c:pt>
                <c:pt idx="38">
                  <c:v>1421.5738594281006</c:v>
                </c:pt>
                <c:pt idx="39">
                  <c:v>1457.1132059138031</c:v>
                </c:pt>
                <c:pt idx="40">
                  <c:v>1493.5410360616481</c:v>
                </c:pt>
                <c:pt idx="41">
                  <c:v>1530.8795619631892</c:v>
                </c:pt>
                <c:pt idx="42">
                  <c:v>1569.1515510122688</c:v>
                </c:pt>
              </c:numCache>
            </c:numRef>
          </c:val>
          <c:extLst>
            <c:ext xmlns:c16="http://schemas.microsoft.com/office/drawing/2014/chart" uri="{C3380CC4-5D6E-409C-BE32-E72D297353CC}">
              <c16:uniqueId val="{00000001-ADC0-1E42-9797-678832E41361}"/>
            </c:ext>
          </c:extLst>
        </c:ser>
        <c:ser>
          <c:idx val="1"/>
          <c:order val="8"/>
          <c:tx>
            <c:strRef>
              <c:f>'Back-end'!$A$38</c:f>
              <c:strCache>
                <c:ptCount val="1"/>
                <c:pt idx="0">
                  <c:v>Commercial Transport</c:v>
                </c:pt>
              </c:strCache>
            </c:strRef>
          </c:tx>
          <c:spPr>
            <a:solidFill>
              <a:srgbClr val="C00000"/>
            </a:solidFill>
            <a:ln w="25400">
              <a:noFill/>
            </a:ln>
            <a:effectLst/>
          </c:spPr>
          <c:val>
            <c:numRef>
              <c:f>'Back-end'!$B$38:$AR$38</c:f>
              <c:numCache>
                <c:formatCode>0.00</c:formatCode>
                <c:ptCount val="43"/>
                <c:pt idx="0">
                  <c:v>62.605625000000003</c:v>
                </c:pt>
                <c:pt idx="1">
                  <c:v>63.586694999999999</c:v>
                </c:pt>
                <c:pt idx="2">
                  <c:v>67.145399999999995</c:v>
                </c:pt>
                <c:pt idx="3">
                  <c:v>70.534379999999985</c:v>
                </c:pt>
                <c:pt idx="4">
                  <c:v>74.119379999999992</c:v>
                </c:pt>
                <c:pt idx="5">
                  <c:v>73.670145000000005</c:v>
                </c:pt>
                <c:pt idx="6">
                  <c:v>74.160875000000004</c:v>
                </c:pt>
                <c:pt idx="7">
                  <c:v>75.938969999999998</c:v>
                </c:pt>
                <c:pt idx="8">
                  <c:v>77.749409999999997</c:v>
                </c:pt>
                <c:pt idx="9">
                  <c:v>78.835120000000003</c:v>
                </c:pt>
                <c:pt idx="10">
                  <c:v>82.502529782400003</c:v>
                </c:pt>
                <c:pt idx="11">
                  <c:v>84.647595556742402</c:v>
                </c:pt>
                <c:pt idx="12">
                  <c:v>86.848433041217703</c:v>
                </c:pt>
                <c:pt idx="13">
                  <c:v>89.106492300289361</c:v>
                </c:pt>
                <c:pt idx="14">
                  <c:v>91.42326110009688</c:v>
                </c:pt>
                <c:pt idx="15">
                  <c:v>93.8002658886994</c:v>
                </c:pt>
                <c:pt idx="16">
                  <c:v>96.239072801805591</c:v>
                </c:pt>
                <c:pt idx="17">
                  <c:v>98.741288694652539</c:v>
                </c:pt>
                <c:pt idx="18">
                  <c:v>101.30856220071351</c:v>
                </c:pt>
                <c:pt idx="19">
                  <c:v>103.94258481793206</c:v>
                </c:pt>
                <c:pt idx="20">
                  <c:v>106.64509202319829</c:v>
                </c:pt>
                <c:pt idx="21">
                  <c:v>109.41786441580145</c:v>
                </c:pt>
                <c:pt idx="22">
                  <c:v>112.26272889061228</c:v>
                </c:pt>
                <c:pt idx="23">
                  <c:v>115.18155984176821</c:v>
                </c:pt>
                <c:pt idx="24">
                  <c:v>118.17628039765418</c:v>
                </c:pt>
                <c:pt idx="25">
                  <c:v>121.24886368799319</c:v>
                </c:pt>
                <c:pt idx="26">
                  <c:v>124.40133414388102</c:v>
                </c:pt>
                <c:pt idx="27">
                  <c:v>127.63576883162193</c:v>
                </c:pt>
                <c:pt idx="28">
                  <c:v>130.95429882124409</c:v>
                </c:pt>
                <c:pt idx="29">
                  <c:v>134.35911059059646</c:v>
                </c:pt>
                <c:pt idx="30">
                  <c:v>137.85244746595197</c:v>
                </c:pt>
                <c:pt idx="31">
                  <c:v>141.43661110006673</c:v>
                </c:pt>
                <c:pt idx="32">
                  <c:v>145.11396298866848</c:v>
                </c:pt>
                <c:pt idx="33">
                  <c:v>148.88692602637386</c:v>
                </c:pt>
                <c:pt idx="34">
                  <c:v>152.75798610305958</c:v>
                </c:pt>
                <c:pt idx="35">
                  <c:v>156.72969374173914</c:v>
                </c:pt>
                <c:pt idx="36">
                  <c:v>160.80466577902436</c:v>
                </c:pt>
                <c:pt idx="37">
                  <c:v>164.98558708927899</c:v>
                </c:pt>
                <c:pt idx="38">
                  <c:v>169.27521235360024</c:v>
                </c:pt>
                <c:pt idx="39">
                  <c:v>173.67636787479384</c:v>
                </c:pt>
                <c:pt idx="40">
                  <c:v>178.19195343953848</c:v>
                </c:pt>
                <c:pt idx="41">
                  <c:v>182.82494422896647</c:v>
                </c:pt>
                <c:pt idx="42">
                  <c:v>187.57839277891961</c:v>
                </c:pt>
              </c:numCache>
            </c:numRef>
          </c:val>
          <c:extLst>
            <c:ext xmlns:c16="http://schemas.microsoft.com/office/drawing/2014/chart" uri="{C3380CC4-5D6E-409C-BE32-E72D297353CC}">
              <c16:uniqueId val="{00000000-ADC0-1E42-9797-678832E41361}"/>
            </c:ext>
          </c:extLst>
        </c:ser>
        <c:dLbls>
          <c:showLegendKey val="0"/>
          <c:showVal val="0"/>
          <c:showCatName val="0"/>
          <c:showSerName val="0"/>
          <c:showPercent val="0"/>
          <c:showBubbleSize val="0"/>
        </c:dLbls>
        <c:axId val="585074024"/>
        <c:axId val="585073040"/>
      </c:areaChart>
      <c:catAx>
        <c:axId val="585074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85073040"/>
        <c:crosses val="autoZero"/>
        <c:auto val="1"/>
        <c:lblAlgn val="ctr"/>
        <c:lblOffset val="100"/>
        <c:tickLblSkip val="5"/>
        <c:noMultiLvlLbl val="0"/>
      </c:catAx>
      <c:valAx>
        <c:axId val="58507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a:t>Gross Value</a:t>
                </a:r>
                <a:r>
                  <a:rPr lang="en-AU" sz="1200" baseline="0"/>
                  <a:t> Added by Industry (billions </a:t>
                </a:r>
                <a:r>
                  <a:rPr lang="en-AU" sz="1200" b="0" i="0" u="none" strike="noStrike" baseline="0">
                    <a:effectLst/>
                  </a:rPr>
                  <a:t>AUD 2019 </a:t>
                </a:r>
                <a:r>
                  <a:rPr lang="en-AU" sz="1200" baseline="0"/>
                  <a:t>)</a:t>
                </a:r>
                <a:endParaRPr lang="en-AU"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740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Emissions Intensity of Australian Industries:</a:t>
            </a:r>
            <a:r>
              <a:rPr lang="en-AU" baseline="0"/>
              <a:t> 2008-2050</a:t>
            </a:r>
            <a:endParaRPr lang="en-AU"/>
          </a:p>
        </c:rich>
      </c:tx>
      <c:layout>
        <c:manualLayout>
          <c:xMode val="edge"/>
          <c:yMode val="edge"/>
          <c:x val="0.18002134202921605"/>
          <c:y val="1.93090186643336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'Back-end'!$A$43</c:f>
              <c:strCache>
                <c:ptCount val="1"/>
                <c:pt idx="0">
                  <c:v>Agriculture</c:v>
                </c:pt>
              </c:strCache>
            </c:strRef>
          </c:tx>
          <c:spPr>
            <a:ln w="28575" cap="rnd">
              <a:solidFill>
                <a:schemeClr val="accent2"/>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'Back-end'!$B$43:$AR$43</c:f>
              <c:numCache>
                <c:formatCode>0.00</c:formatCode>
                <c:ptCount val="43"/>
                <c:pt idx="0">
                  <c:v>7.1613370962684222</c:v>
                </c:pt>
                <c:pt idx="1">
                  <c:v>6.6686914252145133</c:v>
                </c:pt>
                <c:pt idx="2">
                  <c:v>5.8995446329254717</c:v>
                </c:pt>
                <c:pt idx="3">
                  <c:v>5.1782951552316243</c:v>
                </c:pt>
                <c:pt idx="4">
                  <c:v>5.0022906149346831</c:v>
                </c:pt>
                <c:pt idx="5">
                  <c:v>4.7628887769419581</c:v>
                </c:pt>
                <c:pt idx="6">
                  <c:v>4.7392045532348073</c:v>
                </c:pt>
                <c:pt idx="7">
                  <c:v>3.8889883284782707</c:v>
                </c:pt>
                <c:pt idx="8">
                  <c:v>3.4834163060187802</c:v>
                </c:pt>
                <c:pt idx="9">
                  <c:v>3.4033591721857919</c:v>
                </c:pt>
                <c:pt idx="10">
                  <c:v>3.0326123365696365</c:v>
                </c:pt>
                <c:pt idx="11">
                  <c:v>2.7456974795158575</c:v>
                </c:pt>
                <c:pt idx="12">
                  <c:v>2.4750607856427491</c:v>
                </c:pt>
                <c:pt idx="13">
                  <c:v>2.2199174024089521</c:v>
                </c:pt>
                <c:pt idx="14">
                  <c:v>1.9795173672021509</c:v>
                </c:pt>
                <c:pt idx="15">
                  <c:v>1.7531441302622059</c:v>
                </c:pt>
                <c:pt idx="16">
                  <c:v>1.540113138128848</c:v>
                </c:pt>
                <c:pt idx="17">
                  <c:v>1.3397704751911559</c:v>
                </c:pt>
                <c:pt idx="18">
                  <c:v>1.1514915610113399</c:v>
                </c:pt>
                <c:pt idx="19">
                  <c:v>0.97467990118694237</c:v>
                </c:pt>
                <c:pt idx="20">
                  <c:v>0.80876588960361784</c:v>
                </c:pt>
                <c:pt idx="21">
                  <c:v>0.65320566001527425</c:v>
                </c:pt>
                <c:pt idx="22">
                  <c:v>0.50747998496969182</c:v>
                </c:pt>
                <c:pt idx="23">
                  <c:v>0.37109322017591351</c:v>
                </c:pt>
                <c:pt idx="24">
                  <c:v>0.24357229248483261</c:v>
                </c:pt>
                <c:pt idx="25">
                  <c:v>0.12446572972661758</c:v>
                </c:pt>
                <c:pt idx="26">
                  <c:v>1.3342730718011625E-2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F1BD-7B46-8B83-0E5EF6721B1B}"/>
            </c:ext>
          </c:extLst>
        </c:ser>
        <c:ser>
          <c:idx val="2"/>
          <c:order val="1"/>
          <c:tx>
            <c:strRef>
              <c:f>'Back-end'!$A$45</c:f>
              <c:strCache>
                <c:ptCount val="1"/>
                <c:pt idx="0">
                  <c:v>Mining</c:v>
                </c:pt>
              </c:strCache>
            </c:strRef>
          </c:tx>
          <c:spPr>
            <a:ln w="28575" cap="rnd">
              <a:solidFill>
                <a:schemeClr val="tx1"/>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'Back-end'!$B$45:$AR$45</c:f>
              <c:numCache>
                <c:formatCode>0.00</c:formatCode>
                <c:ptCount val="43"/>
                <c:pt idx="0">
                  <c:v>0.48975590357677445</c:v>
                </c:pt>
                <c:pt idx="1">
                  <c:v>0.47497540235521507</c:v>
                </c:pt>
                <c:pt idx="2">
                  <c:v>0.44347892227857028</c:v>
                </c:pt>
                <c:pt idx="3">
                  <c:v>0.38783542954048916</c:v>
                </c:pt>
                <c:pt idx="4">
                  <c:v>0.43483864416131524</c:v>
                </c:pt>
                <c:pt idx="5">
                  <c:v>0.48047311472030868</c:v>
                </c:pt>
                <c:pt idx="6">
                  <c:v>0.48042438418448041</c:v>
                </c:pt>
                <c:pt idx="7">
                  <c:v>0.57670331747399917</c:v>
                </c:pt>
                <c:pt idx="8">
                  <c:v>0.61514227099543017</c:v>
                </c:pt>
                <c:pt idx="9">
                  <c:v>0.56740053021306092</c:v>
                </c:pt>
                <c:pt idx="10">
                  <c:v>0.56220852585858039</c:v>
                </c:pt>
                <c:pt idx="11">
                  <c:v>0.56752166414224092</c:v>
                </c:pt>
                <c:pt idx="12">
                  <c:v>0.57224117609329073</c:v>
                </c:pt>
                <c:pt idx="13">
                  <c:v>0.57639285839286614</c:v>
                </c:pt>
                <c:pt idx="14">
                  <c:v>0.58000160248622001</c:v>
                </c:pt>
                <c:pt idx="15">
                  <c:v>0.58309142339453657</c:v>
                </c:pt>
                <c:pt idx="16">
                  <c:v>0.58568548765980222</c:v>
                </c:pt>
                <c:pt idx="17">
                  <c:v>0.58780614044788404</c:v>
                </c:pt>
                <c:pt idx="18">
                  <c:v>0.58947493183425104</c:v>
                </c:pt>
                <c:pt idx="19">
                  <c:v>0.590712642296091</c:v>
                </c:pt>
                <c:pt idx="20">
                  <c:v>0.5915393074338946</c:v>
                </c:pt>
                <c:pt idx="21">
                  <c:v>0.59197424194493076</c:v>
                </c:pt>
                <c:pt idx="22">
                  <c:v>0.59203606287039956</c:v>
                </c:pt>
                <c:pt idx="23">
                  <c:v>0.5917427121374309</c:v>
                </c:pt>
                <c:pt idx="24">
                  <c:v>0.59111147841649847</c:v>
                </c:pt>
                <c:pt idx="25">
                  <c:v>0.59015901831423301</c:v>
                </c:pt>
                <c:pt idx="26">
                  <c:v>0.58890137692105093</c:v>
                </c:pt>
                <c:pt idx="27">
                  <c:v>0.58735400773246538</c:v>
                </c:pt>
                <c:pt idx="28">
                  <c:v>0.58553179196240623</c:v>
                </c:pt>
                <c:pt idx="29">
                  <c:v>0.5834490572663581</c:v>
                </c:pt>
                <c:pt idx="30">
                  <c:v>0.58111959589161488</c:v>
                </c:pt>
                <c:pt idx="31">
                  <c:v>0.57855668227145973</c:v>
                </c:pt>
                <c:pt idx="32">
                  <c:v>0.57577309007959787</c:v>
                </c:pt>
                <c:pt idx="33">
                  <c:v>0.5727811087607052</c:v>
                </c:pt>
                <c:pt idx="34">
                  <c:v>0.56959255955250243</c:v>
                </c:pt>
                <c:pt idx="35">
                  <c:v>0.56621881101432459</c:v>
                </c:pt>
                <c:pt idx="36">
                  <c:v>0.5626707940767286</c:v>
                </c:pt>
                <c:pt idx="37">
                  <c:v>0.55895901662626435</c:v>
                </c:pt>
                <c:pt idx="38">
                  <c:v>0.55509357763913236</c:v>
                </c:pt>
                <c:pt idx="39">
                  <c:v>0.55108418087705591</c:v>
                </c:pt>
                <c:pt idx="40">
                  <c:v>0.54694014815831749</c:v>
                </c:pt>
                <c:pt idx="41">
                  <c:v>0.54267043221653299</c:v>
                </c:pt>
                <c:pt idx="42">
                  <c:v>0.53828362915938133</c:v>
                </c:pt>
              </c:numCache>
            </c:numRef>
          </c:val>
          <c:smooth val="0"/>
          <c:extLst>
            <c:ext xmlns:c16="http://schemas.microsoft.com/office/drawing/2014/chart" uri="{C3380CC4-5D6E-409C-BE32-E72D297353CC}">
              <c16:uniqueId val="{00000001-F1BD-7B46-8B83-0E5EF6721B1B}"/>
            </c:ext>
          </c:extLst>
        </c:ser>
        <c:ser>
          <c:idx val="3"/>
          <c:order val="2"/>
          <c:tx>
            <c:strRef>
              <c:f>'Back-end'!$A$46</c:f>
              <c:strCache>
                <c:ptCount val="1"/>
                <c:pt idx="0">
                  <c:v>Manufacturing</c:v>
                </c:pt>
              </c:strCache>
            </c:strRef>
          </c:tx>
          <c:spPr>
            <a:ln w="28575" cap="rnd">
              <a:solidFill>
                <a:schemeClr val="accent4"/>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'Back-end'!$B$46:$AR$46</c:f>
              <c:numCache>
                <c:formatCode>0.00</c:formatCode>
                <c:ptCount val="43"/>
                <c:pt idx="0">
                  <c:v>0.53091438359405319</c:v>
                </c:pt>
                <c:pt idx="1">
                  <c:v>0.52891108629555161</c:v>
                </c:pt>
                <c:pt idx="2">
                  <c:v>0.56115055979427919</c:v>
                </c:pt>
                <c:pt idx="3">
                  <c:v>0.56224896684033376</c:v>
                </c:pt>
                <c:pt idx="4">
                  <c:v>0.57349732758360372</c:v>
                </c:pt>
                <c:pt idx="5">
                  <c:v>0.59453723214504561</c:v>
                </c:pt>
                <c:pt idx="6">
                  <c:v>0.56614942357936682</c:v>
                </c:pt>
                <c:pt idx="7">
                  <c:v>0.53625433579764736</c:v>
                </c:pt>
                <c:pt idx="8">
                  <c:v>0.51239584319112197</c:v>
                </c:pt>
                <c:pt idx="9">
                  <c:v>0.50369334019670076</c:v>
                </c:pt>
                <c:pt idx="10">
                  <c:v>0.48827747418205325</c:v>
                </c:pt>
                <c:pt idx="11">
                  <c:v>0.48220345778796481</c:v>
                </c:pt>
                <c:pt idx="12">
                  <c:v>0.47557285565512414</c:v>
                </c:pt>
                <c:pt idx="13">
                  <c:v>0.46836282832910026</c:v>
                </c:pt>
                <c:pt idx="14">
                  <c:v>0.46054976946738935</c:v>
                </c:pt>
                <c:pt idx="15">
                  <c:v>0.45210928238972165</c:v>
                </c:pt>
                <c:pt idx="16">
                  <c:v>0.44301615594929716</c:v>
                </c:pt>
                <c:pt idx="17">
                  <c:v>0.43324433970597548</c:v>
                </c:pt>
                <c:pt idx="18">
                  <c:v>0.42276691838192337</c:v>
                </c:pt>
                <c:pt idx="19">
                  <c:v>0.41155608557969714</c:v>
                </c:pt>
                <c:pt idx="20">
                  <c:v>0.39958311674218899</c:v>
                </c:pt>
                <c:pt idx="21">
                  <c:v>0.38681834133330695</c:v>
                </c:pt>
                <c:pt idx="22">
                  <c:v>0.37323111421768512</c:v>
                </c:pt>
                <c:pt idx="23">
                  <c:v>0.35878978621712893</c:v>
                </c:pt>
                <c:pt idx="24">
                  <c:v>0.34346167382089465</c:v>
                </c:pt>
                <c:pt idx="25">
                  <c:v>0.32721302802628233</c:v>
                </c:pt>
                <c:pt idx="26">
                  <c:v>0.31000900228537942</c:v>
                </c:pt>
                <c:pt idx="27">
                  <c:v>0.29181361953314056</c:v>
                </c:pt>
                <c:pt idx="28">
                  <c:v>0.27258973827131205</c:v>
                </c:pt>
                <c:pt idx="29">
                  <c:v>0.2522990176820224</c:v>
                </c:pt>
                <c:pt idx="30">
                  <c:v>0.23090188174414791</c:v>
                </c:pt>
                <c:pt idx="31">
                  <c:v>0.20835748232483517</c:v>
                </c:pt>
                <c:pt idx="32">
                  <c:v>0.18462366121781529</c:v>
                </c:pt>
                <c:pt idx="33">
                  <c:v>0.15965691109937563</c:v>
                </c:pt>
                <c:pt idx="34">
                  <c:v>0.13341233537206801</c:v>
                </c:pt>
                <c:pt idx="35">
                  <c:v>0.10584360686542287</c:v>
                </c:pt>
                <c:pt idx="36">
                  <c:v>7.6902925362108715E-2</c:v>
                </c:pt>
                <c:pt idx="37">
                  <c:v>4.6540973917123071E-2</c:v>
                </c:pt>
                <c:pt idx="38">
                  <c:v>1.4706873936726665E-2</c:v>
                </c:pt>
                <c:pt idx="39">
                  <c:v>0</c:v>
                </c:pt>
                <c:pt idx="40">
                  <c:v>0</c:v>
                </c:pt>
                <c:pt idx="41">
                  <c:v>0</c:v>
                </c:pt>
                <c:pt idx="42">
                  <c:v>0</c:v>
                </c:pt>
              </c:numCache>
            </c:numRef>
          </c:val>
          <c:smooth val="0"/>
          <c:extLst>
            <c:ext xmlns:c16="http://schemas.microsoft.com/office/drawing/2014/chart" uri="{C3380CC4-5D6E-409C-BE32-E72D297353CC}">
              <c16:uniqueId val="{00000002-F1BD-7B46-8B83-0E5EF6721B1B}"/>
            </c:ext>
          </c:extLst>
        </c:ser>
        <c:ser>
          <c:idx val="5"/>
          <c:order val="3"/>
          <c:tx>
            <c:strRef>
              <c:f>'Back-end'!$A$51</c:f>
              <c:strCache>
                <c:ptCount val="1"/>
                <c:pt idx="0">
                  <c:v>Electricity</c:v>
                </c:pt>
              </c:strCache>
            </c:strRef>
          </c:tx>
          <c:spPr>
            <a:ln w="28575" cap="rnd">
              <a:solidFill>
                <a:srgbClr val="FF0000"/>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'Back-end'!$B$51:$AR$51</c:f>
              <c:numCache>
                <c:formatCode>0.00</c:formatCode>
                <c:ptCount val="43"/>
                <c:pt idx="0">
                  <c:v>9.618311323782569</c:v>
                </c:pt>
                <c:pt idx="1">
                  <c:v>8.8489625120346584</c:v>
                </c:pt>
                <c:pt idx="2">
                  <c:v>8.1128456075416793</c:v>
                </c:pt>
                <c:pt idx="3">
                  <c:v>7.4580680370428238</c:v>
                </c:pt>
                <c:pt idx="4">
                  <c:v>6.9751355474056114</c:v>
                </c:pt>
                <c:pt idx="5">
                  <c:v>6.5303781954366151</c:v>
                </c:pt>
                <c:pt idx="6">
                  <c:v>6.3015232892144226</c:v>
                </c:pt>
                <c:pt idx="7">
                  <c:v>6.6468522085695163</c:v>
                </c:pt>
                <c:pt idx="8">
                  <c:v>6.6464441586702216</c:v>
                </c:pt>
                <c:pt idx="9">
                  <c:v>6.3090330924154072</c:v>
                </c:pt>
                <c:pt idx="10">
                  <c:v>6.5922136250323309</c:v>
                </c:pt>
                <c:pt idx="11">
                  <c:v>6.621265665123425</c:v>
                </c:pt>
                <c:pt idx="12">
                  <c:v>6.519435350557643</c:v>
                </c:pt>
                <c:pt idx="13">
                  <c:v>6.4185592780982752</c:v>
                </c:pt>
                <c:pt idx="14">
                  <c:v>6.3186298285462765</c:v>
                </c:pt>
                <c:pt idx="15">
                  <c:v>6.2196394388441014</c:v>
                </c:pt>
                <c:pt idx="16">
                  <c:v>6.1215806016815701</c:v>
                </c:pt>
                <c:pt idx="17">
                  <c:v>6.0244458651044335</c:v>
                </c:pt>
                <c:pt idx="18">
                  <c:v>5.928227832125577</c:v>
                </c:pt>
                <c:pt idx="19">
                  <c:v>5.8329191603388919</c:v>
                </c:pt>
                <c:pt idx="20">
                  <c:v>5.738512561535754</c:v>
                </c:pt>
                <c:pt idx="21">
                  <c:v>5.6450008013241151</c:v>
                </c:pt>
                <c:pt idx="22">
                  <c:v>5.5523766987501872</c:v>
                </c:pt>
                <c:pt idx="23">
                  <c:v>5.4606331259227021</c:v>
                </c:pt>
                <c:pt idx="24">
                  <c:v>5.3697630076397234</c:v>
                </c:pt>
                <c:pt idx="25">
                  <c:v>5.2797593210179956</c:v>
                </c:pt>
                <c:pt idx="26">
                  <c:v>5.1906150951248309</c:v>
                </c:pt>
                <c:pt idx="27">
                  <c:v>5.1023234106124749</c:v>
                </c:pt>
                <c:pt idx="28">
                  <c:v>5.014877399354992</c:v>
                </c:pt>
                <c:pt idx="29">
                  <c:v>4.9282702440876003</c:v>
                </c:pt>
                <c:pt idx="30">
                  <c:v>4.8424951780484715</c:v>
                </c:pt>
                <c:pt idx="31">
                  <c:v>4.7575454846229768</c:v>
                </c:pt>
                <c:pt idx="32">
                  <c:v>4.6734144969903415</c:v>
                </c:pt>
                <c:pt idx="33">
                  <c:v>4.5900955977727209</c:v>
                </c:pt>
                <c:pt idx="34">
                  <c:v>4.5075822186866636</c:v>
                </c:pt>
                <c:pt idx="35">
                  <c:v>4.4258678401969407</c:v>
                </c:pt>
                <c:pt idx="36">
                  <c:v>4.3449459911727573</c:v>
                </c:pt>
                <c:pt idx="37">
                  <c:v>4.2648102485462784</c:v>
                </c:pt>
                <c:pt idx="38">
                  <c:v>4.1854542369735128</c:v>
                </c:pt>
                <c:pt idx="39">
                  <c:v>4.1068716284974869</c:v>
                </c:pt>
                <c:pt idx="40">
                  <c:v>4.0290561422137268</c:v>
                </c:pt>
                <c:pt idx="41">
                  <c:v>3.9520015439380272</c:v>
                </c:pt>
                <c:pt idx="42">
                  <c:v>3.8757016458764753</c:v>
                </c:pt>
              </c:numCache>
            </c:numRef>
          </c:val>
          <c:smooth val="0"/>
          <c:extLst>
            <c:ext xmlns:c16="http://schemas.microsoft.com/office/drawing/2014/chart" uri="{C3380CC4-5D6E-409C-BE32-E72D297353CC}">
              <c16:uniqueId val="{00000003-F1BD-7B46-8B83-0E5EF6721B1B}"/>
            </c:ext>
          </c:extLst>
        </c:ser>
        <c:ser>
          <c:idx val="6"/>
          <c:order val="4"/>
          <c:tx>
            <c:strRef>
              <c:f>'Back-end'!$A$47</c:f>
              <c:strCache>
                <c:ptCount val="1"/>
                <c:pt idx="0">
                  <c:v>Gas, Water &amp; Waste Services</c:v>
                </c:pt>
              </c:strCache>
            </c:strRef>
          </c:tx>
          <c:spPr>
            <a:ln w="28575" cap="rnd">
              <a:solidFill>
                <a:srgbClr val="00B0F0"/>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'Back-end'!$B$47:$AR$47</c:f>
              <c:numCache>
                <c:formatCode>0.00</c:formatCode>
                <c:ptCount val="43"/>
                <c:pt idx="0">
                  <c:v>1.2601048083111159</c:v>
                </c:pt>
                <c:pt idx="1">
                  <c:v>1.2319148743326911</c:v>
                </c:pt>
                <c:pt idx="2">
                  <c:v>1.1627332059232685</c:v>
                </c:pt>
                <c:pt idx="3">
                  <c:v>1.0071985063617934</c:v>
                </c:pt>
                <c:pt idx="4">
                  <c:v>0.84464680985361373</c:v>
                </c:pt>
                <c:pt idx="5">
                  <c:v>0.73644440572586212</c:v>
                </c:pt>
                <c:pt idx="6">
                  <c:v>0.68755552860342684</c:v>
                </c:pt>
                <c:pt idx="7">
                  <c:v>0.67349003539402186</c:v>
                </c:pt>
                <c:pt idx="8">
                  <c:v>0.71204818529160507</c:v>
                </c:pt>
                <c:pt idx="9">
                  <c:v>0.66742879357408125</c:v>
                </c:pt>
                <c:pt idx="10">
                  <c:v>0.60874873936570129</c:v>
                </c:pt>
                <c:pt idx="11">
                  <c:v>0.56606409043524031</c:v>
                </c:pt>
                <c:pt idx="12">
                  <c:v>0.52611186632563389</c:v>
                </c:pt>
                <c:pt idx="13">
                  <c:v>0.48872623241073798</c:v>
                </c:pt>
                <c:pt idx="14">
                  <c:v>0.45375107225288674</c:v>
                </c:pt>
                <c:pt idx="15">
                  <c:v>0.42103943205169203</c:v>
                </c:pt>
                <c:pt idx="16">
                  <c:v>0.39045299626989083</c:v>
                </c:pt>
                <c:pt idx="17">
                  <c:v>0.36186159271147328</c:v>
                </c:pt>
                <c:pt idx="18">
                  <c:v>0.33514272542165641</c:v>
                </c:pt>
                <c:pt idx="19">
                  <c:v>0.31018113386749474</c:v>
                </c:pt>
                <c:pt idx="20">
                  <c:v>0.28686837694230116</c:v>
                </c:pt>
                <c:pt idx="21">
                  <c:v>0.2651024404168657</c:v>
                </c:pt>
                <c:pt idx="22">
                  <c:v>0.24478736653593403</c:v>
                </c:pt>
                <c:pt idx="23">
                  <c:v>0.22583290452979246</c:v>
                </c:pt>
                <c:pt idx="24">
                  <c:v>0.20815418087831011</c:v>
                </c:pt>
                <c:pt idx="25">
                  <c:v>0.19167138822862484</c:v>
                </c:pt>
                <c:pt idx="26">
                  <c:v>0.17630949192802822</c:v>
                </c:pt>
                <c:pt idx="27">
                  <c:v>0.16199795319068744</c:v>
                </c:pt>
                <c:pt idx="28">
                  <c:v>0.14867046797081979</c:v>
                </c:pt>
                <c:pt idx="29">
                  <c:v>0.1362647206659752</c:v>
                </c:pt>
                <c:pt idx="30">
                  <c:v>0.12472215182234093</c:v>
                </c:pt>
                <c:pt idx="31">
                  <c:v>0.11398773905961317</c:v>
                </c:pt>
                <c:pt idx="32">
                  <c:v>0.10400979047612115</c:v>
                </c:pt>
                <c:pt idx="33">
                  <c:v>9.4739749835679385E-2</c:v>
                </c:pt>
                <c:pt idx="34">
                  <c:v>8.613201287620563E-2</c:v>
                </c:pt>
                <c:pt idx="35">
                  <c:v>7.8143754116599629E-2</c:v>
                </c:pt>
                <c:pt idx="36">
                  <c:v>7.0734763572843321E-2</c:v>
                </c:pt>
                <c:pt idx="37">
                  <c:v>6.3867292826864902E-2</c:v>
                </c:pt>
                <c:pt idx="38">
                  <c:v>5.7505909922509049E-2</c:v>
                </c:pt>
                <c:pt idx="39">
                  <c:v>5.1617362592069907E-2</c:v>
                </c:pt>
                <c:pt idx="40">
                  <c:v>4.6170449344364914E-2</c:v>
                </c:pt>
                <c:pt idx="41">
                  <c:v>4.1135897971340013E-2</c:v>
                </c:pt>
                <c:pt idx="42">
                  <c:v>3.6486251054784723E-2</c:v>
                </c:pt>
              </c:numCache>
            </c:numRef>
          </c:val>
          <c:smooth val="0"/>
          <c:extLst>
            <c:ext xmlns:c16="http://schemas.microsoft.com/office/drawing/2014/chart" uri="{C3380CC4-5D6E-409C-BE32-E72D297353CC}">
              <c16:uniqueId val="{00000004-F1BD-7B46-8B83-0E5EF6721B1B}"/>
            </c:ext>
          </c:extLst>
        </c:ser>
        <c:ser>
          <c:idx val="7"/>
          <c:order val="5"/>
          <c:tx>
            <c:strRef>
              <c:f>'Back-end'!$A$48</c:f>
              <c:strCache>
                <c:ptCount val="1"/>
                <c:pt idx="0">
                  <c:v>Construction</c:v>
                </c:pt>
              </c:strCache>
            </c:strRef>
          </c:tx>
          <c:spPr>
            <a:ln w="28575" cap="rnd">
              <a:solidFill>
                <a:srgbClr val="7030A0"/>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'Back-end'!$B$48:$AR$48</c:f>
              <c:numCache>
                <c:formatCode>0.00</c:formatCode>
                <c:ptCount val="43"/>
                <c:pt idx="0">
                  <c:v>7.6659358182180587E-2</c:v>
                </c:pt>
                <c:pt idx="1">
                  <c:v>7.0695643707997219E-2</c:v>
                </c:pt>
                <c:pt idx="2">
                  <c:v>6.7828375801496782E-2</c:v>
                </c:pt>
                <c:pt idx="3">
                  <c:v>6.5781013786511938E-2</c:v>
                </c:pt>
                <c:pt idx="4">
                  <c:v>6.4430851317441681E-2</c:v>
                </c:pt>
                <c:pt idx="5">
                  <c:v>6.6321317954474379E-2</c:v>
                </c:pt>
                <c:pt idx="6">
                  <c:v>6.7501032030436184E-2</c:v>
                </c:pt>
                <c:pt idx="7">
                  <c:v>6.1758987224273233E-2</c:v>
                </c:pt>
                <c:pt idx="8">
                  <c:v>6.836606668918592E-2</c:v>
                </c:pt>
                <c:pt idx="9">
                  <c:v>6.9718618006730321E-2</c:v>
                </c:pt>
                <c:pt idx="10">
                  <c:v>6.7592185587554365E-2</c:v>
                </c:pt>
                <c:pt idx="11">
                  <c:v>6.6823444797521184E-2</c:v>
                </c:pt>
                <c:pt idx="12">
                  <c:v>6.6046436089256838E-2</c:v>
                </c:pt>
                <c:pt idx="13">
                  <c:v>6.5262180163582026E-2</c:v>
                </c:pt>
                <c:pt idx="14">
                  <c:v>6.4471648252687211E-2</c:v>
                </c:pt>
                <c:pt idx="15">
                  <c:v>6.3675764057690959E-2</c:v>
                </c:pt>
                <c:pt idx="16">
                  <c:v>6.2875405617349819E-2</c:v>
                </c:pt>
                <c:pt idx="17">
                  <c:v>6.207140711023279E-2</c:v>
                </c:pt>
                <c:pt idx="18">
                  <c:v>6.1264560592598681E-2</c:v>
                </c:pt>
                <c:pt idx="19">
                  <c:v>6.0455617674141648E-2</c:v>
                </c:pt>
                <c:pt idx="20">
                  <c:v>5.9645291133700491E-2</c:v>
                </c:pt>
                <c:pt idx="21">
                  <c:v>5.8834256476958925E-2</c:v>
                </c:pt>
                <c:pt idx="22">
                  <c:v>5.80231534380981E-2</c:v>
                </c:pt>
                <c:pt idx="23">
                  <c:v>5.7212587427299018E-2</c:v>
                </c:pt>
                <c:pt idx="24">
                  <c:v>5.6403130925930633E-2</c:v>
                </c:pt>
                <c:pt idx="25">
                  <c:v>5.5595324831199534E-2</c:v>
                </c:pt>
                <c:pt idx="26">
                  <c:v>5.4789679751979223E-2</c:v>
                </c:pt>
                <c:pt idx="27">
                  <c:v>5.398667725748095E-2</c:v>
                </c:pt>
                <c:pt idx="28">
                  <c:v>5.3186771080373667E-2</c:v>
                </c:pt>
                <c:pt idx="29">
                  <c:v>5.239038827590814E-2</c:v>
                </c:pt>
                <c:pt idx="30">
                  <c:v>5.1597930338549286E-2</c:v>
                </c:pt>
                <c:pt idx="31">
                  <c:v>5.0809774277571572E-2</c:v>
                </c:pt>
                <c:pt idx="32">
                  <c:v>5.0026273653024526E-2</c:v>
                </c:pt>
                <c:pt idx="33">
                  <c:v>4.9247759573429244E-2</c:v>
                </c:pt>
                <c:pt idx="34">
                  <c:v>4.8474541656522048E-2</c:v>
                </c:pt>
                <c:pt idx="35">
                  <c:v>4.7706908954318089E-2</c:v>
                </c:pt>
                <c:pt idx="36">
                  <c:v>4.694513084372582E-2</c:v>
                </c:pt>
                <c:pt idx="37">
                  <c:v>4.6189457883902656E-2</c:v>
                </c:pt>
                <c:pt idx="38">
                  <c:v>4.5440122641502947E-2</c:v>
                </c:pt>
                <c:pt idx="39">
                  <c:v>4.4697340484931077E-2</c:v>
                </c:pt>
                <c:pt idx="40">
                  <c:v>4.3961310348676119E-2</c:v>
                </c:pt>
                <c:pt idx="41">
                  <c:v>4.323221546876848E-2</c:v>
                </c:pt>
                <c:pt idx="42">
                  <c:v>4.2510224090364611E-2</c:v>
                </c:pt>
              </c:numCache>
            </c:numRef>
          </c:val>
          <c:smooth val="0"/>
          <c:extLst>
            <c:ext xmlns:c16="http://schemas.microsoft.com/office/drawing/2014/chart" uri="{C3380CC4-5D6E-409C-BE32-E72D297353CC}">
              <c16:uniqueId val="{00000005-F1BD-7B46-8B83-0E5EF6721B1B}"/>
            </c:ext>
          </c:extLst>
        </c:ser>
        <c:ser>
          <c:idx val="8"/>
          <c:order val="6"/>
          <c:tx>
            <c:strRef>
              <c:f>'Back-end'!$A$49</c:f>
              <c:strCache>
                <c:ptCount val="1"/>
                <c:pt idx="0">
                  <c:v>Services</c:v>
                </c:pt>
              </c:strCache>
            </c:strRef>
          </c:tx>
          <c:spPr>
            <a:ln w="28575" cap="rnd">
              <a:solidFill>
                <a:srgbClr val="0070C0"/>
              </a:solidFill>
              <a:round/>
            </a:ln>
            <a:effectLst/>
          </c:spPr>
          <c:marker>
            <c:symbol val="none"/>
          </c:marker>
          <c:cat>
            <c:numRef>
              <c:f>'Back-end'!$B$42:$AR$42</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'Back-end'!$B$49:$AR$49</c:f>
              <c:numCache>
                <c:formatCode>0.00</c:formatCode>
                <c:ptCount val="43"/>
                <c:pt idx="0">
                  <c:v>3.7042167754502475E-2</c:v>
                </c:pt>
                <c:pt idx="1">
                  <c:v>3.5277106541632013E-2</c:v>
                </c:pt>
                <c:pt idx="2">
                  <c:v>3.5190388680597151E-2</c:v>
                </c:pt>
                <c:pt idx="3">
                  <c:v>3.2619313094122054E-2</c:v>
                </c:pt>
                <c:pt idx="4">
                  <c:v>3.640509982476222E-2</c:v>
                </c:pt>
                <c:pt idx="5">
                  <c:v>3.4663541864979733E-2</c:v>
                </c:pt>
                <c:pt idx="6">
                  <c:v>3.5714966940563989E-2</c:v>
                </c:pt>
                <c:pt idx="7">
                  <c:v>3.3839836770183339E-2</c:v>
                </c:pt>
                <c:pt idx="8">
                  <c:v>3.3500304690994569E-2</c:v>
                </c:pt>
                <c:pt idx="9">
                  <c:v>3.3861783308033078E-2</c:v>
                </c:pt>
                <c:pt idx="10">
                  <c:v>3.283753993971214E-2</c:v>
                </c:pt>
                <c:pt idx="11">
                  <c:v>3.2475079218397082E-2</c:v>
                </c:pt>
                <c:pt idx="12">
                  <c:v>3.2110764980846522E-2</c:v>
                </c:pt>
                <c:pt idx="13">
                  <c:v>3.1744903264569461E-2</c:v>
                </c:pt>
                <c:pt idx="14">
                  <c:v>3.1377786281043062E-2</c:v>
                </c:pt>
                <c:pt idx="15">
                  <c:v>3.100969290809644E-2</c:v>
                </c:pt>
                <c:pt idx="16">
                  <c:v>3.0640889166500547E-2</c:v>
                </c:pt>
                <c:pt idx="17">
                  <c:v>3.0271628681241815E-2</c:v>
                </c:pt>
                <c:pt idx="18">
                  <c:v>2.9902153127943056E-2</c:v>
                </c:pt>
                <c:pt idx="19">
                  <c:v>2.9532692664881812E-2</c:v>
                </c:pt>
                <c:pt idx="20">
                  <c:v>2.91634663510431E-2</c:v>
                </c:pt>
                <c:pt idx="21">
                  <c:v>2.8794682550630855E-2</c:v>
                </c:pt>
                <c:pt idx="22">
                  <c:v>2.8426539324449877E-2</c:v>
                </c:pt>
                <c:pt idx="23">
                  <c:v>2.8059224808558141E-2</c:v>
                </c:pt>
                <c:pt idx="24">
                  <c:v>2.769291758057757E-2</c:v>
                </c:pt>
                <c:pt idx="25">
                  <c:v>2.7327787014040095E-2</c:v>
                </c:pt>
                <c:pt idx="26">
                  <c:v>2.696399362113468E-2</c:v>
                </c:pt>
                <c:pt idx="27">
                  <c:v>2.6601689384210352E-2</c:v>
                </c:pt>
                <c:pt idx="28">
                  <c:v>2.6241018076379817E-2</c:v>
                </c:pt>
                <c:pt idx="29">
                  <c:v>2.5882115571558142E-2</c:v>
                </c:pt>
                <c:pt idx="30">
                  <c:v>2.5525110144261152E-2</c:v>
                </c:pt>
                <c:pt idx="31">
                  <c:v>2.5170122759478612E-2</c:v>
                </c:pt>
                <c:pt idx="32">
                  <c:v>2.4817267352928028E-2</c:v>
                </c:pt>
                <c:pt idx="33">
                  <c:v>2.4466651101985808E-2</c:v>
                </c:pt>
                <c:pt idx="34">
                  <c:v>2.4118374687583943E-2</c:v>
                </c:pt>
                <c:pt idx="35">
                  <c:v>2.3772532547351597E-2</c:v>
                </c:pt>
                <c:pt idx="36">
                  <c:v>2.3429213120273015E-2</c:v>
                </c:pt>
                <c:pt idx="37">
                  <c:v>2.3088499083124884E-2</c:v>
                </c:pt>
                <c:pt idx="38">
                  <c:v>2.2750467578948719E-2</c:v>
                </c:pt>
                <c:pt idx="39">
                  <c:v>2.2415190437806057E-2</c:v>
                </c:pt>
                <c:pt idx="40">
                  <c:v>2.2082734390057059E-2</c:v>
                </c:pt>
                <c:pt idx="41">
                  <c:v>2.1753161272395877E-2</c:v>
                </c:pt>
                <c:pt idx="42">
                  <c:v>2.1426528226869229E-2</c:v>
                </c:pt>
              </c:numCache>
            </c:numRef>
          </c:val>
          <c:smooth val="0"/>
          <c:extLst>
            <c:ext xmlns:c16="http://schemas.microsoft.com/office/drawing/2014/chart" uri="{C3380CC4-5D6E-409C-BE32-E72D297353CC}">
              <c16:uniqueId val="{00000006-F1BD-7B46-8B83-0E5EF6721B1B}"/>
            </c:ext>
          </c:extLst>
        </c:ser>
        <c:ser>
          <c:idx val="1"/>
          <c:order val="7"/>
          <c:tx>
            <c:strRef>
              <c:f>'Back-end'!$A$50</c:f>
              <c:strCache>
                <c:ptCount val="1"/>
                <c:pt idx="0">
                  <c:v>Commercial Transport</c:v>
                </c:pt>
              </c:strCache>
            </c:strRef>
          </c:tx>
          <c:spPr>
            <a:ln w="28575" cap="rnd">
              <a:solidFill>
                <a:srgbClr val="C00000"/>
              </a:solidFill>
              <a:round/>
            </a:ln>
            <a:effectLst/>
          </c:spPr>
          <c:marker>
            <c:symbol val="none"/>
          </c:marker>
          <c:val>
            <c:numRef>
              <c:f>'Back-end'!$B$50:$AR$50</c:f>
              <c:numCache>
                <c:formatCode>0.00</c:formatCode>
                <c:ptCount val="43"/>
                <c:pt idx="0">
                  <c:v>0.41511110223721909</c:v>
                </c:pt>
                <c:pt idx="1">
                  <c:v>0.41320357977403921</c:v>
                </c:pt>
                <c:pt idx="2">
                  <c:v>0.40607532310478456</c:v>
                </c:pt>
                <c:pt idx="3">
                  <c:v>0.4051781556738715</c:v>
                </c:pt>
                <c:pt idx="4">
                  <c:v>0.39392841656257788</c:v>
                </c:pt>
                <c:pt idx="5">
                  <c:v>0.3999229267161073</c:v>
                </c:pt>
                <c:pt idx="6">
                  <c:v>0.39646376879992307</c:v>
                </c:pt>
                <c:pt idx="7">
                  <c:v>0.39071954755246224</c:v>
                </c:pt>
                <c:pt idx="8">
                  <c:v>0.39832250817080156</c:v>
                </c:pt>
                <c:pt idx="9">
                  <c:v>0.41106730096941563</c:v>
                </c:pt>
                <c:pt idx="10">
                  <c:v>0.40133969330796904</c:v>
                </c:pt>
                <c:pt idx="11">
                  <c:v>0.39949793939901723</c:v>
                </c:pt>
                <c:pt idx="12">
                  <c:v>0.39749180026790232</c:v>
                </c:pt>
                <c:pt idx="13">
                  <c:v>0.39533079005384214</c:v>
                </c:pt>
                <c:pt idx="14">
                  <c:v>0.3930240462617004</c:v>
                </c:pt>
                <c:pt idx="15">
                  <c:v>0.39058034274094505</c:v>
                </c:pt>
                <c:pt idx="16">
                  <c:v>0.388008102248668</c:v>
                </c:pt>
                <c:pt idx="17">
                  <c:v>0.38531540860941232</c:v>
                </c:pt>
                <c:pt idx="18">
                  <c:v>0.38251001848417371</c:v>
                </c:pt>
                <c:pt idx="19">
                  <c:v>0.37959937276057604</c:v>
                </c:pt>
                <c:pt idx="20">
                  <c:v>0.37659060757586221</c:v>
                </c:pt>
                <c:pt idx="21">
                  <c:v>0.37349056498399624</c:v>
                </c:pt>
                <c:pt idx="22">
                  <c:v>0.37030580327783486</c:v>
                </c:pt>
                <c:pt idx="23">
                  <c:v>0.36704260697700036</c:v>
                </c:pt>
                <c:pt idx="24">
                  <c:v>0.36370699649176946</c:v>
                </c:pt>
                <c:pt idx="25">
                  <c:v>0.36030473747298369</c:v>
                </c:pt>
                <c:pt idx="26">
                  <c:v>0.35684134985768945</c:v>
                </c:pt>
                <c:pt idx="27">
                  <c:v>0.35332211661992385</c:v>
                </c:pt>
                <c:pt idx="28">
                  <c:v>0.34975209223578235</c:v>
                </c:pt>
                <c:pt idx="29">
                  <c:v>0.34613611087162754</c:v>
                </c:pt>
                <c:pt idx="30">
                  <c:v>0.34247879430403799</c:v>
                </c:pt>
                <c:pt idx="31">
                  <c:v>0.33878455957983111</c:v>
                </c:pt>
                <c:pt idx="32">
                  <c:v>0.33505762642425163</c:v>
                </c:pt>
                <c:pt idx="33">
                  <c:v>0.33130202440516671</c:v>
                </c:pt>
                <c:pt idx="34">
                  <c:v>0.32752159986087875</c:v>
                </c:pt>
                <c:pt idx="35">
                  <c:v>0.32372002259893501</c:v>
                </c:pt>
                <c:pt idx="36">
                  <c:v>0.31990079237309094</c:v>
                </c:pt>
                <c:pt idx="37">
                  <c:v>0.3160672451453701</c:v>
                </c:pt>
                <c:pt idx="38">
                  <c:v>0.31222255913995239</c:v>
                </c:pt>
                <c:pt idx="39">
                  <c:v>0.30836976069542027</c:v>
                </c:pt>
                <c:pt idx="40">
                  <c:v>0.30451172992169473</c:v>
                </c:pt>
                <c:pt idx="41">
                  <c:v>0.30065120616780222</c:v>
                </c:pt>
                <c:pt idx="42">
                  <c:v>0.2967907933064261</c:v>
                </c:pt>
              </c:numCache>
            </c:numRef>
          </c:val>
          <c:smooth val="0"/>
          <c:extLst>
            <c:ext xmlns:c16="http://schemas.microsoft.com/office/drawing/2014/chart" uri="{C3380CC4-5D6E-409C-BE32-E72D297353CC}">
              <c16:uniqueId val="{00000000-ABD9-1244-A560-0953A117938D}"/>
            </c:ext>
          </c:extLst>
        </c:ser>
        <c:dLbls>
          <c:showLegendKey val="0"/>
          <c:showVal val="0"/>
          <c:showCatName val="0"/>
          <c:showSerName val="0"/>
          <c:showPercent val="0"/>
          <c:showBubbleSize val="0"/>
        </c:dLbls>
        <c:smooth val="0"/>
        <c:axId val="588896272"/>
        <c:axId val="588893648"/>
      </c:lineChart>
      <c:catAx>
        <c:axId val="58889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88893648"/>
        <c:crosses val="autoZero"/>
        <c:auto val="1"/>
        <c:lblAlgn val="ctr"/>
        <c:lblOffset val="100"/>
        <c:tickLblSkip val="5"/>
        <c:noMultiLvlLbl val="0"/>
      </c:catAx>
      <c:valAx>
        <c:axId val="58889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a:t>Emissions Intensity (kg CO2-eq/</a:t>
                </a:r>
                <a:r>
                  <a:rPr lang="en-AU" sz="1200" baseline="0"/>
                  <a:t> AUD 2019)</a:t>
                </a:r>
                <a:endParaRPr lang="en-AU"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88896272"/>
        <c:crosses val="autoZero"/>
        <c:crossBetween val="between"/>
      </c:valAx>
      <c:spPr>
        <a:noFill/>
        <a:ln>
          <a:noFill/>
        </a:ln>
        <a:effectLst/>
      </c:spPr>
    </c:plotArea>
    <c:legend>
      <c:legendPos val="b"/>
      <c:layout>
        <c:manualLayout>
          <c:xMode val="edge"/>
          <c:yMode val="edge"/>
          <c:x val="5.2713155173785095E-2"/>
          <c:y val="0.87370305390930614"/>
          <c:w val="0.92613934621808636"/>
          <c:h val="0.1153878619650155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Australia Population &amp;</a:t>
            </a:r>
            <a:r>
              <a:rPr lang="en-GB" baseline="0"/>
              <a:t> Residential Emissions Per Capita: </a:t>
            </a:r>
          </a:p>
          <a:p>
            <a:pPr>
              <a:defRPr/>
            </a:pPr>
            <a:r>
              <a:rPr lang="en-GB" baseline="0"/>
              <a:t>2005-2050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'Back-end'!$A$64</c:f>
              <c:strCache>
                <c:ptCount val="1"/>
                <c:pt idx="0">
                  <c:v>Australia population </c:v>
                </c:pt>
              </c:strCache>
            </c:strRef>
          </c:tx>
          <c:spPr>
            <a:ln w="28575" cap="rnd">
              <a:solidFill>
                <a:schemeClr val="accent3"/>
              </a:solidFill>
              <a:round/>
            </a:ln>
            <a:effectLst/>
          </c:spPr>
          <c:marker>
            <c:symbol val="none"/>
          </c:marker>
          <c:cat>
            <c:numRef>
              <c:f>'Back-end'!$B$63:$AU$63</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'Back-end'!$B$64:$AU$64</c:f>
              <c:numCache>
                <c:formatCode>0.00</c:formatCode>
                <c:ptCount val="46"/>
                <c:pt idx="0">
                  <c:v>20.176843999999999</c:v>
                </c:pt>
                <c:pt idx="1">
                  <c:v>20.450966000000001</c:v>
                </c:pt>
                <c:pt idx="2">
                  <c:v>20.827622000000002</c:v>
                </c:pt>
                <c:pt idx="3">
                  <c:v>21.4756</c:v>
                </c:pt>
                <c:pt idx="4">
                  <c:v>21.865600000000001</c:v>
                </c:pt>
                <c:pt idx="5">
                  <c:v>22.172499999999999</c:v>
                </c:pt>
                <c:pt idx="6">
                  <c:v>22.522200000000002</c:v>
                </c:pt>
                <c:pt idx="7">
                  <c:v>22.928000000000001</c:v>
                </c:pt>
                <c:pt idx="8">
                  <c:v>23.297799999999999</c:v>
                </c:pt>
                <c:pt idx="9">
                  <c:v>23.6403</c:v>
                </c:pt>
                <c:pt idx="10">
                  <c:v>23.9846</c:v>
                </c:pt>
                <c:pt idx="11">
                  <c:v>24.389700000000001</c:v>
                </c:pt>
                <c:pt idx="12">
                  <c:v>24.773399999999999</c:v>
                </c:pt>
                <c:pt idx="13">
                  <c:v>25.015825</c:v>
                </c:pt>
                <c:pt idx="14">
                  <c:v>25.444103999999999</c:v>
                </c:pt>
                <c:pt idx="15">
                  <c:v>25.873480000000001</c:v>
                </c:pt>
                <c:pt idx="16">
                  <c:v>26.301273999999999</c:v>
                </c:pt>
                <c:pt idx="17">
                  <c:v>26.727025000000001</c:v>
                </c:pt>
                <c:pt idx="18">
                  <c:v>27.147199000000001</c:v>
                </c:pt>
                <c:pt idx="19">
                  <c:v>27.562194999999999</c:v>
                </c:pt>
                <c:pt idx="20">
                  <c:v>27.970434999999998</c:v>
                </c:pt>
                <c:pt idx="21">
                  <c:v>28.372315</c:v>
                </c:pt>
                <c:pt idx="22">
                  <c:v>28.765733999999998</c:v>
                </c:pt>
                <c:pt idx="23">
                  <c:v>29.157084999999999</c:v>
                </c:pt>
                <c:pt idx="24">
                  <c:v>29.545877000000001</c:v>
                </c:pt>
                <c:pt idx="25">
                  <c:v>29.931725</c:v>
                </c:pt>
                <c:pt idx="26">
                  <c:v>30.314335</c:v>
                </c:pt>
                <c:pt idx="27">
                  <c:v>30.693262000000001</c:v>
                </c:pt>
                <c:pt idx="28">
                  <c:v>31.06841</c:v>
                </c:pt>
                <c:pt idx="29">
                  <c:v>31.439820999999998</c:v>
                </c:pt>
                <c:pt idx="30">
                  <c:v>31.807641</c:v>
                </c:pt>
                <c:pt idx="31">
                  <c:v>32.172122999999999</c:v>
                </c:pt>
                <c:pt idx="32">
                  <c:v>32.533631999999997</c:v>
                </c:pt>
                <c:pt idx="33">
                  <c:v>32.892494999999997</c:v>
                </c:pt>
                <c:pt idx="34">
                  <c:v>33.248990999999997</c:v>
                </c:pt>
                <c:pt idx="35">
                  <c:v>33.603375999999997</c:v>
                </c:pt>
                <c:pt idx="36">
                  <c:v>33.955939000000001</c:v>
                </c:pt>
                <c:pt idx="37">
                  <c:v>34.306863</c:v>
                </c:pt>
                <c:pt idx="38">
                  <c:v>34.656376999999999</c:v>
                </c:pt>
                <c:pt idx="39">
                  <c:v>35.004632000000001</c:v>
                </c:pt>
                <c:pt idx="40">
                  <c:v>35.351790999999999</c:v>
                </c:pt>
                <c:pt idx="41">
                  <c:v>35.698016000000003</c:v>
                </c:pt>
                <c:pt idx="42">
                  <c:v>36.043472000000001</c:v>
                </c:pt>
                <c:pt idx="43">
                  <c:v>36.388373999999999</c:v>
                </c:pt>
                <c:pt idx="44">
                  <c:v>36.732899000000003</c:v>
                </c:pt>
                <c:pt idx="45">
                  <c:v>37.077210000000001</c:v>
                </c:pt>
              </c:numCache>
            </c:numRef>
          </c:val>
          <c:smooth val="0"/>
          <c:extLst>
            <c:ext xmlns:c16="http://schemas.microsoft.com/office/drawing/2014/chart" uri="{C3380CC4-5D6E-409C-BE32-E72D297353CC}">
              <c16:uniqueId val="{00000000-257F-4C4A-BF70-D2C8D2BABA16}"/>
            </c:ext>
          </c:extLst>
        </c:ser>
        <c:dLbls>
          <c:showLegendKey val="0"/>
          <c:showVal val="0"/>
          <c:showCatName val="0"/>
          <c:showSerName val="0"/>
          <c:showPercent val="0"/>
          <c:showBubbleSize val="0"/>
        </c:dLbls>
        <c:marker val="1"/>
        <c:smooth val="0"/>
        <c:axId val="1111621647"/>
        <c:axId val="1249082303"/>
      </c:lineChart>
      <c:lineChart>
        <c:grouping val="standard"/>
        <c:varyColors val="0"/>
        <c:ser>
          <c:idx val="1"/>
          <c:order val="1"/>
          <c:tx>
            <c:strRef>
              <c:f>'Back-end'!$A$65</c:f>
              <c:strCache>
                <c:ptCount val="1"/>
                <c:pt idx="0">
                  <c:v>Per capita residential emissions</c:v>
                </c:pt>
              </c:strCache>
            </c:strRef>
          </c:tx>
          <c:spPr>
            <a:ln w="28575" cap="rnd">
              <a:solidFill>
                <a:schemeClr val="accent2"/>
              </a:solidFill>
              <a:round/>
            </a:ln>
            <a:effectLst/>
          </c:spPr>
          <c:marker>
            <c:symbol val="none"/>
          </c:marker>
          <c:cat>
            <c:numRef>
              <c:f>'Back-end'!$B$63:$AU$63</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'Back-end'!$B$65:$AU$65</c:f>
              <c:numCache>
                <c:formatCode>0.00</c:formatCode>
                <c:ptCount val="46"/>
                <c:pt idx="0">
                  <c:v>2.9994705812266775</c:v>
                </c:pt>
                <c:pt idx="1">
                  <c:v>2.9945279846438546</c:v>
                </c:pt>
                <c:pt idx="2">
                  <c:v>2.9761179648833647</c:v>
                </c:pt>
                <c:pt idx="3">
                  <c:v>2.9141476838831046</c:v>
                </c:pt>
                <c:pt idx="4">
                  <c:v>2.8639328442850873</c:v>
                </c:pt>
                <c:pt idx="5">
                  <c:v>2.8464557447288308</c:v>
                </c:pt>
                <c:pt idx="6">
                  <c:v>2.8480255037252129</c:v>
                </c:pt>
                <c:pt idx="7">
                  <c:v>2.7854269888346126</c:v>
                </c:pt>
                <c:pt idx="8">
                  <c:v>2.7454579402347004</c:v>
                </c:pt>
                <c:pt idx="9">
                  <c:v>2.769026196791073</c:v>
                </c:pt>
                <c:pt idx="10">
                  <c:v>2.8895445410805269</c:v>
                </c:pt>
                <c:pt idx="11">
                  <c:v>2.806306350631619</c:v>
                </c:pt>
                <c:pt idx="12">
                  <c:v>2.7784926574471007</c:v>
                </c:pt>
                <c:pt idx="13">
                  <c:v>2.779548945517488</c:v>
                </c:pt>
                <c:pt idx="14">
                  <c:v>2.7602744431480084</c:v>
                </c:pt>
                <c:pt idx="15">
                  <c:v>2.7415218207987491</c:v>
                </c:pt>
                <c:pt idx="16">
                  <c:v>2.7235452548800496</c:v>
                </c:pt>
                <c:pt idx="17">
                  <c:v>2.7063509687292178</c:v>
                </c:pt>
                <c:pt idx="18">
                  <c:v>2.6902484488362877</c:v>
                </c:pt>
                <c:pt idx="19">
                  <c:v>2.6751392623120194</c:v>
                </c:pt>
                <c:pt idx="20">
                  <c:v>2.661120930010564</c:v>
                </c:pt>
                <c:pt idx="21">
                  <c:v>2.6480993884355235</c:v>
                </c:pt>
                <c:pt idx="22">
                  <c:v>2.6362167570624147</c:v>
                </c:pt>
                <c:pt idx="23">
                  <c:v>2.6248409263134516</c:v>
                </c:pt>
                <c:pt idx="24">
                  <c:v>2.6139928085397512</c:v>
                </c:pt>
                <c:pt idx="25">
                  <c:v>2.6036825475310907</c:v>
                </c:pt>
                <c:pt idx="26">
                  <c:v>2.5939117582490279</c:v>
                </c:pt>
                <c:pt idx="27">
                  <c:v>2.5846946473137997</c:v>
                </c:pt>
                <c:pt idx="28">
                  <c:v>2.576015637749085</c:v>
                </c:pt>
                <c:pt idx="29">
                  <c:v>2.5678489072822668</c:v>
                </c:pt>
                <c:pt idx="30">
                  <c:v>2.560161880599698</c:v>
                </c:pt>
                <c:pt idx="31">
                  <c:v>2.5529154541650878</c:v>
                </c:pt>
                <c:pt idx="32">
                  <c:v>2.546064023838472</c:v>
                </c:pt>
                <c:pt idx="33">
                  <c:v>2.5395674606015772</c:v>
                </c:pt>
                <c:pt idx="34">
                  <c:v>2.5333914644206819</c:v>
                </c:pt>
                <c:pt idx="35">
                  <c:v>2.5275052720893303</c:v>
                </c:pt>
                <c:pt idx="36">
                  <c:v>2.5218772480419425</c:v>
                </c:pt>
                <c:pt idx="37">
                  <c:v>2.5164851126143502</c:v>
                </c:pt>
                <c:pt idx="38">
                  <c:v>2.5113043409009568</c:v>
                </c:pt>
                <c:pt idx="39">
                  <c:v>2.5063171639684736</c:v>
                </c:pt>
                <c:pt idx="40">
                  <c:v>2.5015057935820022</c:v>
                </c:pt>
                <c:pt idx="41">
                  <c:v>2.4968533265266082</c:v>
                </c:pt>
                <c:pt idx="42">
                  <c:v>2.492343412421536</c:v>
                </c:pt>
                <c:pt idx="43">
                  <c:v>2.4879570051687416</c:v>
                </c:pt>
                <c:pt idx="44">
                  <c:v>2.4836784594649086</c:v>
                </c:pt>
                <c:pt idx="45">
                  <c:v>2.4794937375277186</c:v>
                </c:pt>
              </c:numCache>
            </c:numRef>
          </c:val>
          <c:smooth val="0"/>
          <c:extLst>
            <c:ext xmlns:c16="http://schemas.microsoft.com/office/drawing/2014/chart" uri="{C3380CC4-5D6E-409C-BE32-E72D297353CC}">
              <c16:uniqueId val="{00000001-257F-4C4A-BF70-D2C8D2BABA16}"/>
            </c:ext>
          </c:extLst>
        </c:ser>
        <c:dLbls>
          <c:showLegendKey val="0"/>
          <c:showVal val="0"/>
          <c:showCatName val="0"/>
          <c:showSerName val="0"/>
          <c:showPercent val="0"/>
          <c:showBubbleSize val="0"/>
        </c:dLbls>
        <c:marker val="1"/>
        <c:smooth val="0"/>
        <c:axId val="1245504959"/>
        <c:axId val="1174142607"/>
      </c:lineChart>
      <c:catAx>
        <c:axId val="111162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49082303"/>
        <c:crosses val="autoZero"/>
        <c:auto val="1"/>
        <c:lblAlgn val="ctr"/>
        <c:lblOffset val="100"/>
        <c:tickLblSkip val="5"/>
        <c:noMultiLvlLbl val="0"/>
      </c:catAx>
      <c:valAx>
        <c:axId val="1249082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Australia Population (millions of people)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11621647"/>
        <c:crosses val="autoZero"/>
        <c:crossBetween val="between"/>
      </c:valAx>
      <c:valAx>
        <c:axId val="1174142607"/>
        <c:scaling>
          <c:orientation val="minMax"/>
          <c:max val="4"/>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Per Capita Residential</a:t>
                </a:r>
                <a:r>
                  <a:rPr lang="en-GB" sz="1200" baseline="0"/>
                  <a:t> Emissions </a:t>
                </a:r>
                <a:r>
                  <a:rPr lang="en-GB" sz="1200"/>
                  <a:t>(Mt CO2-eq/millions of</a:t>
                </a:r>
                <a:r>
                  <a:rPr lang="en-GB" sz="1200" baseline="0"/>
                  <a:t> people)</a:t>
                </a:r>
                <a:endParaRPr lang="en-GB"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45504959"/>
        <c:crosses val="max"/>
        <c:crossBetween val="between"/>
      </c:valAx>
      <c:catAx>
        <c:axId val="1245504959"/>
        <c:scaling>
          <c:orientation val="minMax"/>
        </c:scaling>
        <c:delete val="1"/>
        <c:axPos val="b"/>
        <c:numFmt formatCode="General" sourceLinked="1"/>
        <c:majorTickMark val="out"/>
        <c:minorTickMark val="none"/>
        <c:tickLblPos val="nextTo"/>
        <c:crossAx val="11741426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Electricity Generation &amp; Carbon Intensity:</a:t>
            </a:r>
            <a:r>
              <a:rPr lang="en-GB" baseline="0"/>
              <a:t> 2008-2050 </a:t>
            </a:r>
            <a:endParaRPr lang="en-GB"/>
          </a:p>
        </c:rich>
      </c:tx>
      <c:layout>
        <c:manualLayout>
          <c:xMode val="edge"/>
          <c:yMode val="edge"/>
          <c:x val="0.16023240939579519"/>
          <c:y val="2.02702702702702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'Back-end'!$A$56</c:f>
              <c:strCache>
                <c:ptCount val="1"/>
                <c:pt idx="0">
                  <c:v>Electricity generation</c:v>
                </c:pt>
              </c:strCache>
            </c:strRef>
          </c:tx>
          <c:spPr>
            <a:ln w="28575" cap="rnd">
              <a:solidFill>
                <a:srgbClr val="FF0000"/>
              </a:solidFill>
              <a:round/>
            </a:ln>
            <a:effectLst/>
          </c:spPr>
          <c:marker>
            <c:symbol val="none"/>
          </c:marker>
          <c:cat>
            <c:numRef>
              <c:f>'Back-end'!$B$55:$AR$55</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'Back-end'!$B$57:$AR$57</c:f>
              <c:numCache>
                <c:formatCode>0.00</c:formatCode>
                <c:ptCount val="43"/>
                <c:pt idx="0">
                  <c:v>245.37090000000003</c:v>
                </c:pt>
                <c:pt idx="1">
                  <c:v>249.90195</c:v>
                </c:pt>
                <c:pt idx="2">
                  <c:v>252.9282</c:v>
                </c:pt>
                <c:pt idx="3">
                  <c:v>252.15872350000001</c:v>
                </c:pt>
                <c:pt idx="4">
                  <c:v>250.22447350000002</c:v>
                </c:pt>
                <c:pt idx="5">
                  <c:v>249.372771</c:v>
                </c:pt>
                <c:pt idx="6">
                  <c:v>250.71383700000001</c:v>
                </c:pt>
                <c:pt idx="7">
                  <c:v>255.14316200000002</c:v>
                </c:pt>
                <c:pt idx="8">
                  <c:v>258.48106200000001</c:v>
                </c:pt>
                <c:pt idx="9">
                  <c:v>259.03008199999999</c:v>
                </c:pt>
                <c:pt idx="10">
                  <c:v>260.53245647559999</c:v>
                </c:pt>
                <c:pt idx="11">
                  <c:v>262.04354472315845</c:v>
                </c:pt>
                <c:pt idx="12">
                  <c:v>263.56339728255278</c:v>
                </c:pt>
                <c:pt idx="13">
                  <c:v>265.09206498679157</c:v>
                </c:pt>
                <c:pt idx="14">
                  <c:v>266.62959896371495</c:v>
                </c:pt>
                <c:pt idx="15">
                  <c:v>268.17605063770452</c:v>
                </c:pt>
                <c:pt idx="16">
                  <c:v>269.73147173140319</c:v>
                </c:pt>
                <c:pt idx="17">
                  <c:v>271.29591426744531</c:v>
                </c:pt>
                <c:pt idx="18">
                  <c:v>272.86943057019653</c:v>
                </c:pt>
                <c:pt idx="19">
                  <c:v>274.45207326750369</c:v>
                </c:pt>
                <c:pt idx="20">
                  <c:v>276.0438952924552</c:v>
                </c:pt>
                <c:pt idx="21">
                  <c:v>277.64494988515145</c:v>
                </c:pt>
                <c:pt idx="22">
                  <c:v>279.25529059448536</c:v>
                </c:pt>
                <c:pt idx="23">
                  <c:v>280.87497127993333</c:v>
                </c:pt>
                <c:pt idx="24">
                  <c:v>282.50404611335694</c:v>
                </c:pt>
                <c:pt idx="25">
                  <c:v>284.14256958081444</c:v>
                </c:pt>
                <c:pt idx="26">
                  <c:v>285.79059648438317</c:v>
                </c:pt>
                <c:pt idx="27">
                  <c:v>287.44818194399261</c:v>
                </c:pt>
                <c:pt idx="28">
                  <c:v>289.11538139926773</c:v>
                </c:pt>
                <c:pt idx="29">
                  <c:v>290.79225061138351</c:v>
                </c:pt>
                <c:pt idx="30">
                  <c:v>292.47884566492957</c:v>
                </c:pt>
                <c:pt idx="31">
                  <c:v>294.17522296978615</c:v>
                </c:pt>
                <c:pt idx="32">
                  <c:v>295.88143926301092</c:v>
                </c:pt>
                <c:pt idx="33">
                  <c:v>297.59755161073639</c:v>
                </c:pt>
                <c:pt idx="34">
                  <c:v>299.32361741007873</c:v>
                </c:pt>
                <c:pt idx="35">
                  <c:v>301.05969439105718</c:v>
                </c:pt>
                <c:pt idx="36">
                  <c:v>302.80584061852534</c:v>
                </c:pt>
                <c:pt idx="37">
                  <c:v>304.56211449411279</c:v>
                </c:pt>
                <c:pt idx="38">
                  <c:v>306.32857475817866</c:v>
                </c:pt>
                <c:pt idx="39">
                  <c:v>308.10528049177611</c:v>
                </c:pt>
                <c:pt idx="40">
                  <c:v>309.89229111862846</c:v>
                </c:pt>
                <c:pt idx="41">
                  <c:v>311.68966640711653</c:v>
                </c:pt>
                <c:pt idx="42">
                  <c:v>313.49746647227784</c:v>
                </c:pt>
              </c:numCache>
            </c:numRef>
          </c:val>
          <c:smooth val="0"/>
          <c:extLst>
            <c:ext xmlns:c16="http://schemas.microsoft.com/office/drawing/2014/chart" uri="{C3380CC4-5D6E-409C-BE32-E72D297353CC}">
              <c16:uniqueId val="{00000000-0E3D-A142-B64A-BBCEDD01EA7F}"/>
            </c:ext>
          </c:extLst>
        </c:ser>
        <c:dLbls>
          <c:showLegendKey val="0"/>
          <c:showVal val="0"/>
          <c:showCatName val="0"/>
          <c:showSerName val="0"/>
          <c:showPercent val="0"/>
          <c:showBubbleSize val="0"/>
        </c:dLbls>
        <c:marker val="1"/>
        <c:smooth val="0"/>
        <c:axId val="1249435583"/>
        <c:axId val="1249440879"/>
      </c:lineChart>
      <c:lineChart>
        <c:grouping val="standard"/>
        <c:varyColors val="0"/>
        <c:ser>
          <c:idx val="1"/>
          <c:order val="1"/>
          <c:tx>
            <c:strRef>
              <c:f>'Back-end'!$A$58</c:f>
              <c:strCache>
                <c:ptCount val="1"/>
                <c:pt idx="0">
                  <c:v>Carbon intensity of electricity generation</c:v>
                </c:pt>
              </c:strCache>
            </c:strRef>
          </c:tx>
          <c:spPr>
            <a:ln w="28575" cap="rnd">
              <a:solidFill>
                <a:srgbClr val="0070C0"/>
              </a:solidFill>
              <a:round/>
            </a:ln>
            <a:effectLst/>
          </c:spPr>
          <c:marker>
            <c:symbol val="none"/>
          </c:marker>
          <c:cat>
            <c:numRef>
              <c:f>'Back-end'!$B$55:$AR$55</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'Back-end'!$B$58:$AR$58</c:f>
              <c:numCache>
                <c:formatCode>0.00</c:formatCode>
                <c:ptCount val="43"/>
                <c:pt idx="0">
                  <c:v>0.83966859965872065</c:v>
                </c:pt>
                <c:pt idx="1">
                  <c:v>0.84738618486170258</c:v>
                </c:pt>
                <c:pt idx="2">
                  <c:v>0.81115561649511603</c:v>
                </c:pt>
                <c:pt idx="3">
                  <c:v>0.78746428933282564</c:v>
                </c:pt>
                <c:pt idx="4">
                  <c:v>0.79602513380850404</c:v>
                </c:pt>
                <c:pt idx="5">
                  <c:v>0.75008024833633502</c:v>
                </c:pt>
                <c:pt idx="6">
                  <c:v>0.72110104557172883</c:v>
                </c:pt>
                <c:pt idx="7">
                  <c:v>0.74072406455478512</c:v>
                </c:pt>
                <c:pt idx="8">
                  <c:v>0.75341794285880792</c:v>
                </c:pt>
                <c:pt idx="9">
                  <c:v>0.73262506244351955</c:v>
                </c:pt>
                <c:pt idx="10">
                  <c:v>0.72149141240528847</c:v>
                </c:pt>
                <c:pt idx="11">
                  <c:v>0.71046180586774355</c:v>
                </c:pt>
                <c:pt idx="12">
                  <c:v>0.69953541311483503</c:v>
                </c:pt>
                <c:pt idx="13">
                  <c:v>0.68871141053994489</c:v>
                </c:pt>
                <c:pt idx="14">
                  <c:v>0.67798898060301549</c:v>
                </c:pt>
                <c:pt idx="15">
                  <c:v>0.66736731178797204</c:v>
                </c:pt>
                <c:pt idx="16">
                  <c:v>0.65684559856043256</c:v>
                </c:pt>
                <c:pt idx="17">
                  <c:v>0.64642304132570572</c:v>
                </c:pt>
                <c:pt idx="18">
                  <c:v>0.63609884638707437</c:v>
                </c:pt>
                <c:pt idx="19">
                  <c:v>0.62587222590436309</c:v>
                </c:pt>
                <c:pt idx="20">
                  <c:v>0.61574239785278639</c:v>
                </c:pt>
                <c:pt idx="21">
                  <c:v>0.60570858598207755</c:v>
                </c:pt>
                <c:pt idx="22">
                  <c:v>0.59577001977589505</c:v>
                </c:pt>
                <c:pt idx="23">
                  <c:v>0.58592593441150598</c:v>
                </c:pt>
                <c:pt idx="24">
                  <c:v>0.57617557071974235</c:v>
                </c:pt>
                <c:pt idx="25">
                  <c:v>0.56651817514523095</c:v>
                </c:pt>
                <c:pt idx="26">
                  <c:v>0.55695299970689427</c:v>
                </c:pt>
                <c:pt idx="27">
                  <c:v>0.54747930195871852</c:v>
                </c:pt>
                <c:pt idx="28">
                  <c:v>0.53809634495079073</c:v>
                </c:pt>
                <c:pt idx="29">
                  <c:v>0.52880339719059943</c:v>
                </c:pt>
                <c:pt idx="30">
                  <c:v>0.51959973260460102</c:v>
                </c:pt>
                <c:pt idx="31">
                  <c:v>0.51048463050004544</c:v>
                </c:pt>
                <c:pt idx="32">
                  <c:v>0.5014573755270636</c:v>
                </c:pt>
                <c:pt idx="33">
                  <c:v>0.49251725764101301</c:v>
                </c:pt>
                <c:pt idx="34">
                  <c:v>0.48366357206507887</c:v>
                </c:pt>
                <c:pt idx="35">
                  <c:v>0.47489561925313178</c:v>
                </c:pt>
                <c:pt idx="36">
                  <c:v>0.46621270485283678</c:v>
                </c:pt>
                <c:pt idx="37">
                  <c:v>0.45761413966901571</c:v>
                </c:pt>
                <c:pt idx="38">
                  <c:v>0.4490992396272579</c:v>
                </c:pt>
                <c:pt idx="39">
                  <c:v>0.44066732573778028</c:v>
                </c:pt>
                <c:pt idx="40">
                  <c:v>0.43231772405953284</c:v>
                </c:pt>
                <c:pt idx="41">
                  <c:v>0.42404976566455033</c:v>
                </c:pt>
                <c:pt idx="42">
                  <c:v>0.41586278660254578</c:v>
                </c:pt>
              </c:numCache>
            </c:numRef>
          </c:val>
          <c:smooth val="0"/>
          <c:extLst>
            <c:ext xmlns:c16="http://schemas.microsoft.com/office/drawing/2014/chart" uri="{C3380CC4-5D6E-409C-BE32-E72D297353CC}">
              <c16:uniqueId val="{00000001-0E3D-A142-B64A-BBCEDD01EA7F}"/>
            </c:ext>
          </c:extLst>
        </c:ser>
        <c:dLbls>
          <c:showLegendKey val="0"/>
          <c:showVal val="0"/>
          <c:showCatName val="0"/>
          <c:showSerName val="0"/>
          <c:showPercent val="0"/>
          <c:showBubbleSize val="0"/>
        </c:dLbls>
        <c:marker val="1"/>
        <c:smooth val="0"/>
        <c:axId val="1243646847"/>
        <c:axId val="1261342863"/>
      </c:lineChart>
      <c:catAx>
        <c:axId val="124943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49440879"/>
        <c:crosses val="autoZero"/>
        <c:auto val="1"/>
        <c:lblAlgn val="ctr"/>
        <c:lblOffset val="100"/>
        <c:tickLblSkip val="5"/>
        <c:noMultiLvlLbl val="0"/>
      </c:catAx>
      <c:valAx>
        <c:axId val="124944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Electricity Generation (TWh)</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49435583"/>
        <c:crosses val="autoZero"/>
        <c:crossBetween val="between"/>
      </c:valAx>
      <c:valAx>
        <c:axId val="1261342863"/>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Carbon Intensity of Electricity Generation (kg CO2-eq/kWh)</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43646847"/>
        <c:crosses val="max"/>
        <c:crossBetween val="between"/>
      </c:valAx>
      <c:catAx>
        <c:axId val="1243646847"/>
        <c:scaling>
          <c:orientation val="minMax"/>
        </c:scaling>
        <c:delete val="1"/>
        <c:axPos val="b"/>
        <c:numFmt formatCode="General" sourceLinked="1"/>
        <c:majorTickMark val="out"/>
        <c:minorTickMark val="none"/>
        <c:tickLblPos val="nextTo"/>
        <c:crossAx val="12613428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Australian Emissions </a:t>
            </a:r>
            <a:r>
              <a:rPr lang="en-US" baseline="0"/>
              <a:t>Per Capita</a:t>
            </a:r>
            <a:r>
              <a:rPr lang="en-US"/>
              <a:t>: 2005-2050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'Back-end'!$A$68</c:f>
              <c:strCache>
                <c:ptCount val="1"/>
                <c:pt idx="0">
                  <c:v>Per capita total emissions intensity </c:v>
                </c:pt>
              </c:strCache>
            </c:strRef>
          </c:tx>
          <c:spPr>
            <a:ln w="28575" cap="rnd">
              <a:solidFill>
                <a:schemeClr val="accent1"/>
              </a:solidFill>
              <a:round/>
            </a:ln>
            <a:effectLst/>
          </c:spPr>
          <c:marker>
            <c:symbol val="none"/>
          </c:marker>
          <c:cat>
            <c:numRef>
              <c:f>'Back-end'!$B$67:$AU$67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'Back-end'!$B$68:$AU$68</c:f>
              <c:numCache>
                <c:formatCode>0.00</c:formatCode>
                <c:ptCount val="46"/>
                <c:pt idx="0">
                  <c:v>30.60021775457054</c:v>
                </c:pt>
                <c:pt idx="1">
                  <c:v>29.987218696662055</c:v>
                </c:pt>
                <c:pt idx="2">
                  <c:v>29.858770722841037</c:v>
                </c:pt>
                <c:pt idx="3">
                  <c:v>28.353006202387828</c:v>
                </c:pt>
                <c:pt idx="4">
                  <c:v>27.610030367334993</c:v>
                </c:pt>
                <c:pt idx="5">
                  <c:v>26.179717217273652</c:v>
                </c:pt>
                <c:pt idx="6">
                  <c:v>24.776005452398074</c:v>
                </c:pt>
                <c:pt idx="7">
                  <c:v>24.34208042568039</c:v>
                </c:pt>
                <c:pt idx="8">
                  <c:v>23.085393899853205</c:v>
                </c:pt>
                <c:pt idx="9">
                  <c:v>22.508123416369504</c:v>
                </c:pt>
                <c:pt idx="10">
                  <c:v>22.016360497986206</c:v>
                </c:pt>
                <c:pt idx="11">
                  <c:v>21.727691197513703</c:v>
                </c:pt>
                <c:pt idx="12">
                  <c:v>21.427858105871618</c:v>
                </c:pt>
                <c:pt idx="13">
                  <c:v>20.875410224163993</c:v>
                </c:pt>
                <c:pt idx="14">
                  <c:v>20.185042394960899</c:v>
                </c:pt>
                <c:pt idx="15">
                  <c:v>19.516703084111271</c:v>
                </c:pt>
                <c:pt idx="16">
                  <c:v>18.871319156767402</c:v>
                </c:pt>
                <c:pt idx="17">
                  <c:v>18.247988500571442</c:v>
                </c:pt>
                <c:pt idx="18">
                  <c:v>17.64783003304991</c:v>
                </c:pt>
                <c:pt idx="19">
                  <c:v>17.069172567579599</c:v>
                </c:pt>
                <c:pt idx="20">
                  <c:v>16.511669259601316</c:v>
                </c:pt>
                <c:pt idx="21">
                  <c:v>15.973785739305157</c:v>
                </c:pt>
                <c:pt idx="22">
                  <c:v>15.455471767519331</c:v>
                </c:pt>
                <c:pt idx="23">
                  <c:v>14.952204538960876</c:v>
                </c:pt>
                <c:pt idx="24">
                  <c:v>14.463520837467952</c:v>
                </c:pt>
                <c:pt idx="25">
                  <c:v>13.988906974845658</c:v>
                </c:pt>
                <c:pt idx="26">
                  <c:v>13.527818624177613</c:v>
                </c:pt>
                <c:pt idx="27">
                  <c:v>13.079793687730431</c:v>
                </c:pt>
                <c:pt idx="28">
                  <c:v>12.644233919095102</c:v>
                </c:pt>
                <c:pt idx="29">
                  <c:v>12.22051971941095</c:v>
                </c:pt>
                <c:pt idx="30">
                  <c:v>11.988230798887209</c:v>
                </c:pt>
                <c:pt idx="31">
                  <c:v>11.787908757126308</c:v>
                </c:pt>
                <c:pt idx="32">
                  <c:v>11.593134127107042</c:v>
                </c:pt>
                <c:pt idx="33">
                  <c:v>11.403557814292862</c:v>
                </c:pt>
                <c:pt idx="34">
                  <c:v>11.218872096291159</c:v>
                </c:pt>
                <c:pt idx="35">
                  <c:v>11.038798194878783</c:v>
                </c:pt>
                <c:pt idx="36">
                  <c:v>10.863065671708567</c:v>
                </c:pt>
                <c:pt idx="37">
                  <c:v>10.691455650504308</c:v>
                </c:pt>
                <c:pt idx="38">
                  <c:v>10.5237490128678</c:v>
                </c:pt>
                <c:pt idx="39">
                  <c:v>10.359763879655166</c:v>
                </c:pt>
                <c:pt idx="40">
                  <c:v>10.199325719738454</c:v>
                </c:pt>
                <c:pt idx="41">
                  <c:v>10.042270700870755</c:v>
                </c:pt>
                <c:pt idx="42">
                  <c:v>9.9164636283350429</c:v>
                </c:pt>
                <c:pt idx="43">
                  <c:v>9.8155935216508876</c:v>
                </c:pt>
                <c:pt idx="44">
                  <c:v>9.716717351078298</c:v>
                </c:pt>
                <c:pt idx="45">
                  <c:v>9.6197342259464449</c:v>
                </c:pt>
              </c:numCache>
            </c:numRef>
          </c:val>
          <c:smooth val="0"/>
          <c:extLst>
            <c:ext xmlns:c16="http://schemas.microsoft.com/office/drawing/2014/chart" uri="{C3380CC4-5D6E-409C-BE32-E72D297353CC}">
              <c16:uniqueId val="{00000000-27E3-7746-B1B3-8AE1C3A29A8B}"/>
            </c:ext>
          </c:extLst>
        </c:ser>
        <c:dLbls>
          <c:showLegendKey val="0"/>
          <c:showVal val="0"/>
          <c:showCatName val="0"/>
          <c:showSerName val="0"/>
          <c:showPercent val="0"/>
          <c:showBubbleSize val="0"/>
        </c:dLbls>
        <c:smooth val="0"/>
        <c:axId val="1208469455"/>
        <c:axId val="1208961135"/>
      </c:lineChart>
      <c:catAx>
        <c:axId val="12084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08961135"/>
        <c:crosses val="autoZero"/>
        <c:auto val="1"/>
        <c:lblAlgn val="ctr"/>
        <c:lblOffset val="100"/>
        <c:tickLblSkip val="5"/>
        <c:noMultiLvlLbl val="0"/>
      </c:catAx>
      <c:valAx>
        <c:axId val="1208961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aseline="0"/>
                  <a:t>Total Asutralia Emissions Per Capita (Mt CO2-eq/millions of people) </a:t>
                </a:r>
                <a:endParaRPr lang="en-GB"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0846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Australia National Emissions by Industry:</a:t>
            </a:r>
            <a:r>
              <a:rPr lang="en-GB" baseline="0"/>
              <a:t> 2005-2050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7"/>
          <c:order val="0"/>
          <c:tx>
            <c:strRef>
              <c:f>'Back-end'!$A$72</c:f>
              <c:strCache>
                <c:ptCount val="1"/>
                <c:pt idx="0">
                  <c:v>Agriculture </c:v>
                </c:pt>
              </c:strCache>
            </c:strRef>
          </c:tx>
          <c:spPr>
            <a:solidFill>
              <a:schemeClr val="accent2"/>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'Back-end'!$B$72:$F$72</c:f>
              <c:numCache>
                <c:formatCode>0.0</c:formatCode>
                <c:ptCount val="5"/>
                <c:pt idx="0">
                  <c:v>198.48345</c:v>
                </c:pt>
                <c:pt idx="1">
                  <c:v>92.518320000000003</c:v>
                </c:pt>
                <c:pt idx="2">
                  <c:v>27.018320000000028</c:v>
                </c:pt>
                <c:pt idx="3">
                  <c:v>0</c:v>
                </c:pt>
                <c:pt idx="4">
                  <c:v>0</c:v>
                </c:pt>
              </c:numCache>
            </c:numRef>
          </c:val>
          <c:extLst>
            <c:ext xmlns:c16="http://schemas.microsoft.com/office/drawing/2014/chart" uri="{C3380CC4-5D6E-409C-BE32-E72D297353CC}">
              <c16:uniqueId val="{00000000-09AD-C54D-9690-8C5179274D2E}"/>
            </c:ext>
          </c:extLst>
        </c:ser>
        <c:ser>
          <c:idx val="0"/>
          <c:order val="1"/>
          <c:tx>
            <c:strRef>
              <c:f>'Back-end'!$A$74</c:f>
              <c:strCache>
                <c:ptCount val="1"/>
                <c:pt idx="0">
                  <c:v>Mining</c:v>
                </c:pt>
              </c:strCache>
            </c:strRef>
          </c:tx>
          <c:spPr>
            <a:solidFill>
              <a:schemeClr val="tx1"/>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'Back-end'!$B$74:$F$74</c:f>
              <c:numCache>
                <c:formatCode>0.0</c:formatCode>
                <c:ptCount val="5"/>
                <c:pt idx="0">
                  <c:v>51.495069999999998</c:v>
                </c:pt>
                <c:pt idx="1">
                  <c:v>89.405440000000013</c:v>
                </c:pt>
                <c:pt idx="2">
                  <c:v>118.40544000000007</c:v>
                </c:pt>
                <c:pt idx="3">
                  <c:v>147.40544000000011</c:v>
                </c:pt>
                <c:pt idx="4">
                  <c:v>176.40544000000017</c:v>
                </c:pt>
              </c:numCache>
            </c:numRef>
          </c:val>
          <c:extLst>
            <c:ext xmlns:c16="http://schemas.microsoft.com/office/drawing/2014/chart" uri="{C3380CC4-5D6E-409C-BE32-E72D297353CC}">
              <c16:uniqueId val="{00000001-09AD-C54D-9690-8C5179274D2E}"/>
            </c:ext>
          </c:extLst>
        </c:ser>
        <c:ser>
          <c:idx val="5"/>
          <c:order val="2"/>
          <c:tx>
            <c:strRef>
              <c:f>'Back-end'!$A$80</c:f>
              <c:strCache>
                <c:ptCount val="1"/>
                <c:pt idx="0">
                  <c:v>Electricity</c:v>
                </c:pt>
              </c:strCache>
            </c:strRef>
          </c:tx>
          <c:spPr>
            <a:solidFill>
              <a:srgbClr val="FF0000"/>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'Back-end'!$B$80:$F$80</c:f>
              <c:numCache>
                <c:formatCode>0.0</c:formatCode>
                <c:ptCount val="5"/>
                <c:pt idx="0">
                  <c:v>196.83099999999999</c:v>
                </c:pt>
                <c:pt idx="1">
                  <c:v>184.37192999999996</c:v>
                </c:pt>
                <c:pt idx="2">
                  <c:v>166.37192999999985</c:v>
                </c:pt>
                <c:pt idx="3">
                  <c:v>148.37192999999974</c:v>
                </c:pt>
                <c:pt idx="4">
                  <c:v>130.37192999999962</c:v>
                </c:pt>
              </c:numCache>
            </c:numRef>
          </c:val>
          <c:extLst>
            <c:ext xmlns:c16="http://schemas.microsoft.com/office/drawing/2014/chart" uri="{C3380CC4-5D6E-409C-BE32-E72D297353CC}">
              <c16:uniqueId val="{00000007-09AD-C54D-9690-8C5179274D2E}"/>
            </c:ext>
          </c:extLst>
        </c:ser>
        <c:ser>
          <c:idx val="2"/>
          <c:order val="3"/>
          <c:tx>
            <c:strRef>
              <c:f>'Back-end'!$A$75</c:f>
              <c:strCache>
                <c:ptCount val="1"/>
                <c:pt idx="0">
                  <c:v>Manufacturing</c:v>
                </c:pt>
              </c:strCache>
            </c:strRef>
          </c:tx>
          <c:spPr>
            <a:solidFill>
              <a:schemeClr val="accent4"/>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'Back-end'!$B$75:$F$75</c:f>
              <c:numCache>
                <c:formatCode>0.0</c:formatCode>
                <c:ptCount val="5"/>
                <c:pt idx="0">
                  <c:v>67.583389999999994</c:v>
                </c:pt>
                <c:pt idx="1">
                  <c:v>48.265069999999994</c:v>
                </c:pt>
                <c:pt idx="2">
                  <c:v>30.015069999999973</c:v>
                </c:pt>
                <c:pt idx="3">
                  <c:v>11.76506999999998</c:v>
                </c:pt>
                <c:pt idx="4">
                  <c:v>0</c:v>
                </c:pt>
              </c:numCache>
            </c:numRef>
          </c:val>
          <c:extLst>
            <c:ext xmlns:c16="http://schemas.microsoft.com/office/drawing/2014/chart" uri="{C3380CC4-5D6E-409C-BE32-E72D297353CC}">
              <c16:uniqueId val="{00000002-09AD-C54D-9690-8C5179274D2E}"/>
            </c:ext>
          </c:extLst>
        </c:ser>
        <c:ser>
          <c:idx val="1"/>
          <c:order val="4"/>
          <c:tx>
            <c:strRef>
              <c:f>'Back-end'!$A$76</c:f>
              <c:strCache>
                <c:ptCount val="1"/>
                <c:pt idx="0">
                  <c:v>Gas, Water &amp; Waste Services</c:v>
                </c:pt>
              </c:strCache>
            </c:strRef>
          </c:tx>
          <c:spPr>
            <a:solidFill>
              <a:srgbClr val="00B0F0"/>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'Back-end'!$B$76:$F$76</c:f>
              <c:numCache>
                <c:formatCode>0.0</c:formatCode>
                <c:ptCount val="5"/>
                <c:pt idx="0">
                  <c:v>16.2805</c:v>
                </c:pt>
                <c:pt idx="1">
                  <c:v>13.403429999999993</c:v>
                </c:pt>
                <c:pt idx="2">
                  <c:v>10.353429999999996</c:v>
                </c:pt>
                <c:pt idx="3">
                  <c:v>7.3034299999999988</c:v>
                </c:pt>
                <c:pt idx="4">
                  <c:v>4.2534300000000016</c:v>
                </c:pt>
              </c:numCache>
            </c:numRef>
          </c:val>
          <c:extLst>
            <c:ext xmlns:c16="http://schemas.microsoft.com/office/drawing/2014/chart" uri="{C3380CC4-5D6E-409C-BE32-E72D297353CC}">
              <c16:uniqueId val="{00000003-09AD-C54D-9690-8C5179274D2E}"/>
            </c:ext>
          </c:extLst>
        </c:ser>
        <c:ser>
          <c:idx val="8"/>
          <c:order val="5"/>
          <c:tx>
            <c:strRef>
              <c:f>'Back-end'!$A$77</c:f>
              <c:strCache>
                <c:ptCount val="1"/>
                <c:pt idx="0">
                  <c:v>Construction</c:v>
                </c:pt>
              </c:strCache>
            </c:strRef>
          </c:tx>
          <c:spPr>
            <a:solidFill>
              <a:srgbClr val="7030A0"/>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'Back-end'!$B$77:$F$77</c:f>
              <c:numCache>
                <c:formatCode>0.0</c:formatCode>
                <c:ptCount val="5"/>
                <c:pt idx="0">
                  <c:v>7.1700299999999997</c:v>
                </c:pt>
                <c:pt idx="1">
                  <c:v>8.8645700000000023</c:v>
                </c:pt>
                <c:pt idx="2">
                  <c:v>10.264570000000008</c:v>
                </c:pt>
                <c:pt idx="3">
                  <c:v>11.664570000000014</c:v>
                </c:pt>
                <c:pt idx="4">
                  <c:v>13.064570000000019</c:v>
                </c:pt>
              </c:numCache>
            </c:numRef>
          </c:val>
          <c:extLst>
            <c:ext xmlns:c16="http://schemas.microsoft.com/office/drawing/2014/chart" uri="{C3380CC4-5D6E-409C-BE32-E72D297353CC}">
              <c16:uniqueId val="{00000004-09AD-C54D-9690-8C5179274D2E}"/>
            </c:ext>
          </c:extLst>
        </c:ser>
        <c:ser>
          <c:idx val="3"/>
          <c:order val="6"/>
          <c:tx>
            <c:strRef>
              <c:f>'Back-end'!$A$78</c:f>
              <c:strCache>
                <c:ptCount val="1"/>
                <c:pt idx="0">
                  <c:v>Services</c:v>
                </c:pt>
              </c:strCache>
            </c:strRef>
          </c:tx>
          <c:spPr>
            <a:solidFill>
              <a:srgbClr val="0070C0"/>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'Back-end'!$B$78:$F$78</c:f>
              <c:numCache>
                <c:formatCode>0.0</c:formatCode>
                <c:ptCount val="5"/>
                <c:pt idx="0">
                  <c:v>19.366029999999999</c:v>
                </c:pt>
                <c:pt idx="1">
                  <c:v>24.021470000000001</c:v>
                </c:pt>
                <c:pt idx="2">
                  <c:v>27.221470000000004</c:v>
                </c:pt>
                <c:pt idx="3">
                  <c:v>30.421470000000006</c:v>
                </c:pt>
                <c:pt idx="4">
                  <c:v>33.621470000000009</c:v>
                </c:pt>
              </c:numCache>
            </c:numRef>
          </c:val>
          <c:extLst>
            <c:ext xmlns:c16="http://schemas.microsoft.com/office/drawing/2014/chart" uri="{C3380CC4-5D6E-409C-BE32-E72D297353CC}">
              <c16:uniqueId val="{00000005-09AD-C54D-9690-8C5179274D2E}"/>
            </c:ext>
          </c:extLst>
        </c:ser>
        <c:ser>
          <c:idx val="4"/>
          <c:order val="7"/>
          <c:tx>
            <c:strRef>
              <c:f>'Back-end'!$A$79</c:f>
              <c:strCache>
                <c:ptCount val="1"/>
                <c:pt idx="0">
                  <c:v>Commercial Transport</c:v>
                </c:pt>
              </c:strCache>
            </c:strRef>
          </c:tx>
          <c:spPr>
            <a:solidFill>
              <a:srgbClr val="C00000"/>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'Back-end'!$B$79:$F$79</c:f>
              <c:numCache>
                <c:formatCode>0.0</c:formatCode>
                <c:ptCount val="5"/>
                <c:pt idx="0">
                  <c:v>22.6175</c:v>
                </c:pt>
                <c:pt idx="1">
                  <c:v>34.521539999999995</c:v>
                </c:pt>
                <c:pt idx="2">
                  <c:v>41.571539999999978</c:v>
                </c:pt>
                <c:pt idx="3">
                  <c:v>48.62153999999996</c:v>
                </c:pt>
                <c:pt idx="4">
                  <c:v>55.671539999999943</c:v>
                </c:pt>
              </c:numCache>
            </c:numRef>
          </c:val>
          <c:extLst>
            <c:ext xmlns:c16="http://schemas.microsoft.com/office/drawing/2014/chart" uri="{C3380CC4-5D6E-409C-BE32-E72D297353CC}">
              <c16:uniqueId val="{00000006-09AD-C54D-9690-8C5179274D2E}"/>
            </c:ext>
          </c:extLst>
        </c:ser>
        <c:ser>
          <c:idx val="6"/>
          <c:order val="8"/>
          <c:tx>
            <c:strRef>
              <c:f>'Back-end'!$A$81</c:f>
              <c:strCache>
                <c:ptCount val="1"/>
                <c:pt idx="0">
                  <c:v>Residential</c:v>
                </c:pt>
              </c:strCache>
            </c:strRef>
          </c:tx>
          <c:spPr>
            <a:solidFill>
              <a:schemeClr val="accent3"/>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'Back-end'!$B$81:$F$81</c:f>
              <c:numCache>
                <c:formatCode>0.0</c:formatCode>
                <c:ptCount val="5"/>
                <c:pt idx="0">
                  <c:v>60.519849999999998</c:v>
                </c:pt>
                <c:pt idx="1">
                  <c:v>70.932710000000014</c:v>
                </c:pt>
                <c:pt idx="2">
                  <c:v>77.932710000000043</c:v>
                </c:pt>
                <c:pt idx="3">
                  <c:v>84.932710000000071</c:v>
                </c:pt>
                <c:pt idx="4">
                  <c:v>91.9327100000001</c:v>
                </c:pt>
              </c:numCache>
            </c:numRef>
          </c:val>
          <c:extLst>
            <c:ext xmlns:c16="http://schemas.microsoft.com/office/drawing/2014/chart" uri="{C3380CC4-5D6E-409C-BE32-E72D297353CC}">
              <c16:uniqueId val="{00000008-09AD-C54D-9690-8C5179274D2E}"/>
            </c:ext>
          </c:extLst>
        </c:ser>
        <c:dLbls>
          <c:showLegendKey val="0"/>
          <c:showVal val="0"/>
          <c:showCatName val="0"/>
          <c:showSerName val="0"/>
          <c:showPercent val="0"/>
          <c:showBubbleSize val="0"/>
        </c:dLbls>
        <c:gapWidth val="150"/>
        <c:overlap val="100"/>
        <c:axId val="1208774815"/>
        <c:axId val="1112760223"/>
      </c:barChart>
      <c:barChart>
        <c:barDir val="col"/>
        <c:grouping val="stacked"/>
        <c:varyColors val="0"/>
        <c:ser>
          <c:idx val="10"/>
          <c:order val="9"/>
          <c:tx>
            <c:strRef>
              <c:f>'Back-end'!$A$73</c:f>
              <c:strCache>
                <c:ptCount val="1"/>
                <c:pt idx="0">
                  <c:v>Forestry</c:v>
                </c:pt>
              </c:strCache>
            </c:strRef>
          </c:tx>
          <c:spPr>
            <a:solidFill>
              <a:schemeClr val="accent6">
                <a:lumMod val="75000"/>
              </a:schemeClr>
            </a:solidFill>
            <a:ln>
              <a:noFill/>
            </a:ln>
            <a:effectLst/>
          </c:spPr>
          <c:invertIfNegative val="0"/>
          <c:val>
            <c:numRef>
              <c:f>'Back-end'!$B$73:$F$73</c:f>
              <c:numCache>
                <c:formatCode>0.0</c:formatCode>
                <c:ptCount val="5"/>
                <c:pt idx="0">
                  <c:v>-22.931000000000001</c:v>
                </c:pt>
                <c:pt idx="1">
                  <c:v>-61.339453087308726</c:v>
                </c:pt>
                <c:pt idx="2">
                  <c:v>-90.442363378337802</c:v>
                </c:pt>
                <c:pt idx="3">
                  <c:v>-119.54527366936688</c:v>
                </c:pt>
                <c:pt idx="4">
                  <c:v>-148.64818396039607</c:v>
                </c:pt>
              </c:numCache>
            </c:numRef>
          </c:val>
          <c:extLst>
            <c:ext xmlns:c16="http://schemas.microsoft.com/office/drawing/2014/chart" uri="{C3380CC4-5D6E-409C-BE32-E72D297353CC}">
              <c16:uniqueId val="{00000000-AAB8-CF41-9709-248870D1CE04}"/>
            </c:ext>
          </c:extLst>
        </c:ser>
        <c:ser>
          <c:idx val="9"/>
          <c:order val="10"/>
          <c:tx>
            <c:strRef>
              <c:f>'Back-end'!$A$85</c:f>
              <c:strCache>
                <c:ptCount val="1"/>
                <c:pt idx="0">
                  <c:v>Negative Emissions for 2050 Net-Zero Target</c:v>
                </c:pt>
              </c:strCache>
            </c:strRef>
          </c:tx>
          <c:spPr>
            <a:solidFill>
              <a:schemeClr val="accent6">
                <a:lumMod val="40000"/>
                <a:lumOff val="60000"/>
              </a:schemeClr>
            </a:solidFill>
            <a:ln>
              <a:noFill/>
            </a:ln>
            <a:effectLst/>
          </c:spPr>
          <c:invertIfNegative val="0"/>
          <c:cat>
            <c:numRef>
              <c:f>'Back-end'!$B$71:$F$71</c:f>
              <c:numCache>
                <c:formatCode>General</c:formatCode>
                <c:ptCount val="5"/>
                <c:pt idx="0">
                  <c:v>2005</c:v>
                </c:pt>
                <c:pt idx="1">
                  <c:v>2020</c:v>
                </c:pt>
                <c:pt idx="2">
                  <c:v>2030</c:v>
                </c:pt>
                <c:pt idx="3">
                  <c:v>2040</c:v>
                </c:pt>
                <c:pt idx="4">
                  <c:v>2050</c:v>
                </c:pt>
              </c:numCache>
            </c:numRef>
          </c:cat>
          <c:val>
            <c:numRef>
              <c:f>'Back-end'!$B$85:$F$85</c:f>
              <c:numCache>
                <c:formatCode>0.00</c:formatCode>
                <c:ptCount val="5"/>
                <c:pt idx="4">
                  <c:v>-356.67290603960379</c:v>
                </c:pt>
              </c:numCache>
            </c:numRef>
          </c:val>
          <c:extLst>
            <c:ext xmlns:c16="http://schemas.microsoft.com/office/drawing/2014/chart" uri="{C3380CC4-5D6E-409C-BE32-E72D297353CC}">
              <c16:uniqueId val="{00000009-09AD-C54D-9690-8C5179274D2E}"/>
            </c:ext>
          </c:extLst>
        </c:ser>
        <c:dLbls>
          <c:showLegendKey val="0"/>
          <c:showVal val="0"/>
          <c:showCatName val="0"/>
          <c:showSerName val="0"/>
          <c:showPercent val="0"/>
          <c:showBubbleSize val="0"/>
        </c:dLbls>
        <c:gapWidth val="150"/>
        <c:overlap val="100"/>
        <c:axId val="311690384"/>
        <c:axId val="291042752"/>
      </c:barChart>
      <c:catAx>
        <c:axId val="120877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12760223"/>
        <c:crosses val="autoZero"/>
        <c:auto val="1"/>
        <c:lblAlgn val="ctr"/>
        <c:lblOffset val="100"/>
        <c:noMultiLvlLbl val="0"/>
      </c:catAx>
      <c:valAx>
        <c:axId val="1112760223"/>
        <c:scaling>
          <c:orientation val="minMax"/>
          <c:max val="700"/>
          <c:min val="-6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0" i="0" baseline="0">
                    <a:effectLst/>
                  </a:rPr>
                  <a:t>Greenhouse Gas Emissions (Mt CO2-eq)</a:t>
                </a:r>
                <a:endParaRPr lang="en-AU"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08774815"/>
        <c:crosses val="autoZero"/>
        <c:crossBetween val="between"/>
        <c:majorUnit val="100"/>
      </c:valAx>
      <c:valAx>
        <c:axId val="291042752"/>
        <c:scaling>
          <c:orientation val="minMax"/>
          <c:max val="700"/>
          <c:min val="-600"/>
        </c:scaling>
        <c:delete val="1"/>
        <c:axPos val="r"/>
        <c:numFmt formatCode="0" sourceLinked="0"/>
        <c:majorTickMark val="out"/>
        <c:minorTickMark val="none"/>
        <c:tickLblPos val="nextTo"/>
        <c:crossAx val="311690384"/>
        <c:crosses val="max"/>
        <c:crossBetween val="between"/>
        <c:majorUnit val="100"/>
      </c:valAx>
      <c:catAx>
        <c:axId val="311690384"/>
        <c:scaling>
          <c:orientation val="minMax"/>
        </c:scaling>
        <c:delete val="1"/>
        <c:axPos val="b"/>
        <c:numFmt formatCode="General" sourceLinked="1"/>
        <c:majorTickMark val="out"/>
        <c:minorTickMark val="none"/>
        <c:tickLblPos val="nextTo"/>
        <c:crossAx val="291042752"/>
        <c:crosses val="autoZero"/>
        <c:auto val="1"/>
        <c:lblAlgn val="ctr"/>
        <c:lblOffset val="100"/>
        <c:noMultiLvlLbl val="0"/>
      </c:catAx>
      <c:spPr>
        <a:noFill/>
        <a:ln>
          <a:noFill/>
        </a:ln>
        <a:effectLst/>
      </c:spPr>
    </c:plotArea>
    <c:legend>
      <c:legendPos val="b"/>
      <c:layout>
        <c:manualLayout>
          <c:xMode val="edge"/>
          <c:yMode val="edge"/>
          <c:x val="1.3133693304714148E-2"/>
          <c:y val="0.8325451855831455"/>
          <c:w val="0.98346076694897389"/>
          <c:h val="0.166910572745570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baseline="0">
                <a:effectLst/>
              </a:rPr>
              <a:t>Australia National Emissions by Industry: 2005-2050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9"/>
          <c:order val="0"/>
          <c:tx>
            <c:strRef>
              <c:f>'Back-end'!$A$18</c:f>
              <c:strCache>
                <c:ptCount val="1"/>
                <c:pt idx="0">
                  <c:v>Agriculture</c:v>
                </c:pt>
              </c:strCache>
            </c:strRef>
          </c:tx>
          <c:spPr>
            <a:solidFill>
              <a:schemeClr val="accent2"/>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'Back-end'!$B$18:$AU$18</c:f>
              <c:numCache>
                <c:formatCode>0.00</c:formatCode>
                <c:ptCount val="46"/>
                <c:pt idx="0">
                  <c:v>198.48345</c:v>
                </c:pt>
                <c:pt idx="1">
                  <c:v>193.63400999999999</c:v>
                </c:pt>
                <c:pt idx="2">
                  <c:v>192.43449999999999</c:v>
                </c:pt>
                <c:pt idx="3">
                  <c:v>171.28127999999998</c:v>
                </c:pt>
                <c:pt idx="4">
                  <c:v>164.31638999999998</c:v>
                </c:pt>
                <c:pt idx="5">
                  <c:v>152.74628999999999</c:v>
                </c:pt>
                <c:pt idx="6">
                  <c:v>140.80292</c:v>
                </c:pt>
                <c:pt idx="7">
                  <c:v>141.79543000000001</c:v>
                </c:pt>
                <c:pt idx="8">
                  <c:v>134.30339000000001</c:v>
                </c:pt>
                <c:pt idx="9">
                  <c:v>136.70854</c:v>
                </c:pt>
                <c:pt idx="10">
                  <c:v>117.43579999999999</c:v>
                </c:pt>
                <c:pt idx="11">
                  <c:v>114.04597000000001</c:v>
                </c:pt>
                <c:pt idx="12">
                  <c:v>112.16831999999999</c:v>
                </c:pt>
                <c:pt idx="13">
                  <c:v>105.61832</c:v>
                </c:pt>
                <c:pt idx="14">
                  <c:v>99.06832</c:v>
                </c:pt>
                <c:pt idx="15">
                  <c:v>92.518320000000003</c:v>
                </c:pt>
                <c:pt idx="16">
                  <c:v>85.968320000000006</c:v>
                </c:pt>
                <c:pt idx="17">
                  <c:v>79.418320000000008</c:v>
                </c:pt>
                <c:pt idx="18">
                  <c:v>72.868320000000011</c:v>
                </c:pt>
                <c:pt idx="19">
                  <c:v>66.318320000000014</c:v>
                </c:pt>
                <c:pt idx="20">
                  <c:v>59.768320000000017</c:v>
                </c:pt>
                <c:pt idx="21">
                  <c:v>53.21832000000002</c:v>
                </c:pt>
                <c:pt idx="22">
                  <c:v>46.668320000000023</c:v>
                </c:pt>
                <c:pt idx="23">
                  <c:v>40.118320000000026</c:v>
                </c:pt>
                <c:pt idx="24">
                  <c:v>33.568320000000028</c:v>
                </c:pt>
                <c:pt idx="25">
                  <c:v>27.018320000000028</c:v>
                </c:pt>
                <c:pt idx="26">
                  <c:v>20.468320000000027</c:v>
                </c:pt>
                <c:pt idx="27">
                  <c:v>13.918320000000026</c:v>
                </c:pt>
                <c:pt idx="28">
                  <c:v>7.3683200000000255</c:v>
                </c:pt>
                <c:pt idx="29">
                  <c:v>0.81832000000002481</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extLst>
            <c:ext xmlns:c16="http://schemas.microsoft.com/office/drawing/2014/chart" uri="{C3380CC4-5D6E-409C-BE32-E72D297353CC}">
              <c16:uniqueId val="{00000000-BBFB-4CB5-B071-6B86A6950BFF}"/>
            </c:ext>
          </c:extLst>
        </c:ser>
        <c:ser>
          <c:idx val="0"/>
          <c:order val="1"/>
          <c:tx>
            <c:strRef>
              <c:f>'Back-end'!$A$20</c:f>
              <c:strCache>
                <c:ptCount val="1"/>
                <c:pt idx="0">
                  <c:v>Mining</c:v>
                </c:pt>
              </c:strCache>
            </c:strRef>
          </c:tx>
          <c:spPr>
            <a:solidFill>
              <a:schemeClr val="tx1"/>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'Back-end'!$B$20:$AU$20</c:f>
              <c:numCache>
                <c:formatCode>0.00</c:formatCode>
                <c:ptCount val="46"/>
                <c:pt idx="0">
                  <c:v>51.495069999999998</c:v>
                </c:pt>
                <c:pt idx="1">
                  <c:v>52.417029999999997</c:v>
                </c:pt>
                <c:pt idx="2">
                  <c:v>54.448929999999997</c:v>
                </c:pt>
                <c:pt idx="3">
                  <c:v>54.804910000000007</c:v>
                </c:pt>
                <c:pt idx="4">
                  <c:v>57.070089999999993</c:v>
                </c:pt>
                <c:pt idx="5">
                  <c:v>57.138800000000003</c:v>
                </c:pt>
                <c:pt idx="6">
                  <c:v>58.253440000000005</c:v>
                </c:pt>
                <c:pt idx="7">
                  <c:v>61.06156</c:v>
                </c:pt>
                <c:pt idx="8">
                  <c:v>64.360879999999995</c:v>
                </c:pt>
                <c:pt idx="9">
                  <c:v>64.285080000000008</c:v>
                </c:pt>
                <c:pt idx="10">
                  <c:v>67.856999999999999</c:v>
                </c:pt>
                <c:pt idx="11">
                  <c:v>73.948429999999988</c:v>
                </c:pt>
                <c:pt idx="12">
                  <c:v>80.705439999999996</c:v>
                </c:pt>
                <c:pt idx="13">
                  <c:v>83.605440000000002</c:v>
                </c:pt>
                <c:pt idx="14">
                  <c:v>86.505440000000007</c:v>
                </c:pt>
                <c:pt idx="15">
                  <c:v>89.405440000000013</c:v>
                </c:pt>
                <c:pt idx="16">
                  <c:v>92.305440000000019</c:v>
                </c:pt>
                <c:pt idx="17">
                  <c:v>95.205440000000024</c:v>
                </c:pt>
                <c:pt idx="18">
                  <c:v>98.10544000000003</c:v>
                </c:pt>
                <c:pt idx="19">
                  <c:v>101.00544000000004</c:v>
                </c:pt>
                <c:pt idx="20">
                  <c:v>103.90544000000004</c:v>
                </c:pt>
                <c:pt idx="21">
                  <c:v>106.80544000000005</c:v>
                </c:pt>
                <c:pt idx="22">
                  <c:v>109.70544000000005</c:v>
                </c:pt>
                <c:pt idx="23">
                  <c:v>112.60544000000006</c:v>
                </c:pt>
                <c:pt idx="24">
                  <c:v>115.50544000000006</c:v>
                </c:pt>
                <c:pt idx="25">
                  <c:v>118.40544000000007</c:v>
                </c:pt>
                <c:pt idx="26">
                  <c:v>121.30544000000008</c:v>
                </c:pt>
                <c:pt idx="27">
                  <c:v>124.20544000000008</c:v>
                </c:pt>
                <c:pt idx="28">
                  <c:v>127.10544000000009</c:v>
                </c:pt>
                <c:pt idx="29">
                  <c:v>130.00544000000008</c:v>
                </c:pt>
                <c:pt idx="30">
                  <c:v>132.90544000000008</c:v>
                </c:pt>
                <c:pt idx="31">
                  <c:v>135.80544000000009</c:v>
                </c:pt>
                <c:pt idx="32">
                  <c:v>138.7054400000001</c:v>
                </c:pt>
                <c:pt idx="33">
                  <c:v>141.6054400000001</c:v>
                </c:pt>
                <c:pt idx="34">
                  <c:v>144.50544000000011</c:v>
                </c:pt>
                <c:pt idx="35">
                  <c:v>147.40544000000011</c:v>
                </c:pt>
                <c:pt idx="36">
                  <c:v>150.30544000000012</c:v>
                </c:pt>
                <c:pt idx="37">
                  <c:v>153.20544000000012</c:v>
                </c:pt>
                <c:pt idx="38">
                  <c:v>156.10544000000013</c:v>
                </c:pt>
                <c:pt idx="39">
                  <c:v>159.00544000000014</c:v>
                </c:pt>
                <c:pt idx="40">
                  <c:v>161.90544000000014</c:v>
                </c:pt>
                <c:pt idx="41">
                  <c:v>164.80544000000015</c:v>
                </c:pt>
                <c:pt idx="42">
                  <c:v>167.70544000000015</c:v>
                </c:pt>
                <c:pt idx="43">
                  <c:v>170.60544000000016</c:v>
                </c:pt>
                <c:pt idx="44">
                  <c:v>173.50544000000016</c:v>
                </c:pt>
                <c:pt idx="45">
                  <c:v>176.40544000000017</c:v>
                </c:pt>
              </c:numCache>
            </c:numRef>
          </c:val>
          <c:extLst>
            <c:ext xmlns:c16="http://schemas.microsoft.com/office/drawing/2014/chart" uri="{C3380CC4-5D6E-409C-BE32-E72D297353CC}">
              <c16:uniqueId val="{00000001-BBFB-4CB5-B071-6B86A6950BFF}"/>
            </c:ext>
          </c:extLst>
        </c:ser>
        <c:ser>
          <c:idx val="7"/>
          <c:order val="2"/>
          <c:tx>
            <c:strRef>
              <c:f>'Back-end'!$A$26</c:f>
              <c:strCache>
                <c:ptCount val="1"/>
                <c:pt idx="0">
                  <c:v>Electricity</c:v>
                </c:pt>
              </c:strCache>
            </c:strRef>
          </c:tx>
          <c:spPr>
            <a:solidFill>
              <a:srgbClr val="FF0000"/>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'Back-end'!$B$26:$AU$26</c:f>
              <c:numCache>
                <c:formatCode>0.00</c:formatCode>
                <c:ptCount val="46"/>
                <c:pt idx="0">
                  <c:v>196.83099999999999</c:v>
                </c:pt>
                <c:pt idx="1">
                  <c:v>201.38226999999998</c:v>
                </c:pt>
                <c:pt idx="2">
                  <c:v>204.19404</c:v>
                </c:pt>
                <c:pt idx="3">
                  <c:v>206.03023999999999</c:v>
                </c:pt>
                <c:pt idx="4">
                  <c:v>211.76345999999998</c:v>
                </c:pt>
                <c:pt idx="5">
                  <c:v>205.16413</c:v>
                </c:pt>
                <c:pt idx="6">
                  <c:v>198.56599</c:v>
                </c:pt>
                <c:pt idx="7">
                  <c:v>199.18496999999999</c:v>
                </c:pt>
                <c:pt idx="8">
                  <c:v>187.04958999999999</c:v>
                </c:pt>
                <c:pt idx="9">
                  <c:v>180.79001</c:v>
                </c:pt>
                <c:pt idx="10">
                  <c:v>188.99068</c:v>
                </c:pt>
                <c:pt idx="11">
                  <c:v>194.74427</c:v>
                </c:pt>
                <c:pt idx="12">
                  <c:v>189.77193</c:v>
                </c:pt>
                <c:pt idx="13">
                  <c:v>187.97192999999999</c:v>
                </c:pt>
                <c:pt idx="14">
                  <c:v>186.17192999999997</c:v>
                </c:pt>
                <c:pt idx="15">
                  <c:v>184.37192999999996</c:v>
                </c:pt>
                <c:pt idx="16">
                  <c:v>182.57192999999995</c:v>
                </c:pt>
                <c:pt idx="17">
                  <c:v>180.77192999999994</c:v>
                </c:pt>
                <c:pt idx="18">
                  <c:v>178.97192999999993</c:v>
                </c:pt>
                <c:pt idx="19">
                  <c:v>177.17192999999992</c:v>
                </c:pt>
                <c:pt idx="20">
                  <c:v>175.37192999999991</c:v>
                </c:pt>
                <c:pt idx="21">
                  <c:v>173.5719299999999</c:v>
                </c:pt>
                <c:pt idx="22">
                  <c:v>171.77192999999988</c:v>
                </c:pt>
                <c:pt idx="23">
                  <c:v>169.97192999999987</c:v>
                </c:pt>
                <c:pt idx="24">
                  <c:v>168.17192999999986</c:v>
                </c:pt>
                <c:pt idx="25">
                  <c:v>166.37192999999985</c:v>
                </c:pt>
                <c:pt idx="26">
                  <c:v>164.57192999999984</c:v>
                </c:pt>
                <c:pt idx="27">
                  <c:v>162.77192999999983</c:v>
                </c:pt>
                <c:pt idx="28">
                  <c:v>160.97192999999982</c:v>
                </c:pt>
                <c:pt idx="29">
                  <c:v>159.1719299999998</c:v>
                </c:pt>
                <c:pt idx="30">
                  <c:v>157.37192999999979</c:v>
                </c:pt>
                <c:pt idx="31">
                  <c:v>155.57192999999978</c:v>
                </c:pt>
                <c:pt idx="32">
                  <c:v>153.77192999999977</c:v>
                </c:pt>
                <c:pt idx="33">
                  <c:v>151.97192999999976</c:v>
                </c:pt>
                <c:pt idx="34">
                  <c:v>150.17192999999975</c:v>
                </c:pt>
                <c:pt idx="35">
                  <c:v>148.37192999999974</c:v>
                </c:pt>
                <c:pt idx="36">
                  <c:v>146.57192999999972</c:v>
                </c:pt>
                <c:pt idx="37">
                  <c:v>144.77192999999971</c:v>
                </c:pt>
                <c:pt idx="38">
                  <c:v>142.9719299999997</c:v>
                </c:pt>
                <c:pt idx="39">
                  <c:v>141.17192999999969</c:v>
                </c:pt>
                <c:pt idx="40">
                  <c:v>139.37192999999968</c:v>
                </c:pt>
                <c:pt idx="41">
                  <c:v>137.57192999999967</c:v>
                </c:pt>
                <c:pt idx="42">
                  <c:v>135.77192999999966</c:v>
                </c:pt>
                <c:pt idx="43">
                  <c:v>133.97192999999965</c:v>
                </c:pt>
                <c:pt idx="44">
                  <c:v>132.17192999999963</c:v>
                </c:pt>
                <c:pt idx="45">
                  <c:v>130.37192999999962</c:v>
                </c:pt>
              </c:numCache>
            </c:numRef>
          </c:val>
          <c:extLst>
            <c:ext xmlns:c16="http://schemas.microsoft.com/office/drawing/2014/chart" uri="{C3380CC4-5D6E-409C-BE32-E72D297353CC}">
              <c16:uniqueId val="{00000002-BBFB-4CB5-B071-6B86A6950BFF}"/>
            </c:ext>
          </c:extLst>
        </c:ser>
        <c:ser>
          <c:idx val="3"/>
          <c:order val="3"/>
          <c:tx>
            <c:strRef>
              <c:f>'Back-end'!$A$21</c:f>
              <c:strCache>
                <c:ptCount val="1"/>
                <c:pt idx="0">
                  <c:v>Manufacturing</c:v>
                </c:pt>
              </c:strCache>
            </c:strRef>
          </c:tx>
          <c:spPr>
            <a:solidFill>
              <a:schemeClr val="accent4"/>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'Back-end'!$B$21:$AU$21</c:f>
              <c:numCache>
                <c:formatCode>0.00</c:formatCode>
                <c:ptCount val="46"/>
                <c:pt idx="0">
                  <c:v>67.583389999999994</c:v>
                </c:pt>
                <c:pt idx="1">
                  <c:v>66.948999999999998</c:v>
                </c:pt>
                <c:pt idx="2">
                  <c:v>68.994900000000001</c:v>
                </c:pt>
                <c:pt idx="3">
                  <c:v>70.126490000000004</c:v>
                </c:pt>
                <c:pt idx="4">
                  <c:v>65.695890000000006</c:v>
                </c:pt>
                <c:pt idx="5">
                  <c:v>67.473079999999996</c:v>
                </c:pt>
                <c:pt idx="6">
                  <c:v>66.632259999999988</c:v>
                </c:pt>
                <c:pt idx="7">
                  <c:v>65.140389999999996</c:v>
                </c:pt>
                <c:pt idx="8">
                  <c:v>64.156700000000001</c:v>
                </c:pt>
                <c:pt idx="9">
                  <c:v>60.674480000000003</c:v>
                </c:pt>
                <c:pt idx="10">
                  <c:v>57.666110000000003</c:v>
                </c:pt>
                <c:pt idx="11">
                  <c:v>54.686010000000003</c:v>
                </c:pt>
                <c:pt idx="12">
                  <c:v>53.740070000000003</c:v>
                </c:pt>
                <c:pt idx="13">
                  <c:v>51.91507</c:v>
                </c:pt>
                <c:pt idx="14">
                  <c:v>50.090069999999997</c:v>
                </c:pt>
                <c:pt idx="15">
                  <c:v>48.265069999999994</c:v>
                </c:pt>
                <c:pt idx="16">
                  <c:v>46.440069999999992</c:v>
                </c:pt>
                <c:pt idx="17">
                  <c:v>44.615069999999989</c:v>
                </c:pt>
                <c:pt idx="18">
                  <c:v>42.790069999999986</c:v>
                </c:pt>
                <c:pt idx="19">
                  <c:v>40.965069999999983</c:v>
                </c:pt>
                <c:pt idx="20">
                  <c:v>39.14006999999998</c:v>
                </c:pt>
                <c:pt idx="21">
                  <c:v>37.315069999999977</c:v>
                </c:pt>
                <c:pt idx="22">
                  <c:v>35.490069999999974</c:v>
                </c:pt>
                <c:pt idx="23">
                  <c:v>33.665069999999972</c:v>
                </c:pt>
                <c:pt idx="24">
                  <c:v>31.840069999999972</c:v>
                </c:pt>
                <c:pt idx="25">
                  <c:v>30.015069999999973</c:v>
                </c:pt>
                <c:pt idx="26">
                  <c:v>28.190069999999974</c:v>
                </c:pt>
                <c:pt idx="27">
                  <c:v>26.365069999999974</c:v>
                </c:pt>
                <c:pt idx="28">
                  <c:v>24.540069999999975</c:v>
                </c:pt>
                <c:pt idx="29">
                  <c:v>22.715069999999976</c:v>
                </c:pt>
                <c:pt idx="30">
                  <c:v>20.890069999999977</c:v>
                </c:pt>
                <c:pt idx="31">
                  <c:v>19.065069999999977</c:v>
                </c:pt>
                <c:pt idx="32">
                  <c:v>17.240069999999978</c:v>
                </c:pt>
                <c:pt idx="33">
                  <c:v>15.415069999999979</c:v>
                </c:pt>
                <c:pt idx="34">
                  <c:v>13.590069999999979</c:v>
                </c:pt>
                <c:pt idx="35">
                  <c:v>11.76506999999998</c:v>
                </c:pt>
                <c:pt idx="36">
                  <c:v>9.9400699999999809</c:v>
                </c:pt>
                <c:pt idx="37">
                  <c:v>8.1150699999999816</c:v>
                </c:pt>
                <c:pt idx="38">
                  <c:v>6.2900699999999814</c:v>
                </c:pt>
                <c:pt idx="39">
                  <c:v>4.4650699999999812</c:v>
                </c:pt>
                <c:pt idx="40">
                  <c:v>2.640069999999981</c:v>
                </c:pt>
                <c:pt idx="41">
                  <c:v>0.81506999999998087</c:v>
                </c:pt>
                <c:pt idx="42">
                  <c:v>0</c:v>
                </c:pt>
                <c:pt idx="43">
                  <c:v>0</c:v>
                </c:pt>
                <c:pt idx="44">
                  <c:v>0</c:v>
                </c:pt>
                <c:pt idx="45">
                  <c:v>0</c:v>
                </c:pt>
              </c:numCache>
            </c:numRef>
          </c:val>
          <c:extLst>
            <c:ext xmlns:c16="http://schemas.microsoft.com/office/drawing/2014/chart" uri="{C3380CC4-5D6E-409C-BE32-E72D297353CC}">
              <c16:uniqueId val="{00000003-BBFB-4CB5-B071-6B86A6950BFF}"/>
            </c:ext>
          </c:extLst>
        </c:ser>
        <c:ser>
          <c:idx val="1"/>
          <c:order val="4"/>
          <c:tx>
            <c:strRef>
              <c:f>'Back-end'!$A$22</c:f>
              <c:strCache>
                <c:ptCount val="1"/>
                <c:pt idx="0">
                  <c:v>Gas, Water &amp; Waste Services</c:v>
                </c:pt>
              </c:strCache>
            </c:strRef>
          </c:tx>
          <c:spPr>
            <a:solidFill>
              <a:srgbClr val="00B0F0"/>
            </a:solidFill>
            <a:ln w="25400">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'Back-end'!$B$22:$AU$22</c:f>
              <c:numCache>
                <c:formatCode>0.00</c:formatCode>
                <c:ptCount val="46"/>
                <c:pt idx="0">
                  <c:v>16.2805</c:v>
                </c:pt>
                <c:pt idx="1">
                  <c:v>16.33776000000001</c:v>
                </c:pt>
                <c:pt idx="2">
                  <c:v>16.235829999999986</c:v>
                </c:pt>
                <c:pt idx="3">
                  <c:v>17.13270000000001</c:v>
                </c:pt>
                <c:pt idx="4">
                  <c:v>16.989800000000017</c:v>
                </c:pt>
                <c:pt idx="5">
                  <c:v>17.886790000000008</c:v>
                </c:pt>
                <c:pt idx="6">
                  <c:v>17.478520000000017</c:v>
                </c:pt>
                <c:pt idx="7">
                  <c:v>15.62975</c:v>
                </c:pt>
                <c:pt idx="8">
                  <c:v>14.328730000000011</c:v>
                </c:pt>
                <c:pt idx="9">
                  <c:v>14.28573999999999</c:v>
                </c:pt>
                <c:pt idx="10">
                  <c:v>14.132360000000014</c:v>
                </c:pt>
                <c:pt idx="11">
                  <c:v>14.910880000000004</c:v>
                </c:pt>
                <c:pt idx="12">
                  <c:v>14.318429999999992</c:v>
                </c:pt>
                <c:pt idx="13">
                  <c:v>14.013429999999993</c:v>
                </c:pt>
                <c:pt idx="14">
                  <c:v>13.708429999999993</c:v>
                </c:pt>
                <c:pt idx="15">
                  <c:v>13.403429999999993</c:v>
                </c:pt>
                <c:pt idx="16">
                  <c:v>13.098429999999993</c:v>
                </c:pt>
                <c:pt idx="17">
                  <c:v>12.793429999999994</c:v>
                </c:pt>
                <c:pt idx="18">
                  <c:v>12.488429999999994</c:v>
                </c:pt>
                <c:pt idx="19">
                  <c:v>12.183429999999994</c:v>
                </c:pt>
                <c:pt idx="20">
                  <c:v>11.878429999999994</c:v>
                </c:pt>
                <c:pt idx="21">
                  <c:v>11.573429999999995</c:v>
                </c:pt>
                <c:pt idx="22">
                  <c:v>11.268429999999995</c:v>
                </c:pt>
                <c:pt idx="23">
                  <c:v>10.963429999999995</c:v>
                </c:pt>
                <c:pt idx="24">
                  <c:v>10.658429999999996</c:v>
                </c:pt>
                <c:pt idx="25">
                  <c:v>10.353429999999996</c:v>
                </c:pt>
                <c:pt idx="26">
                  <c:v>10.048429999999996</c:v>
                </c:pt>
                <c:pt idx="27">
                  <c:v>9.7434299999999965</c:v>
                </c:pt>
                <c:pt idx="28">
                  <c:v>9.4384299999999968</c:v>
                </c:pt>
                <c:pt idx="29">
                  <c:v>9.1334299999999971</c:v>
                </c:pt>
                <c:pt idx="30">
                  <c:v>8.8284299999999973</c:v>
                </c:pt>
                <c:pt idx="31">
                  <c:v>8.5234299999999976</c:v>
                </c:pt>
                <c:pt idx="32">
                  <c:v>8.2184299999999979</c:v>
                </c:pt>
                <c:pt idx="33">
                  <c:v>7.9134299999999982</c:v>
                </c:pt>
                <c:pt idx="34">
                  <c:v>7.6084299999999985</c:v>
                </c:pt>
                <c:pt idx="35">
                  <c:v>7.3034299999999988</c:v>
                </c:pt>
                <c:pt idx="36">
                  <c:v>6.998429999999999</c:v>
                </c:pt>
                <c:pt idx="37">
                  <c:v>6.6934299999999993</c:v>
                </c:pt>
                <c:pt idx="38">
                  <c:v>6.3884299999999996</c:v>
                </c:pt>
                <c:pt idx="39">
                  <c:v>6.0834299999999999</c:v>
                </c:pt>
                <c:pt idx="40">
                  <c:v>5.7784300000000002</c:v>
                </c:pt>
                <c:pt idx="41">
                  <c:v>5.4734300000000005</c:v>
                </c:pt>
                <c:pt idx="42">
                  <c:v>5.1684300000000007</c:v>
                </c:pt>
                <c:pt idx="43">
                  <c:v>4.863430000000001</c:v>
                </c:pt>
                <c:pt idx="44">
                  <c:v>4.5584300000000013</c:v>
                </c:pt>
                <c:pt idx="45">
                  <c:v>4.2534300000000016</c:v>
                </c:pt>
              </c:numCache>
            </c:numRef>
          </c:val>
          <c:extLst>
            <c:ext xmlns:c16="http://schemas.microsoft.com/office/drawing/2014/chart" uri="{C3380CC4-5D6E-409C-BE32-E72D297353CC}">
              <c16:uniqueId val="{00000004-BBFB-4CB5-B071-6B86A6950BFF}"/>
            </c:ext>
          </c:extLst>
        </c:ser>
        <c:ser>
          <c:idx val="2"/>
          <c:order val="5"/>
          <c:tx>
            <c:strRef>
              <c:f>'Back-end'!$A$23</c:f>
              <c:strCache>
                <c:ptCount val="1"/>
                <c:pt idx="0">
                  <c:v>Construction</c:v>
                </c:pt>
              </c:strCache>
            </c:strRef>
          </c:tx>
          <c:spPr>
            <a:solidFill>
              <a:srgbClr val="7030A0"/>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'Back-end'!$B$23:$AU$23</c:f>
              <c:numCache>
                <c:formatCode>0.00</c:formatCode>
                <c:ptCount val="46"/>
                <c:pt idx="0">
                  <c:v>7.1700299999999997</c:v>
                </c:pt>
                <c:pt idx="1">
                  <c:v>7.2630600000000003</c:v>
                </c:pt>
                <c:pt idx="2">
                  <c:v>7.1941300000000004</c:v>
                </c:pt>
                <c:pt idx="3">
                  <c:v>7.2112499999999997</c:v>
                </c:pt>
                <c:pt idx="4">
                  <c:v>6.70228</c:v>
                </c:pt>
                <c:pt idx="5">
                  <c:v>6.98597</c:v>
                </c:pt>
                <c:pt idx="6">
                  <c:v>7.0655900000000003</c:v>
                </c:pt>
                <c:pt idx="7">
                  <c:v>6.9999700000000002</c:v>
                </c:pt>
                <c:pt idx="8">
                  <c:v>7.3868799999999997</c:v>
                </c:pt>
                <c:pt idx="9">
                  <c:v>7.7326300000000003</c:v>
                </c:pt>
                <c:pt idx="10">
                  <c:v>7.3665699999999994</c:v>
                </c:pt>
                <c:pt idx="11">
                  <c:v>8.3871599999999997</c:v>
                </c:pt>
                <c:pt idx="12">
                  <c:v>8.4445700000000006</c:v>
                </c:pt>
                <c:pt idx="13">
                  <c:v>8.5845700000000011</c:v>
                </c:pt>
                <c:pt idx="14">
                  <c:v>8.7245700000000017</c:v>
                </c:pt>
                <c:pt idx="15">
                  <c:v>8.8645700000000023</c:v>
                </c:pt>
                <c:pt idx="16">
                  <c:v>9.0045700000000028</c:v>
                </c:pt>
                <c:pt idx="17">
                  <c:v>9.1445700000000034</c:v>
                </c:pt>
                <c:pt idx="18">
                  <c:v>9.284570000000004</c:v>
                </c:pt>
                <c:pt idx="19">
                  <c:v>9.4245700000000046</c:v>
                </c:pt>
                <c:pt idx="20">
                  <c:v>9.5645700000000051</c:v>
                </c:pt>
                <c:pt idx="21">
                  <c:v>9.7045700000000057</c:v>
                </c:pt>
                <c:pt idx="22">
                  <c:v>9.8445700000000063</c:v>
                </c:pt>
                <c:pt idx="23">
                  <c:v>9.9845700000000068</c:v>
                </c:pt>
                <c:pt idx="24">
                  <c:v>10.124570000000007</c:v>
                </c:pt>
                <c:pt idx="25">
                  <c:v>10.264570000000008</c:v>
                </c:pt>
                <c:pt idx="26">
                  <c:v>10.404570000000009</c:v>
                </c:pt>
                <c:pt idx="27">
                  <c:v>10.544570000000009</c:v>
                </c:pt>
                <c:pt idx="28">
                  <c:v>10.68457000000001</c:v>
                </c:pt>
                <c:pt idx="29">
                  <c:v>10.82457000000001</c:v>
                </c:pt>
                <c:pt idx="30">
                  <c:v>10.964570000000011</c:v>
                </c:pt>
                <c:pt idx="31">
                  <c:v>11.104570000000011</c:v>
                </c:pt>
                <c:pt idx="32">
                  <c:v>11.244570000000012</c:v>
                </c:pt>
                <c:pt idx="33">
                  <c:v>11.384570000000013</c:v>
                </c:pt>
                <c:pt idx="34">
                  <c:v>11.524570000000013</c:v>
                </c:pt>
                <c:pt idx="35">
                  <c:v>11.664570000000014</c:v>
                </c:pt>
                <c:pt idx="36">
                  <c:v>11.804570000000014</c:v>
                </c:pt>
                <c:pt idx="37">
                  <c:v>11.944570000000015</c:v>
                </c:pt>
                <c:pt idx="38">
                  <c:v>12.084570000000015</c:v>
                </c:pt>
                <c:pt idx="39">
                  <c:v>12.224570000000016</c:v>
                </c:pt>
                <c:pt idx="40">
                  <c:v>12.364570000000016</c:v>
                </c:pt>
                <c:pt idx="41">
                  <c:v>12.504570000000017</c:v>
                </c:pt>
                <c:pt idx="42">
                  <c:v>12.644570000000018</c:v>
                </c:pt>
                <c:pt idx="43">
                  <c:v>12.784570000000018</c:v>
                </c:pt>
                <c:pt idx="44">
                  <c:v>12.924570000000019</c:v>
                </c:pt>
                <c:pt idx="45">
                  <c:v>13.064570000000019</c:v>
                </c:pt>
              </c:numCache>
            </c:numRef>
          </c:val>
          <c:extLst>
            <c:ext xmlns:c16="http://schemas.microsoft.com/office/drawing/2014/chart" uri="{C3380CC4-5D6E-409C-BE32-E72D297353CC}">
              <c16:uniqueId val="{00000005-BBFB-4CB5-B071-6B86A6950BFF}"/>
            </c:ext>
          </c:extLst>
        </c:ser>
        <c:ser>
          <c:idx val="5"/>
          <c:order val="6"/>
          <c:tx>
            <c:strRef>
              <c:f>'Back-end'!$A$24</c:f>
              <c:strCache>
                <c:ptCount val="1"/>
                <c:pt idx="0">
                  <c:v>Services</c:v>
                </c:pt>
              </c:strCache>
            </c:strRef>
          </c:tx>
          <c:spPr>
            <a:solidFill>
              <a:srgbClr val="0070C0"/>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'Back-end'!$B$24:$AU$24</c:f>
              <c:numCache>
                <c:formatCode>0.00</c:formatCode>
                <c:ptCount val="46"/>
                <c:pt idx="0">
                  <c:v>19.366029999999999</c:v>
                </c:pt>
                <c:pt idx="1">
                  <c:v>17.294240000000002</c:v>
                </c:pt>
                <c:pt idx="2">
                  <c:v>17.94211</c:v>
                </c:pt>
                <c:pt idx="3">
                  <c:v>20.157630000000001</c:v>
                </c:pt>
                <c:pt idx="4">
                  <c:v>19.87537</c:v>
                </c:pt>
                <c:pt idx="5">
                  <c:v>20.589080000000003</c:v>
                </c:pt>
                <c:pt idx="6">
                  <c:v>19.771189999999997</c:v>
                </c:pt>
                <c:pt idx="7">
                  <c:v>22.715250000000001</c:v>
                </c:pt>
                <c:pt idx="8">
                  <c:v>21.578619999999997</c:v>
                </c:pt>
                <c:pt idx="9">
                  <c:v>22.543810000000001</c:v>
                </c:pt>
                <c:pt idx="10">
                  <c:v>21.782240000000002</c:v>
                </c:pt>
                <c:pt idx="11">
                  <c:v>22.248619999999999</c:v>
                </c:pt>
                <c:pt idx="12">
                  <c:v>23.06147</c:v>
                </c:pt>
                <c:pt idx="13">
                  <c:v>23.38147</c:v>
                </c:pt>
                <c:pt idx="14">
                  <c:v>23.70147</c:v>
                </c:pt>
                <c:pt idx="15">
                  <c:v>24.021470000000001</c:v>
                </c:pt>
                <c:pt idx="16">
                  <c:v>24.341470000000001</c:v>
                </c:pt>
                <c:pt idx="17">
                  <c:v>24.661470000000001</c:v>
                </c:pt>
                <c:pt idx="18">
                  <c:v>24.981470000000002</c:v>
                </c:pt>
                <c:pt idx="19">
                  <c:v>25.301470000000002</c:v>
                </c:pt>
                <c:pt idx="20">
                  <c:v>25.621470000000002</c:v>
                </c:pt>
                <c:pt idx="21">
                  <c:v>25.941470000000002</c:v>
                </c:pt>
                <c:pt idx="22">
                  <c:v>26.261470000000003</c:v>
                </c:pt>
                <c:pt idx="23">
                  <c:v>26.581470000000003</c:v>
                </c:pt>
                <c:pt idx="24">
                  <c:v>26.901470000000003</c:v>
                </c:pt>
                <c:pt idx="25">
                  <c:v>27.221470000000004</c:v>
                </c:pt>
                <c:pt idx="26">
                  <c:v>27.541470000000004</c:v>
                </c:pt>
                <c:pt idx="27">
                  <c:v>27.861470000000004</c:v>
                </c:pt>
                <c:pt idx="28">
                  <c:v>28.181470000000004</c:v>
                </c:pt>
                <c:pt idx="29">
                  <c:v>28.501470000000005</c:v>
                </c:pt>
                <c:pt idx="30">
                  <c:v>28.821470000000005</c:v>
                </c:pt>
                <c:pt idx="31">
                  <c:v>29.141470000000005</c:v>
                </c:pt>
                <c:pt idx="32">
                  <c:v>29.461470000000006</c:v>
                </c:pt>
                <c:pt idx="33">
                  <c:v>29.781470000000006</c:v>
                </c:pt>
                <c:pt idx="34">
                  <c:v>30.101470000000006</c:v>
                </c:pt>
                <c:pt idx="35">
                  <c:v>30.421470000000006</c:v>
                </c:pt>
                <c:pt idx="36">
                  <c:v>30.741470000000007</c:v>
                </c:pt>
                <c:pt idx="37">
                  <c:v>31.061470000000007</c:v>
                </c:pt>
                <c:pt idx="38">
                  <c:v>31.381470000000007</c:v>
                </c:pt>
                <c:pt idx="39">
                  <c:v>31.701470000000008</c:v>
                </c:pt>
                <c:pt idx="40">
                  <c:v>32.021470000000008</c:v>
                </c:pt>
                <c:pt idx="41">
                  <c:v>32.341470000000008</c:v>
                </c:pt>
                <c:pt idx="42">
                  <c:v>32.661470000000008</c:v>
                </c:pt>
                <c:pt idx="43">
                  <c:v>32.981470000000009</c:v>
                </c:pt>
                <c:pt idx="44">
                  <c:v>33.301470000000009</c:v>
                </c:pt>
                <c:pt idx="45">
                  <c:v>33.621470000000009</c:v>
                </c:pt>
              </c:numCache>
            </c:numRef>
          </c:val>
          <c:extLst>
            <c:ext xmlns:c16="http://schemas.microsoft.com/office/drawing/2014/chart" uri="{C3380CC4-5D6E-409C-BE32-E72D297353CC}">
              <c16:uniqueId val="{00000006-BBFB-4CB5-B071-6B86A6950BFF}"/>
            </c:ext>
          </c:extLst>
        </c:ser>
        <c:ser>
          <c:idx val="6"/>
          <c:order val="7"/>
          <c:tx>
            <c:strRef>
              <c:f>'Back-end'!$A$25</c:f>
              <c:strCache>
                <c:ptCount val="1"/>
                <c:pt idx="0">
                  <c:v>Commercial Transport</c:v>
                </c:pt>
              </c:strCache>
            </c:strRef>
          </c:tx>
          <c:spPr>
            <a:solidFill>
              <a:srgbClr val="C00000"/>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'Back-end'!$B$25:$AU$25</c:f>
              <c:numCache>
                <c:formatCode>0.00</c:formatCode>
                <c:ptCount val="46"/>
                <c:pt idx="0">
                  <c:v>22.6175</c:v>
                </c:pt>
                <c:pt idx="1">
                  <c:v>23.395869999999999</c:v>
                </c:pt>
                <c:pt idx="2">
                  <c:v>25.383290000000002</c:v>
                </c:pt>
                <c:pt idx="3">
                  <c:v>25.988289999999999</c:v>
                </c:pt>
                <c:pt idx="4">
                  <c:v>26.274249999999999</c:v>
                </c:pt>
                <c:pt idx="5">
                  <c:v>27.266089999999998</c:v>
                </c:pt>
                <c:pt idx="6">
                  <c:v>28.578990000000001</c:v>
                </c:pt>
                <c:pt idx="7">
                  <c:v>29.19773</c:v>
                </c:pt>
                <c:pt idx="8">
                  <c:v>29.46238</c:v>
                </c:pt>
                <c:pt idx="9">
                  <c:v>29.402099999999997</c:v>
                </c:pt>
                <c:pt idx="10">
                  <c:v>29.670840000000002</c:v>
                </c:pt>
                <c:pt idx="11">
                  <c:v>30.969339999999999</c:v>
                </c:pt>
                <c:pt idx="12">
                  <c:v>32.40654</c:v>
                </c:pt>
                <c:pt idx="13">
                  <c:v>33.111539999999998</c:v>
                </c:pt>
                <c:pt idx="14">
                  <c:v>33.816539999999996</c:v>
                </c:pt>
                <c:pt idx="15">
                  <c:v>34.521539999999995</c:v>
                </c:pt>
                <c:pt idx="16">
                  <c:v>35.226539999999993</c:v>
                </c:pt>
                <c:pt idx="17">
                  <c:v>35.931539999999991</c:v>
                </c:pt>
                <c:pt idx="18">
                  <c:v>36.636539999999989</c:v>
                </c:pt>
                <c:pt idx="19">
                  <c:v>37.341539999999988</c:v>
                </c:pt>
                <c:pt idx="20">
                  <c:v>38.046539999999986</c:v>
                </c:pt>
                <c:pt idx="21">
                  <c:v>38.751539999999984</c:v>
                </c:pt>
                <c:pt idx="22">
                  <c:v>39.456539999999983</c:v>
                </c:pt>
                <c:pt idx="23">
                  <c:v>40.161539999999981</c:v>
                </c:pt>
                <c:pt idx="24">
                  <c:v>40.866539999999979</c:v>
                </c:pt>
                <c:pt idx="25">
                  <c:v>41.571539999999978</c:v>
                </c:pt>
                <c:pt idx="26">
                  <c:v>42.276539999999976</c:v>
                </c:pt>
                <c:pt idx="27">
                  <c:v>42.981539999999974</c:v>
                </c:pt>
                <c:pt idx="28">
                  <c:v>43.686539999999972</c:v>
                </c:pt>
                <c:pt idx="29">
                  <c:v>44.391539999999971</c:v>
                </c:pt>
                <c:pt idx="30">
                  <c:v>45.096539999999969</c:v>
                </c:pt>
                <c:pt idx="31">
                  <c:v>45.801539999999967</c:v>
                </c:pt>
                <c:pt idx="32">
                  <c:v>46.506539999999966</c:v>
                </c:pt>
                <c:pt idx="33">
                  <c:v>47.211539999999964</c:v>
                </c:pt>
                <c:pt idx="34">
                  <c:v>47.916539999999962</c:v>
                </c:pt>
                <c:pt idx="35">
                  <c:v>48.62153999999996</c:v>
                </c:pt>
                <c:pt idx="36">
                  <c:v>49.326539999999959</c:v>
                </c:pt>
                <c:pt idx="37">
                  <c:v>50.031539999999957</c:v>
                </c:pt>
                <c:pt idx="38">
                  <c:v>50.736539999999955</c:v>
                </c:pt>
                <c:pt idx="39">
                  <c:v>51.441539999999954</c:v>
                </c:pt>
                <c:pt idx="40">
                  <c:v>52.146539999999952</c:v>
                </c:pt>
                <c:pt idx="41">
                  <c:v>52.85153999999995</c:v>
                </c:pt>
                <c:pt idx="42">
                  <c:v>53.556539999999949</c:v>
                </c:pt>
                <c:pt idx="43">
                  <c:v>54.261539999999947</c:v>
                </c:pt>
                <c:pt idx="44">
                  <c:v>54.966539999999945</c:v>
                </c:pt>
                <c:pt idx="45">
                  <c:v>55.671539999999943</c:v>
                </c:pt>
              </c:numCache>
            </c:numRef>
          </c:val>
          <c:extLst>
            <c:ext xmlns:c16="http://schemas.microsoft.com/office/drawing/2014/chart" uri="{C3380CC4-5D6E-409C-BE32-E72D297353CC}">
              <c16:uniqueId val="{00000007-BBFB-4CB5-B071-6B86A6950BFF}"/>
            </c:ext>
          </c:extLst>
        </c:ser>
        <c:ser>
          <c:idx val="8"/>
          <c:order val="8"/>
          <c:tx>
            <c:strRef>
              <c:f>'Back-end'!$A$27</c:f>
              <c:strCache>
                <c:ptCount val="1"/>
                <c:pt idx="0">
                  <c:v>Residential</c:v>
                </c:pt>
              </c:strCache>
            </c:strRef>
          </c:tx>
          <c:spPr>
            <a:solidFill>
              <a:schemeClr val="accent3"/>
            </a:solidFill>
            <a:ln>
              <a:noFill/>
            </a:ln>
            <a:effectLst/>
          </c:spPr>
          <c:cat>
            <c:numRef>
              <c:f>'Back-end'!$B$17:$AU$17</c:f>
              <c:numCache>
                <c:formatCode>General</c:formatCode>
                <c:ptCount val="4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pt idx="37">
                  <c:v>2042</c:v>
                </c:pt>
                <c:pt idx="38">
                  <c:v>2043</c:v>
                </c:pt>
                <c:pt idx="39">
                  <c:v>2044</c:v>
                </c:pt>
                <c:pt idx="40">
                  <c:v>2045</c:v>
                </c:pt>
                <c:pt idx="41">
                  <c:v>2046</c:v>
                </c:pt>
                <c:pt idx="42">
                  <c:v>2047</c:v>
                </c:pt>
                <c:pt idx="43">
                  <c:v>2048</c:v>
                </c:pt>
                <c:pt idx="44">
                  <c:v>2049</c:v>
                </c:pt>
                <c:pt idx="45">
                  <c:v>2050</c:v>
                </c:pt>
              </c:numCache>
            </c:numRef>
          </c:cat>
          <c:val>
            <c:numRef>
              <c:f>'Back-end'!$B$27:$AU$27</c:f>
              <c:numCache>
                <c:formatCode>0.00</c:formatCode>
                <c:ptCount val="46"/>
                <c:pt idx="0">
                  <c:v>60.519849999999998</c:v>
                </c:pt>
                <c:pt idx="1">
                  <c:v>61.240989999999996</c:v>
                </c:pt>
                <c:pt idx="2">
                  <c:v>61.985459999999996</c:v>
                </c:pt>
                <c:pt idx="3">
                  <c:v>62.583069999999999</c:v>
                </c:pt>
                <c:pt idx="4">
                  <c:v>62.621610000000004</c:v>
                </c:pt>
                <c:pt idx="5">
                  <c:v>63.113039999999998</c:v>
                </c:pt>
                <c:pt idx="6">
                  <c:v>64.143799999999999</c:v>
                </c:pt>
                <c:pt idx="7">
                  <c:v>63.864269999999998</c:v>
                </c:pt>
                <c:pt idx="8">
                  <c:v>63.96313</c:v>
                </c:pt>
                <c:pt idx="9">
                  <c:v>65.460610000000003</c:v>
                </c:pt>
                <c:pt idx="10">
                  <c:v>69.304570000000012</c:v>
                </c:pt>
                <c:pt idx="11">
                  <c:v>68.444969999999998</c:v>
                </c:pt>
                <c:pt idx="12">
                  <c:v>68.832710000000006</c:v>
                </c:pt>
                <c:pt idx="13">
                  <c:v>69.532710000000009</c:v>
                </c:pt>
                <c:pt idx="14">
                  <c:v>70.232710000000012</c:v>
                </c:pt>
                <c:pt idx="15">
                  <c:v>70.932710000000014</c:v>
                </c:pt>
                <c:pt idx="16">
                  <c:v>71.632710000000017</c:v>
                </c:pt>
                <c:pt idx="17">
                  <c:v>72.33271000000002</c:v>
                </c:pt>
                <c:pt idx="18">
                  <c:v>73.032710000000023</c:v>
                </c:pt>
                <c:pt idx="19">
                  <c:v>73.732710000000026</c:v>
                </c:pt>
                <c:pt idx="20">
                  <c:v>74.432710000000029</c:v>
                </c:pt>
                <c:pt idx="21">
                  <c:v>75.132710000000031</c:v>
                </c:pt>
                <c:pt idx="22">
                  <c:v>75.832710000000034</c:v>
                </c:pt>
                <c:pt idx="23">
                  <c:v>76.532710000000037</c:v>
                </c:pt>
                <c:pt idx="24">
                  <c:v>77.23271000000004</c:v>
                </c:pt>
                <c:pt idx="25">
                  <c:v>77.932710000000043</c:v>
                </c:pt>
                <c:pt idx="26">
                  <c:v>78.632710000000046</c:v>
                </c:pt>
                <c:pt idx="27">
                  <c:v>79.332710000000048</c:v>
                </c:pt>
                <c:pt idx="28">
                  <c:v>80.032710000000051</c:v>
                </c:pt>
                <c:pt idx="29">
                  <c:v>80.732710000000054</c:v>
                </c:pt>
                <c:pt idx="30">
                  <c:v>81.432710000000057</c:v>
                </c:pt>
                <c:pt idx="31">
                  <c:v>82.13271000000006</c:v>
                </c:pt>
                <c:pt idx="32">
                  <c:v>82.832710000000063</c:v>
                </c:pt>
                <c:pt idx="33">
                  <c:v>83.532710000000066</c:v>
                </c:pt>
                <c:pt idx="34">
                  <c:v>84.232710000000068</c:v>
                </c:pt>
                <c:pt idx="35">
                  <c:v>84.932710000000071</c:v>
                </c:pt>
                <c:pt idx="36">
                  <c:v>85.632710000000074</c:v>
                </c:pt>
                <c:pt idx="37">
                  <c:v>86.332710000000077</c:v>
                </c:pt>
                <c:pt idx="38">
                  <c:v>87.03271000000008</c:v>
                </c:pt>
                <c:pt idx="39">
                  <c:v>87.732710000000083</c:v>
                </c:pt>
                <c:pt idx="40">
                  <c:v>88.432710000000085</c:v>
                </c:pt>
                <c:pt idx="41">
                  <c:v>89.132710000000088</c:v>
                </c:pt>
                <c:pt idx="42">
                  <c:v>89.832710000000091</c:v>
                </c:pt>
                <c:pt idx="43">
                  <c:v>90.532710000000094</c:v>
                </c:pt>
                <c:pt idx="44">
                  <c:v>91.232710000000097</c:v>
                </c:pt>
                <c:pt idx="45">
                  <c:v>91.9327100000001</c:v>
                </c:pt>
              </c:numCache>
            </c:numRef>
          </c:val>
          <c:extLst>
            <c:ext xmlns:c16="http://schemas.microsoft.com/office/drawing/2014/chart" uri="{C3380CC4-5D6E-409C-BE32-E72D297353CC}">
              <c16:uniqueId val="{00000008-BBFB-4CB5-B071-6B86A6950BFF}"/>
            </c:ext>
          </c:extLst>
        </c:ser>
        <c:dLbls>
          <c:showLegendKey val="0"/>
          <c:showVal val="0"/>
          <c:showCatName val="0"/>
          <c:showSerName val="0"/>
          <c:showPercent val="0"/>
          <c:showBubbleSize val="0"/>
        </c:dLbls>
        <c:axId val="506354064"/>
        <c:axId val="506356360"/>
      </c:areaChart>
      <c:areaChart>
        <c:grouping val="stacked"/>
        <c:varyColors val="0"/>
        <c:ser>
          <c:idx val="4"/>
          <c:order val="9"/>
          <c:tx>
            <c:strRef>
              <c:f>'Back-end'!$A$19</c:f>
              <c:strCache>
                <c:ptCount val="1"/>
                <c:pt idx="0">
                  <c:v>Forestry</c:v>
                </c:pt>
              </c:strCache>
            </c:strRef>
          </c:tx>
          <c:spPr>
            <a:solidFill>
              <a:schemeClr val="accent6">
                <a:lumMod val="75000"/>
              </a:schemeClr>
            </a:solidFill>
            <a:ln>
              <a:solidFill>
                <a:schemeClr val="accent6">
                  <a:lumMod val="75000"/>
                </a:schemeClr>
              </a:solidFill>
            </a:ln>
            <a:effectLst/>
          </c:spPr>
          <c:val>
            <c:numRef>
              <c:f>'Back-end'!$B$19:$AU$19</c:f>
              <c:numCache>
                <c:formatCode>0.00</c:formatCode>
                <c:ptCount val="46"/>
                <c:pt idx="0">
                  <c:v>-22.931000000000001</c:v>
                </c:pt>
                <c:pt idx="1">
                  <c:v>-26.646639999999998</c:v>
                </c:pt>
                <c:pt idx="2">
                  <c:v>-26.925999999999998</c:v>
                </c:pt>
                <c:pt idx="3">
                  <c:v>-26.418040000000001</c:v>
                </c:pt>
                <c:pt idx="4">
                  <c:v>-27.599259999999997</c:v>
                </c:pt>
                <c:pt idx="5">
                  <c:v>-37.89349</c:v>
                </c:pt>
                <c:pt idx="6">
                  <c:v>-43.282550000000001</c:v>
                </c:pt>
                <c:pt idx="7">
                  <c:v>-47.4741</c:v>
                </c:pt>
                <c:pt idx="8">
                  <c:v>-48.751410000000007</c:v>
                </c:pt>
                <c:pt idx="9">
                  <c:v>-49.784210000000002</c:v>
                </c:pt>
                <c:pt idx="10">
                  <c:v>-46.152569999999997</c:v>
                </c:pt>
                <c:pt idx="11">
                  <c:v>-52.453780000000002</c:v>
                </c:pt>
                <c:pt idx="12">
                  <c:v>-52.608580000000003</c:v>
                </c:pt>
                <c:pt idx="13">
                  <c:v>-55.518871029102911</c:v>
                </c:pt>
                <c:pt idx="14">
                  <c:v>-58.429162058205819</c:v>
                </c:pt>
                <c:pt idx="15">
                  <c:v>-61.339453087308726</c:v>
                </c:pt>
                <c:pt idx="16">
                  <c:v>-64.249744116411634</c:v>
                </c:pt>
                <c:pt idx="17">
                  <c:v>-67.160035145514541</c:v>
                </c:pt>
                <c:pt idx="18">
                  <c:v>-70.070326174617449</c:v>
                </c:pt>
                <c:pt idx="19">
                  <c:v>-72.980617203720357</c:v>
                </c:pt>
                <c:pt idx="20">
                  <c:v>-75.890908232823264</c:v>
                </c:pt>
                <c:pt idx="21">
                  <c:v>-78.801199261926172</c:v>
                </c:pt>
                <c:pt idx="22">
                  <c:v>-81.711490291029079</c:v>
                </c:pt>
                <c:pt idx="23">
                  <c:v>-84.621781320131987</c:v>
                </c:pt>
                <c:pt idx="24">
                  <c:v>-87.532072349234895</c:v>
                </c:pt>
                <c:pt idx="25">
                  <c:v>-90.442363378337802</c:v>
                </c:pt>
                <c:pt idx="26">
                  <c:v>-93.35265440744071</c:v>
                </c:pt>
                <c:pt idx="27">
                  <c:v>-96.262945436543617</c:v>
                </c:pt>
                <c:pt idx="28">
                  <c:v>-99.173236465646525</c:v>
                </c:pt>
                <c:pt idx="29">
                  <c:v>-102.08352749474943</c:v>
                </c:pt>
                <c:pt idx="30">
                  <c:v>-104.99381852385234</c:v>
                </c:pt>
                <c:pt idx="31">
                  <c:v>-107.90410955295525</c:v>
                </c:pt>
                <c:pt idx="32">
                  <c:v>-110.81440058205816</c:v>
                </c:pt>
                <c:pt idx="33">
                  <c:v>-113.72469161116106</c:v>
                </c:pt>
                <c:pt idx="34">
                  <c:v>-116.63498264026397</c:v>
                </c:pt>
                <c:pt idx="35">
                  <c:v>-119.54527366936688</c:v>
                </c:pt>
                <c:pt idx="36">
                  <c:v>-122.45556469846979</c:v>
                </c:pt>
                <c:pt idx="37">
                  <c:v>-125.36585572757269</c:v>
                </c:pt>
                <c:pt idx="38">
                  <c:v>-128.27614675667562</c:v>
                </c:pt>
                <c:pt idx="39">
                  <c:v>-131.18643778577854</c:v>
                </c:pt>
                <c:pt idx="40">
                  <c:v>-134.09672881488146</c:v>
                </c:pt>
                <c:pt idx="41">
                  <c:v>-137.00701984398438</c:v>
                </c:pt>
                <c:pt idx="42">
                  <c:v>-139.9173108730873</c:v>
                </c:pt>
                <c:pt idx="43">
                  <c:v>-142.82760190219022</c:v>
                </c:pt>
                <c:pt idx="44">
                  <c:v>-145.73789293129315</c:v>
                </c:pt>
                <c:pt idx="45">
                  <c:v>-148.64818396039607</c:v>
                </c:pt>
              </c:numCache>
            </c:numRef>
          </c:val>
          <c:extLst>
            <c:ext xmlns:c16="http://schemas.microsoft.com/office/drawing/2014/chart" uri="{C3380CC4-5D6E-409C-BE32-E72D297353CC}">
              <c16:uniqueId val="{00000009-BBFB-4CB5-B071-6B86A6950BFF}"/>
            </c:ext>
          </c:extLst>
        </c:ser>
        <c:dLbls>
          <c:showLegendKey val="0"/>
          <c:showVal val="0"/>
          <c:showCatName val="0"/>
          <c:showSerName val="0"/>
          <c:showPercent val="0"/>
          <c:showBubbleSize val="0"/>
        </c:dLbls>
        <c:axId val="1411913008"/>
        <c:axId val="1412055216"/>
      </c:areaChart>
      <c:catAx>
        <c:axId val="506354064"/>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06356360"/>
        <c:crossesAt val="0"/>
        <c:auto val="1"/>
        <c:lblAlgn val="ctr"/>
        <c:lblOffset val="100"/>
        <c:tickLblSkip val="5"/>
        <c:noMultiLvlLbl val="0"/>
      </c:catAx>
      <c:valAx>
        <c:axId val="506356360"/>
        <c:scaling>
          <c:orientation val="minMax"/>
          <c:max val="7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0" i="0" baseline="0">
                    <a:effectLst/>
                  </a:rPr>
                  <a:t>Greenhouse Gas Emissions (Mt CO2-eq)</a:t>
                </a:r>
                <a:endParaRPr lang="en-AU"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06354064"/>
        <c:crosses val="autoZero"/>
        <c:crossBetween val="midCat"/>
        <c:majorUnit val="100"/>
        <c:minorUnit val="50"/>
      </c:valAx>
      <c:valAx>
        <c:axId val="1412055216"/>
        <c:scaling>
          <c:orientation val="minMax"/>
          <c:max val="700"/>
          <c:min val="-30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11913008"/>
        <c:crosses val="max"/>
        <c:crossBetween val="midCat"/>
        <c:minorUnit val="50"/>
      </c:valAx>
      <c:catAx>
        <c:axId val="1411913008"/>
        <c:scaling>
          <c:orientation val="minMax"/>
        </c:scaling>
        <c:delete val="1"/>
        <c:axPos val="b"/>
        <c:numFmt formatCode="General" sourceLinked="1"/>
        <c:majorTickMark val="out"/>
        <c:minorTickMark val="none"/>
        <c:tickLblPos val="nextTo"/>
        <c:crossAx val="1412055216"/>
        <c:crossesAt val="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Australia Gross Value Added by Industry: </a:t>
            </a:r>
            <a:r>
              <a:rPr lang="en-AU" baseline="0"/>
              <a:t>2008-2050</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2"/>
          <c:order val="0"/>
          <c:tx>
            <c:strRef>
              <c:f>'Back-end'!$A$32</c:f>
              <c:strCache>
                <c:ptCount val="1"/>
                <c:pt idx="0">
                  <c:v>Forestry</c:v>
                </c:pt>
              </c:strCache>
            </c:strRef>
          </c:tx>
          <c:spPr>
            <a:solidFill>
              <a:schemeClr val="accent6">
                <a:lumMod val="75000"/>
              </a:schemeClr>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'Back-end'!$B$32:$AR$32</c:f>
              <c:numCache>
                <c:formatCode>0.00</c:formatCode>
                <c:ptCount val="43"/>
                <c:pt idx="0">
                  <c:v>1.1125</c:v>
                </c:pt>
                <c:pt idx="1">
                  <c:v>1.31487</c:v>
                </c:pt>
                <c:pt idx="2">
                  <c:v>1.4778</c:v>
                </c:pt>
                <c:pt idx="3">
                  <c:v>1.3426999999999998</c:v>
                </c:pt>
                <c:pt idx="4">
                  <c:v>1.16679</c:v>
                </c:pt>
                <c:pt idx="5">
                  <c:v>1.2970350000000002</c:v>
                </c:pt>
                <c:pt idx="6">
                  <c:v>1.4982050000000002</c:v>
                </c:pt>
                <c:pt idx="7">
                  <c:v>1.5734350000000001</c:v>
                </c:pt>
                <c:pt idx="8">
                  <c:v>1.8783200000000002</c:v>
                </c:pt>
                <c:pt idx="9">
                  <c:v>1.9406400000000001</c:v>
                </c:pt>
                <c:pt idx="10">
                  <c:v>2.1061377792000004</c:v>
                </c:pt>
                <c:pt idx="11">
                  <c:v>2.2409305970688007</c:v>
                </c:pt>
                <c:pt idx="12">
                  <c:v>2.3843501552812039</c:v>
                </c:pt>
                <c:pt idx="13">
                  <c:v>2.536948565219201</c:v>
                </c:pt>
                <c:pt idx="14">
                  <c:v>2.6993132733932299</c:v>
                </c:pt>
                <c:pt idx="15">
                  <c:v>2.8720693228903968</c:v>
                </c:pt>
                <c:pt idx="16">
                  <c:v>3.0558817595553824</c:v>
                </c:pt>
                <c:pt idx="17">
                  <c:v>3.2514581921669272</c:v>
                </c:pt>
                <c:pt idx="18">
                  <c:v>3.4595515164656105</c:v>
                </c:pt>
                <c:pt idx="19">
                  <c:v>3.6809628135194097</c:v>
                </c:pt>
                <c:pt idx="20">
                  <c:v>3.9165444335846522</c:v>
                </c:pt>
                <c:pt idx="21">
                  <c:v>4.1672032773340701</c:v>
                </c:pt>
                <c:pt idx="22">
                  <c:v>4.4339042870834513</c:v>
                </c:pt>
                <c:pt idx="23">
                  <c:v>4.7176741614567925</c:v>
                </c:pt>
                <c:pt idx="24">
                  <c:v>5.0196053077900276</c:v>
                </c:pt>
                <c:pt idx="25">
                  <c:v>5.3408600474885892</c:v>
                </c:pt>
                <c:pt idx="26">
                  <c:v>5.6826750905278596</c:v>
                </c:pt>
                <c:pt idx="27">
                  <c:v>6.0463662963216427</c:v>
                </c:pt>
                <c:pt idx="28">
                  <c:v>6.433333739286228</c:v>
                </c:pt>
                <c:pt idx="29">
                  <c:v>6.8450670986005466</c:v>
                </c:pt>
                <c:pt idx="30">
                  <c:v>7.2831513929109821</c:v>
                </c:pt>
                <c:pt idx="31">
                  <c:v>7.749273082057285</c:v>
                </c:pt>
                <c:pt idx="32">
                  <c:v>8.2452265593089518</c:v>
                </c:pt>
                <c:pt idx="33">
                  <c:v>8.7729210591047249</c:v>
                </c:pt>
                <c:pt idx="34">
                  <c:v>9.3343880068874281</c:v>
                </c:pt>
                <c:pt idx="35">
                  <c:v>9.9317888393282239</c:v>
                </c:pt>
                <c:pt idx="36">
                  <c:v>10.567423325045231</c:v>
                </c:pt>
                <c:pt idx="37">
                  <c:v>11.243738417848126</c:v>
                </c:pt>
                <c:pt idx="38">
                  <c:v>11.963337676590408</c:v>
                </c:pt>
                <c:pt idx="39">
                  <c:v>12.728991287892194</c:v>
                </c:pt>
                <c:pt idx="40">
                  <c:v>13.543646730317295</c:v>
                </c:pt>
                <c:pt idx="41">
                  <c:v>14.410440121057603</c:v>
                </c:pt>
                <c:pt idx="42">
                  <c:v>15.332708288805289</c:v>
                </c:pt>
              </c:numCache>
            </c:numRef>
          </c:val>
          <c:extLst>
            <c:ext xmlns:c16="http://schemas.microsoft.com/office/drawing/2014/chart" uri="{C3380CC4-5D6E-409C-BE32-E72D297353CC}">
              <c16:uniqueId val="{00000000-B267-42F7-99EE-FE4F99776116}"/>
            </c:ext>
          </c:extLst>
        </c:ser>
        <c:ser>
          <c:idx val="0"/>
          <c:order val="1"/>
          <c:tx>
            <c:strRef>
              <c:f>'Back-end'!$A$31</c:f>
              <c:strCache>
                <c:ptCount val="1"/>
                <c:pt idx="0">
                  <c:v>Agriculture</c:v>
                </c:pt>
              </c:strCache>
            </c:strRef>
          </c:tx>
          <c:spPr>
            <a:solidFill>
              <a:schemeClr val="accent2"/>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'Back-end'!$B$31:$AR$31</c:f>
              <c:numCache>
                <c:formatCode>0.00</c:formatCode>
                <c:ptCount val="43"/>
                <c:pt idx="0">
                  <c:v>23.9175</c:v>
                </c:pt>
                <c:pt idx="1">
                  <c:v>24.639975</c:v>
                </c:pt>
                <c:pt idx="2">
                  <c:v>25.891200000000001</c:v>
                </c:pt>
                <c:pt idx="3">
                  <c:v>27.19098</c:v>
                </c:pt>
                <c:pt idx="4">
                  <c:v>28.3461</c:v>
                </c:pt>
                <c:pt idx="5">
                  <c:v>28.197885000000003</c:v>
                </c:pt>
                <c:pt idx="6">
                  <c:v>28.846305000000005</c:v>
                </c:pt>
                <c:pt idx="7">
                  <c:v>30.197005000000001</c:v>
                </c:pt>
                <c:pt idx="8">
                  <c:v>32.739690000000003</c:v>
                </c:pt>
                <c:pt idx="9">
                  <c:v>32.958120000000001</c:v>
                </c:pt>
                <c:pt idx="10">
                  <c:v>34.827504566400002</c:v>
                </c:pt>
                <c:pt idx="11">
                  <c:v>36.081294730790404</c:v>
                </c:pt>
                <c:pt idx="12">
                  <c:v>37.38022134109886</c:v>
                </c:pt>
                <c:pt idx="13">
                  <c:v>38.725909309378423</c:v>
                </c:pt>
                <c:pt idx="14">
                  <c:v>40.120042044516047</c:v>
                </c:pt>
                <c:pt idx="15">
                  <c:v>41.564363558118629</c:v>
                </c:pt>
                <c:pt idx="16">
                  <c:v>43.060680646210898</c:v>
                </c:pt>
                <c:pt idx="17">
                  <c:v>44.610865149474492</c:v>
                </c:pt>
                <c:pt idx="18">
                  <c:v>46.216856294855575</c:v>
                </c:pt>
                <c:pt idx="19">
                  <c:v>47.880663121470377</c:v>
                </c:pt>
                <c:pt idx="20">
                  <c:v>49.604366993843314</c:v>
                </c:pt>
                <c:pt idx="21">
                  <c:v>51.390124205621674</c:v>
                </c:pt>
                <c:pt idx="22">
                  <c:v>53.240168677024059</c:v>
                </c:pt>
                <c:pt idx="23">
                  <c:v>55.156814749396929</c:v>
                </c:pt>
                <c:pt idx="24">
                  <c:v>57.142460080375223</c:v>
                </c:pt>
                <c:pt idx="25">
                  <c:v>59.199588643268733</c:v>
                </c:pt>
                <c:pt idx="26">
                  <c:v>61.33077383442641</c:v>
                </c:pt>
                <c:pt idx="27">
                  <c:v>63.538681692465765</c:v>
                </c:pt>
                <c:pt idx="28">
                  <c:v>65.826074233394536</c:v>
                </c:pt>
                <c:pt idx="29">
                  <c:v>68.195812905796743</c:v>
                </c:pt>
                <c:pt idx="30">
                  <c:v>70.650862170405432</c:v>
                </c:pt>
                <c:pt idx="31">
                  <c:v>73.194293208540032</c:v>
                </c:pt>
                <c:pt idx="32">
                  <c:v>75.829287764047479</c:v>
                </c:pt>
                <c:pt idx="33">
                  <c:v>78.559142123553187</c:v>
                </c:pt>
                <c:pt idx="34">
                  <c:v>81.387271240001098</c:v>
                </c:pt>
                <c:pt idx="35">
                  <c:v>84.317213004641147</c:v>
                </c:pt>
                <c:pt idx="36">
                  <c:v>87.352632672808227</c:v>
                </c:pt>
                <c:pt idx="37">
                  <c:v>90.497327449029328</c:v>
                </c:pt>
                <c:pt idx="38">
                  <c:v>93.75523123719438</c:v>
                </c:pt>
                <c:pt idx="39">
                  <c:v>97.130419561733376</c:v>
                </c:pt>
                <c:pt idx="40">
                  <c:v>100.62711466595579</c:v>
                </c:pt>
                <c:pt idx="41">
                  <c:v>104.2496907939302</c:v>
                </c:pt>
                <c:pt idx="42">
                  <c:v>108.0026796625117</c:v>
                </c:pt>
              </c:numCache>
            </c:numRef>
          </c:val>
          <c:extLst>
            <c:ext xmlns:c16="http://schemas.microsoft.com/office/drawing/2014/chart" uri="{C3380CC4-5D6E-409C-BE32-E72D297353CC}">
              <c16:uniqueId val="{00000001-B267-42F7-99EE-FE4F99776116}"/>
            </c:ext>
          </c:extLst>
        </c:ser>
        <c:ser>
          <c:idx val="3"/>
          <c:order val="2"/>
          <c:tx>
            <c:strRef>
              <c:f>'Back-end'!$A$33</c:f>
              <c:strCache>
                <c:ptCount val="1"/>
                <c:pt idx="0">
                  <c:v>Mining</c:v>
                </c:pt>
              </c:strCache>
            </c:strRef>
          </c:tx>
          <c:spPr>
            <a:solidFill>
              <a:schemeClr val="tx1"/>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'Back-end'!$B$33:$AR$33</c:f>
              <c:numCache>
                <c:formatCode>0.00</c:formatCode>
                <c:ptCount val="43"/>
                <c:pt idx="0">
                  <c:v>111.9025</c:v>
                </c:pt>
                <c:pt idx="1">
                  <c:v>120.15378</c:v>
                </c:pt>
                <c:pt idx="2">
                  <c:v>128.84219999999999</c:v>
                </c:pt>
                <c:pt idx="3">
                  <c:v>150.20143999999999</c:v>
                </c:pt>
                <c:pt idx="4">
                  <c:v>140.42348999999999</c:v>
                </c:pt>
                <c:pt idx="5">
                  <c:v>133.953135</c:v>
                </c:pt>
                <c:pt idx="6">
                  <c:v>133.80894499999999</c:v>
                </c:pt>
                <c:pt idx="7">
                  <c:v>117.66362000000001</c:v>
                </c:pt>
                <c:pt idx="8">
                  <c:v>120.21354000000001</c:v>
                </c:pt>
                <c:pt idx="9">
                  <c:v>142.23716000000002</c:v>
                </c:pt>
                <c:pt idx="10">
                  <c:v>148.70895078000001</c:v>
                </c:pt>
                <c:pt idx="11">
                  <c:v>152.42667454950001</c:v>
                </c:pt>
                <c:pt idx="12">
                  <c:v>156.23734141323749</c:v>
                </c:pt>
                <c:pt idx="13">
                  <c:v>160.1432749485684</c:v>
                </c:pt>
                <c:pt idx="14">
                  <c:v>164.14685682228259</c:v>
                </c:pt>
                <c:pt idx="15">
                  <c:v>168.25052824283964</c:v>
                </c:pt>
                <c:pt idx="16">
                  <c:v>172.45679144891062</c:v>
                </c:pt>
                <c:pt idx="17">
                  <c:v>176.76821123513338</c:v>
                </c:pt>
                <c:pt idx="18">
                  <c:v>181.18741651601169</c:v>
                </c:pt>
                <c:pt idx="19">
                  <c:v>185.71710192891197</c:v>
                </c:pt>
                <c:pt idx="20">
                  <c:v>190.36002947713476</c:v>
                </c:pt>
                <c:pt idx="21">
                  <c:v>195.11903021406312</c:v>
                </c:pt>
                <c:pt idx="22">
                  <c:v>199.99700596941469</c:v>
                </c:pt>
                <c:pt idx="23">
                  <c:v>204.99693111865002</c:v>
                </c:pt>
                <c:pt idx="24">
                  <c:v>210.12185439661627</c:v>
                </c:pt>
                <c:pt idx="25">
                  <c:v>215.37490075653167</c:v>
                </c:pt>
                <c:pt idx="26">
                  <c:v>220.75927327544494</c:v>
                </c:pt>
                <c:pt idx="27">
                  <c:v>226.27825510733103</c:v>
                </c:pt>
                <c:pt idx="28">
                  <c:v>231.93521148501429</c:v>
                </c:pt>
                <c:pt idx="29">
                  <c:v>237.73359177213962</c:v>
                </c:pt>
                <c:pt idx="30">
                  <c:v>243.6769315664431</c:v>
                </c:pt>
                <c:pt idx="31">
                  <c:v>249.76885485560416</c:v>
                </c:pt>
                <c:pt idx="32">
                  <c:v>256.01307622699426</c:v>
                </c:pt>
                <c:pt idx="33">
                  <c:v>262.41340313266909</c:v>
                </c:pt>
                <c:pt idx="34">
                  <c:v>268.9737382109858</c:v>
                </c:pt>
                <c:pt idx="35">
                  <c:v>275.69808166626041</c:v>
                </c:pt>
                <c:pt idx="36">
                  <c:v>282.5905337079169</c:v>
                </c:pt>
                <c:pt idx="37">
                  <c:v>289.65529705061482</c:v>
                </c:pt>
                <c:pt idx="38">
                  <c:v>296.89667947688014</c:v>
                </c:pt>
                <c:pt idx="39">
                  <c:v>304.31909646380211</c:v>
                </c:pt>
                <c:pt idx="40">
                  <c:v>311.92707387539713</c:v>
                </c:pt>
                <c:pt idx="41">
                  <c:v>319.72525072228206</c:v>
                </c:pt>
                <c:pt idx="42">
                  <c:v>327.71838199033908</c:v>
                </c:pt>
              </c:numCache>
            </c:numRef>
          </c:val>
          <c:extLst>
            <c:ext xmlns:c16="http://schemas.microsoft.com/office/drawing/2014/chart" uri="{C3380CC4-5D6E-409C-BE32-E72D297353CC}">
              <c16:uniqueId val="{00000002-B267-42F7-99EE-FE4F99776116}"/>
            </c:ext>
          </c:extLst>
        </c:ser>
        <c:ser>
          <c:idx val="6"/>
          <c:order val="3"/>
          <c:tx>
            <c:strRef>
              <c:f>'Back-end'!$A$39</c:f>
              <c:strCache>
                <c:ptCount val="1"/>
                <c:pt idx="0">
                  <c:v>Electricity</c:v>
                </c:pt>
              </c:strCache>
            </c:strRef>
          </c:tx>
          <c:spPr>
            <a:solidFill>
              <a:srgbClr val="FF0000"/>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'Back-end'!$B$39:$AR$39</c:f>
              <c:numCache>
                <c:formatCode>0.00</c:formatCode>
                <c:ptCount val="43"/>
                <c:pt idx="0">
                  <c:v>21.420625000000001</c:v>
                </c:pt>
                <c:pt idx="1">
                  <c:v>23.930880000000002</c:v>
                </c:pt>
                <c:pt idx="2">
                  <c:v>25.288799999999998</c:v>
                </c:pt>
                <c:pt idx="3">
                  <c:v>26.624320000000001</c:v>
                </c:pt>
                <c:pt idx="4">
                  <c:v>28.556429999999995</c:v>
                </c:pt>
                <c:pt idx="5">
                  <c:v>28.642995000000003</c:v>
                </c:pt>
                <c:pt idx="6">
                  <c:v>28.689890000000002</c:v>
                </c:pt>
                <c:pt idx="7">
                  <c:v>28.433109999999999</c:v>
                </c:pt>
                <c:pt idx="8">
                  <c:v>29.300519999999999</c:v>
                </c:pt>
                <c:pt idx="9">
                  <c:v>30.0794</c:v>
                </c:pt>
                <c:pt idx="10">
                  <c:v>28.514235231428515</c:v>
                </c:pt>
                <c:pt idx="11">
                  <c:v>28.117272348794906</c:v>
                </c:pt>
                <c:pt idx="12">
                  <c:v>28.280352528417914</c:v>
                </c:pt>
                <c:pt idx="13">
                  <c:v>28.444378573082734</c:v>
                </c:pt>
                <c:pt idx="14">
                  <c:v>28.609355968806614</c:v>
                </c:pt>
                <c:pt idx="15">
                  <c:v>28.775290233425693</c:v>
                </c:pt>
                <c:pt idx="16">
                  <c:v>28.942186916779566</c:v>
                </c:pt>
                <c:pt idx="17">
                  <c:v>29.110051600896881</c:v>
                </c:pt>
                <c:pt idx="18">
                  <c:v>29.278889900182087</c:v>
                </c:pt>
                <c:pt idx="19">
                  <c:v>29.448707461603146</c:v>
                </c:pt>
                <c:pt idx="20">
                  <c:v>29.619509964880443</c:v>
                </c:pt>
                <c:pt idx="21">
                  <c:v>29.791303122676748</c:v>
                </c:pt>
                <c:pt idx="22">
                  <c:v>29.964092680788276</c:v>
                </c:pt>
                <c:pt idx="23">
                  <c:v>30.137884418336846</c:v>
                </c:pt>
                <c:pt idx="24">
                  <c:v>30.3126841479632</c:v>
                </c:pt>
                <c:pt idx="25">
                  <c:v>30.488497716021392</c:v>
                </c:pt>
                <c:pt idx="26">
                  <c:v>30.665331002774312</c:v>
                </c:pt>
                <c:pt idx="27">
                  <c:v>30.843189922590408</c:v>
                </c:pt>
                <c:pt idx="28">
                  <c:v>31.022080424141429</c:v>
                </c:pt>
                <c:pt idx="29">
                  <c:v>31.202008490601447</c:v>
                </c:pt>
                <c:pt idx="30">
                  <c:v>31.382980139846939</c:v>
                </c:pt>
                <c:pt idx="31">
                  <c:v>31.565001424658053</c:v>
                </c:pt>
                <c:pt idx="32">
                  <c:v>31.748078432921069</c:v>
                </c:pt>
                <c:pt idx="33">
                  <c:v>31.932217287832017</c:v>
                </c:pt>
                <c:pt idx="34">
                  <c:v>32.117424148101442</c:v>
                </c:pt>
                <c:pt idx="35">
                  <c:v>32.303705208160437</c:v>
                </c:pt>
                <c:pt idx="36">
                  <c:v>32.491066698367767</c:v>
                </c:pt>
                <c:pt idx="37">
                  <c:v>32.679514885218303</c:v>
                </c:pt>
                <c:pt idx="38">
                  <c:v>32.869056071552571</c:v>
                </c:pt>
                <c:pt idx="39">
                  <c:v>33.059696596767573</c:v>
                </c:pt>
                <c:pt idx="40">
                  <c:v>33.251442837028833</c:v>
                </c:pt>
                <c:pt idx="41">
                  <c:v>33.444301205483605</c:v>
                </c:pt>
                <c:pt idx="42">
                  <c:v>33.638278152475408</c:v>
                </c:pt>
              </c:numCache>
            </c:numRef>
          </c:val>
          <c:extLst>
            <c:ext xmlns:c16="http://schemas.microsoft.com/office/drawing/2014/chart" uri="{C3380CC4-5D6E-409C-BE32-E72D297353CC}">
              <c16:uniqueId val="{00000003-B267-42F7-99EE-FE4F99776116}"/>
            </c:ext>
          </c:extLst>
        </c:ser>
        <c:ser>
          <c:idx val="5"/>
          <c:order val="4"/>
          <c:tx>
            <c:strRef>
              <c:f>'Back-end'!$A$34</c:f>
              <c:strCache>
                <c:ptCount val="1"/>
                <c:pt idx="0">
                  <c:v>Manufacturing</c:v>
                </c:pt>
              </c:strCache>
            </c:strRef>
          </c:tx>
          <c:spPr>
            <a:solidFill>
              <a:schemeClr val="accent4"/>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'Back-end'!$B$34:$AR$34</c:f>
              <c:numCache>
                <c:formatCode>0.00</c:formatCode>
                <c:ptCount val="43"/>
                <c:pt idx="0">
                  <c:v>132.08625000000001</c:v>
                </c:pt>
                <c:pt idx="1">
                  <c:v>124.209705</c:v>
                </c:pt>
                <c:pt idx="2">
                  <c:v>120.24059999999999</c:v>
                </c:pt>
                <c:pt idx="3">
                  <c:v>118.51024</c:v>
                </c:pt>
                <c:pt idx="4">
                  <c:v>113.58446999999998</c:v>
                </c:pt>
                <c:pt idx="5">
                  <c:v>107.910315</c:v>
                </c:pt>
                <c:pt idx="6">
                  <c:v>107.17043500000001</c:v>
                </c:pt>
                <c:pt idx="7">
                  <c:v>107.535</c:v>
                </c:pt>
                <c:pt idx="8">
                  <c:v>106.7261</c:v>
                </c:pt>
                <c:pt idx="9">
                  <c:v>106.69204000000001</c:v>
                </c:pt>
                <c:pt idx="10">
                  <c:v>106.3228855416</c:v>
                </c:pt>
                <c:pt idx="11">
                  <c:v>103.8774591741432</c:v>
                </c:pt>
                <c:pt idx="12">
                  <c:v>101.4882776131379</c:v>
                </c:pt>
                <c:pt idx="13">
                  <c:v>99.154047228035722</c:v>
                </c:pt>
                <c:pt idx="14">
                  <c:v>96.873504141790903</c:v>
                </c:pt>
                <c:pt idx="15">
                  <c:v>94.64541354652971</c:v>
                </c:pt>
                <c:pt idx="16">
                  <c:v>92.468569034959529</c:v>
                </c:pt>
                <c:pt idx="17">
                  <c:v>90.341791947155457</c:v>
                </c:pt>
                <c:pt idx="18">
                  <c:v>88.263930732370881</c:v>
                </c:pt>
                <c:pt idx="19">
                  <c:v>86.233860325526351</c:v>
                </c:pt>
                <c:pt idx="20">
                  <c:v>84.250481538039239</c:v>
                </c:pt>
                <c:pt idx="21">
                  <c:v>82.312720462664331</c:v>
                </c:pt>
                <c:pt idx="22">
                  <c:v>80.419527892023055</c:v>
                </c:pt>
                <c:pt idx="23">
                  <c:v>78.569878750506518</c:v>
                </c:pt>
                <c:pt idx="24">
                  <c:v>76.762771539244866</c:v>
                </c:pt>
                <c:pt idx="25">
                  <c:v>74.997227793842228</c:v>
                </c:pt>
                <c:pt idx="26">
                  <c:v>73.272291554583859</c:v>
                </c:pt>
                <c:pt idx="27">
                  <c:v>71.587028848828425</c:v>
                </c:pt>
                <c:pt idx="28">
                  <c:v>69.94052718530537</c:v>
                </c:pt>
                <c:pt idx="29">
                  <c:v>68.331895060043351</c:v>
                </c:pt>
                <c:pt idx="30">
                  <c:v>66.760261473662354</c:v>
                </c:pt>
                <c:pt idx="31">
                  <c:v>65.224775459768125</c:v>
                </c:pt>
                <c:pt idx="32">
                  <c:v>63.724605624193458</c:v>
                </c:pt>
                <c:pt idx="33">
                  <c:v>62.258939694837011</c:v>
                </c:pt>
                <c:pt idx="34">
                  <c:v>60.826984081855755</c:v>
                </c:pt>
                <c:pt idx="35">
                  <c:v>59.42796344797307</c:v>
                </c:pt>
                <c:pt idx="36">
                  <c:v>58.061120288669692</c:v>
                </c:pt>
                <c:pt idx="37">
                  <c:v>56.725714522030287</c:v>
                </c:pt>
                <c:pt idx="38">
                  <c:v>55.421023088023588</c:v>
                </c:pt>
                <c:pt idx="39">
                  <c:v>54.146339556999045</c:v>
                </c:pt>
                <c:pt idx="40">
                  <c:v>52.900973747188068</c:v>
                </c:pt>
                <c:pt idx="41">
                  <c:v>51.684251351002743</c:v>
                </c:pt>
                <c:pt idx="42">
                  <c:v>50.495513569929678</c:v>
                </c:pt>
              </c:numCache>
            </c:numRef>
          </c:val>
          <c:extLst>
            <c:ext xmlns:c16="http://schemas.microsoft.com/office/drawing/2014/chart" uri="{C3380CC4-5D6E-409C-BE32-E72D297353CC}">
              <c16:uniqueId val="{00000004-B267-42F7-99EE-FE4F99776116}"/>
            </c:ext>
          </c:extLst>
        </c:ser>
        <c:ser>
          <c:idx val="7"/>
          <c:order val="5"/>
          <c:tx>
            <c:strRef>
              <c:f>'Back-end'!$A$35</c:f>
              <c:strCache>
                <c:ptCount val="1"/>
                <c:pt idx="0">
                  <c:v>Gas, Water &amp; Waste Services</c:v>
                </c:pt>
              </c:strCache>
            </c:strRef>
          </c:tx>
          <c:spPr>
            <a:solidFill>
              <a:srgbClr val="00B0F0"/>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'Back-end'!$B$35:$AR$35</c:f>
              <c:numCache>
                <c:formatCode>0.00</c:formatCode>
                <c:ptCount val="43"/>
                <c:pt idx="0">
                  <c:v>13.59625</c:v>
                </c:pt>
                <c:pt idx="1">
                  <c:v>13.791375</c:v>
                </c:pt>
                <c:pt idx="2">
                  <c:v>15.3834</c:v>
                </c:pt>
                <c:pt idx="3">
                  <c:v>17.3536</c:v>
                </c:pt>
                <c:pt idx="4">
                  <c:v>18.504480000000001</c:v>
                </c:pt>
                <c:pt idx="5">
                  <c:v>19.456635000000002</c:v>
                </c:pt>
                <c:pt idx="6">
                  <c:v>20.77758</c:v>
                </c:pt>
                <c:pt idx="7">
                  <c:v>20.98377</c:v>
                </c:pt>
                <c:pt idx="8">
                  <c:v>20.940830000000002</c:v>
                </c:pt>
                <c:pt idx="9">
                  <c:v>21.453119999999998</c:v>
                </c:pt>
                <c:pt idx="10">
                  <c:v>23.020055884799998</c:v>
                </c:pt>
                <c:pt idx="11">
                  <c:v>24.217098790809597</c:v>
                </c:pt>
                <c:pt idx="12">
                  <c:v>25.476387927931697</c:v>
                </c:pt>
                <c:pt idx="13">
                  <c:v>26.801160100184145</c:v>
                </c:pt>
                <c:pt idx="14">
                  <c:v>28.194820425393722</c:v>
                </c:pt>
                <c:pt idx="15">
                  <c:v>29.660951087514196</c:v>
                </c:pt>
                <c:pt idx="16">
                  <c:v>31.203320544064937</c:v>
                </c:pt>
                <c:pt idx="17">
                  <c:v>32.825893212356313</c:v>
                </c:pt>
                <c:pt idx="18">
                  <c:v>34.532839659398846</c:v>
                </c:pt>
                <c:pt idx="19">
                  <c:v>36.328547321687587</c:v>
                </c:pt>
                <c:pt idx="20">
                  <c:v>38.217631782415346</c:v>
                </c:pt>
                <c:pt idx="21">
                  <c:v>40.204948635100948</c:v>
                </c:pt>
                <c:pt idx="22">
                  <c:v>42.295605964126196</c:v>
                </c:pt>
                <c:pt idx="23">
                  <c:v>44.494977474260757</c:v>
                </c:pt>
                <c:pt idx="24">
                  <c:v>46.808716302922321</c:v>
                </c:pt>
                <c:pt idx="25">
                  <c:v>49.242769550674282</c:v>
                </c:pt>
                <c:pt idx="26">
                  <c:v>51.80339356730935</c:v>
                </c:pt>
                <c:pt idx="27">
                  <c:v>54.497170032809436</c:v>
                </c:pt>
                <c:pt idx="28">
                  <c:v>57.331022874515526</c:v>
                </c:pt>
                <c:pt idx="29">
                  <c:v>60.312236063990333</c:v>
                </c:pt>
                <c:pt idx="30">
                  <c:v>63.448472339317831</c:v>
                </c:pt>
                <c:pt idx="31">
                  <c:v>66.747792900962367</c:v>
                </c:pt>
                <c:pt idx="32">
                  <c:v>70.21867813181241</c:v>
                </c:pt>
                <c:pt idx="33">
                  <c:v>73.870049394666665</c:v>
                </c:pt>
                <c:pt idx="34">
                  <c:v>77.711291963189339</c:v>
                </c:pt>
                <c:pt idx="35">
                  <c:v>81.752279145275182</c:v>
                </c:pt>
                <c:pt idx="36">
                  <c:v>86.003397660829492</c:v>
                </c:pt>
                <c:pt idx="37">
                  <c:v>90.475574339192633</c:v>
                </c:pt>
                <c:pt idx="38">
                  <c:v>95.180304204830648</c:v>
                </c:pt>
                <c:pt idx="39">
                  <c:v>100.12968002348184</c:v>
                </c:pt>
                <c:pt idx="40">
                  <c:v>105.3364233847029</c:v>
                </c:pt>
                <c:pt idx="41">
                  <c:v>110.81391740070745</c:v>
                </c:pt>
                <c:pt idx="42">
                  <c:v>116.57624110554424</c:v>
                </c:pt>
              </c:numCache>
            </c:numRef>
          </c:val>
          <c:extLst>
            <c:ext xmlns:c16="http://schemas.microsoft.com/office/drawing/2014/chart" uri="{C3380CC4-5D6E-409C-BE32-E72D297353CC}">
              <c16:uniqueId val="{00000005-B267-42F7-99EE-FE4F99776116}"/>
            </c:ext>
          </c:extLst>
        </c:ser>
        <c:ser>
          <c:idx val="8"/>
          <c:order val="6"/>
          <c:tx>
            <c:strRef>
              <c:f>'Back-end'!$A$36</c:f>
              <c:strCache>
                <c:ptCount val="1"/>
                <c:pt idx="0">
                  <c:v>Construction</c:v>
                </c:pt>
              </c:strCache>
            </c:strRef>
          </c:tx>
          <c:spPr>
            <a:solidFill>
              <a:srgbClr val="7030A0"/>
            </a:solidFill>
            <a:ln>
              <a:noFill/>
            </a:ln>
            <a:effectLst/>
          </c:spPr>
          <c:cat>
            <c:numRef>
              <c:f>'Back-end'!$B$30:$AR$30</c:f>
              <c:numCache>
                <c:formatCode>General</c:formatCode>
                <c:ptCount val="4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pt idx="25">
                  <c:v>2033</c:v>
                </c:pt>
                <c:pt idx="26">
                  <c:v>2034</c:v>
                </c:pt>
                <c:pt idx="27">
                  <c:v>2035</c:v>
                </c:pt>
                <c:pt idx="28">
                  <c:v>2036</c:v>
                </c:pt>
                <c:pt idx="29">
                  <c:v>2037</c:v>
                </c:pt>
                <c:pt idx="30">
                  <c:v>2038</c:v>
                </c:pt>
                <c:pt idx="31">
                  <c:v>2039</c:v>
                </c:pt>
                <c:pt idx="32">
                  <c:v>2040</c:v>
                </c:pt>
                <c:pt idx="33">
                  <c:v>2041</c:v>
                </c:pt>
                <c:pt idx="34">
                  <c:v>2042</c:v>
                </c:pt>
                <c:pt idx="35">
                  <c:v>2043</c:v>
                </c:pt>
                <c:pt idx="36">
                  <c:v>2044</c:v>
                </c:pt>
                <c:pt idx="37">
                  <c:v>2045</c:v>
                </c:pt>
                <c:pt idx="38">
                  <c:v>2046</c:v>
                </c:pt>
                <c:pt idx="39">
                  <c:v>2047</c:v>
                </c:pt>
                <c:pt idx="40">
                  <c:v>2048</c:v>
                </c:pt>
                <c:pt idx="41">
                  <c:v>2049</c:v>
                </c:pt>
                <c:pt idx="42">
                  <c:v>2050</c:v>
                </c:pt>
              </c:numCache>
            </c:numRef>
          </c:cat>
          <c:val>
            <c:numRef>
              <c:f>'Back-end'!$B$36:$AR$36</c:f>
              <c:numCache>
                <c:formatCode>0.00</c:formatCode>
                <c:ptCount val="43"/>
                <c:pt idx="0">
                  <c:v>94.068749999999994</c:v>
                </c:pt>
                <c:pt idx="1">
                  <c:v>94.804709999999986</c:v>
                </c:pt>
                <c:pt idx="2">
                  <c:v>102.9948</c:v>
                </c:pt>
                <c:pt idx="3">
                  <c:v>107.41078</c:v>
                </c:pt>
                <c:pt idx="4">
                  <c:v>108.64313999999999</c:v>
                </c:pt>
                <c:pt idx="5">
                  <c:v>111.38017500000001</c:v>
                </c:pt>
                <c:pt idx="6">
                  <c:v>114.55573000000001</c:v>
                </c:pt>
                <c:pt idx="7">
                  <c:v>119.27932000000001</c:v>
                </c:pt>
                <c:pt idx="8">
                  <c:v>122.68016</c:v>
                </c:pt>
                <c:pt idx="9">
                  <c:v>121.12360000000001</c:v>
                </c:pt>
                <c:pt idx="10">
                  <c:v>127.00536201600001</c:v>
                </c:pt>
                <c:pt idx="11">
                  <c:v>130.56151215244802</c:v>
                </c:pt>
                <c:pt idx="12">
                  <c:v>134.21723449271656</c:v>
                </c:pt>
                <c:pt idx="13">
                  <c:v>137.97531705851262</c:v>
                </c:pt>
                <c:pt idx="14">
                  <c:v>141.83862593615098</c:v>
                </c:pt>
                <c:pt idx="15">
                  <c:v>145.81010746236322</c:v>
                </c:pt>
                <c:pt idx="16">
                  <c:v>149.89279047130938</c:v>
                </c:pt>
                <c:pt idx="17">
                  <c:v>154.08978860450605</c:v>
                </c:pt>
                <c:pt idx="18">
                  <c:v>158.40430268543224</c:v>
                </c:pt>
                <c:pt idx="19">
                  <c:v>162.83962316062434</c:v>
                </c:pt>
                <c:pt idx="20">
                  <c:v>167.39913260912184</c:v>
                </c:pt>
                <c:pt idx="21">
                  <c:v>172.08630832217725</c:v>
                </c:pt>
                <c:pt idx="22">
                  <c:v>176.90472495519822</c:v>
                </c:pt>
                <c:pt idx="23">
                  <c:v>181.85805725394377</c:v>
                </c:pt>
                <c:pt idx="24">
                  <c:v>186.95008285705421</c:v>
                </c:pt>
                <c:pt idx="25">
                  <c:v>192.18468517705173</c:v>
                </c:pt>
                <c:pt idx="26">
                  <c:v>197.56585636200919</c:v>
                </c:pt>
                <c:pt idx="27">
                  <c:v>203.09770034014545</c:v>
                </c:pt>
                <c:pt idx="28">
                  <c:v>208.78443594966953</c:v>
                </c:pt>
                <c:pt idx="29">
                  <c:v>214.63040015626029</c:v>
                </c:pt>
                <c:pt idx="30">
                  <c:v>220.6400513606356</c:v>
                </c:pt>
                <c:pt idx="31">
                  <c:v>226.81797279873339</c:v>
                </c:pt>
                <c:pt idx="32">
                  <c:v>233.16887603709793</c:v>
                </c:pt>
                <c:pt idx="33">
                  <c:v>239.69760456613668</c:v>
                </c:pt>
                <c:pt idx="34">
                  <c:v>246.40913749398851</c:v>
                </c:pt>
                <c:pt idx="35">
                  <c:v>253.30859334382021</c:v>
                </c:pt>
                <c:pt idx="36">
                  <c:v>260.40123395744718</c:v>
                </c:pt>
                <c:pt idx="37">
                  <c:v>267.69246850825573</c:v>
                </c:pt>
                <c:pt idx="38">
                  <c:v>275.1878576264869</c:v>
                </c:pt>
                <c:pt idx="39">
                  <c:v>282.89311764002855</c:v>
                </c:pt>
                <c:pt idx="40">
                  <c:v>290.81412493394936</c:v>
                </c:pt>
                <c:pt idx="41">
                  <c:v>298.95692043209993</c:v>
                </c:pt>
                <c:pt idx="42">
                  <c:v>307.32771420419874</c:v>
                </c:pt>
              </c:numCache>
            </c:numRef>
          </c:val>
          <c:extLst>
            <c:ext xmlns:c16="http://schemas.microsoft.com/office/drawing/2014/chart" uri="{C3380CC4-5D6E-409C-BE32-E72D297353CC}">
              <c16:uniqueId val="{00000006-B267-42F7-99EE-FE4F99776116}"/>
            </c:ext>
          </c:extLst>
        </c:ser>
        <c:ser>
          <c:idx val="4"/>
          <c:order val="7"/>
          <c:tx>
            <c:strRef>
              <c:f>'Back-end'!$A$37</c:f>
              <c:strCache>
                <c:ptCount val="1"/>
                <c:pt idx="0">
                  <c:v>Services</c:v>
                </c:pt>
              </c:strCache>
            </c:strRef>
          </c:tx>
          <c:spPr>
            <a:solidFill>
              <a:srgbClr val="0070C0"/>
            </a:solidFill>
            <a:ln w="25400">
              <a:noFill/>
            </a:ln>
            <a:effectLst/>
          </c:spPr>
          <c:val>
            <c:numRef>
              <c:f>'Back-end'!$B$37:$AR$37</c:f>
              <c:numCache>
                <c:formatCode>0.00</c:formatCode>
                <c:ptCount val="43"/>
                <c:pt idx="0">
                  <c:v>544.18062499999996</c:v>
                </c:pt>
                <c:pt idx="1">
                  <c:v>563.40703500000006</c:v>
                </c:pt>
                <c:pt idx="2">
                  <c:v>585.07679999999993</c:v>
                </c:pt>
                <c:pt idx="3">
                  <c:v>606.11914000000002</c:v>
                </c:pt>
                <c:pt idx="4">
                  <c:v>623.95790999999997</c:v>
                </c:pt>
                <c:pt idx="5">
                  <c:v>622.5163050000001</c:v>
                </c:pt>
                <c:pt idx="6">
                  <c:v>631.21464000000003</c:v>
                </c:pt>
                <c:pt idx="7">
                  <c:v>643.68632000000002</c:v>
                </c:pt>
                <c:pt idx="8">
                  <c:v>664.13187000000005</c:v>
                </c:pt>
                <c:pt idx="9">
                  <c:v>681.04711999999995</c:v>
                </c:pt>
                <c:pt idx="10">
                  <c:v>712.03476395999985</c:v>
                </c:pt>
                <c:pt idx="11">
                  <c:v>729.83563305899975</c:v>
                </c:pt>
                <c:pt idx="12">
                  <c:v>748.08152388547467</c:v>
                </c:pt>
                <c:pt idx="13">
                  <c:v>766.78356198261145</c:v>
                </c:pt>
                <c:pt idx="14">
                  <c:v>785.95315103217672</c:v>
                </c:pt>
                <c:pt idx="15">
                  <c:v>805.60197980798102</c:v>
                </c:pt>
                <c:pt idx="16">
                  <c:v>825.74202930318052</c:v>
                </c:pt>
                <c:pt idx="17">
                  <c:v>846.38558003575997</c:v>
                </c:pt>
                <c:pt idx="18">
                  <c:v>867.54521953665392</c:v>
                </c:pt>
                <c:pt idx="19">
                  <c:v>889.23385002507018</c:v>
                </c:pt>
                <c:pt idx="20">
                  <c:v>911.46469627569684</c:v>
                </c:pt>
                <c:pt idx="21">
                  <c:v>934.25131368258917</c:v>
                </c:pt>
                <c:pt idx="22">
                  <c:v>957.60759652465379</c:v>
                </c:pt>
                <c:pt idx="23">
                  <c:v>981.54778643777001</c:v>
                </c:pt>
                <c:pt idx="24">
                  <c:v>1006.0864810987142</c:v>
                </c:pt>
                <c:pt idx="25">
                  <c:v>1031.2386431261821</c:v>
                </c:pt>
                <c:pt idx="26">
                  <c:v>1057.0196092043366</c:v>
                </c:pt>
                <c:pt idx="27">
                  <c:v>1083.445099434445</c:v>
                </c:pt>
                <c:pt idx="28">
                  <c:v>1110.5312269203059</c:v>
                </c:pt>
                <c:pt idx="29">
                  <c:v>1138.2945075933135</c:v>
                </c:pt>
                <c:pt idx="30">
                  <c:v>1166.7518702831462</c:v>
                </c:pt>
                <c:pt idx="31">
                  <c:v>1195.9206670402248</c:v>
                </c:pt>
                <c:pt idx="32">
                  <c:v>1225.8186837162302</c:v>
                </c:pt>
                <c:pt idx="33">
                  <c:v>1256.4641508091358</c:v>
                </c:pt>
                <c:pt idx="34">
                  <c:v>1287.8757545793642</c:v>
                </c:pt>
                <c:pt idx="35">
                  <c:v>1320.0726484438483</c:v>
                </c:pt>
                <c:pt idx="36">
                  <c:v>1353.0744646549444</c:v>
                </c:pt>
                <c:pt idx="37">
                  <c:v>1386.9013262713179</c:v>
                </c:pt>
                <c:pt idx="38">
                  <c:v>1421.5738594281006</c:v>
                </c:pt>
                <c:pt idx="39">
                  <c:v>1457.1132059138031</c:v>
                </c:pt>
                <c:pt idx="40">
                  <c:v>1493.5410360616481</c:v>
                </c:pt>
                <c:pt idx="41">
                  <c:v>1530.8795619631892</c:v>
                </c:pt>
                <c:pt idx="42">
                  <c:v>1569.1515510122688</c:v>
                </c:pt>
              </c:numCache>
            </c:numRef>
          </c:val>
          <c:extLst>
            <c:ext xmlns:c16="http://schemas.microsoft.com/office/drawing/2014/chart" uri="{C3380CC4-5D6E-409C-BE32-E72D297353CC}">
              <c16:uniqueId val="{00000007-B267-42F7-99EE-FE4F99776116}"/>
            </c:ext>
          </c:extLst>
        </c:ser>
        <c:ser>
          <c:idx val="1"/>
          <c:order val="8"/>
          <c:tx>
            <c:strRef>
              <c:f>'Back-end'!$A$38</c:f>
              <c:strCache>
                <c:ptCount val="1"/>
                <c:pt idx="0">
                  <c:v>Commercial Transport</c:v>
                </c:pt>
              </c:strCache>
            </c:strRef>
          </c:tx>
          <c:spPr>
            <a:solidFill>
              <a:srgbClr val="C00000"/>
            </a:solidFill>
            <a:ln w="25400">
              <a:noFill/>
            </a:ln>
            <a:effectLst/>
          </c:spPr>
          <c:val>
            <c:numRef>
              <c:f>'Back-end'!$B$38:$AR$38</c:f>
              <c:numCache>
                <c:formatCode>0.00</c:formatCode>
                <c:ptCount val="43"/>
                <c:pt idx="0">
                  <c:v>62.605625000000003</c:v>
                </c:pt>
                <c:pt idx="1">
                  <c:v>63.586694999999999</c:v>
                </c:pt>
                <c:pt idx="2">
                  <c:v>67.145399999999995</c:v>
                </c:pt>
                <c:pt idx="3">
                  <c:v>70.534379999999985</c:v>
                </c:pt>
                <c:pt idx="4">
                  <c:v>74.119379999999992</c:v>
                </c:pt>
                <c:pt idx="5">
                  <c:v>73.670145000000005</c:v>
                </c:pt>
                <c:pt idx="6">
                  <c:v>74.160875000000004</c:v>
                </c:pt>
                <c:pt idx="7">
                  <c:v>75.938969999999998</c:v>
                </c:pt>
                <c:pt idx="8">
                  <c:v>77.749409999999997</c:v>
                </c:pt>
                <c:pt idx="9">
                  <c:v>78.835120000000003</c:v>
                </c:pt>
                <c:pt idx="10">
                  <c:v>82.502529782400003</c:v>
                </c:pt>
                <c:pt idx="11">
                  <c:v>84.647595556742402</c:v>
                </c:pt>
                <c:pt idx="12">
                  <c:v>86.848433041217703</c:v>
                </c:pt>
                <c:pt idx="13">
                  <c:v>89.106492300289361</c:v>
                </c:pt>
                <c:pt idx="14">
                  <c:v>91.42326110009688</c:v>
                </c:pt>
                <c:pt idx="15">
                  <c:v>93.8002658886994</c:v>
                </c:pt>
                <c:pt idx="16">
                  <c:v>96.239072801805591</c:v>
                </c:pt>
                <c:pt idx="17">
                  <c:v>98.741288694652539</c:v>
                </c:pt>
                <c:pt idx="18">
                  <c:v>101.30856220071351</c:v>
                </c:pt>
                <c:pt idx="19">
                  <c:v>103.94258481793206</c:v>
                </c:pt>
                <c:pt idx="20">
                  <c:v>106.64509202319829</c:v>
                </c:pt>
                <c:pt idx="21">
                  <c:v>109.41786441580145</c:v>
                </c:pt>
                <c:pt idx="22">
                  <c:v>112.26272889061228</c:v>
                </c:pt>
                <c:pt idx="23">
                  <c:v>115.18155984176821</c:v>
                </c:pt>
                <c:pt idx="24">
                  <c:v>118.17628039765418</c:v>
                </c:pt>
                <c:pt idx="25">
                  <c:v>121.24886368799319</c:v>
                </c:pt>
                <c:pt idx="26">
                  <c:v>124.40133414388102</c:v>
                </c:pt>
                <c:pt idx="27">
                  <c:v>127.63576883162193</c:v>
                </c:pt>
                <c:pt idx="28">
                  <c:v>130.95429882124409</c:v>
                </c:pt>
                <c:pt idx="29">
                  <c:v>134.35911059059646</c:v>
                </c:pt>
                <c:pt idx="30">
                  <c:v>137.85244746595197</c:v>
                </c:pt>
                <c:pt idx="31">
                  <c:v>141.43661110006673</c:v>
                </c:pt>
                <c:pt idx="32">
                  <c:v>145.11396298866848</c:v>
                </c:pt>
                <c:pt idx="33">
                  <c:v>148.88692602637386</c:v>
                </c:pt>
                <c:pt idx="34">
                  <c:v>152.75798610305958</c:v>
                </c:pt>
                <c:pt idx="35">
                  <c:v>156.72969374173914</c:v>
                </c:pt>
                <c:pt idx="36">
                  <c:v>160.80466577902436</c:v>
                </c:pt>
                <c:pt idx="37">
                  <c:v>164.98558708927899</c:v>
                </c:pt>
                <c:pt idx="38">
                  <c:v>169.27521235360024</c:v>
                </c:pt>
                <c:pt idx="39">
                  <c:v>173.67636787479384</c:v>
                </c:pt>
                <c:pt idx="40">
                  <c:v>178.19195343953848</c:v>
                </c:pt>
                <c:pt idx="41">
                  <c:v>182.82494422896647</c:v>
                </c:pt>
                <c:pt idx="42">
                  <c:v>187.57839277891961</c:v>
                </c:pt>
              </c:numCache>
            </c:numRef>
          </c:val>
          <c:extLst>
            <c:ext xmlns:c16="http://schemas.microsoft.com/office/drawing/2014/chart" uri="{C3380CC4-5D6E-409C-BE32-E72D297353CC}">
              <c16:uniqueId val="{00000008-B267-42F7-99EE-FE4F99776116}"/>
            </c:ext>
          </c:extLst>
        </c:ser>
        <c:dLbls>
          <c:showLegendKey val="0"/>
          <c:showVal val="0"/>
          <c:showCatName val="0"/>
          <c:showSerName val="0"/>
          <c:showPercent val="0"/>
          <c:showBubbleSize val="0"/>
        </c:dLbls>
        <c:axId val="585074024"/>
        <c:axId val="585073040"/>
      </c:areaChart>
      <c:catAx>
        <c:axId val="585074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85073040"/>
        <c:crosses val="autoZero"/>
        <c:auto val="1"/>
        <c:lblAlgn val="ctr"/>
        <c:lblOffset val="100"/>
        <c:tickLblSkip val="5"/>
        <c:noMultiLvlLbl val="0"/>
      </c:catAx>
      <c:valAx>
        <c:axId val="58507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a:t>Gross Value</a:t>
                </a:r>
                <a:r>
                  <a:rPr lang="en-AU" sz="1200" baseline="0"/>
                  <a:t> Added by Industry (billions </a:t>
                </a:r>
                <a:r>
                  <a:rPr lang="en-AU" sz="1200" b="0" i="0" u="none" strike="noStrike" baseline="0">
                    <a:effectLst/>
                  </a:rPr>
                  <a:t>AUD 2019 </a:t>
                </a:r>
                <a:r>
                  <a:rPr lang="en-AU" sz="1200" baseline="0"/>
                  <a:t>)</a:t>
                </a:r>
                <a:endParaRPr lang="en-AU"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740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15" fmlaLink="'Back-end'!$E$5" horiz="1" max="200" page="20" val="125"/>
</file>

<file path=xl/ctrlProps/ctrlProp10.xml><?xml version="1.0" encoding="utf-8"?>
<formControlPr xmlns="http://schemas.microsoft.com/office/spreadsheetml/2009/9/main" objectType="Scroll" dx="15" fmlaLink="'Back-end'!$J$7" horiz="1" max="200" page="20" val="61"/>
</file>

<file path=xl/ctrlProps/ctrlProp11.xml><?xml version="1.0" encoding="utf-8"?>
<formControlPr xmlns="http://schemas.microsoft.com/office/spreadsheetml/2009/9/main" objectType="Scroll" dx="15" fmlaLink="'Back-end'!$J$8" horiz="1" max="200" page="20" val="72"/>
</file>

<file path=xl/ctrlProps/ctrlProp12.xml><?xml version="1.0" encoding="utf-8"?>
<formControlPr xmlns="http://schemas.microsoft.com/office/spreadsheetml/2009/9/main" objectType="Scroll" dx="15" fmlaLink="'Back-end'!$J$9" horiz="1" max="200" page="20" val="68"/>
</file>

<file path=xl/ctrlProps/ctrlProp13.xml><?xml version="1.0" encoding="utf-8"?>
<formControlPr xmlns="http://schemas.microsoft.com/office/spreadsheetml/2009/9/main" objectType="Scroll" dx="15" fmlaLink="'Back-end'!$J$10" horiz="1" max="200" page="20" val="53"/>
</file>

<file path=xl/ctrlProps/ctrlProp14.xml><?xml version="1.0" encoding="utf-8"?>
<formControlPr xmlns="http://schemas.microsoft.com/office/spreadsheetml/2009/9/main" objectType="Scroll" dx="15" fmlaLink="'Back-end'!$E$12" horiz="1" max="300" page="20" val="158"/>
</file>

<file path=xl/ctrlProps/ctrlProp15.xml><?xml version="1.0" encoding="utf-8"?>
<formControlPr xmlns="http://schemas.microsoft.com/office/spreadsheetml/2009/9/main" objectType="Scroll" dx="15" fmlaLink="'Back-end'!$J$12" horiz="1" max="200" page="20" val="36"/>
</file>

<file path=xl/ctrlProps/ctrlProp16.xml><?xml version="1.0" encoding="utf-8"?>
<formControlPr xmlns="http://schemas.microsoft.com/office/spreadsheetml/2009/9/main" objectType="Scroll" dx="15" fmlaLink="'Back-end'!$J$14" horiz="1" max="200" page="20" val="52"/>
</file>

<file path=xl/ctrlProps/ctrlProp17.xml><?xml version="1.0" encoding="utf-8"?>
<formControlPr xmlns="http://schemas.microsoft.com/office/spreadsheetml/2009/9/main" objectType="Scroll" dx="15" fmlaLink="'Back-end'!$E$3" horiz="1" max="200" page="10" val="136"/>
</file>

<file path=xl/ctrlProps/ctrlProp18.xml><?xml version="1.0" encoding="utf-8"?>
<formControlPr xmlns="http://schemas.microsoft.com/office/spreadsheetml/2009/9/main" objectType="Scroll" dx="15" fmlaLink="'Back-end'!$E$4" horiz="1" max="200" page="10" val="164"/>
</file>

<file path=xl/ctrlProps/ctrlProp19.xml><?xml version="1.0" encoding="utf-8"?>
<formControlPr xmlns="http://schemas.microsoft.com/office/spreadsheetml/2009/9/main" objectType="Scroll" dx="15" fmlaLink="'Back-end'!$J$4" horiz="1" max="200" page="10" val="97"/>
</file>

<file path=xl/ctrlProps/ctrlProp2.xml><?xml version="1.0" encoding="utf-8"?>
<formControlPr xmlns="http://schemas.microsoft.com/office/spreadsheetml/2009/9/main" objectType="Scroll" dx="15" fmlaLink="'Back-end'!$E$6" horiz="1" max="200" page="20" val="77"/>
</file>

<file path=xl/ctrlProps/ctrlProp20.xml><?xml version="1.0" encoding="utf-8"?>
<formControlPr xmlns="http://schemas.microsoft.com/office/spreadsheetml/2009/9/main" objectType="Scroll" dx="15" fmlaLink="'Back-end'!$E$5" horiz="1" max="200" page="20" val="125"/>
</file>

<file path=xl/ctrlProps/ctrlProp21.xml><?xml version="1.0" encoding="utf-8"?>
<formControlPr xmlns="http://schemas.microsoft.com/office/spreadsheetml/2009/9/main" objectType="Scroll" dx="15" fmlaLink="'Back-end'!$E$6" horiz="1" max="200" page="20" val="77"/>
</file>

<file path=xl/ctrlProps/ctrlProp22.xml><?xml version="1.0" encoding="utf-8"?>
<formControlPr xmlns="http://schemas.microsoft.com/office/spreadsheetml/2009/9/main" objectType="Scroll" dx="15" fmlaLink="'Back-end'!$E$7" horiz="1" max="200" page="20" val="152"/>
</file>

<file path=xl/ctrlProps/ctrlProp23.xml><?xml version="1.0" encoding="utf-8"?>
<formControlPr xmlns="http://schemas.microsoft.com/office/spreadsheetml/2009/9/main" objectType="Scroll" dx="15" fmlaLink="'Back-end'!$E$8" horiz="1" max="200" page="20" val="128"/>
</file>

<file path=xl/ctrlProps/ctrlProp24.xml><?xml version="1.0" encoding="utf-8"?>
<formControlPr xmlns="http://schemas.microsoft.com/office/spreadsheetml/2009/9/main" objectType="Scroll" dx="15" fmlaLink="'Back-end'!$E$9" horiz="1" max="200" page="20" val="125"/>
</file>

<file path=xl/ctrlProps/ctrlProp25.xml><?xml version="1.0" encoding="utf-8"?>
<formControlPr xmlns="http://schemas.microsoft.com/office/spreadsheetml/2009/9/main" objectType="Scroll" dx="15" fmlaLink="'Back-end'!$E$10" horiz="1" max="200" page="20" val="126"/>
</file>

<file path=xl/ctrlProps/ctrlProp26.xml><?xml version="1.0" encoding="utf-8"?>
<formControlPr xmlns="http://schemas.microsoft.com/office/spreadsheetml/2009/9/main" objectType="Scroll" dx="15" fmlaLink="'Back-end'!$J$3" horiz="1" max="200" page="20" val="171"/>
</file>

<file path=xl/ctrlProps/ctrlProp27.xml><?xml version="1.0" encoding="utf-8"?>
<formControlPr xmlns="http://schemas.microsoft.com/office/spreadsheetml/2009/9/main" objectType="Scroll" dx="15" fmlaLink="'Back-end'!$J$5" horiz="1" max="200" page="20" val="42"/>
</file>

<file path=xl/ctrlProps/ctrlProp28.xml><?xml version="1.0" encoding="utf-8"?>
<formControlPr xmlns="http://schemas.microsoft.com/office/spreadsheetml/2009/9/main" objectType="Scroll" dx="15" fmlaLink="'Back-end'!$J$6" horiz="1" max="200" page="20" val="153"/>
</file>

<file path=xl/ctrlProps/ctrlProp29.xml><?xml version="1.0" encoding="utf-8"?>
<formControlPr xmlns="http://schemas.microsoft.com/office/spreadsheetml/2009/9/main" objectType="Scroll" dx="15" fmlaLink="'Back-end'!$J$7" horiz="1" max="200" page="20" val="61"/>
</file>

<file path=xl/ctrlProps/ctrlProp3.xml><?xml version="1.0" encoding="utf-8"?>
<formControlPr xmlns="http://schemas.microsoft.com/office/spreadsheetml/2009/9/main" objectType="Scroll" dx="15" fmlaLink="'Back-end'!$E$7" horiz="1" max="200" page="20" val="152"/>
</file>

<file path=xl/ctrlProps/ctrlProp30.xml><?xml version="1.0" encoding="utf-8"?>
<formControlPr xmlns="http://schemas.microsoft.com/office/spreadsheetml/2009/9/main" objectType="Scroll" dx="15" fmlaLink="'Back-end'!$J$8" horiz="1" max="200" page="20" val="72"/>
</file>

<file path=xl/ctrlProps/ctrlProp31.xml><?xml version="1.0" encoding="utf-8"?>
<formControlPr xmlns="http://schemas.microsoft.com/office/spreadsheetml/2009/9/main" objectType="Scroll" dx="15" fmlaLink="'Back-end'!$J$9" horiz="1" max="200" page="20" val="68"/>
</file>

<file path=xl/ctrlProps/ctrlProp32.xml><?xml version="1.0" encoding="utf-8"?>
<formControlPr xmlns="http://schemas.microsoft.com/office/spreadsheetml/2009/9/main" objectType="Scroll" dx="15" fmlaLink="'Back-end'!$J$10" horiz="1" max="200" page="20" val="53"/>
</file>

<file path=xl/ctrlProps/ctrlProp33.xml><?xml version="1.0" encoding="utf-8"?>
<formControlPr xmlns="http://schemas.microsoft.com/office/spreadsheetml/2009/9/main" objectType="Scroll" dx="15" fmlaLink="'Back-end'!$E$12" horiz="1" max="300" page="20" val="158"/>
</file>

<file path=xl/ctrlProps/ctrlProp34.xml><?xml version="1.0" encoding="utf-8"?>
<formControlPr xmlns="http://schemas.microsoft.com/office/spreadsheetml/2009/9/main" objectType="Scroll" dx="15" fmlaLink="'Back-end'!$J$12" horiz="1" max="200" page="20" val="36"/>
</file>

<file path=xl/ctrlProps/ctrlProp35.xml><?xml version="1.0" encoding="utf-8"?>
<formControlPr xmlns="http://schemas.microsoft.com/office/spreadsheetml/2009/9/main" objectType="Scroll" dx="15" fmlaLink="'Back-end'!$J$14" horiz="1" max="200" page="20" val="52"/>
</file>

<file path=xl/ctrlProps/ctrlProp36.xml><?xml version="1.0" encoding="utf-8"?>
<formControlPr xmlns="http://schemas.microsoft.com/office/spreadsheetml/2009/9/main" objectType="Scroll" dx="15" fmlaLink="'Back-end'!$E$3" horiz="1" max="200" page="10" val="136"/>
</file>

<file path=xl/ctrlProps/ctrlProp37.xml><?xml version="1.0" encoding="utf-8"?>
<formControlPr xmlns="http://schemas.microsoft.com/office/spreadsheetml/2009/9/main" objectType="Scroll" dx="15" fmlaLink="'Back-end'!$E$4" horiz="1" max="200" page="10" val="164"/>
</file>

<file path=xl/ctrlProps/ctrlProp38.xml><?xml version="1.0" encoding="utf-8"?>
<formControlPr xmlns="http://schemas.microsoft.com/office/spreadsheetml/2009/9/main" objectType="Scroll" dx="15" fmlaLink="'Back-end'!$J$4" horiz="1" max="200" page="10" val="97"/>
</file>

<file path=xl/ctrlProps/ctrlProp4.xml><?xml version="1.0" encoding="utf-8"?>
<formControlPr xmlns="http://schemas.microsoft.com/office/spreadsheetml/2009/9/main" objectType="Scroll" dx="15" fmlaLink="'Back-end'!$E$8" horiz="1" max="200" page="20" val="128"/>
</file>

<file path=xl/ctrlProps/ctrlProp5.xml><?xml version="1.0" encoding="utf-8"?>
<formControlPr xmlns="http://schemas.microsoft.com/office/spreadsheetml/2009/9/main" objectType="Scroll" dx="15" fmlaLink="'Back-end'!$E$9" horiz="1" max="200" page="20" val="125"/>
</file>

<file path=xl/ctrlProps/ctrlProp6.xml><?xml version="1.0" encoding="utf-8"?>
<formControlPr xmlns="http://schemas.microsoft.com/office/spreadsheetml/2009/9/main" objectType="Scroll" dx="15" fmlaLink="'Back-end'!$E$10" horiz="1" max="200" page="20" val="126"/>
</file>

<file path=xl/ctrlProps/ctrlProp7.xml><?xml version="1.0" encoding="utf-8"?>
<formControlPr xmlns="http://schemas.microsoft.com/office/spreadsheetml/2009/9/main" objectType="Scroll" dx="15" fmlaLink="'Back-end'!$J$3" horiz="1" max="200" page="20" val="171"/>
</file>

<file path=xl/ctrlProps/ctrlProp8.xml><?xml version="1.0" encoding="utf-8"?>
<formControlPr xmlns="http://schemas.microsoft.com/office/spreadsheetml/2009/9/main" objectType="Scroll" dx="15" fmlaLink="'Back-end'!$J$5" horiz="1" max="200" page="20" val="42"/>
</file>

<file path=xl/ctrlProps/ctrlProp9.xml><?xml version="1.0" encoding="utf-8"?>
<formControlPr xmlns="http://schemas.microsoft.com/office/spreadsheetml/2009/9/main" objectType="Scroll" dx="15" fmlaLink="'Back-end'!$J$6" horiz="1" max="200" page="20" val="153"/>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28575</xdr:colOff>
          <xdr:row>12</xdr:row>
          <xdr:rowOff>85725</xdr:rowOff>
        </xdr:from>
        <xdr:to>
          <xdr:col>1</xdr:col>
          <xdr:colOff>1676400</xdr:colOff>
          <xdr:row>12</xdr:row>
          <xdr:rowOff>333375</xdr:rowOff>
        </xdr:to>
        <xdr:sp macro="" textlink="">
          <xdr:nvSpPr>
            <xdr:cNvPr id="3074" name="Scroll Bar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13</xdr:row>
          <xdr:rowOff>104775</xdr:rowOff>
        </xdr:from>
        <xdr:to>
          <xdr:col>1</xdr:col>
          <xdr:colOff>1676400</xdr:colOff>
          <xdr:row>13</xdr:row>
          <xdr:rowOff>342900</xdr:rowOff>
        </xdr:to>
        <xdr:sp macro="" textlink="">
          <xdr:nvSpPr>
            <xdr:cNvPr id="3075" name="Scroll Bar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14</xdr:row>
          <xdr:rowOff>104775</xdr:rowOff>
        </xdr:from>
        <xdr:to>
          <xdr:col>1</xdr:col>
          <xdr:colOff>1676400</xdr:colOff>
          <xdr:row>14</xdr:row>
          <xdr:rowOff>342900</xdr:rowOff>
        </xdr:to>
        <xdr:sp macro="" textlink="">
          <xdr:nvSpPr>
            <xdr:cNvPr id="3076" name="Scroll Bar 4"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15</xdr:row>
          <xdr:rowOff>114300</xdr:rowOff>
        </xdr:from>
        <xdr:to>
          <xdr:col>1</xdr:col>
          <xdr:colOff>1676400</xdr:colOff>
          <xdr:row>15</xdr:row>
          <xdr:rowOff>352425</xdr:rowOff>
        </xdr:to>
        <xdr:sp macro="" textlink="">
          <xdr:nvSpPr>
            <xdr:cNvPr id="3077" name="Scroll Bar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16</xdr:row>
          <xdr:rowOff>104775</xdr:rowOff>
        </xdr:from>
        <xdr:to>
          <xdr:col>1</xdr:col>
          <xdr:colOff>1676400</xdr:colOff>
          <xdr:row>16</xdr:row>
          <xdr:rowOff>342900</xdr:rowOff>
        </xdr:to>
        <xdr:sp macro="" textlink="">
          <xdr:nvSpPr>
            <xdr:cNvPr id="3078" name="Scroll Bar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17</xdr:row>
          <xdr:rowOff>85725</xdr:rowOff>
        </xdr:from>
        <xdr:to>
          <xdr:col>1</xdr:col>
          <xdr:colOff>1676400</xdr:colOff>
          <xdr:row>17</xdr:row>
          <xdr:rowOff>333375</xdr:rowOff>
        </xdr:to>
        <xdr:sp macro="" textlink="">
          <xdr:nvSpPr>
            <xdr:cNvPr id="3079" name="Scroll Bar 7"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10</xdr:row>
          <xdr:rowOff>85725</xdr:rowOff>
        </xdr:from>
        <xdr:to>
          <xdr:col>4</xdr:col>
          <xdr:colOff>1676400</xdr:colOff>
          <xdr:row>10</xdr:row>
          <xdr:rowOff>333375</xdr:rowOff>
        </xdr:to>
        <xdr:sp macro="" textlink="">
          <xdr:nvSpPr>
            <xdr:cNvPr id="3091" name="Scroll Bar 19" hidden="1">
              <a:extLst>
                <a:ext uri="{63B3BB69-23CF-44E3-9099-C40C66FF867C}">
                  <a14:compatExt spid="_x0000_s3091"/>
                </a:ext>
                <a:ext uri="{FF2B5EF4-FFF2-40B4-BE49-F238E27FC236}">
                  <a16:creationId xmlns:a16="http://schemas.microsoft.com/office/drawing/2014/main" id="{00000000-0008-0000-0100-00001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12</xdr:row>
          <xdr:rowOff>85725</xdr:rowOff>
        </xdr:from>
        <xdr:to>
          <xdr:col>4</xdr:col>
          <xdr:colOff>1676400</xdr:colOff>
          <xdr:row>12</xdr:row>
          <xdr:rowOff>333375</xdr:rowOff>
        </xdr:to>
        <xdr:sp macro="" textlink="">
          <xdr:nvSpPr>
            <xdr:cNvPr id="3092" name="Scroll Bar 20" hidden="1">
              <a:extLst>
                <a:ext uri="{63B3BB69-23CF-44E3-9099-C40C66FF867C}">
                  <a14:compatExt spid="_x0000_s3092"/>
                </a:ext>
                <a:ext uri="{FF2B5EF4-FFF2-40B4-BE49-F238E27FC236}">
                  <a16:creationId xmlns:a16="http://schemas.microsoft.com/office/drawing/2014/main" id="{00000000-0008-0000-0100-00001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13</xdr:row>
          <xdr:rowOff>85725</xdr:rowOff>
        </xdr:from>
        <xdr:to>
          <xdr:col>4</xdr:col>
          <xdr:colOff>1676400</xdr:colOff>
          <xdr:row>13</xdr:row>
          <xdr:rowOff>333375</xdr:rowOff>
        </xdr:to>
        <xdr:sp macro="" textlink="">
          <xdr:nvSpPr>
            <xdr:cNvPr id="3093" name="Scroll Bar 21"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14</xdr:row>
          <xdr:rowOff>85725</xdr:rowOff>
        </xdr:from>
        <xdr:to>
          <xdr:col>4</xdr:col>
          <xdr:colOff>1676400</xdr:colOff>
          <xdr:row>14</xdr:row>
          <xdr:rowOff>333375</xdr:rowOff>
        </xdr:to>
        <xdr:sp macro="" textlink="">
          <xdr:nvSpPr>
            <xdr:cNvPr id="3094" name="Scroll Bar 22" hidden="1">
              <a:extLst>
                <a:ext uri="{63B3BB69-23CF-44E3-9099-C40C66FF867C}">
                  <a14:compatExt spid="_x0000_s3094"/>
                </a:ext>
                <a:ext uri="{FF2B5EF4-FFF2-40B4-BE49-F238E27FC236}">
                  <a16:creationId xmlns:a16="http://schemas.microsoft.com/office/drawing/2014/main" id="{00000000-0008-0000-0100-00001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15</xdr:row>
          <xdr:rowOff>85725</xdr:rowOff>
        </xdr:from>
        <xdr:to>
          <xdr:col>4</xdr:col>
          <xdr:colOff>1676400</xdr:colOff>
          <xdr:row>15</xdr:row>
          <xdr:rowOff>333375</xdr:rowOff>
        </xdr:to>
        <xdr:sp macro="" textlink="">
          <xdr:nvSpPr>
            <xdr:cNvPr id="3095" name="Scroll Bar 23" hidden="1">
              <a:extLst>
                <a:ext uri="{63B3BB69-23CF-44E3-9099-C40C66FF867C}">
                  <a14:compatExt spid="_x0000_s3095"/>
                </a:ext>
                <a:ext uri="{FF2B5EF4-FFF2-40B4-BE49-F238E27FC236}">
                  <a16:creationId xmlns:a16="http://schemas.microsoft.com/office/drawing/2014/main" id="{00000000-0008-0000-0100-00001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16</xdr:row>
          <xdr:rowOff>85725</xdr:rowOff>
        </xdr:from>
        <xdr:to>
          <xdr:col>4</xdr:col>
          <xdr:colOff>1676400</xdr:colOff>
          <xdr:row>16</xdr:row>
          <xdr:rowOff>333375</xdr:rowOff>
        </xdr:to>
        <xdr:sp macro="" textlink="">
          <xdr:nvSpPr>
            <xdr:cNvPr id="3096" name="Scroll Bar 24" hidden="1">
              <a:extLst>
                <a:ext uri="{63B3BB69-23CF-44E3-9099-C40C66FF867C}">
                  <a14:compatExt spid="_x0000_s3096"/>
                </a:ext>
                <a:ext uri="{FF2B5EF4-FFF2-40B4-BE49-F238E27FC236}">
                  <a16:creationId xmlns:a16="http://schemas.microsoft.com/office/drawing/2014/main" id="{00000000-0008-0000-0100-00001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17</xdr:row>
          <xdr:rowOff>85725</xdr:rowOff>
        </xdr:from>
        <xdr:to>
          <xdr:col>4</xdr:col>
          <xdr:colOff>1676400</xdr:colOff>
          <xdr:row>17</xdr:row>
          <xdr:rowOff>333375</xdr:rowOff>
        </xdr:to>
        <xdr:sp macro="" textlink="">
          <xdr:nvSpPr>
            <xdr:cNvPr id="3097" name="Scroll Bar 25" hidden="1">
              <a:extLst>
                <a:ext uri="{63B3BB69-23CF-44E3-9099-C40C66FF867C}">
                  <a14:compatExt spid="_x0000_s3097"/>
                </a:ext>
                <a:ext uri="{FF2B5EF4-FFF2-40B4-BE49-F238E27FC236}">
                  <a16:creationId xmlns:a16="http://schemas.microsoft.com/office/drawing/2014/main" id="{00000000-0008-0000-0100-00001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xdr:row>
          <xdr:rowOff>104775</xdr:rowOff>
        </xdr:from>
        <xdr:to>
          <xdr:col>1</xdr:col>
          <xdr:colOff>1666875</xdr:colOff>
          <xdr:row>19</xdr:row>
          <xdr:rowOff>342900</xdr:rowOff>
        </xdr:to>
        <xdr:sp macro="" textlink="">
          <xdr:nvSpPr>
            <xdr:cNvPr id="3098" name="Scroll Bar 26" hidden="1">
              <a:extLst>
                <a:ext uri="{63B3BB69-23CF-44E3-9099-C40C66FF867C}">
                  <a14:compatExt spid="_x0000_s3098"/>
                </a:ext>
                <a:ext uri="{FF2B5EF4-FFF2-40B4-BE49-F238E27FC236}">
                  <a16:creationId xmlns:a16="http://schemas.microsoft.com/office/drawing/2014/main" id="{00000000-0008-0000-0100-00001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19</xdr:row>
          <xdr:rowOff>114300</xdr:rowOff>
        </xdr:from>
        <xdr:to>
          <xdr:col>4</xdr:col>
          <xdr:colOff>1666875</xdr:colOff>
          <xdr:row>19</xdr:row>
          <xdr:rowOff>352425</xdr:rowOff>
        </xdr:to>
        <xdr:sp macro="" textlink="">
          <xdr:nvSpPr>
            <xdr:cNvPr id="3100" name="Scroll Bar 28" hidden="1">
              <a:extLst>
                <a:ext uri="{63B3BB69-23CF-44E3-9099-C40C66FF867C}">
                  <a14:compatExt spid="_x0000_s3100"/>
                </a:ext>
                <a:ext uri="{FF2B5EF4-FFF2-40B4-BE49-F238E27FC236}">
                  <a16:creationId xmlns:a16="http://schemas.microsoft.com/office/drawing/2014/main" id="{00000000-0008-0000-0100-00001C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21</xdr:row>
          <xdr:rowOff>85725</xdr:rowOff>
        </xdr:from>
        <xdr:to>
          <xdr:col>4</xdr:col>
          <xdr:colOff>1676400</xdr:colOff>
          <xdr:row>21</xdr:row>
          <xdr:rowOff>333375</xdr:rowOff>
        </xdr:to>
        <xdr:sp macro="" textlink="">
          <xdr:nvSpPr>
            <xdr:cNvPr id="3106" name="Scroll Bar 34" hidden="1">
              <a:extLst>
                <a:ext uri="{63B3BB69-23CF-44E3-9099-C40C66FF867C}">
                  <a14:compatExt spid="_x0000_s3106"/>
                </a:ext>
                <a:ext uri="{FF2B5EF4-FFF2-40B4-BE49-F238E27FC236}">
                  <a16:creationId xmlns:a16="http://schemas.microsoft.com/office/drawing/2014/main" id="{00000000-0008-0000-0100-00002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13</xdr:col>
      <xdr:colOff>50800</xdr:colOff>
      <xdr:row>6</xdr:row>
      <xdr:rowOff>657032</xdr:rowOff>
    </xdr:from>
    <xdr:to>
      <xdr:col>20</xdr:col>
      <xdr:colOff>307340</xdr:colOff>
      <xdr:row>21</xdr:row>
      <xdr:rowOff>409511</xdr:rowOff>
    </xdr:to>
    <xdr:graphicFrame macro="">
      <xdr:nvGraphicFramePr>
        <xdr:cNvPr id="22" name="Chart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368300</xdr:colOff>
      <xdr:row>6</xdr:row>
      <xdr:rowOff>644332</xdr:rowOff>
    </xdr:from>
    <xdr:to>
      <xdr:col>27</xdr:col>
      <xdr:colOff>624840</xdr:colOff>
      <xdr:row>21</xdr:row>
      <xdr:rowOff>396811</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355600</xdr:colOff>
      <xdr:row>22</xdr:row>
      <xdr:rowOff>109116</xdr:rowOff>
    </xdr:from>
    <xdr:to>
      <xdr:col>27</xdr:col>
      <xdr:colOff>612140</xdr:colOff>
      <xdr:row>50</xdr:row>
      <xdr:rowOff>184964</xdr:rowOff>
    </xdr:to>
    <xdr:graphicFrame macro="">
      <xdr:nvGraphicFramePr>
        <xdr:cNvPr id="25" name="Chart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685800</xdr:colOff>
      <xdr:row>6</xdr:row>
      <xdr:rowOff>644331</xdr:rowOff>
    </xdr:from>
    <xdr:to>
      <xdr:col>35</xdr:col>
      <xdr:colOff>104140</xdr:colOff>
      <xdr:row>21</xdr:row>
      <xdr:rowOff>396810</xdr:rowOff>
    </xdr:to>
    <xdr:graphicFrame macro="">
      <xdr:nvGraphicFramePr>
        <xdr:cNvPr id="26" name="Chart 25">
          <a:extLst>
            <a:ext uri="{FF2B5EF4-FFF2-40B4-BE49-F238E27FC236}">
              <a16:creationId xmlns:a16="http://schemas.microsoft.com/office/drawing/2014/main"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698500</xdr:colOff>
      <xdr:row>22</xdr:row>
      <xdr:rowOff>121816</xdr:rowOff>
    </xdr:from>
    <xdr:to>
      <xdr:col>35</xdr:col>
      <xdr:colOff>129540</xdr:colOff>
      <xdr:row>50</xdr:row>
      <xdr:rowOff>197664</xdr:rowOff>
    </xdr:to>
    <xdr:graphicFrame macro="">
      <xdr:nvGraphicFramePr>
        <xdr:cNvPr id="27" name="Chart 26">
          <a:extLst>
            <a:ext uri="{FF2B5EF4-FFF2-40B4-BE49-F238E27FC236}">
              <a16:creationId xmlns:a16="http://schemas.microsoft.com/office/drawing/2014/main"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177800</xdr:colOff>
      <xdr:row>6</xdr:row>
      <xdr:rowOff>657031</xdr:rowOff>
    </xdr:from>
    <xdr:to>
      <xdr:col>42</xdr:col>
      <xdr:colOff>434340</xdr:colOff>
      <xdr:row>21</xdr:row>
      <xdr:rowOff>409510</xdr:rowOff>
    </xdr:to>
    <xdr:graphicFrame macro="">
      <xdr:nvGraphicFramePr>
        <xdr:cNvPr id="28" name="Chart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28575</xdr:colOff>
          <xdr:row>10</xdr:row>
          <xdr:rowOff>104775</xdr:rowOff>
        </xdr:from>
        <xdr:to>
          <xdr:col>1</xdr:col>
          <xdr:colOff>1676400</xdr:colOff>
          <xdr:row>10</xdr:row>
          <xdr:rowOff>342900</xdr:rowOff>
        </xdr:to>
        <xdr:sp macro="" textlink="">
          <xdr:nvSpPr>
            <xdr:cNvPr id="3107" name="Scroll Bar 35" hidden="1">
              <a:extLst>
                <a:ext uri="{63B3BB69-23CF-44E3-9099-C40C66FF867C}">
                  <a14:compatExt spid="_x0000_s3107"/>
                </a:ext>
                <a:ext uri="{FF2B5EF4-FFF2-40B4-BE49-F238E27FC236}">
                  <a16:creationId xmlns:a16="http://schemas.microsoft.com/office/drawing/2014/main" id="{00000000-0008-0000-0100-00002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11</xdr:row>
          <xdr:rowOff>114300</xdr:rowOff>
        </xdr:from>
        <xdr:to>
          <xdr:col>1</xdr:col>
          <xdr:colOff>1676400</xdr:colOff>
          <xdr:row>11</xdr:row>
          <xdr:rowOff>352425</xdr:rowOff>
        </xdr:to>
        <xdr:sp macro="" textlink="">
          <xdr:nvSpPr>
            <xdr:cNvPr id="3114" name="Scroll Bar 42" hidden="1">
              <a:extLst>
                <a:ext uri="{63B3BB69-23CF-44E3-9099-C40C66FF867C}">
                  <a14:compatExt spid="_x0000_s3114"/>
                </a:ext>
                <a:ext uri="{FF2B5EF4-FFF2-40B4-BE49-F238E27FC236}">
                  <a16:creationId xmlns:a16="http://schemas.microsoft.com/office/drawing/2014/main" id="{00000000-0008-0000-0100-00002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11</xdr:row>
          <xdr:rowOff>104775</xdr:rowOff>
        </xdr:from>
        <xdr:to>
          <xdr:col>4</xdr:col>
          <xdr:colOff>1676400</xdr:colOff>
          <xdr:row>11</xdr:row>
          <xdr:rowOff>342900</xdr:rowOff>
        </xdr:to>
        <xdr:sp macro="" textlink="">
          <xdr:nvSpPr>
            <xdr:cNvPr id="3120" name="Scroll Bar 48" hidden="1">
              <a:extLst>
                <a:ext uri="{63B3BB69-23CF-44E3-9099-C40C66FF867C}">
                  <a14:compatExt spid="_x0000_s3120"/>
                </a:ext>
                <a:ext uri="{FF2B5EF4-FFF2-40B4-BE49-F238E27FC236}">
                  <a16:creationId xmlns:a16="http://schemas.microsoft.com/office/drawing/2014/main" id="{00000000-0008-0000-0100-000030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35</xdr:col>
      <xdr:colOff>278332</xdr:colOff>
      <xdr:row>22</xdr:row>
      <xdr:rowOff>203589</xdr:rowOff>
    </xdr:from>
    <xdr:to>
      <xdr:col>42</xdr:col>
      <xdr:colOff>522172</xdr:colOff>
      <xdr:row>51</xdr:row>
      <xdr:rowOff>88937</xdr:rowOff>
    </xdr:to>
    <xdr:graphicFrame macro="">
      <xdr:nvGraphicFramePr>
        <xdr:cNvPr id="37" name="Chart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28575</xdr:colOff>
          <xdr:row>12</xdr:row>
          <xdr:rowOff>85725</xdr:rowOff>
        </xdr:from>
        <xdr:to>
          <xdr:col>1</xdr:col>
          <xdr:colOff>1666875</xdr:colOff>
          <xdr:row>12</xdr:row>
          <xdr:rowOff>333375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13</xdr:row>
          <xdr:rowOff>104775</xdr:rowOff>
        </xdr:from>
        <xdr:to>
          <xdr:col>1</xdr:col>
          <xdr:colOff>1666875</xdr:colOff>
          <xdr:row>13</xdr:row>
          <xdr:rowOff>333375</xdr:rowOff>
        </xdr:to>
        <xdr:sp macro="" textlink="">
          <xdr:nvSpPr>
            <xdr:cNvPr id="7170" name="Scroll Bar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14</xdr:row>
          <xdr:rowOff>104775</xdr:rowOff>
        </xdr:from>
        <xdr:to>
          <xdr:col>1</xdr:col>
          <xdr:colOff>1666875</xdr:colOff>
          <xdr:row>14</xdr:row>
          <xdr:rowOff>333375</xdr:rowOff>
        </xdr:to>
        <xdr:sp macro="" textlink="">
          <xdr:nvSpPr>
            <xdr:cNvPr id="7171" name="Scroll Bar 3" hidden="1">
              <a:extLst>
                <a:ext uri="{63B3BB69-23CF-44E3-9099-C40C66FF867C}">
                  <a14:compatExt spid="_x0000_s7171"/>
                </a:ext>
                <a:ext uri="{FF2B5EF4-FFF2-40B4-BE49-F238E27FC236}">
                  <a16:creationId xmlns:a16="http://schemas.microsoft.com/office/drawing/2014/main" id="{00000000-0008-0000-0400-000003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15</xdr:row>
          <xdr:rowOff>114300</xdr:rowOff>
        </xdr:from>
        <xdr:to>
          <xdr:col>1</xdr:col>
          <xdr:colOff>1666875</xdr:colOff>
          <xdr:row>15</xdr:row>
          <xdr:rowOff>361950</xdr:rowOff>
        </xdr:to>
        <xdr:sp macro="" textlink="">
          <xdr:nvSpPr>
            <xdr:cNvPr id="7172" name="Scroll Bar 4" hidden="1">
              <a:extLst>
                <a:ext uri="{63B3BB69-23CF-44E3-9099-C40C66FF867C}">
                  <a14:compatExt spid="_x0000_s7172"/>
                </a:ext>
                <a:ext uri="{FF2B5EF4-FFF2-40B4-BE49-F238E27FC236}">
                  <a16:creationId xmlns:a16="http://schemas.microsoft.com/office/drawing/2014/main" id="{00000000-0008-0000-0400-000004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16</xdr:row>
          <xdr:rowOff>104775</xdr:rowOff>
        </xdr:from>
        <xdr:to>
          <xdr:col>1</xdr:col>
          <xdr:colOff>1666875</xdr:colOff>
          <xdr:row>16</xdr:row>
          <xdr:rowOff>333375</xdr:rowOff>
        </xdr:to>
        <xdr:sp macro="" textlink="">
          <xdr:nvSpPr>
            <xdr:cNvPr id="7173" name="Scroll Bar 5" hidden="1">
              <a:extLst>
                <a:ext uri="{63B3BB69-23CF-44E3-9099-C40C66FF867C}">
                  <a14:compatExt spid="_x0000_s7173"/>
                </a:ext>
                <a:ext uri="{FF2B5EF4-FFF2-40B4-BE49-F238E27FC236}">
                  <a16:creationId xmlns:a16="http://schemas.microsoft.com/office/drawing/2014/main" id="{00000000-0008-0000-0400-000005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17</xdr:row>
          <xdr:rowOff>85725</xdr:rowOff>
        </xdr:from>
        <xdr:to>
          <xdr:col>1</xdr:col>
          <xdr:colOff>1666875</xdr:colOff>
          <xdr:row>17</xdr:row>
          <xdr:rowOff>333375</xdr:rowOff>
        </xdr:to>
        <xdr:sp macro="" textlink="">
          <xdr:nvSpPr>
            <xdr:cNvPr id="7174" name="Scroll Bar 6" hidden="1">
              <a:extLst>
                <a:ext uri="{63B3BB69-23CF-44E3-9099-C40C66FF867C}">
                  <a14:compatExt spid="_x0000_s7174"/>
                </a:ext>
                <a:ext uri="{FF2B5EF4-FFF2-40B4-BE49-F238E27FC236}">
                  <a16:creationId xmlns:a16="http://schemas.microsoft.com/office/drawing/2014/main" id="{00000000-0008-0000-0400-000006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10</xdr:row>
          <xdr:rowOff>85725</xdr:rowOff>
        </xdr:from>
        <xdr:to>
          <xdr:col>4</xdr:col>
          <xdr:colOff>1666875</xdr:colOff>
          <xdr:row>10</xdr:row>
          <xdr:rowOff>333375</xdr:rowOff>
        </xdr:to>
        <xdr:sp macro="" textlink="">
          <xdr:nvSpPr>
            <xdr:cNvPr id="7175" name="Scroll Bar 7" hidden="1">
              <a:extLst>
                <a:ext uri="{63B3BB69-23CF-44E3-9099-C40C66FF867C}">
                  <a14:compatExt spid="_x0000_s7175"/>
                </a:ext>
                <a:ext uri="{FF2B5EF4-FFF2-40B4-BE49-F238E27FC236}">
                  <a16:creationId xmlns:a16="http://schemas.microsoft.com/office/drawing/2014/main" id="{00000000-0008-0000-0400-000007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12</xdr:row>
          <xdr:rowOff>85725</xdr:rowOff>
        </xdr:from>
        <xdr:to>
          <xdr:col>4</xdr:col>
          <xdr:colOff>1666875</xdr:colOff>
          <xdr:row>12</xdr:row>
          <xdr:rowOff>333375</xdr:rowOff>
        </xdr:to>
        <xdr:sp macro="" textlink="">
          <xdr:nvSpPr>
            <xdr:cNvPr id="7176" name="Scroll Bar 8" hidden="1">
              <a:extLst>
                <a:ext uri="{63B3BB69-23CF-44E3-9099-C40C66FF867C}">
                  <a14:compatExt spid="_x0000_s7176"/>
                </a:ext>
                <a:ext uri="{FF2B5EF4-FFF2-40B4-BE49-F238E27FC236}">
                  <a16:creationId xmlns:a16="http://schemas.microsoft.com/office/drawing/2014/main" id="{00000000-0008-0000-0400-000008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13</xdr:row>
          <xdr:rowOff>85725</xdr:rowOff>
        </xdr:from>
        <xdr:to>
          <xdr:col>4</xdr:col>
          <xdr:colOff>1666875</xdr:colOff>
          <xdr:row>13</xdr:row>
          <xdr:rowOff>333375</xdr:rowOff>
        </xdr:to>
        <xdr:sp macro="" textlink="">
          <xdr:nvSpPr>
            <xdr:cNvPr id="7177" name="Scroll Bar 9" hidden="1">
              <a:extLst>
                <a:ext uri="{63B3BB69-23CF-44E3-9099-C40C66FF867C}">
                  <a14:compatExt spid="_x0000_s7177"/>
                </a:ext>
                <a:ext uri="{FF2B5EF4-FFF2-40B4-BE49-F238E27FC236}">
                  <a16:creationId xmlns:a16="http://schemas.microsoft.com/office/drawing/2014/main" id="{00000000-0008-0000-0400-000009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14</xdr:row>
          <xdr:rowOff>85725</xdr:rowOff>
        </xdr:from>
        <xdr:to>
          <xdr:col>4</xdr:col>
          <xdr:colOff>1666875</xdr:colOff>
          <xdr:row>14</xdr:row>
          <xdr:rowOff>333375</xdr:rowOff>
        </xdr:to>
        <xdr:sp macro="" textlink="">
          <xdr:nvSpPr>
            <xdr:cNvPr id="7178" name="Scroll Bar 10" hidden="1">
              <a:extLst>
                <a:ext uri="{63B3BB69-23CF-44E3-9099-C40C66FF867C}">
                  <a14:compatExt spid="_x0000_s7178"/>
                </a:ext>
                <a:ext uri="{FF2B5EF4-FFF2-40B4-BE49-F238E27FC236}">
                  <a16:creationId xmlns:a16="http://schemas.microsoft.com/office/drawing/2014/main" id="{00000000-0008-0000-0400-00000A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15</xdr:row>
          <xdr:rowOff>85725</xdr:rowOff>
        </xdr:from>
        <xdr:to>
          <xdr:col>4</xdr:col>
          <xdr:colOff>1666875</xdr:colOff>
          <xdr:row>15</xdr:row>
          <xdr:rowOff>333375</xdr:rowOff>
        </xdr:to>
        <xdr:sp macro="" textlink="">
          <xdr:nvSpPr>
            <xdr:cNvPr id="7179" name="Scroll Bar 11" hidden="1">
              <a:extLst>
                <a:ext uri="{63B3BB69-23CF-44E3-9099-C40C66FF867C}">
                  <a14:compatExt spid="_x0000_s7179"/>
                </a:ext>
                <a:ext uri="{FF2B5EF4-FFF2-40B4-BE49-F238E27FC236}">
                  <a16:creationId xmlns:a16="http://schemas.microsoft.com/office/drawing/2014/main" id="{00000000-0008-0000-0400-00000B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16</xdr:row>
          <xdr:rowOff>85725</xdr:rowOff>
        </xdr:from>
        <xdr:to>
          <xdr:col>4</xdr:col>
          <xdr:colOff>1666875</xdr:colOff>
          <xdr:row>16</xdr:row>
          <xdr:rowOff>333375</xdr:rowOff>
        </xdr:to>
        <xdr:sp macro="" textlink="">
          <xdr:nvSpPr>
            <xdr:cNvPr id="7180" name="Scroll Bar 12" hidden="1">
              <a:extLst>
                <a:ext uri="{63B3BB69-23CF-44E3-9099-C40C66FF867C}">
                  <a14:compatExt spid="_x0000_s7180"/>
                </a:ext>
                <a:ext uri="{FF2B5EF4-FFF2-40B4-BE49-F238E27FC236}">
                  <a16:creationId xmlns:a16="http://schemas.microsoft.com/office/drawing/2014/main" id="{00000000-0008-0000-0400-00000C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17</xdr:row>
          <xdr:rowOff>85725</xdr:rowOff>
        </xdr:from>
        <xdr:to>
          <xdr:col>4</xdr:col>
          <xdr:colOff>1666875</xdr:colOff>
          <xdr:row>17</xdr:row>
          <xdr:rowOff>333375</xdr:rowOff>
        </xdr:to>
        <xdr:sp macro="" textlink="">
          <xdr:nvSpPr>
            <xdr:cNvPr id="7181" name="Scroll Bar 13" hidden="1">
              <a:extLst>
                <a:ext uri="{63B3BB69-23CF-44E3-9099-C40C66FF867C}">
                  <a14:compatExt spid="_x0000_s7181"/>
                </a:ext>
                <a:ext uri="{FF2B5EF4-FFF2-40B4-BE49-F238E27FC236}">
                  <a16:creationId xmlns:a16="http://schemas.microsoft.com/office/drawing/2014/main" id="{00000000-0008-0000-0400-00000D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xdr:row>
          <xdr:rowOff>104775</xdr:rowOff>
        </xdr:from>
        <xdr:to>
          <xdr:col>1</xdr:col>
          <xdr:colOff>1666875</xdr:colOff>
          <xdr:row>19</xdr:row>
          <xdr:rowOff>333375</xdr:rowOff>
        </xdr:to>
        <xdr:sp macro="" textlink="">
          <xdr:nvSpPr>
            <xdr:cNvPr id="7182" name="Scroll Bar 14" hidden="1">
              <a:extLst>
                <a:ext uri="{63B3BB69-23CF-44E3-9099-C40C66FF867C}">
                  <a14:compatExt spid="_x0000_s7182"/>
                </a:ext>
                <a:ext uri="{FF2B5EF4-FFF2-40B4-BE49-F238E27FC236}">
                  <a16:creationId xmlns:a16="http://schemas.microsoft.com/office/drawing/2014/main" id="{00000000-0008-0000-0400-00000E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19</xdr:row>
          <xdr:rowOff>114300</xdr:rowOff>
        </xdr:from>
        <xdr:to>
          <xdr:col>4</xdr:col>
          <xdr:colOff>1666875</xdr:colOff>
          <xdr:row>19</xdr:row>
          <xdr:rowOff>361950</xdr:rowOff>
        </xdr:to>
        <xdr:sp macro="" textlink="">
          <xdr:nvSpPr>
            <xdr:cNvPr id="7183" name="Scroll Bar 15" hidden="1">
              <a:extLst>
                <a:ext uri="{63B3BB69-23CF-44E3-9099-C40C66FF867C}">
                  <a14:compatExt spid="_x0000_s7183"/>
                </a:ext>
                <a:ext uri="{FF2B5EF4-FFF2-40B4-BE49-F238E27FC236}">
                  <a16:creationId xmlns:a16="http://schemas.microsoft.com/office/drawing/2014/main" id="{00000000-0008-0000-0400-00000F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21</xdr:row>
          <xdr:rowOff>85725</xdr:rowOff>
        </xdr:from>
        <xdr:to>
          <xdr:col>4</xdr:col>
          <xdr:colOff>1666875</xdr:colOff>
          <xdr:row>21</xdr:row>
          <xdr:rowOff>333375</xdr:rowOff>
        </xdr:to>
        <xdr:sp macro="" textlink="">
          <xdr:nvSpPr>
            <xdr:cNvPr id="7184" name="Scroll Bar 16" hidden="1">
              <a:extLst>
                <a:ext uri="{63B3BB69-23CF-44E3-9099-C40C66FF867C}">
                  <a14:compatExt spid="_x0000_s7184"/>
                </a:ext>
                <a:ext uri="{FF2B5EF4-FFF2-40B4-BE49-F238E27FC236}">
                  <a16:creationId xmlns:a16="http://schemas.microsoft.com/office/drawing/2014/main" id="{00000000-0008-0000-0400-000010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13</xdr:col>
      <xdr:colOff>50800</xdr:colOff>
      <xdr:row>6</xdr:row>
      <xdr:rowOff>657032</xdr:rowOff>
    </xdr:from>
    <xdr:to>
      <xdr:col>20</xdr:col>
      <xdr:colOff>307340</xdr:colOff>
      <xdr:row>17</xdr:row>
      <xdr:rowOff>95248</xdr:rowOff>
    </xdr:to>
    <xdr:graphicFrame macro="">
      <xdr:nvGraphicFramePr>
        <xdr:cNvPr id="18" name="Chart 17">
          <a:extLst>
            <a:ext uri="{FF2B5EF4-FFF2-40B4-BE49-F238E27FC236}">
              <a16:creationId xmlns:a16="http://schemas.microsoft.com/office/drawing/2014/main" id="{00000000-0008-0000-04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368300</xdr:colOff>
      <xdr:row>6</xdr:row>
      <xdr:rowOff>644332</xdr:rowOff>
    </xdr:from>
    <xdr:to>
      <xdr:col>27</xdr:col>
      <xdr:colOff>624840</xdr:colOff>
      <xdr:row>17</xdr:row>
      <xdr:rowOff>142874</xdr:rowOff>
    </xdr:to>
    <xdr:graphicFrame macro="">
      <xdr:nvGraphicFramePr>
        <xdr:cNvPr id="19" name="Chart 18">
          <a:extLst>
            <a:ext uri="{FF2B5EF4-FFF2-40B4-BE49-F238E27FC236}">
              <a16:creationId xmlns:a16="http://schemas.microsoft.com/office/drawing/2014/main" id="{00000000-0008-0000-04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22225</xdr:colOff>
      <xdr:row>17</xdr:row>
      <xdr:rowOff>228178</xdr:rowOff>
    </xdr:from>
    <xdr:to>
      <xdr:col>20</xdr:col>
      <xdr:colOff>278766</xdr:colOff>
      <xdr:row>22</xdr:row>
      <xdr:rowOff>23812</xdr:rowOff>
    </xdr:to>
    <xdr:graphicFrame macro="">
      <xdr:nvGraphicFramePr>
        <xdr:cNvPr id="20" name="Chart 19">
          <a:extLst>
            <a:ext uri="{FF2B5EF4-FFF2-40B4-BE49-F238E27FC236}">
              <a16:creationId xmlns:a16="http://schemas.microsoft.com/office/drawing/2014/main" id="{00000000-0008-0000-04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471487</xdr:colOff>
      <xdr:row>22</xdr:row>
      <xdr:rowOff>168081</xdr:rowOff>
    </xdr:from>
    <xdr:to>
      <xdr:col>27</xdr:col>
      <xdr:colOff>723264</xdr:colOff>
      <xdr:row>29</xdr:row>
      <xdr:rowOff>142874</xdr:rowOff>
    </xdr:to>
    <xdr:graphicFrame macro="">
      <xdr:nvGraphicFramePr>
        <xdr:cNvPr id="21" name="Chart 20">
          <a:extLst>
            <a:ext uri="{FF2B5EF4-FFF2-40B4-BE49-F238E27FC236}">
              <a16:creationId xmlns:a16="http://schemas.microsoft.com/office/drawing/2014/main" id="{00000000-0008-0000-04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388938</xdr:colOff>
      <xdr:row>17</xdr:row>
      <xdr:rowOff>240878</xdr:rowOff>
    </xdr:from>
    <xdr:to>
      <xdr:col>27</xdr:col>
      <xdr:colOff>653415</xdr:colOff>
      <xdr:row>22</xdr:row>
      <xdr:rowOff>23812</xdr:rowOff>
    </xdr:to>
    <xdr:graphicFrame macro="">
      <xdr:nvGraphicFramePr>
        <xdr:cNvPr id="22" name="Chart 21">
          <a:extLst>
            <a:ext uri="{FF2B5EF4-FFF2-40B4-BE49-F238E27FC236}">
              <a16:creationId xmlns:a16="http://schemas.microsoft.com/office/drawing/2014/main" id="{00000000-0008-0000-04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34924</xdr:colOff>
      <xdr:row>22</xdr:row>
      <xdr:rowOff>156970</xdr:rowOff>
    </xdr:from>
    <xdr:to>
      <xdr:col>20</xdr:col>
      <xdr:colOff>291464</xdr:colOff>
      <xdr:row>30</xdr:row>
      <xdr:rowOff>47624</xdr:rowOff>
    </xdr:to>
    <xdr:graphicFrame macro="">
      <xdr:nvGraphicFramePr>
        <xdr:cNvPr id="23" name="Chart 22">
          <a:extLst>
            <a:ext uri="{FF2B5EF4-FFF2-40B4-BE49-F238E27FC236}">
              <a16:creationId xmlns:a16="http://schemas.microsoft.com/office/drawing/2014/main" id="{00000000-0008-0000-04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28575</xdr:colOff>
          <xdr:row>10</xdr:row>
          <xdr:rowOff>104775</xdr:rowOff>
        </xdr:from>
        <xdr:to>
          <xdr:col>1</xdr:col>
          <xdr:colOff>1666875</xdr:colOff>
          <xdr:row>10</xdr:row>
          <xdr:rowOff>333375</xdr:rowOff>
        </xdr:to>
        <xdr:sp macro="" textlink="">
          <xdr:nvSpPr>
            <xdr:cNvPr id="7185" name="Scroll Bar 17" hidden="1">
              <a:extLst>
                <a:ext uri="{63B3BB69-23CF-44E3-9099-C40C66FF867C}">
                  <a14:compatExt spid="_x0000_s7185"/>
                </a:ext>
                <a:ext uri="{FF2B5EF4-FFF2-40B4-BE49-F238E27FC236}">
                  <a16:creationId xmlns:a16="http://schemas.microsoft.com/office/drawing/2014/main" id="{00000000-0008-0000-0400-000011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11</xdr:row>
          <xdr:rowOff>114300</xdr:rowOff>
        </xdr:from>
        <xdr:to>
          <xdr:col>1</xdr:col>
          <xdr:colOff>1666875</xdr:colOff>
          <xdr:row>11</xdr:row>
          <xdr:rowOff>361950</xdr:rowOff>
        </xdr:to>
        <xdr:sp macro="" textlink="">
          <xdr:nvSpPr>
            <xdr:cNvPr id="7186" name="Scroll Bar 18" hidden="1">
              <a:extLst>
                <a:ext uri="{63B3BB69-23CF-44E3-9099-C40C66FF867C}">
                  <a14:compatExt spid="_x0000_s7186"/>
                </a:ext>
                <a:ext uri="{FF2B5EF4-FFF2-40B4-BE49-F238E27FC236}">
                  <a16:creationId xmlns:a16="http://schemas.microsoft.com/office/drawing/2014/main" id="{00000000-0008-0000-0400-000012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11</xdr:row>
          <xdr:rowOff>104775</xdr:rowOff>
        </xdr:from>
        <xdr:to>
          <xdr:col>4</xdr:col>
          <xdr:colOff>1666875</xdr:colOff>
          <xdr:row>11</xdr:row>
          <xdr:rowOff>333375</xdr:rowOff>
        </xdr:to>
        <xdr:sp macro="" textlink="">
          <xdr:nvSpPr>
            <xdr:cNvPr id="7187" name="Scroll Bar 19" hidden="1">
              <a:extLst>
                <a:ext uri="{63B3BB69-23CF-44E3-9099-C40C66FF867C}">
                  <a14:compatExt spid="_x0000_s7187"/>
                </a:ext>
                <a:ext uri="{FF2B5EF4-FFF2-40B4-BE49-F238E27FC236}">
                  <a16:creationId xmlns:a16="http://schemas.microsoft.com/office/drawing/2014/main" id="{00000000-0008-0000-0400-000013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29</xdr:col>
      <xdr:colOff>16394</xdr:colOff>
      <xdr:row>8</xdr:row>
      <xdr:rowOff>608402</xdr:rowOff>
    </xdr:from>
    <xdr:to>
      <xdr:col>36</xdr:col>
      <xdr:colOff>260234</xdr:colOff>
      <xdr:row>22</xdr:row>
      <xdr:rowOff>422313</xdr:rowOff>
    </xdr:to>
    <xdr:graphicFrame macro="">
      <xdr:nvGraphicFramePr>
        <xdr:cNvPr id="27" name="Chart 26">
          <a:extLst>
            <a:ext uri="{FF2B5EF4-FFF2-40B4-BE49-F238E27FC236}">
              <a16:creationId xmlns:a16="http://schemas.microsoft.com/office/drawing/2014/main" id="{00000000-0008-0000-04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AUSSTATS/abs@.nsf/Lookup/3101.0Main+Features1Sep%202019?OpenDocument" TargetMode="External"/><Relationship Id="rId2" Type="http://schemas.openxmlformats.org/officeDocument/2006/relationships/hyperlink" Target="https://www.abs.gov.au/AUSSTATS/abs@.nsf/Lookup/8155.0Main+Features12017-18?OpenDocument" TargetMode="External"/><Relationship Id="rId1" Type="http://schemas.openxmlformats.org/officeDocument/2006/relationships/hyperlink" Target="https://ageis.climatechange.gov.au/ANZSIC.aspx" TargetMode="External"/><Relationship Id="rId4" Type="http://schemas.openxmlformats.org/officeDocument/2006/relationships/hyperlink" Target="https://www.abs.gov.au/AUSSTATS/abs@.nsf/mf/3222.0"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21" Type="http://schemas.openxmlformats.org/officeDocument/2006/relationships/ctrlProp" Target="../ctrlProps/ctrlProp19.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25.xml"/><Relationship Id="rId13" Type="http://schemas.openxmlformats.org/officeDocument/2006/relationships/ctrlProp" Target="../ctrlProps/ctrlProp30.xml"/><Relationship Id="rId18" Type="http://schemas.openxmlformats.org/officeDocument/2006/relationships/ctrlProp" Target="../ctrlProps/ctrlProp35.xml"/><Relationship Id="rId3" Type="http://schemas.openxmlformats.org/officeDocument/2006/relationships/ctrlProp" Target="../ctrlProps/ctrlProp20.xml"/><Relationship Id="rId21" Type="http://schemas.openxmlformats.org/officeDocument/2006/relationships/ctrlProp" Target="../ctrlProps/ctrlProp38.xml"/><Relationship Id="rId7" Type="http://schemas.openxmlformats.org/officeDocument/2006/relationships/ctrlProp" Target="../ctrlProps/ctrlProp24.xml"/><Relationship Id="rId12" Type="http://schemas.openxmlformats.org/officeDocument/2006/relationships/ctrlProp" Target="../ctrlProps/ctrlProp29.xml"/><Relationship Id="rId17" Type="http://schemas.openxmlformats.org/officeDocument/2006/relationships/ctrlProp" Target="../ctrlProps/ctrlProp34.xml"/><Relationship Id="rId2" Type="http://schemas.openxmlformats.org/officeDocument/2006/relationships/vmlDrawing" Target="../drawings/vmlDrawing2.vml"/><Relationship Id="rId16" Type="http://schemas.openxmlformats.org/officeDocument/2006/relationships/ctrlProp" Target="../ctrlProps/ctrlProp33.xml"/><Relationship Id="rId20" Type="http://schemas.openxmlformats.org/officeDocument/2006/relationships/ctrlProp" Target="../ctrlProps/ctrlProp37.xml"/><Relationship Id="rId1" Type="http://schemas.openxmlformats.org/officeDocument/2006/relationships/drawing" Target="../drawings/drawing2.xml"/><Relationship Id="rId6" Type="http://schemas.openxmlformats.org/officeDocument/2006/relationships/ctrlProp" Target="../ctrlProps/ctrlProp23.xml"/><Relationship Id="rId11" Type="http://schemas.openxmlformats.org/officeDocument/2006/relationships/ctrlProp" Target="../ctrlProps/ctrlProp28.xml"/><Relationship Id="rId5" Type="http://schemas.openxmlformats.org/officeDocument/2006/relationships/ctrlProp" Target="../ctrlProps/ctrlProp22.xml"/><Relationship Id="rId15" Type="http://schemas.openxmlformats.org/officeDocument/2006/relationships/ctrlProp" Target="../ctrlProps/ctrlProp32.xml"/><Relationship Id="rId10" Type="http://schemas.openxmlformats.org/officeDocument/2006/relationships/ctrlProp" Target="../ctrlProps/ctrlProp27.xml"/><Relationship Id="rId19" Type="http://schemas.openxmlformats.org/officeDocument/2006/relationships/ctrlProp" Target="../ctrlProps/ctrlProp36.xml"/><Relationship Id="rId4" Type="http://schemas.openxmlformats.org/officeDocument/2006/relationships/ctrlProp" Target="../ctrlProps/ctrlProp21.xml"/><Relationship Id="rId9" Type="http://schemas.openxmlformats.org/officeDocument/2006/relationships/ctrlProp" Target="../ctrlProps/ctrlProp26.xml"/><Relationship Id="rId14" Type="http://schemas.openxmlformats.org/officeDocument/2006/relationships/ctrlProp" Target="../ctrlProps/ctrlProp3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D5E7C-E8C2-2F49-9F4C-E2807950CA04}">
  <sheetPr codeName="Sheet1"/>
  <dimension ref="A1:L24"/>
  <sheetViews>
    <sheetView workbookViewId="0">
      <selection activeCell="A9" sqref="A9"/>
    </sheetView>
  </sheetViews>
  <sheetFormatPr defaultColWidth="11" defaultRowHeight="15.75"/>
  <sheetData>
    <row r="1" spans="1:12" s="5" customFormat="1" ht="26.25">
      <c r="A1" s="4" t="s">
        <v>45</v>
      </c>
    </row>
    <row r="3" spans="1:12">
      <c r="A3" s="1" t="s">
        <v>34</v>
      </c>
    </row>
    <row r="4" spans="1:12">
      <c r="A4" t="s">
        <v>46</v>
      </c>
    </row>
    <row r="5" spans="1:12">
      <c r="A5" t="s">
        <v>33</v>
      </c>
    </row>
    <row r="7" spans="1:12" s="1" customFormat="1">
      <c r="A7" s="1" t="s">
        <v>126</v>
      </c>
    </row>
    <row r="8" spans="1:12">
      <c r="A8" s="1" t="s">
        <v>133</v>
      </c>
    </row>
    <row r="9" spans="1:12">
      <c r="A9" t="s">
        <v>132</v>
      </c>
    </row>
    <row r="10" spans="1:12">
      <c r="L10" s="27"/>
    </row>
    <row r="12" spans="1:12">
      <c r="A12" s="1" t="s">
        <v>35</v>
      </c>
    </row>
    <row r="13" spans="1:12">
      <c r="A13" s="90" t="s">
        <v>124</v>
      </c>
    </row>
    <row r="14" spans="1:12">
      <c r="A14" t="s">
        <v>44</v>
      </c>
    </row>
    <row r="16" spans="1:12">
      <c r="A16" s="1" t="s">
        <v>36</v>
      </c>
    </row>
    <row r="17" spans="1:12">
      <c r="A17" t="s">
        <v>37</v>
      </c>
      <c r="L17" s="27" t="s">
        <v>38</v>
      </c>
    </row>
    <row r="18" spans="1:12">
      <c r="A18" t="s">
        <v>125</v>
      </c>
      <c r="L18" s="27" t="s">
        <v>39</v>
      </c>
    </row>
    <row r="19" spans="1:12">
      <c r="A19" t="s">
        <v>40</v>
      </c>
      <c r="E19" s="27" t="s">
        <v>41</v>
      </c>
    </row>
    <row r="20" spans="1:12">
      <c r="A20" t="s">
        <v>42</v>
      </c>
      <c r="G20" s="27" t="s">
        <v>43</v>
      </c>
    </row>
    <row r="23" spans="1:12">
      <c r="A23" s="1"/>
    </row>
    <row r="24" spans="1:12">
      <c r="A24" s="26"/>
    </row>
  </sheetData>
  <hyperlinks>
    <hyperlink ref="L17" r:id="rId1" xr:uid="{8C2982BC-04D3-5946-8CD7-F275E79D4A3E}"/>
    <hyperlink ref="L18" r:id="rId2" xr:uid="{543D5ADC-AA99-AE40-BA1F-F81F090CBEE5}"/>
    <hyperlink ref="E19" r:id="rId3" xr:uid="{73E7FF80-0BEB-3741-8B6C-C377171B9748}"/>
    <hyperlink ref="G20" r:id="rId4" xr:uid="{B9028115-3763-6643-8545-1BC677A3F0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E1F41-912A-A44C-9F29-E0BB01799ED5}">
  <sheetPr codeName="Sheet2"/>
  <dimension ref="A1:AC37"/>
  <sheetViews>
    <sheetView topLeftCell="A6" zoomScale="70" zoomScaleNormal="70" workbookViewId="0">
      <selection activeCell="A7" sqref="A7:G7"/>
    </sheetView>
  </sheetViews>
  <sheetFormatPr defaultColWidth="11" defaultRowHeight="15.75"/>
  <cols>
    <col min="1" max="1" width="30.625" customWidth="1"/>
    <col min="2" max="2" width="22.125" customWidth="1"/>
    <col min="3" max="4" width="7.375" customWidth="1"/>
    <col min="5" max="5" width="22.125" customWidth="1"/>
    <col min="6" max="7" width="8.625" customWidth="1"/>
    <col min="8" max="10" width="17" customWidth="1"/>
    <col min="11" max="11" width="17.125" customWidth="1"/>
    <col min="12" max="12" width="52.625" customWidth="1"/>
    <col min="13" max="13" width="62.375" customWidth="1"/>
  </cols>
  <sheetData>
    <row r="1" spans="1:29" s="5" customFormat="1" ht="26.25">
      <c r="A1" s="4" t="s">
        <v>49</v>
      </c>
    </row>
    <row r="2" spans="1:29" ht="30" customHeight="1">
      <c r="A2" s="117" t="s">
        <v>123</v>
      </c>
      <c r="B2" s="117"/>
      <c r="C2" s="117"/>
      <c r="D2" s="117"/>
      <c r="E2" s="117"/>
      <c r="F2" s="117"/>
      <c r="G2" s="117"/>
      <c r="H2" s="117"/>
      <c r="I2" s="117"/>
      <c r="J2" s="117"/>
      <c r="K2" s="117"/>
      <c r="L2" s="117"/>
      <c r="M2" s="117"/>
      <c r="N2" s="117"/>
      <c r="O2" s="117"/>
      <c r="P2" s="117"/>
      <c r="Q2" s="117"/>
      <c r="R2" s="117"/>
      <c r="S2" s="117"/>
    </row>
    <row r="3" spans="1:29" ht="33.950000000000003" customHeight="1">
      <c r="A3" s="131" t="s">
        <v>86</v>
      </c>
      <c r="B3" s="131"/>
      <c r="C3" s="131"/>
      <c r="D3" s="131"/>
      <c r="E3" s="131"/>
      <c r="F3" s="131"/>
      <c r="G3" s="131"/>
      <c r="H3" s="140" t="s">
        <v>95</v>
      </c>
      <c r="I3" s="140"/>
      <c r="J3" s="140"/>
      <c r="K3" s="140"/>
      <c r="L3" s="140"/>
      <c r="M3" s="97"/>
    </row>
    <row r="4" spans="1:29" ht="51.95" customHeight="1">
      <c r="A4" s="102" t="s">
        <v>122</v>
      </c>
      <c r="B4" s="102"/>
      <c r="C4" s="102"/>
      <c r="D4" s="102"/>
      <c r="E4" s="102"/>
      <c r="F4" s="102"/>
      <c r="G4" s="102"/>
      <c r="H4" s="103" t="s">
        <v>94</v>
      </c>
      <c r="I4" s="103"/>
      <c r="J4" s="103"/>
      <c r="K4" s="103"/>
      <c r="L4" s="103"/>
    </row>
    <row r="5" spans="1:29" ht="77.099999999999994" customHeight="1">
      <c r="A5" s="130" t="s">
        <v>119</v>
      </c>
      <c r="B5" s="130"/>
      <c r="C5" s="130"/>
      <c r="D5" s="130"/>
      <c r="E5" s="130"/>
      <c r="F5" s="130"/>
      <c r="G5" s="130"/>
      <c r="H5" s="108" t="s">
        <v>91</v>
      </c>
      <c r="I5" s="108"/>
      <c r="J5" s="108"/>
      <c r="K5" s="108"/>
      <c r="L5" s="89" t="s">
        <v>63</v>
      </c>
      <c r="M5" s="109" t="str">
        <f>IF($H$6='Scenarios &amp; Parameters'!$A$7,'Scenarios &amp; Parameters'!B26,IF($H$6='Scenarios &amp; Parameters'!$A$8,'Scenarios &amp; Parameters'!B44,IF($H$6='Scenarios &amp; Parameters'!$A$9,'Scenarios &amp; Parameters'!B60,IF($H$6='Scenarios &amp; Parameters'!$A$10,'Scenarios &amp; Parameters'!B77,IF($H$6='Scenarios &amp; Parameters'!$A$11,'Scenarios &amp; Parameters'!#REF!,"-")))))</f>
        <v>Electrification. If we can decarbonise the electricity sector rapidly then we can unlock opportunities to reduce electricity emissions in many industries</v>
      </c>
      <c r="N5" s="109"/>
      <c r="O5" s="109"/>
      <c r="P5" s="109"/>
      <c r="Q5" s="109"/>
      <c r="R5" s="109"/>
      <c r="S5" s="109"/>
      <c r="T5" s="109"/>
      <c r="U5" s="109"/>
      <c r="V5" s="109"/>
      <c r="W5" s="109"/>
      <c r="X5" s="109"/>
      <c r="Y5" s="109"/>
      <c r="Z5" s="109"/>
      <c r="AA5" s="109"/>
      <c r="AB5" s="109"/>
      <c r="AC5" s="109"/>
    </row>
    <row r="6" spans="1:29" ht="57" customHeight="1">
      <c r="A6" s="113" t="s">
        <v>117</v>
      </c>
      <c r="B6" s="113"/>
      <c r="C6" s="113"/>
      <c r="D6" s="113"/>
      <c r="E6" s="113"/>
      <c r="F6" s="113"/>
      <c r="G6" s="113"/>
      <c r="H6" s="107" t="s">
        <v>128</v>
      </c>
      <c r="I6" s="107"/>
      <c r="J6" s="107"/>
      <c r="K6" s="107"/>
      <c r="L6" s="89" t="s">
        <v>64</v>
      </c>
      <c r="M6" s="109" t="str">
        <f>IF($H$6='Scenarios &amp; Parameters'!$A$7,'Scenarios &amp; Parameters'!B27,IF($H$6='Scenarios &amp; Parameters'!$A$8,'Scenarios &amp; Parameters'!#REF!,IF($H$6='Scenarios &amp; Parameters'!$A$9,'Scenarios &amp; Parameters'!B61,IF($H$6='Scenarios &amp; Parameters'!$A$10,'Scenarios &amp; Parameters'!B78,IF($H$6='Scenarios &amp; Parameters'!$A$11,'Scenarios &amp; Parameters'!#REF!,"-")))))</f>
        <v>Long-distance transport could be a major challenge for Australia. We've come a long way in ag., but remaining emissions in livestock are hard to abate</v>
      </c>
      <c r="N6" s="109"/>
      <c r="O6" s="109"/>
      <c r="P6" s="109"/>
      <c r="Q6" s="109"/>
      <c r="R6" s="109"/>
      <c r="S6" s="109"/>
      <c r="T6" s="109"/>
      <c r="U6" s="109"/>
      <c r="V6" s="109"/>
      <c r="W6" s="109"/>
      <c r="X6" s="109"/>
      <c r="Y6" s="109"/>
      <c r="Z6" s="109"/>
      <c r="AA6" s="109"/>
      <c r="AB6" s="109"/>
      <c r="AC6" s="109"/>
    </row>
    <row r="7" spans="1:29" ht="51.95" customHeight="1" thickBot="1">
      <c r="A7" s="113" t="s">
        <v>118</v>
      </c>
      <c r="B7" s="113"/>
      <c r="C7" s="113"/>
      <c r="D7" s="113"/>
      <c r="E7" s="113"/>
      <c r="F7" s="113"/>
      <c r="G7" s="113"/>
      <c r="H7" s="112"/>
      <c r="I7" s="112"/>
      <c r="J7" s="112"/>
      <c r="K7" s="112"/>
      <c r="L7" s="89" t="s">
        <v>65</v>
      </c>
      <c r="M7" s="109" t="str">
        <f>IF($H$6='Scenarios &amp; Parameters'!$A$7,'Scenarios &amp; Parameters'!B28,IF($H$6='Scenarios &amp; Parameters'!$A$8,'Scenarios &amp; Parameters'!B45,IF($H$6='Scenarios &amp; Parameters'!$A$9,'Scenarios &amp; Parameters'!B62,IF($H$6='Scenarios &amp; Parameters'!$A$10,'Scenarios &amp; Parameters'!B79,IF($H$6='Scenarios &amp; Parameters'!$A$11,'Scenarios &amp; Parameters'!#REF!,"-")))))</f>
        <v>The rate at which costs fall for green hydrogen and green steel</v>
      </c>
      <c r="N7" s="109"/>
      <c r="O7" s="109"/>
      <c r="P7" s="109"/>
      <c r="Q7" s="109"/>
      <c r="R7" s="109"/>
      <c r="S7" s="109"/>
      <c r="T7" s="109"/>
      <c r="U7" s="109"/>
      <c r="V7" s="109"/>
      <c r="W7" s="109"/>
      <c r="X7" s="109"/>
      <c r="Y7" s="109"/>
      <c r="Z7" s="109"/>
      <c r="AA7" s="109"/>
      <c r="AB7" s="109"/>
      <c r="AC7" s="109"/>
    </row>
    <row r="8" spans="1:29" ht="24" customHeight="1" thickTop="1" thickBot="1">
      <c r="B8" s="114" t="s">
        <v>89</v>
      </c>
      <c r="C8" s="115"/>
      <c r="D8" s="115"/>
      <c r="E8" s="115"/>
      <c r="F8" s="115"/>
      <c r="G8" s="116"/>
      <c r="H8" s="104" t="s">
        <v>90</v>
      </c>
      <c r="I8" s="105"/>
      <c r="J8" s="105"/>
      <c r="K8" s="105"/>
      <c r="L8" s="105"/>
      <c r="M8" s="106"/>
    </row>
    <row r="9" spans="1:29" ht="84" customHeight="1" thickTop="1">
      <c r="B9" s="137" t="s">
        <v>105</v>
      </c>
      <c r="C9" s="138"/>
      <c r="D9" s="139"/>
      <c r="E9" s="137" t="s">
        <v>106</v>
      </c>
      <c r="F9" s="138"/>
      <c r="G9" s="139"/>
      <c r="H9" s="128" t="s">
        <v>71</v>
      </c>
      <c r="I9" s="129"/>
      <c r="J9" s="129"/>
      <c r="K9" s="84" t="s">
        <v>73</v>
      </c>
      <c r="L9" s="133" t="s">
        <v>136</v>
      </c>
      <c r="M9" s="126" t="s">
        <v>135</v>
      </c>
    </row>
    <row r="10" spans="1:29" ht="51" customHeight="1" thickBot="1">
      <c r="B10" s="78" t="s">
        <v>92</v>
      </c>
      <c r="C10" s="79" t="s">
        <v>87</v>
      </c>
      <c r="D10" s="92" t="s">
        <v>88</v>
      </c>
      <c r="E10" s="78" t="s">
        <v>92</v>
      </c>
      <c r="F10" s="79" t="s">
        <v>87</v>
      </c>
      <c r="G10" s="92" t="s">
        <v>88</v>
      </c>
      <c r="H10" s="42">
        <v>2030</v>
      </c>
      <c r="I10" s="44">
        <v>2040</v>
      </c>
      <c r="J10" s="43">
        <v>2050</v>
      </c>
      <c r="K10" s="85">
        <v>2050</v>
      </c>
      <c r="L10" s="134"/>
      <c r="M10" s="127"/>
    </row>
    <row r="11" spans="1:29" ht="33.950000000000003" customHeight="1" thickTop="1" thickBot="1">
      <c r="A11" s="28" t="s">
        <v>47</v>
      </c>
      <c r="B11" s="29"/>
      <c r="C11" s="25">
        <f>'Back-end'!F3</f>
        <v>3.5999999999999997E-2</v>
      </c>
      <c r="D11" s="93">
        <v>3.5999999999999997E-2</v>
      </c>
      <c r="E11" s="29"/>
      <c r="F11" s="53">
        <f>'Back-end'!K3</f>
        <v>6.5500000000000007</v>
      </c>
      <c r="G11" s="94">
        <v>6.55</v>
      </c>
      <c r="H11" s="62">
        <f>'Back-end'!D88</f>
        <v>0.86387620731098735</v>
      </c>
      <c r="I11" s="62">
        <f>'Back-end'!E88</f>
        <v>1</v>
      </c>
      <c r="J11" s="62">
        <f>'Back-end'!F88</f>
        <v>1</v>
      </c>
      <c r="K11" s="86">
        <f>IF($H$6='Scenarios &amp; Parameters'!$A$7,'Scenarios &amp; Parameters'!E14,IF($H$6='Scenarios &amp; Parameters'!$A$8,'Scenarios &amp; Parameters'!E31,IF($H$6='Scenarios &amp; Parameters'!$A$9,'Scenarios &amp; Parameters'!E48,IF($H$6='Scenarios &amp; Parameters'!$A$10,'Scenarios &amp; Parameters'!E65,IF($H$6='Scenarios &amp; Parameters'!$A$11,'Scenarios &amp; Parameters'!#REF!,"-")))))</f>
        <v>0.79847186251548929</v>
      </c>
      <c r="L11" s="68">
        <f>'Back-end'!B101</f>
        <v>-0.14653973764448303</v>
      </c>
      <c r="M11" s="49">
        <v>-7.9000000000000001E-2</v>
      </c>
    </row>
    <row r="12" spans="1:29" ht="33.950000000000003" customHeight="1" thickTop="1" thickBot="1">
      <c r="A12" s="6" t="s">
        <v>48</v>
      </c>
      <c r="B12" s="16"/>
      <c r="C12" s="25">
        <f>'Back-end'!F4</f>
        <v>6.4000000000000001E-2</v>
      </c>
      <c r="D12" s="93">
        <v>6.4000000000000001E-2</v>
      </c>
      <c r="E12" s="16"/>
      <c r="F12" s="53">
        <f>'Back-end'!K4</f>
        <v>2.9102910291029103</v>
      </c>
      <c r="G12" s="95">
        <v>2.9102910291029103</v>
      </c>
      <c r="H12" s="64" t="s">
        <v>25</v>
      </c>
      <c r="I12" s="65" t="s">
        <v>25</v>
      </c>
      <c r="J12" s="66" t="s">
        <v>25</v>
      </c>
      <c r="K12" s="86" t="s">
        <v>25</v>
      </c>
      <c r="L12" s="68">
        <f>'Back-end'!B102</f>
        <v>2.2939238802146544E-2</v>
      </c>
      <c r="M12" s="49">
        <v>-1.4999999999999999E-2</v>
      </c>
    </row>
    <row r="13" spans="1:29" ht="32.1" customHeight="1" thickTop="1" thickBot="1">
      <c r="A13" s="7" t="s">
        <v>0</v>
      </c>
      <c r="B13" s="17"/>
      <c r="C13" s="25">
        <f>'Back-end'!F5</f>
        <v>2.5000000000000001E-2</v>
      </c>
      <c r="D13" s="93">
        <v>2.4E-2</v>
      </c>
      <c r="E13" s="18"/>
      <c r="F13" s="53">
        <f>'Back-end'!K5</f>
        <v>-2.9</v>
      </c>
      <c r="G13" s="94">
        <v>-2.9</v>
      </c>
      <c r="H13" s="62">
        <f>'Back-end'!D90</f>
        <v>-1.2993548702817583</v>
      </c>
      <c r="I13" s="62">
        <f>'Back-end'!E90</f>
        <v>-1.8625155767338528</v>
      </c>
      <c r="J13" s="62">
        <f>'Back-end'!F90</f>
        <v>-2.4256762831859473</v>
      </c>
      <c r="K13" s="86">
        <f>IF($H$6='Scenarios &amp; Parameters'!$A$7,'Scenarios &amp; Parameters'!E16,IF($H$6='Scenarios &amp; Parameters'!$A$8,'Scenarios &amp; Parameters'!E33,IF($H$6='Scenarios &amp; Parameters'!$A$9,'Scenarios &amp; Parameters'!E50,IF($H$6='Scenarios &amp; Parameters'!$A$10,'Scenarios &amp; Parameters'!E67,IF($H$6='Scenarios &amp; Parameters'!$A$11,'Scenarios &amp; Parameters'!#REF!,"-")))))</f>
        <v>0.61161330589510798</v>
      </c>
      <c r="L13" s="68">
        <f>'Back-end'!B103</f>
        <v>3.4064900439432222E-3</v>
      </c>
      <c r="M13" s="49">
        <v>1.6E-2</v>
      </c>
    </row>
    <row r="14" spans="1:29" ht="33" customHeight="1" thickTop="1" thickBot="1">
      <c r="A14" s="8" t="s">
        <v>1</v>
      </c>
      <c r="B14" s="19"/>
      <c r="C14" s="25">
        <f>'Back-end'!F6</f>
        <v>-2.3E-2</v>
      </c>
      <c r="D14" s="93">
        <v>-2.3E-2</v>
      </c>
      <c r="E14" s="19"/>
      <c r="F14" s="53">
        <f>'Back-end'!K6</f>
        <v>1.8250000000000002</v>
      </c>
      <c r="G14" s="94">
        <v>1.8250000000000002</v>
      </c>
      <c r="H14" s="62">
        <f>'Back-end'!D91</f>
        <v>0.55588096424284172</v>
      </c>
      <c r="I14" s="62">
        <f>'Back-end'!E91</f>
        <v>0.82591772919351958</v>
      </c>
      <c r="J14" s="62">
        <f>'Back-end'!F91</f>
        <v>1</v>
      </c>
      <c r="K14" s="86">
        <f>IF($H$6='Scenarios &amp; Parameters'!$A$7,'Scenarios &amp; Parameters'!E17,IF($H$6='Scenarios &amp; Parameters'!$A$8,'Scenarios &amp; Parameters'!E34,IF($H$6='Scenarios &amp; Parameters'!$A$9,'Scenarios &amp; Parameters'!E51,IF($H$6='Scenarios &amp; Parameters'!$A$10,'Scenarios &amp; Parameters'!E68,IF($H$6='Scenarios &amp; Parameters'!$A$11,'Scenarios &amp; Parameters'!#REF!,"-")))))</f>
        <v>0.85203464934209427</v>
      </c>
      <c r="L14" s="68">
        <f>'Back-end'!B104</f>
        <v>-2.3940982099026509E-2</v>
      </c>
      <c r="M14" s="49">
        <f>-0.6%</f>
        <v>-6.0000000000000001E-3</v>
      </c>
    </row>
    <row r="15" spans="1:29" ht="33.950000000000003" customHeight="1" thickTop="1" thickBot="1">
      <c r="A15" s="9" t="s">
        <v>5</v>
      </c>
      <c r="B15" s="20"/>
      <c r="C15" s="25">
        <f>'Back-end'!F7</f>
        <v>5.2000000000000005E-2</v>
      </c>
      <c r="D15" s="93">
        <v>5.1999999999999998E-2</v>
      </c>
      <c r="E15" s="20"/>
      <c r="F15" s="53">
        <f>'Back-end'!K7</f>
        <v>0.30499999999999999</v>
      </c>
      <c r="G15" s="94">
        <v>0.30499999999999999</v>
      </c>
      <c r="H15" s="62">
        <f>'Back-end'!D92</f>
        <v>0.36405945763336534</v>
      </c>
      <c r="I15" s="62">
        <f>'Back-end'!E92</f>
        <v>0.5514001412733025</v>
      </c>
      <c r="J15" s="62">
        <f>'Back-end'!F92</f>
        <v>0.73874082491323967</v>
      </c>
      <c r="K15" s="86">
        <f>IF($H$6='Scenarios &amp; Parameters'!$A$7,'Scenarios &amp; Parameters'!E18,IF($H$6='Scenarios &amp; Parameters'!$A$8,'Scenarios &amp; Parameters'!E35,IF($H$6='Scenarios &amp; Parameters'!$A$9,'Scenarios &amp; Parameters'!E52,IF($H$6='Scenarios &amp; Parameters'!$A$10,'Scenarios &amp; Parameters'!E69,IF($H$6='Scenarios &amp; Parameters'!$A$11,'Scenarios &amp; Parameters'!#REF!,"-")))))</f>
        <v>0.81573047510825836</v>
      </c>
      <c r="L15" s="68">
        <f>'Back-end'!B105</f>
        <v>-7.365856516563607E-2</v>
      </c>
      <c r="M15" s="49">
        <f>-6.8%</f>
        <v>-6.8000000000000005E-2</v>
      </c>
    </row>
    <row r="16" spans="1:29" ht="33.950000000000003" customHeight="1" thickTop="1" thickBot="1">
      <c r="A16" s="10" t="s">
        <v>2</v>
      </c>
      <c r="B16" s="21"/>
      <c r="C16" s="25">
        <f>'Back-end'!F8</f>
        <v>2.8000000000000004E-2</v>
      </c>
      <c r="D16" s="93">
        <v>2.8000000000000001E-2</v>
      </c>
      <c r="E16" s="21"/>
      <c r="F16" s="53">
        <f>'Back-end'!K8</f>
        <v>-0.14000000000000001</v>
      </c>
      <c r="G16" s="94">
        <v>-0.14000000000000001</v>
      </c>
      <c r="H16" s="62">
        <f>'Back-end'!D93</f>
        <v>-0.43159373112804378</v>
      </c>
      <c r="I16" s="62">
        <f>'Back-end'!E93</f>
        <v>-0.62685093367810385</v>
      </c>
      <c r="J16" s="62">
        <f>'Back-end'!F93</f>
        <v>-0.8221081362281637</v>
      </c>
      <c r="K16" s="86">
        <f>IF($H$6='Scenarios &amp; Parameters'!$A$7,'Scenarios &amp; Parameters'!E19,IF($H$6='Scenarios &amp; Parameters'!$A$8,'Scenarios &amp; Parameters'!E36,IF($H$6='Scenarios &amp; Parameters'!$A$9,'Scenarios &amp; Parameters'!E53,IF($H$6='Scenarios &amp; Parameters'!$A$10,'Scenarios &amp; Parameters'!E70,IF($H$6='Scenarios &amp; Parameters'!$A$11,'Scenarios &amp; Parameters'!#REF!,"-")))))</f>
        <v>0.72106113921420134</v>
      </c>
      <c r="L16" s="68">
        <f>'Back-end'!B106</f>
        <v>-1.2868083388428597E-2</v>
      </c>
      <c r="M16" s="49">
        <f>-1%</f>
        <v>-0.01</v>
      </c>
    </row>
    <row r="17" spans="1:13" ht="33.950000000000003" customHeight="1" thickTop="1" thickBot="1">
      <c r="A17" s="11" t="s">
        <v>7</v>
      </c>
      <c r="B17" s="22"/>
      <c r="C17" s="25">
        <f>'Back-end'!F9</f>
        <v>2.5000000000000001E-2</v>
      </c>
      <c r="D17" s="93">
        <v>2.5000000000000001E-2</v>
      </c>
      <c r="E17" s="22"/>
      <c r="F17" s="53">
        <f>'Back-end'!K9</f>
        <v>-0.31999999999999995</v>
      </c>
      <c r="G17" s="94">
        <v>-0.31999999999999995</v>
      </c>
      <c r="H17" s="62">
        <f>'Back-end'!D94</f>
        <v>-0.40562985805557483</v>
      </c>
      <c r="I17" s="62">
        <f>'Back-end'!E94</f>
        <v>-0.57086764814471569</v>
      </c>
      <c r="J17" s="62">
        <f>'Back-end'!F94</f>
        <v>-0.73610543823385655</v>
      </c>
      <c r="K17" s="86">
        <f>IF($H$6='Scenarios &amp; Parameters'!$A$7,'Scenarios &amp; Parameters'!E20,IF($H$6='Scenarios &amp; Parameters'!$A$8,'Scenarios &amp; Parameters'!E37,IF($H$6='Scenarios &amp; Parameters'!$A$9,'Scenarios &amp; Parameters'!E54,IF($H$6='Scenarios &amp; Parameters'!$A$10,'Scenarios &amp; Parameters'!E71,IF($H$6='Scenarios &amp; Parameters'!$A$11,'Scenarios &amp; Parameters'!#REF!,"-")))))</f>
        <v>0.74181595298571779</v>
      </c>
      <c r="L17" s="68">
        <f>'Back-end'!B107</f>
        <v>-1.2112855478127571E-2</v>
      </c>
      <c r="M17" s="49">
        <f>-1%</f>
        <v>-0.01</v>
      </c>
    </row>
    <row r="18" spans="1:13" ht="30.95" customHeight="1" thickTop="1" thickBot="1">
      <c r="A18" s="12" t="s">
        <v>3</v>
      </c>
      <c r="B18" s="23"/>
      <c r="C18" s="25">
        <f>'Back-end'!F10</f>
        <v>2.6000000000000002E-2</v>
      </c>
      <c r="D18" s="93">
        <v>2.5999999999999999E-2</v>
      </c>
      <c r="E18" s="23"/>
      <c r="F18" s="53">
        <f>'Back-end'!K10</f>
        <v>-0.70499999999999996</v>
      </c>
      <c r="G18" s="94">
        <v>-0.70499999999999996</v>
      </c>
      <c r="H18" s="62">
        <f>'Back-end'!D95</f>
        <v>-0.8380254227920847</v>
      </c>
      <c r="I18" s="62">
        <f>'Back-end'!E95</f>
        <v>-1.1497309605394035</v>
      </c>
      <c r="J18" s="62">
        <f>'Back-end'!F95</f>
        <v>-1.4614364982867225</v>
      </c>
      <c r="K18" s="86">
        <f>IF($H$6='Scenarios &amp; Parameters'!$A$7,'Scenarios &amp; Parameters'!E21,IF($H$6='Scenarios &amp; Parameters'!$A$8,'Scenarios &amp; Parameters'!E38,IF($H$6='Scenarios &amp; Parameters'!$A$9,'Scenarios &amp; Parameters'!E55,IF($H$6='Scenarios &amp; Parameters'!$A$10,'Scenarios &amp; Parameters'!E72,IF($H$6='Scenarios &amp; Parameters'!$A$11,'Scenarios &amp; Parameters'!#REF!,"-")))))</f>
        <v>0.55786448546479495</v>
      </c>
      <c r="L18" s="68">
        <f>'Back-end'!B108</f>
        <v>-7.0594785840233376E-3</v>
      </c>
      <c r="M18" s="50">
        <v>-1E-3</v>
      </c>
    </row>
    <row r="19" spans="1:13" ht="90.95" customHeight="1" thickTop="1" thickBot="1">
      <c r="B19" s="15" t="s">
        <v>72</v>
      </c>
      <c r="C19" s="3"/>
      <c r="D19" s="91"/>
      <c r="H19" s="135"/>
      <c r="I19" s="135"/>
      <c r="J19" s="135"/>
      <c r="K19" s="69"/>
      <c r="L19" s="58" t="s">
        <v>107</v>
      </c>
      <c r="M19" s="70" t="s">
        <v>108</v>
      </c>
    </row>
    <row r="20" spans="1:13" ht="36" customHeight="1" thickTop="1" thickBot="1">
      <c r="A20" s="13" t="s">
        <v>16</v>
      </c>
      <c r="B20" s="24"/>
      <c r="C20" s="25">
        <f>'Back-end'!F12</f>
        <v>5.7999999999999996E-3</v>
      </c>
      <c r="D20" s="93">
        <v>6.0000000000000001E-3</v>
      </c>
      <c r="E20" s="24"/>
      <c r="F20" s="53">
        <f>'Back-end'!K12</f>
        <v>1.8</v>
      </c>
      <c r="G20" s="95">
        <v>1.8</v>
      </c>
      <c r="H20" s="67">
        <f>'Back-end'!D96</f>
        <v>0.15474732130609578</v>
      </c>
      <c r="I20" s="67">
        <f>'Back-end'!E96</f>
        <v>0.24619633086251788</v>
      </c>
      <c r="J20" s="67">
        <f>'Back-end'!F96</f>
        <v>0.33764534041893995</v>
      </c>
      <c r="K20" s="87">
        <f>IF($H$6='Scenarios &amp; Parameters'!$A$7,'Scenarios &amp; Parameters'!E22,IF($H$6='Scenarios &amp; Parameters'!$A$8,'Scenarios &amp; Parameters'!E39,IF($H$6='Scenarios &amp; Parameters'!$A$9,'Scenarios &amp; Parameters'!E56,IF($H$6='Scenarios &amp; Parameters'!$A$10,'Scenarios &amp; Parameters'!E73,IF($H$6='Scenarios &amp; Parameters'!$A$11,'Scenarios &amp; Parameters'!#REF!,"-")))))</f>
        <v>0.97967799787635079</v>
      </c>
      <c r="L20" s="71">
        <f>'Back-end'!B110</f>
        <v>-1.5927956765929063E-2</v>
      </c>
      <c r="M20" s="49">
        <f>-1.5%</f>
        <v>-1.4999999999999999E-2</v>
      </c>
    </row>
    <row r="21" spans="1:13" ht="149.25" customHeight="1" thickTop="1" thickBot="1">
      <c r="H21" s="136"/>
      <c r="I21" s="136"/>
      <c r="J21" s="136"/>
      <c r="K21" s="51"/>
      <c r="L21" s="58" t="s">
        <v>109</v>
      </c>
      <c r="M21" s="70" t="s">
        <v>110</v>
      </c>
    </row>
    <row r="22" spans="1:13" ht="33" customHeight="1" thickTop="1" thickBot="1">
      <c r="A22" s="14" t="s">
        <v>4</v>
      </c>
      <c r="E22" s="2"/>
      <c r="F22" s="76">
        <f>'Back-end'!K14</f>
        <v>-0.7</v>
      </c>
      <c r="G22" s="96">
        <v>-0.7</v>
      </c>
      <c r="H22" s="46">
        <f>'Back-end'!D97</f>
        <v>-0.28772146659319286</v>
      </c>
      <c r="I22" s="46">
        <f>'Back-end'!E97</f>
        <v>-0.40338599649536588</v>
      </c>
      <c r="J22" s="46">
        <f>'Back-end'!F97</f>
        <v>-0.51905052639753912</v>
      </c>
      <c r="K22" s="87">
        <f>IF($H$6='Scenarios &amp; Parameters'!$A$7,'Scenarios &amp; Parameters'!E23,IF($H$6='Scenarios &amp; Parameters'!$A$8,'Scenarios &amp; Parameters'!E40,IF($H$6='Scenarios &amp; Parameters'!$A$9,'Scenarios &amp; Parameters'!E57,IF($H$6='Scenarios &amp; Parameters'!$A$10,'Scenarios &amp; Parameters'!E74,IF($H$6='Scenarios &amp; Parameters'!$A$11,'Scenarios &amp; Parameters'!#REF!,"-")))))</f>
        <v>0.78519444446739373</v>
      </c>
      <c r="L22" s="59">
        <f>'Back-end'!B111</f>
        <v>-5.1453538739903992E-3</v>
      </c>
      <c r="M22" s="49">
        <f>-0.6%</f>
        <v>-6.0000000000000001E-3</v>
      </c>
    </row>
    <row r="23" spans="1:13" ht="144.75" customHeight="1" thickTop="1" thickBot="1">
      <c r="H23" s="72">
        <v>2030</v>
      </c>
      <c r="I23" s="73">
        <v>2040</v>
      </c>
      <c r="J23" s="74">
        <v>2050</v>
      </c>
      <c r="K23" s="88"/>
      <c r="L23" s="60" t="s">
        <v>111</v>
      </c>
      <c r="M23" s="70" t="s">
        <v>112</v>
      </c>
    </row>
    <row r="24" spans="1:13" ht="33.950000000000003" customHeight="1" thickTop="1" thickBot="1">
      <c r="A24" s="132" t="s">
        <v>66</v>
      </c>
      <c r="B24" s="132"/>
      <c r="C24" s="132"/>
      <c r="D24" s="132"/>
      <c r="E24" s="132"/>
      <c r="F24" s="132"/>
      <c r="G24" s="77"/>
      <c r="H24" s="47">
        <f>'Back-end'!D98</f>
        <v>0.32183124717850259</v>
      </c>
      <c r="I24" s="63">
        <f>'Back-end'!E98</f>
        <v>0.3992041112088236</v>
      </c>
      <c r="J24" s="52">
        <f>'Back-end'!F98</f>
        <v>0.42231330250072996</v>
      </c>
      <c r="K24" s="87">
        <f>IF($H$6='Scenarios &amp; Parameters'!$A$7,'Scenarios &amp; Parameters'!E24,IF($H$6='Scenarios &amp; Parameters'!$A$8,'Scenarios &amp; Parameters'!E41,IF($H$6='Scenarios &amp; Parameters'!$A$9,'Scenarios &amp; Parameters'!E58,IF($H$6='Scenarios &amp; Parameters'!$A$10,'Scenarios &amp; Parameters'!E75,IF($H$6='Scenarios &amp; Parameters'!$A$11,'Scenarios &amp; Parameters'!#REF!,"-")))))</f>
        <v>0.98866242202864185</v>
      </c>
      <c r="L24" s="45">
        <f>'Back-end'!B112</f>
        <v>-3.2752239832285257E-2</v>
      </c>
      <c r="M24" s="49">
        <f>-3.1%</f>
        <v>-3.1E-2</v>
      </c>
    </row>
    <row r="25" spans="1:13" ht="66" customHeight="1" thickTop="1">
      <c r="A25" s="48"/>
      <c r="E25" s="48"/>
      <c r="F25" s="48"/>
      <c r="G25" s="48"/>
      <c r="H25" s="122" t="s">
        <v>19</v>
      </c>
      <c r="I25" s="123"/>
      <c r="J25" s="118">
        <f>IF(-'Back-end'!F85&gt;0, -'Back-end'!F85,0)</f>
        <v>356.67290603960379</v>
      </c>
      <c r="K25" s="120">
        <f>IF($H$6='Scenarios &amp; Parameters'!$A$7,'Scenarios &amp; Parameters'!D24,IF($H$6='Scenarios &amp; Parameters'!$A$8,'Scenarios &amp; Parameters'!D41,IF($H$6='Scenarios &amp; Parameters'!$A$9,'Scenarios &amp; Parameters'!D58,IF($H$6='Scenarios &amp; Parameters'!$A$10,'Scenarios &amp; Parameters'!D75,IF($H$6='Scenarios &amp; Parameters'!$A$11,'Scenarios &amp; Parameters'!#REF!,"-")))))</f>
        <v>7</v>
      </c>
    </row>
    <row r="26" spans="1:13" ht="66.95" customHeight="1" thickBot="1">
      <c r="H26" s="124"/>
      <c r="I26" s="125"/>
      <c r="J26" s="119"/>
      <c r="K26" s="121"/>
    </row>
    <row r="27" spans="1:13" ht="29.1" customHeight="1" thickTop="1">
      <c r="A27" s="108" t="s">
        <v>85</v>
      </c>
      <c r="B27" s="108"/>
      <c r="C27" s="108"/>
      <c r="D27" s="108"/>
    </row>
    <row r="28" spans="1:13" ht="18.75">
      <c r="A28" s="110" t="s">
        <v>96</v>
      </c>
      <c r="B28" s="110"/>
      <c r="C28" s="110"/>
      <c r="D28" s="110"/>
    </row>
    <row r="29" spans="1:13" ht="15.95" customHeight="1">
      <c r="A29" s="111" t="str">
        <f>IF($A$28='Scenarios &amp; Parameters'!$I$7,'Scenarios &amp; Parameters'!J14,IF($A$28='Scenarios &amp; Parameters'!$I$8,'Scenarios &amp; Parameters'!J17,IF($A$28='Scenarios &amp; Parameters'!$I$9,'Scenarios &amp; Parameters'!J20,IF($A$28='Scenarios &amp; Parameters'!$I$10,'Scenarios &amp; Parameters'!J23,IF($A$28='Scenarios &amp; Parameters'!$I$11,'Scenarios &amp; Parameters'!J26,IF($A$28='Scenarios &amp; Parameters'!$I$12,'Scenarios &amp; Parameters'!J29,"-"))))))</f>
        <v>-</v>
      </c>
      <c r="B29" s="111"/>
      <c r="C29" s="111"/>
      <c r="D29" s="111"/>
    </row>
    <row r="30" spans="1:13" ht="15.95" customHeight="1">
      <c r="A30" s="111"/>
      <c r="B30" s="111"/>
      <c r="C30" s="111"/>
      <c r="D30" s="111"/>
    </row>
    <row r="31" spans="1:13" ht="15" customHeight="1">
      <c r="A31" s="111"/>
      <c r="B31" s="111"/>
      <c r="C31" s="111"/>
      <c r="D31" s="111"/>
    </row>
    <row r="32" spans="1:13" ht="15.95" customHeight="1">
      <c r="A32" s="111"/>
      <c r="B32" s="111"/>
      <c r="C32" s="111"/>
      <c r="D32" s="111"/>
    </row>
    <row r="33" spans="1:4" ht="15.95" customHeight="1">
      <c r="A33" s="111"/>
      <c r="B33" s="111"/>
      <c r="C33" s="111"/>
      <c r="D33" s="111"/>
    </row>
    <row r="34" spans="1:4" ht="15.95" customHeight="1">
      <c r="A34" s="98"/>
      <c r="B34" s="98"/>
      <c r="C34" s="98"/>
      <c r="D34" s="98"/>
    </row>
    <row r="35" spans="1:4" ht="15.95" customHeight="1">
      <c r="A35" s="98"/>
      <c r="B35" s="98"/>
      <c r="C35" s="98"/>
      <c r="D35" s="98"/>
    </row>
    <row r="36" spans="1:4" ht="15.95" customHeight="1">
      <c r="A36" s="98"/>
      <c r="B36" s="98"/>
      <c r="C36" s="98"/>
      <c r="D36" s="98"/>
    </row>
    <row r="37" spans="1:4" ht="15.95" customHeight="1">
      <c r="A37" s="98"/>
      <c r="B37" s="98"/>
      <c r="C37" s="98"/>
      <c r="D37" s="98"/>
    </row>
  </sheetData>
  <mergeCells count="30">
    <mergeCell ref="A2:S2"/>
    <mergeCell ref="J25:J26"/>
    <mergeCell ref="K25:K26"/>
    <mergeCell ref="H25:I26"/>
    <mergeCell ref="M9:M10"/>
    <mergeCell ref="H9:J9"/>
    <mergeCell ref="A5:G5"/>
    <mergeCell ref="A6:G6"/>
    <mergeCell ref="A3:G3"/>
    <mergeCell ref="A24:F24"/>
    <mergeCell ref="L9:L10"/>
    <mergeCell ref="H19:J19"/>
    <mergeCell ref="H21:J21"/>
    <mergeCell ref="B9:D9"/>
    <mergeCell ref="E9:G9"/>
    <mergeCell ref="H3:L3"/>
    <mergeCell ref="A27:D27"/>
    <mergeCell ref="A28:D28"/>
    <mergeCell ref="A29:D33"/>
    <mergeCell ref="H7:K7"/>
    <mergeCell ref="M7:AC7"/>
    <mergeCell ref="A7:G7"/>
    <mergeCell ref="B8:G8"/>
    <mergeCell ref="A4:G4"/>
    <mergeCell ref="H4:L4"/>
    <mergeCell ref="H8:M8"/>
    <mergeCell ref="H6:K6"/>
    <mergeCell ref="H5:K5"/>
    <mergeCell ref="M5:AC5"/>
    <mergeCell ref="M6:AC6"/>
  </mergeCells>
  <pageMargins left="0.7" right="0.7" top="0.75" bottom="0.75" header="0.3" footer="0.3"/>
  <pageSetup paperSize="9" orientation="portrait" horizontalDpi="0" verticalDpi="0"/>
  <drawing r:id="rId1"/>
  <legacyDrawing r:id="rId2"/>
  <mc:AlternateContent xmlns:mc="http://schemas.openxmlformats.org/markup-compatibility/2006">
    <mc:Choice Requires="x14">
      <controls>
        <mc:AlternateContent xmlns:mc="http://schemas.openxmlformats.org/markup-compatibility/2006">
          <mc:Choice Requires="x14">
            <control shapeId="3074" r:id="rId3" name="Scroll Bar 2">
              <controlPr defaultSize="0" autoPict="0">
                <anchor moveWithCells="1">
                  <from>
                    <xdr:col>1</xdr:col>
                    <xdr:colOff>28575</xdr:colOff>
                    <xdr:row>12</xdr:row>
                    <xdr:rowOff>85725</xdr:rowOff>
                  </from>
                  <to>
                    <xdr:col>1</xdr:col>
                    <xdr:colOff>1676400</xdr:colOff>
                    <xdr:row>12</xdr:row>
                    <xdr:rowOff>333375</xdr:rowOff>
                  </to>
                </anchor>
              </controlPr>
            </control>
          </mc:Choice>
        </mc:AlternateContent>
        <mc:AlternateContent xmlns:mc="http://schemas.openxmlformats.org/markup-compatibility/2006">
          <mc:Choice Requires="x14">
            <control shapeId="3075" r:id="rId4" name="Scroll Bar 3">
              <controlPr defaultSize="0" autoPict="0">
                <anchor moveWithCells="1">
                  <from>
                    <xdr:col>1</xdr:col>
                    <xdr:colOff>28575</xdr:colOff>
                    <xdr:row>13</xdr:row>
                    <xdr:rowOff>104775</xdr:rowOff>
                  </from>
                  <to>
                    <xdr:col>1</xdr:col>
                    <xdr:colOff>1676400</xdr:colOff>
                    <xdr:row>13</xdr:row>
                    <xdr:rowOff>342900</xdr:rowOff>
                  </to>
                </anchor>
              </controlPr>
            </control>
          </mc:Choice>
        </mc:AlternateContent>
        <mc:AlternateContent xmlns:mc="http://schemas.openxmlformats.org/markup-compatibility/2006">
          <mc:Choice Requires="x14">
            <control shapeId="3076" r:id="rId5" name="Scroll Bar 4">
              <controlPr defaultSize="0" autoPict="0">
                <anchor moveWithCells="1">
                  <from>
                    <xdr:col>1</xdr:col>
                    <xdr:colOff>28575</xdr:colOff>
                    <xdr:row>14</xdr:row>
                    <xdr:rowOff>104775</xdr:rowOff>
                  </from>
                  <to>
                    <xdr:col>1</xdr:col>
                    <xdr:colOff>1676400</xdr:colOff>
                    <xdr:row>14</xdr:row>
                    <xdr:rowOff>342900</xdr:rowOff>
                  </to>
                </anchor>
              </controlPr>
            </control>
          </mc:Choice>
        </mc:AlternateContent>
        <mc:AlternateContent xmlns:mc="http://schemas.openxmlformats.org/markup-compatibility/2006">
          <mc:Choice Requires="x14">
            <control shapeId="3077" r:id="rId6" name="Scroll Bar 5">
              <controlPr defaultSize="0" autoPict="0">
                <anchor moveWithCells="1">
                  <from>
                    <xdr:col>1</xdr:col>
                    <xdr:colOff>28575</xdr:colOff>
                    <xdr:row>15</xdr:row>
                    <xdr:rowOff>114300</xdr:rowOff>
                  </from>
                  <to>
                    <xdr:col>1</xdr:col>
                    <xdr:colOff>1676400</xdr:colOff>
                    <xdr:row>15</xdr:row>
                    <xdr:rowOff>352425</xdr:rowOff>
                  </to>
                </anchor>
              </controlPr>
            </control>
          </mc:Choice>
        </mc:AlternateContent>
        <mc:AlternateContent xmlns:mc="http://schemas.openxmlformats.org/markup-compatibility/2006">
          <mc:Choice Requires="x14">
            <control shapeId="3078" r:id="rId7" name="Scroll Bar 6">
              <controlPr defaultSize="0" autoPict="0">
                <anchor moveWithCells="1">
                  <from>
                    <xdr:col>1</xdr:col>
                    <xdr:colOff>28575</xdr:colOff>
                    <xdr:row>16</xdr:row>
                    <xdr:rowOff>104775</xdr:rowOff>
                  </from>
                  <to>
                    <xdr:col>1</xdr:col>
                    <xdr:colOff>1676400</xdr:colOff>
                    <xdr:row>16</xdr:row>
                    <xdr:rowOff>342900</xdr:rowOff>
                  </to>
                </anchor>
              </controlPr>
            </control>
          </mc:Choice>
        </mc:AlternateContent>
        <mc:AlternateContent xmlns:mc="http://schemas.openxmlformats.org/markup-compatibility/2006">
          <mc:Choice Requires="x14">
            <control shapeId="3079" r:id="rId8" name="Scroll Bar 7">
              <controlPr defaultSize="0" autoPict="0">
                <anchor moveWithCells="1">
                  <from>
                    <xdr:col>1</xdr:col>
                    <xdr:colOff>28575</xdr:colOff>
                    <xdr:row>17</xdr:row>
                    <xdr:rowOff>85725</xdr:rowOff>
                  </from>
                  <to>
                    <xdr:col>1</xdr:col>
                    <xdr:colOff>1676400</xdr:colOff>
                    <xdr:row>17</xdr:row>
                    <xdr:rowOff>333375</xdr:rowOff>
                  </to>
                </anchor>
              </controlPr>
            </control>
          </mc:Choice>
        </mc:AlternateContent>
        <mc:AlternateContent xmlns:mc="http://schemas.openxmlformats.org/markup-compatibility/2006">
          <mc:Choice Requires="x14">
            <control shapeId="3091" r:id="rId9" name="Scroll Bar 19">
              <controlPr defaultSize="0" autoPict="0">
                <anchor moveWithCells="1">
                  <from>
                    <xdr:col>4</xdr:col>
                    <xdr:colOff>28575</xdr:colOff>
                    <xdr:row>10</xdr:row>
                    <xdr:rowOff>85725</xdr:rowOff>
                  </from>
                  <to>
                    <xdr:col>4</xdr:col>
                    <xdr:colOff>1676400</xdr:colOff>
                    <xdr:row>10</xdr:row>
                    <xdr:rowOff>333375</xdr:rowOff>
                  </to>
                </anchor>
              </controlPr>
            </control>
          </mc:Choice>
        </mc:AlternateContent>
        <mc:AlternateContent xmlns:mc="http://schemas.openxmlformats.org/markup-compatibility/2006">
          <mc:Choice Requires="x14">
            <control shapeId="3092" r:id="rId10" name="Scroll Bar 20">
              <controlPr defaultSize="0" autoPict="0">
                <anchor moveWithCells="1">
                  <from>
                    <xdr:col>4</xdr:col>
                    <xdr:colOff>28575</xdr:colOff>
                    <xdr:row>12</xdr:row>
                    <xdr:rowOff>85725</xdr:rowOff>
                  </from>
                  <to>
                    <xdr:col>4</xdr:col>
                    <xdr:colOff>1676400</xdr:colOff>
                    <xdr:row>12</xdr:row>
                    <xdr:rowOff>333375</xdr:rowOff>
                  </to>
                </anchor>
              </controlPr>
            </control>
          </mc:Choice>
        </mc:AlternateContent>
        <mc:AlternateContent xmlns:mc="http://schemas.openxmlformats.org/markup-compatibility/2006">
          <mc:Choice Requires="x14">
            <control shapeId="3093" r:id="rId11" name="Scroll Bar 21">
              <controlPr defaultSize="0" autoPict="0">
                <anchor moveWithCells="1">
                  <from>
                    <xdr:col>4</xdr:col>
                    <xdr:colOff>28575</xdr:colOff>
                    <xdr:row>13</xdr:row>
                    <xdr:rowOff>85725</xdr:rowOff>
                  </from>
                  <to>
                    <xdr:col>4</xdr:col>
                    <xdr:colOff>1676400</xdr:colOff>
                    <xdr:row>13</xdr:row>
                    <xdr:rowOff>333375</xdr:rowOff>
                  </to>
                </anchor>
              </controlPr>
            </control>
          </mc:Choice>
        </mc:AlternateContent>
        <mc:AlternateContent xmlns:mc="http://schemas.openxmlformats.org/markup-compatibility/2006">
          <mc:Choice Requires="x14">
            <control shapeId="3094" r:id="rId12" name="Scroll Bar 22">
              <controlPr defaultSize="0" autoPict="0">
                <anchor moveWithCells="1">
                  <from>
                    <xdr:col>4</xdr:col>
                    <xdr:colOff>28575</xdr:colOff>
                    <xdr:row>14</xdr:row>
                    <xdr:rowOff>85725</xdr:rowOff>
                  </from>
                  <to>
                    <xdr:col>4</xdr:col>
                    <xdr:colOff>1676400</xdr:colOff>
                    <xdr:row>14</xdr:row>
                    <xdr:rowOff>333375</xdr:rowOff>
                  </to>
                </anchor>
              </controlPr>
            </control>
          </mc:Choice>
        </mc:AlternateContent>
        <mc:AlternateContent xmlns:mc="http://schemas.openxmlformats.org/markup-compatibility/2006">
          <mc:Choice Requires="x14">
            <control shapeId="3095" r:id="rId13" name="Scroll Bar 23">
              <controlPr defaultSize="0" autoPict="0">
                <anchor moveWithCells="1">
                  <from>
                    <xdr:col>4</xdr:col>
                    <xdr:colOff>28575</xdr:colOff>
                    <xdr:row>15</xdr:row>
                    <xdr:rowOff>85725</xdr:rowOff>
                  </from>
                  <to>
                    <xdr:col>4</xdr:col>
                    <xdr:colOff>1676400</xdr:colOff>
                    <xdr:row>15</xdr:row>
                    <xdr:rowOff>333375</xdr:rowOff>
                  </to>
                </anchor>
              </controlPr>
            </control>
          </mc:Choice>
        </mc:AlternateContent>
        <mc:AlternateContent xmlns:mc="http://schemas.openxmlformats.org/markup-compatibility/2006">
          <mc:Choice Requires="x14">
            <control shapeId="3096" r:id="rId14" name="Scroll Bar 24">
              <controlPr defaultSize="0" autoPict="0">
                <anchor moveWithCells="1">
                  <from>
                    <xdr:col>4</xdr:col>
                    <xdr:colOff>28575</xdr:colOff>
                    <xdr:row>16</xdr:row>
                    <xdr:rowOff>85725</xdr:rowOff>
                  </from>
                  <to>
                    <xdr:col>4</xdr:col>
                    <xdr:colOff>1676400</xdr:colOff>
                    <xdr:row>16</xdr:row>
                    <xdr:rowOff>333375</xdr:rowOff>
                  </to>
                </anchor>
              </controlPr>
            </control>
          </mc:Choice>
        </mc:AlternateContent>
        <mc:AlternateContent xmlns:mc="http://schemas.openxmlformats.org/markup-compatibility/2006">
          <mc:Choice Requires="x14">
            <control shapeId="3097" r:id="rId15" name="Scroll Bar 25">
              <controlPr defaultSize="0" autoPict="0">
                <anchor moveWithCells="1">
                  <from>
                    <xdr:col>4</xdr:col>
                    <xdr:colOff>28575</xdr:colOff>
                    <xdr:row>17</xdr:row>
                    <xdr:rowOff>85725</xdr:rowOff>
                  </from>
                  <to>
                    <xdr:col>4</xdr:col>
                    <xdr:colOff>1676400</xdr:colOff>
                    <xdr:row>17</xdr:row>
                    <xdr:rowOff>333375</xdr:rowOff>
                  </to>
                </anchor>
              </controlPr>
            </control>
          </mc:Choice>
        </mc:AlternateContent>
        <mc:AlternateContent xmlns:mc="http://schemas.openxmlformats.org/markup-compatibility/2006">
          <mc:Choice Requires="x14">
            <control shapeId="3098" r:id="rId16" name="Scroll Bar 26">
              <controlPr defaultSize="0" autoPict="0">
                <anchor moveWithCells="1">
                  <from>
                    <xdr:col>1</xdr:col>
                    <xdr:colOff>9525</xdr:colOff>
                    <xdr:row>19</xdr:row>
                    <xdr:rowOff>104775</xdr:rowOff>
                  </from>
                  <to>
                    <xdr:col>1</xdr:col>
                    <xdr:colOff>1666875</xdr:colOff>
                    <xdr:row>19</xdr:row>
                    <xdr:rowOff>342900</xdr:rowOff>
                  </to>
                </anchor>
              </controlPr>
            </control>
          </mc:Choice>
        </mc:AlternateContent>
        <mc:AlternateContent xmlns:mc="http://schemas.openxmlformats.org/markup-compatibility/2006">
          <mc:Choice Requires="x14">
            <control shapeId="3100" r:id="rId17" name="Scroll Bar 28">
              <controlPr defaultSize="0" autoPict="0">
                <anchor moveWithCells="1">
                  <from>
                    <xdr:col>4</xdr:col>
                    <xdr:colOff>9525</xdr:colOff>
                    <xdr:row>19</xdr:row>
                    <xdr:rowOff>114300</xdr:rowOff>
                  </from>
                  <to>
                    <xdr:col>4</xdr:col>
                    <xdr:colOff>1666875</xdr:colOff>
                    <xdr:row>19</xdr:row>
                    <xdr:rowOff>352425</xdr:rowOff>
                  </to>
                </anchor>
              </controlPr>
            </control>
          </mc:Choice>
        </mc:AlternateContent>
        <mc:AlternateContent xmlns:mc="http://schemas.openxmlformats.org/markup-compatibility/2006">
          <mc:Choice Requires="x14">
            <control shapeId="3106" r:id="rId18" name="Scroll Bar 34">
              <controlPr defaultSize="0" autoPict="0">
                <anchor moveWithCells="1">
                  <from>
                    <xdr:col>4</xdr:col>
                    <xdr:colOff>28575</xdr:colOff>
                    <xdr:row>21</xdr:row>
                    <xdr:rowOff>85725</xdr:rowOff>
                  </from>
                  <to>
                    <xdr:col>4</xdr:col>
                    <xdr:colOff>1676400</xdr:colOff>
                    <xdr:row>21</xdr:row>
                    <xdr:rowOff>333375</xdr:rowOff>
                  </to>
                </anchor>
              </controlPr>
            </control>
          </mc:Choice>
        </mc:AlternateContent>
        <mc:AlternateContent xmlns:mc="http://schemas.openxmlformats.org/markup-compatibility/2006">
          <mc:Choice Requires="x14">
            <control shapeId="3107" r:id="rId19" name="Scroll Bar 35">
              <controlPr defaultSize="0" autoPict="0">
                <anchor moveWithCells="1">
                  <from>
                    <xdr:col>1</xdr:col>
                    <xdr:colOff>28575</xdr:colOff>
                    <xdr:row>10</xdr:row>
                    <xdr:rowOff>104775</xdr:rowOff>
                  </from>
                  <to>
                    <xdr:col>1</xdr:col>
                    <xdr:colOff>1676400</xdr:colOff>
                    <xdr:row>10</xdr:row>
                    <xdr:rowOff>342900</xdr:rowOff>
                  </to>
                </anchor>
              </controlPr>
            </control>
          </mc:Choice>
        </mc:AlternateContent>
        <mc:AlternateContent xmlns:mc="http://schemas.openxmlformats.org/markup-compatibility/2006">
          <mc:Choice Requires="x14">
            <control shapeId="3114" r:id="rId20" name="Scroll Bar 42">
              <controlPr defaultSize="0" autoPict="0">
                <anchor moveWithCells="1">
                  <from>
                    <xdr:col>1</xdr:col>
                    <xdr:colOff>28575</xdr:colOff>
                    <xdr:row>11</xdr:row>
                    <xdr:rowOff>114300</xdr:rowOff>
                  </from>
                  <to>
                    <xdr:col>1</xdr:col>
                    <xdr:colOff>1676400</xdr:colOff>
                    <xdr:row>11</xdr:row>
                    <xdr:rowOff>352425</xdr:rowOff>
                  </to>
                </anchor>
              </controlPr>
            </control>
          </mc:Choice>
        </mc:AlternateContent>
        <mc:AlternateContent xmlns:mc="http://schemas.openxmlformats.org/markup-compatibility/2006">
          <mc:Choice Requires="x14">
            <control shapeId="3120" r:id="rId21" name="Scroll Bar 48">
              <controlPr defaultSize="0" autoPict="0">
                <anchor moveWithCells="1">
                  <from>
                    <xdr:col>4</xdr:col>
                    <xdr:colOff>28575</xdr:colOff>
                    <xdr:row>11</xdr:row>
                    <xdr:rowOff>104775</xdr:rowOff>
                  </from>
                  <to>
                    <xdr:col>4</xdr:col>
                    <xdr:colOff>1676400</xdr:colOff>
                    <xdr:row>11</xdr:row>
                    <xdr:rowOff>342900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9" operator="containsText" id="{C52FA6DA-9CCB-084A-A43E-3ADDEEE665F5}">
            <xm:f>NOT(ISERROR(SEARCH("-",C11)))</xm:f>
            <xm:f>"-"</xm:f>
            <x14:dxf>
              <font>
                <color rgb="FF9C0006"/>
              </font>
              <fill>
                <patternFill>
                  <bgColor rgb="FFFFC7CE"/>
                </patternFill>
              </fill>
            </x14:dxf>
          </x14:cfRule>
          <xm:sqref>C11:C18</xm:sqref>
        </x14:conditionalFormatting>
        <x14:conditionalFormatting xmlns:xm="http://schemas.microsoft.com/office/excel/2006/main">
          <x14:cfRule type="cellIs" priority="62" operator="equal" id="{168E127B-C810-3F43-9D30-1871F923DC59}">
            <xm:f>'Back-end'!#REF!</xm:f>
            <x14:dxf>
              <font>
                <color rgb="FF006100"/>
              </font>
              <fill>
                <patternFill>
                  <bgColor rgb="FFC6EFCE"/>
                </patternFill>
              </fill>
            </x14:dxf>
          </x14:cfRule>
          <xm:sqref>F19:G21 F22</xm:sqref>
        </x14:conditionalFormatting>
        <x14:conditionalFormatting xmlns:xm="http://schemas.microsoft.com/office/excel/2006/main">
          <x14:cfRule type="containsText" priority="6" operator="containsText" id="{C4B0E293-EED5-984F-9396-B7230BA0ADB4}">
            <xm:f>NOT(ISERROR(SEARCH("-",F20)))</xm:f>
            <xm:f>"-"</xm:f>
            <x14:dxf>
              <font>
                <color rgb="FF9C0006"/>
              </font>
              <fill>
                <patternFill>
                  <bgColor rgb="FFFFC7CE"/>
                </patternFill>
              </fill>
            </x14:dxf>
          </x14:cfRule>
          <x14:cfRule type="expression" priority="64" id="{0AF43320-4922-6C45-AC00-B0AE9A7690FE}">
            <xm:f>OR(AND(#REF!='Back-end'!#REF!,$F$20&lt;0),AND(#REF!='Back-end'!#REF!,$F$20&gt;0))</xm:f>
            <x14:dxf>
              <font>
                <color rgb="FF9C0006"/>
              </font>
              <fill>
                <patternFill>
                  <bgColor rgb="FFFFC7CE"/>
                </patternFill>
              </fill>
            </x14:dxf>
          </x14:cfRule>
          <xm:sqref>F20:G20</xm:sqref>
        </x14:conditionalFormatting>
        <x14:conditionalFormatting xmlns:xm="http://schemas.microsoft.com/office/excel/2006/main">
          <x14:cfRule type="containsText" priority="5" operator="containsText" id="{1CD6732E-F63F-4C42-8EE2-1F69B21843FA}">
            <xm:f>NOT(ISERROR(SEARCH("-",F22)))</xm:f>
            <xm:f>"-"</xm:f>
            <x14:dxf>
              <font>
                <color rgb="FF9C0006"/>
              </font>
              <fill>
                <patternFill>
                  <bgColor rgb="FFFFC7CE"/>
                </patternFill>
              </fill>
            </x14:dxf>
          </x14:cfRule>
          <x14:cfRule type="expression" priority="65" id="{6C7BEDDD-B588-CA4A-9DE2-DB2276722DC2}">
            <xm:f>OR(AND(#REF!='Back-end'!#REF!,$F$22&lt;0),AND(#REF!='Back-end'!#REF!,$F$22&gt;0))</xm:f>
            <x14:dxf>
              <font>
                <color rgb="FF9C0006"/>
              </font>
              <fill>
                <patternFill>
                  <bgColor rgb="FFFFC7CE"/>
                </patternFill>
              </fill>
            </x14:dxf>
          </x14:cfRule>
          <xm:sqref>F22</xm:sqref>
        </x14:conditionalFormatting>
        <x14:conditionalFormatting xmlns:xm="http://schemas.microsoft.com/office/excel/2006/main">
          <x14:cfRule type="expression" priority="66" id="{544107E1-B3D0-C646-8794-4BA2E7DE4252}">
            <xm:f>OR(AND(#REF!='Back-end'!#REF!,H22&lt;0),AND(#REF!='Back-end'!#REF!,H22&gt;0))</xm:f>
            <x14:dxf>
              <font>
                <color rgb="FF9C0006"/>
              </font>
              <fill>
                <patternFill>
                  <bgColor rgb="FFFFC7CE"/>
                </patternFill>
              </fill>
            </x14:dxf>
          </x14:cfRule>
          <xm:sqref>H24:J24 H22:J22 L22 L24</xm:sqref>
        </x14:conditionalFormatting>
        <x14:conditionalFormatting xmlns:xm="http://schemas.microsoft.com/office/excel/2006/main">
          <x14:cfRule type="containsText" priority="7" operator="containsText" id="{2E61F186-3F40-4B40-8B2E-DC828603FDC6}">
            <xm:f>NOT(ISERROR(SEARCH("-",F11)))</xm:f>
            <xm:f>"-"</xm:f>
            <x14:dxf>
              <font>
                <color rgb="FF9C0006"/>
              </font>
              <fill>
                <patternFill>
                  <bgColor rgb="FFFFC7CE"/>
                </patternFill>
              </fill>
            </x14:dxf>
          </x14:cfRule>
          <xm:sqref>F11:F18</xm:sqref>
        </x14:conditionalFormatting>
        <x14:conditionalFormatting xmlns:xm="http://schemas.microsoft.com/office/excel/2006/main">
          <x14:cfRule type="containsText" priority="4" operator="containsText" id="{007C5570-8F49-5146-94A5-B5495560483A}">
            <xm:f>NOT(ISERROR(SEARCH("-",H11)))</xm:f>
            <xm:f>"-"</xm:f>
            <x14:dxf>
              <font>
                <color rgb="FF9C0006"/>
              </font>
              <fill>
                <patternFill>
                  <bgColor rgb="FFFFC7CE"/>
                </patternFill>
              </fill>
            </x14:dxf>
          </x14:cfRule>
          <xm:sqref>H11:J18</xm:sqref>
        </x14:conditionalFormatting>
        <x14:conditionalFormatting xmlns:xm="http://schemas.microsoft.com/office/excel/2006/main">
          <x14:cfRule type="containsText" priority="3" operator="containsText" id="{5E7D5655-5C59-754E-B105-FEC76028E89C}">
            <xm:f>NOT(ISERROR(SEARCH("-",H20)))</xm:f>
            <xm:f>"-"</xm:f>
            <x14:dxf>
              <font>
                <color rgb="FF9C0006"/>
              </font>
              <fill>
                <patternFill>
                  <bgColor rgb="FFFFC7CE"/>
                </patternFill>
              </fill>
            </x14:dxf>
          </x14:cfRule>
          <xm:sqref>H20:J20</xm:sqref>
        </x14:conditionalFormatting>
        <x14:conditionalFormatting xmlns:xm="http://schemas.microsoft.com/office/excel/2006/main">
          <x14:cfRule type="containsText" priority="2" operator="containsText" id="{17391F3A-BD83-8142-B364-E6567D135B91}">
            <xm:f>NOT(ISERROR(SEARCH("-",H22)))</xm:f>
            <xm:f>"-"</xm:f>
            <x14:dxf>
              <font>
                <color rgb="FF9C0006"/>
              </font>
              <fill>
                <patternFill>
                  <bgColor rgb="FFFFC7CE"/>
                </patternFill>
              </fill>
            </x14:dxf>
          </x14:cfRule>
          <xm:sqref>H22:J22</xm:sqref>
        </x14:conditionalFormatting>
        <x14:conditionalFormatting xmlns:xm="http://schemas.microsoft.com/office/excel/2006/main">
          <x14:cfRule type="notContainsText" priority="1" operator="notContains" id="{74F4D3A6-D921-AB4D-99F5-05F0639E6045}">
            <xm:f>ISERROR(SEARCH("-",L11))</xm:f>
            <xm:f>"-"</xm:f>
            <x14:dxf>
              <font>
                <color rgb="FF9C0006"/>
              </font>
              <fill>
                <patternFill>
                  <bgColor rgb="FFFFC7CE"/>
                </patternFill>
              </fill>
            </x14:dxf>
          </x14:cfRule>
          <xm:sqref>L11:L18 L20 L22 L24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F1ADC2D-6634-1D49-B9BC-A55CD8B77DA0}">
          <x14:formula1>
            <xm:f>'Scenarios &amp; Parameters'!$A$6:$A$11</xm:f>
          </x14:formula1>
          <xm:sqref>H6:K6</xm:sqref>
        </x14:dataValidation>
        <x14:dataValidation type="list" allowBlank="1" showInputMessage="1" showErrorMessage="1" xr:uid="{784AA498-A4D2-0A43-92A6-323924724D66}">
          <x14:formula1>
            <xm:f>'Scenarios &amp; Parameters'!$I$6:$I$12</xm:f>
          </x14:formula1>
          <xm:sqref>A28:D28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766A2-274C-E242-8E38-A4A01848D519}">
  <sheetPr codeName="Sheet3"/>
  <dimension ref="A1:AU112"/>
  <sheetViews>
    <sheetView topLeftCell="A20" zoomScale="139" zoomScaleNormal="139" workbookViewId="0">
      <selection activeCell="A66" sqref="A66"/>
    </sheetView>
  </sheetViews>
  <sheetFormatPr defaultColWidth="11" defaultRowHeight="15.75"/>
  <cols>
    <col min="1" max="1" width="39.375" style="31" customWidth="1"/>
    <col min="2" max="2" width="17" style="31" customWidth="1"/>
    <col min="3" max="3" width="14.875" style="31" customWidth="1"/>
    <col min="4" max="4" width="17.5" style="31" customWidth="1"/>
    <col min="5" max="5" width="15.125" style="31" customWidth="1"/>
    <col min="6" max="6" width="14" style="31" customWidth="1"/>
    <col min="7" max="8" width="13.625" style="31" customWidth="1"/>
    <col min="9" max="11" width="12.125" style="31" bestFit="1" customWidth="1"/>
    <col min="12" max="22" width="10.875" style="31"/>
    <col min="23" max="23" width="12.5" style="31" customWidth="1"/>
    <col min="24" max="24" width="10.875" style="31"/>
    <col min="25" max="25" width="12.5" style="31" customWidth="1"/>
    <col min="26" max="26" width="18" style="31" customWidth="1"/>
    <col min="27" max="27" width="10.875" style="31"/>
    <col min="28" max="28" width="18.5" style="31" customWidth="1"/>
    <col min="29" max="36" width="10.875" style="31"/>
  </cols>
  <sheetData>
    <row r="1" spans="1:35" ht="36" customHeight="1">
      <c r="A1" s="32"/>
      <c r="B1" s="143" t="s">
        <v>18</v>
      </c>
      <c r="C1" s="144"/>
      <c r="D1" s="144"/>
      <c r="E1" s="144"/>
      <c r="F1" s="145"/>
      <c r="G1" s="143" t="s">
        <v>57</v>
      </c>
      <c r="H1" s="144"/>
      <c r="I1" s="144"/>
      <c r="J1" s="144"/>
      <c r="K1" s="145"/>
      <c r="L1"/>
      <c r="M1"/>
      <c r="N1"/>
      <c r="O1"/>
      <c r="P1"/>
      <c r="Q1" s="141"/>
      <c r="R1" s="142"/>
      <c r="V1" s="31" t="s">
        <v>27</v>
      </c>
      <c r="X1" s="31" t="s">
        <v>17</v>
      </c>
      <c r="AB1" s="31" t="s">
        <v>28</v>
      </c>
      <c r="AF1" s="31" t="s">
        <v>29</v>
      </c>
    </row>
    <row r="2" spans="1:35" ht="45">
      <c r="A2" s="32"/>
      <c r="B2" s="33" t="s">
        <v>20</v>
      </c>
      <c r="C2" s="33" t="s">
        <v>21</v>
      </c>
      <c r="D2" s="33" t="s">
        <v>22</v>
      </c>
      <c r="E2" s="33" t="s">
        <v>23</v>
      </c>
      <c r="F2" s="34" t="s">
        <v>26</v>
      </c>
      <c r="G2" s="33" t="s">
        <v>20</v>
      </c>
      <c r="H2" s="33" t="s">
        <v>21</v>
      </c>
      <c r="I2" s="33" t="s">
        <v>22</v>
      </c>
      <c r="J2" s="33" t="s">
        <v>23</v>
      </c>
      <c r="K2" s="34" t="s">
        <v>59</v>
      </c>
      <c r="L2"/>
      <c r="M2"/>
      <c r="N2"/>
      <c r="O2"/>
      <c r="P2"/>
      <c r="Q2" s="33"/>
      <c r="R2" s="33"/>
      <c r="X2" s="35" t="s">
        <v>30</v>
      </c>
      <c r="Y2" s="31" t="s">
        <v>32</v>
      </c>
      <c r="Z2" s="35" t="s">
        <v>31</v>
      </c>
      <c r="AA2" s="31" t="s">
        <v>32</v>
      </c>
      <c r="AB2" s="35" t="s">
        <v>30</v>
      </c>
      <c r="AC2" s="31" t="s">
        <v>32</v>
      </c>
      <c r="AD2" s="35" t="s">
        <v>31</v>
      </c>
      <c r="AE2" s="31" t="s">
        <v>32</v>
      </c>
      <c r="AF2" s="35" t="s">
        <v>30</v>
      </c>
      <c r="AG2" s="31" t="s">
        <v>32</v>
      </c>
      <c r="AH2" s="35" t="s">
        <v>31</v>
      </c>
      <c r="AI2" s="31" t="s">
        <v>32</v>
      </c>
    </row>
    <row r="3" spans="1:35">
      <c r="A3" s="36" t="s">
        <v>51</v>
      </c>
      <c r="B3" s="37">
        <v>-0.1</v>
      </c>
      <c r="C3" s="37">
        <v>0.1</v>
      </c>
      <c r="D3" s="38">
        <v>1E-3</v>
      </c>
      <c r="E3" s="31">
        <v>136</v>
      </c>
      <c r="F3" s="39">
        <f>(E3-100)/100/10</f>
        <v>3.5999999999999997E-2</v>
      </c>
      <c r="G3" s="31">
        <v>-2</v>
      </c>
      <c r="H3" s="31">
        <v>8</v>
      </c>
      <c r="I3" s="54">
        <v>0.1</v>
      </c>
      <c r="J3" s="54">
        <v>171</v>
      </c>
      <c r="K3" s="57">
        <f>(J3/20)-2</f>
        <v>6.5500000000000007</v>
      </c>
      <c r="L3"/>
      <c r="M3"/>
      <c r="N3"/>
      <c r="O3"/>
      <c r="P3"/>
      <c r="W3" s="31" t="s">
        <v>8</v>
      </c>
    </row>
    <row r="4" spans="1:35">
      <c r="A4" s="36" t="s">
        <v>48</v>
      </c>
      <c r="B4" s="37">
        <v>-0.1</v>
      </c>
      <c r="C4" s="37">
        <v>0.1</v>
      </c>
      <c r="D4" s="38">
        <v>1E-3</v>
      </c>
      <c r="E4" s="32">
        <v>164</v>
      </c>
      <c r="F4" s="39">
        <f t="shared" ref="F4:F9" si="0">(E4-100)/100/10</f>
        <v>6.4000000000000001E-2</v>
      </c>
      <c r="G4" s="31">
        <v>0</v>
      </c>
      <c r="H4" s="31">
        <v>6</v>
      </c>
      <c r="I4" s="54">
        <v>0.1</v>
      </c>
      <c r="J4" s="54">
        <v>97</v>
      </c>
      <c r="K4" s="57">
        <f>(J4/33.33)</f>
        <v>2.9102910291029103</v>
      </c>
      <c r="L4"/>
      <c r="M4"/>
      <c r="N4"/>
      <c r="O4"/>
      <c r="P4"/>
    </row>
    <row r="5" spans="1:35">
      <c r="A5" s="36" t="s">
        <v>0</v>
      </c>
      <c r="B5" s="37">
        <v>-0.1</v>
      </c>
      <c r="C5" s="37">
        <v>0.1</v>
      </c>
      <c r="D5" s="38">
        <v>1E-3</v>
      </c>
      <c r="E5" s="31">
        <v>125</v>
      </c>
      <c r="F5" s="39">
        <f t="shared" si="0"/>
        <v>2.5000000000000001E-2</v>
      </c>
      <c r="G5" s="31">
        <v>-5</v>
      </c>
      <c r="H5" s="31">
        <v>5</v>
      </c>
      <c r="I5" s="54">
        <v>0.1</v>
      </c>
      <c r="J5" s="54">
        <v>42</v>
      </c>
      <c r="K5" s="57">
        <f>(J5/20)-5</f>
        <v>-2.9</v>
      </c>
      <c r="L5"/>
      <c r="M5"/>
      <c r="N5"/>
      <c r="O5"/>
      <c r="P5"/>
      <c r="W5" s="31" t="s">
        <v>0</v>
      </c>
    </row>
    <row r="6" spans="1:35">
      <c r="A6" s="36" t="s">
        <v>1</v>
      </c>
      <c r="B6" s="37">
        <v>-0.1</v>
      </c>
      <c r="C6" s="37">
        <v>0.1</v>
      </c>
      <c r="D6" s="38">
        <v>1E-3</v>
      </c>
      <c r="E6" s="31">
        <v>77</v>
      </c>
      <c r="F6" s="39">
        <f t="shared" si="0"/>
        <v>-2.3E-2</v>
      </c>
      <c r="G6" s="31">
        <v>-2</v>
      </c>
      <c r="H6" s="31">
        <v>3</v>
      </c>
      <c r="I6" s="54">
        <v>0.2</v>
      </c>
      <c r="J6" s="54">
        <v>153</v>
      </c>
      <c r="K6" s="57">
        <f>(J6/40)-2</f>
        <v>1.8250000000000002</v>
      </c>
      <c r="L6"/>
      <c r="M6"/>
      <c r="N6"/>
      <c r="O6"/>
      <c r="P6"/>
      <c r="W6" s="31" t="s">
        <v>1</v>
      </c>
    </row>
    <row r="7" spans="1:35">
      <c r="A7" s="36" t="s">
        <v>5</v>
      </c>
      <c r="B7" s="37">
        <v>-0.1</v>
      </c>
      <c r="C7" s="37">
        <v>0.1</v>
      </c>
      <c r="D7" s="38">
        <v>1E-3</v>
      </c>
      <c r="E7" s="31">
        <v>152</v>
      </c>
      <c r="F7" s="39">
        <f t="shared" si="0"/>
        <v>5.2000000000000005E-2</v>
      </c>
      <c r="G7" s="31">
        <v>0</v>
      </c>
      <c r="H7" s="31">
        <v>1</v>
      </c>
      <c r="I7" s="54">
        <v>0.01</v>
      </c>
      <c r="J7" s="54">
        <v>61</v>
      </c>
      <c r="K7" s="57">
        <f>(J7/200)</f>
        <v>0.30499999999999999</v>
      </c>
      <c r="L7"/>
      <c r="M7"/>
      <c r="N7"/>
      <c r="O7"/>
      <c r="P7"/>
      <c r="W7" s="31" t="s">
        <v>5</v>
      </c>
    </row>
    <row r="8" spans="1:35">
      <c r="A8" s="36" t="s">
        <v>2</v>
      </c>
      <c r="B8" s="37">
        <v>-0.1</v>
      </c>
      <c r="C8" s="37">
        <v>0.1</v>
      </c>
      <c r="D8" s="38">
        <v>1E-3</v>
      </c>
      <c r="E8" s="31">
        <v>128</v>
      </c>
      <c r="F8" s="39">
        <f t="shared" si="0"/>
        <v>2.8000000000000004E-2</v>
      </c>
      <c r="G8" s="31">
        <v>-0.5</v>
      </c>
      <c r="H8" s="31">
        <v>0.5</v>
      </c>
      <c r="I8" s="54">
        <v>0.01</v>
      </c>
      <c r="J8" s="54">
        <v>72</v>
      </c>
      <c r="K8" s="57">
        <f>(J8/200)-0.5</f>
        <v>-0.14000000000000001</v>
      </c>
      <c r="L8"/>
      <c r="M8"/>
      <c r="N8"/>
      <c r="O8"/>
      <c r="P8"/>
      <c r="W8" s="31" t="s">
        <v>2</v>
      </c>
    </row>
    <row r="9" spans="1:35">
      <c r="A9" s="36" t="s">
        <v>7</v>
      </c>
      <c r="B9" s="37">
        <v>-0.1</v>
      </c>
      <c r="C9" s="37">
        <v>0.1</v>
      </c>
      <c r="D9" s="38">
        <v>1E-3</v>
      </c>
      <c r="E9" s="31">
        <v>125</v>
      </c>
      <c r="F9" s="39">
        <f t="shared" si="0"/>
        <v>2.5000000000000001E-2</v>
      </c>
      <c r="G9" s="31">
        <v>-1</v>
      </c>
      <c r="H9" s="31">
        <v>1</v>
      </c>
      <c r="I9" s="54">
        <v>0.02</v>
      </c>
      <c r="J9" s="54">
        <v>68</v>
      </c>
      <c r="K9" s="57">
        <f>(J9/100)-1</f>
        <v>-0.31999999999999995</v>
      </c>
      <c r="L9"/>
      <c r="M9"/>
      <c r="N9"/>
      <c r="O9"/>
      <c r="P9"/>
      <c r="W9" s="31" t="s">
        <v>7</v>
      </c>
    </row>
    <row r="10" spans="1:35">
      <c r="A10" s="36" t="s">
        <v>3</v>
      </c>
      <c r="B10" s="37">
        <v>-0.1</v>
      </c>
      <c r="C10" s="37">
        <v>0.1</v>
      </c>
      <c r="D10" s="38">
        <v>1E-3</v>
      </c>
      <c r="E10" s="31">
        <v>126</v>
      </c>
      <c r="F10" s="39">
        <f>(E10-100)/100/10</f>
        <v>2.6000000000000002E-2</v>
      </c>
      <c r="G10" s="31">
        <v>-1.5</v>
      </c>
      <c r="H10" s="31">
        <v>1.5</v>
      </c>
      <c r="I10" s="54">
        <v>0.03</v>
      </c>
      <c r="J10" s="54">
        <v>53</v>
      </c>
      <c r="K10" s="57">
        <f>(J10*3/200)-1.5</f>
        <v>-0.70499999999999996</v>
      </c>
      <c r="L10"/>
      <c r="M10"/>
      <c r="N10"/>
      <c r="O10"/>
      <c r="P10"/>
      <c r="W10" s="31" t="s">
        <v>3</v>
      </c>
    </row>
    <row r="11" spans="1:35" ht="38.1" customHeight="1">
      <c r="A11" s="32"/>
      <c r="B11" s="143" t="s">
        <v>24</v>
      </c>
      <c r="C11" s="144"/>
      <c r="D11" s="144"/>
      <c r="E11" s="144"/>
      <c r="F11" s="145"/>
      <c r="I11" s="54"/>
      <c r="J11" s="54"/>
      <c r="K11" s="57"/>
      <c r="L11"/>
      <c r="M11"/>
      <c r="N11"/>
      <c r="O11"/>
      <c r="P11"/>
      <c r="W11" s="31" t="s">
        <v>16</v>
      </c>
    </row>
    <row r="12" spans="1:35">
      <c r="A12" s="36" t="s">
        <v>16</v>
      </c>
      <c r="B12" s="37">
        <v>-0.01</v>
      </c>
      <c r="C12" s="37">
        <v>0.02</v>
      </c>
      <c r="E12" s="31">
        <v>158</v>
      </c>
      <c r="F12" s="39">
        <f>(E12-100)/100/100</f>
        <v>5.7999999999999996E-3</v>
      </c>
      <c r="G12" s="31">
        <v>0</v>
      </c>
      <c r="H12" s="31">
        <v>10</v>
      </c>
      <c r="I12" s="54">
        <v>0.1</v>
      </c>
      <c r="J12" s="54">
        <v>36</v>
      </c>
      <c r="K12" s="57">
        <f>J12/20</f>
        <v>1.8</v>
      </c>
      <c r="L12"/>
      <c r="M12"/>
      <c r="N12"/>
      <c r="O12"/>
      <c r="P12"/>
      <c r="W12" s="31" t="s">
        <v>4</v>
      </c>
    </row>
    <row r="13" spans="1:35">
      <c r="A13" s="32"/>
      <c r="F13" s="39"/>
      <c r="I13" s="54"/>
      <c r="J13" s="54"/>
      <c r="K13" s="57"/>
      <c r="L13"/>
      <c r="M13"/>
      <c r="N13"/>
      <c r="O13"/>
      <c r="P13"/>
    </row>
    <row r="14" spans="1:35">
      <c r="A14" s="36" t="s">
        <v>4</v>
      </c>
      <c r="B14" s="31" t="s">
        <v>25</v>
      </c>
      <c r="C14" s="31" t="s">
        <v>25</v>
      </c>
      <c r="D14" s="31" t="s">
        <v>25</v>
      </c>
      <c r="E14" s="31" t="s">
        <v>25</v>
      </c>
      <c r="F14" s="31" t="s">
        <v>25</v>
      </c>
      <c r="G14" s="56">
        <v>-2</v>
      </c>
      <c r="H14" s="56">
        <v>3</v>
      </c>
      <c r="I14" s="54">
        <v>0.05</v>
      </c>
      <c r="J14" s="54">
        <v>52</v>
      </c>
      <c r="K14" s="57">
        <f>J14/40-2</f>
        <v>-0.7</v>
      </c>
      <c r="L14"/>
      <c r="M14"/>
      <c r="N14"/>
      <c r="O14"/>
      <c r="P14"/>
    </row>
    <row r="15" spans="1:35">
      <c r="A15" s="32"/>
    </row>
    <row r="16" spans="1:35">
      <c r="A16" s="41" t="s">
        <v>6</v>
      </c>
    </row>
    <row r="17" spans="1:47">
      <c r="A17" s="32"/>
      <c r="B17" s="30">
        <v>2005</v>
      </c>
      <c r="C17" s="30">
        <v>2006</v>
      </c>
      <c r="D17" s="30">
        <v>2007</v>
      </c>
      <c r="E17" s="30">
        <v>2008</v>
      </c>
      <c r="F17" s="30">
        <v>2009</v>
      </c>
      <c r="G17" s="30">
        <v>2010</v>
      </c>
      <c r="H17" s="30">
        <v>2011</v>
      </c>
      <c r="I17" s="30">
        <v>2012</v>
      </c>
      <c r="J17" s="30">
        <v>2013</v>
      </c>
      <c r="K17" s="30">
        <v>2014</v>
      </c>
      <c r="L17" s="30">
        <v>2015</v>
      </c>
      <c r="M17" s="30">
        <v>2016</v>
      </c>
      <c r="N17" s="30">
        <v>2017</v>
      </c>
      <c r="O17" s="30">
        <v>2018</v>
      </c>
      <c r="P17" s="30">
        <v>2019</v>
      </c>
      <c r="Q17" s="30">
        <v>2020</v>
      </c>
      <c r="R17" s="30">
        <v>2021</v>
      </c>
      <c r="S17" s="30">
        <v>2022</v>
      </c>
      <c r="T17" s="30">
        <v>2023</v>
      </c>
      <c r="U17" s="30">
        <v>2024</v>
      </c>
      <c r="V17" s="30">
        <v>2025</v>
      </c>
      <c r="W17" s="30">
        <v>2026</v>
      </c>
      <c r="X17" s="30">
        <v>2027</v>
      </c>
      <c r="Y17" s="30">
        <v>2028</v>
      </c>
      <c r="Z17" s="30">
        <v>2029</v>
      </c>
      <c r="AA17" s="30">
        <v>2030</v>
      </c>
      <c r="AB17" s="30">
        <v>2031</v>
      </c>
      <c r="AC17" s="30">
        <v>2032</v>
      </c>
      <c r="AD17" s="30">
        <v>2033</v>
      </c>
      <c r="AE17" s="30">
        <v>2034</v>
      </c>
      <c r="AF17" s="30">
        <v>2035</v>
      </c>
      <c r="AG17" s="30">
        <v>2036</v>
      </c>
      <c r="AH17" s="30">
        <v>2037</v>
      </c>
      <c r="AI17" s="30">
        <v>2038</v>
      </c>
      <c r="AJ17" s="30">
        <v>2039</v>
      </c>
      <c r="AK17" s="30">
        <v>2040</v>
      </c>
      <c r="AL17" s="30">
        <v>2041</v>
      </c>
      <c r="AM17" s="30">
        <v>2042</v>
      </c>
      <c r="AN17" s="30">
        <v>2043</v>
      </c>
      <c r="AO17" s="30">
        <v>2044</v>
      </c>
      <c r="AP17" s="30">
        <v>2045</v>
      </c>
      <c r="AQ17" s="30">
        <v>2046</v>
      </c>
      <c r="AR17" s="30">
        <v>2047</v>
      </c>
      <c r="AS17" s="30">
        <v>2048</v>
      </c>
      <c r="AT17" s="30">
        <v>2049</v>
      </c>
      <c r="AU17" s="30">
        <v>2050</v>
      </c>
    </row>
    <row r="18" spans="1:47">
      <c r="A18" s="32" t="s">
        <v>51</v>
      </c>
      <c r="B18" s="54">
        <v>198.48345</v>
      </c>
      <c r="C18" s="54">
        <v>193.63400999999999</v>
      </c>
      <c r="D18" s="54">
        <v>192.43449999999999</v>
      </c>
      <c r="E18" s="54">
        <v>171.28127999999998</v>
      </c>
      <c r="F18" s="54">
        <v>164.31638999999998</v>
      </c>
      <c r="G18" s="54">
        <v>152.74628999999999</v>
      </c>
      <c r="H18" s="54">
        <v>140.80292</v>
      </c>
      <c r="I18" s="54">
        <v>141.79543000000001</v>
      </c>
      <c r="J18" s="54">
        <v>134.30339000000001</v>
      </c>
      <c r="K18" s="54">
        <v>136.70854</v>
      </c>
      <c r="L18" s="54">
        <v>117.43579999999999</v>
      </c>
      <c r="M18" s="54">
        <v>114.04597000000001</v>
      </c>
      <c r="N18" s="54">
        <v>112.16831999999999</v>
      </c>
      <c r="O18" s="54">
        <f>IF(N18-$K$3 &gt; 0, N18-$K$3, 0)</f>
        <v>105.61832</v>
      </c>
      <c r="P18" s="54">
        <f t="shared" ref="P18:AU18" si="1">IF(O18-$K$3 &gt; 0, O18-$K$3, 0)</f>
        <v>99.06832</v>
      </c>
      <c r="Q18" s="54">
        <f t="shared" si="1"/>
        <v>92.518320000000003</v>
      </c>
      <c r="R18" s="54">
        <f t="shared" si="1"/>
        <v>85.968320000000006</v>
      </c>
      <c r="S18" s="54">
        <f t="shared" si="1"/>
        <v>79.418320000000008</v>
      </c>
      <c r="T18" s="54">
        <f t="shared" si="1"/>
        <v>72.868320000000011</v>
      </c>
      <c r="U18" s="54">
        <f t="shared" si="1"/>
        <v>66.318320000000014</v>
      </c>
      <c r="V18" s="54">
        <f t="shared" si="1"/>
        <v>59.768320000000017</v>
      </c>
      <c r="W18" s="54">
        <f t="shared" si="1"/>
        <v>53.21832000000002</v>
      </c>
      <c r="X18" s="54">
        <f t="shared" si="1"/>
        <v>46.668320000000023</v>
      </c>
      <c r="Y18" s="54">
        <f t="shared" si="1"/>
        <v>40.118320000000026</v>
      </c>
      <c r="Z18" s="54">
        <f t="shared" si="1"/>
        <v>33.568320000000028</v>
      </c>
      <c r="AA18" s="54">
        <f t="shared" si="1"/>
        <v>27.018320000000028</v>
      </c>
      <c r="AB18" s="54">
        <f t="shared" si="1"/>
        <v>20.468320000000027</v>
      </c>
      <c r="AC18" s="54">
        <f t="shared" si="1"/>
        <v>13.918320000000026</v>
      </c>
      <c r="AD18" s="54">
        <f t="shared" si="1"/>
        <v>7.3683200000000255</v>
      </c>
      <c r="AE18" s="54">
        <f t="shared" si="1"/>
        <v>0.81832000000002481</v>
      </c>
      <c r="AF18" s="54">
        <f t="shared" si="1"/>
        <v>0</v>
      </c>
      <c r="AG18" s="54">
        <f t="shared" si="1"/>
        <v>0</v>
      </c>
      <c r="AH18" s="54">
        <f t="shared" si="1"/>
        <v>0</v>
      </c>
      <c r="AI18" s="54">
        <f t="shared" si="1"/>
        <v>0</v>
      </c>
      <c r="AJ18" s="54">
        <f t="shared" si="1"/>
        <v>0</v>
      </c>
      <c r="AK18" s="54">
        <f t="shared" si="1"/>
        <v>0</v>
      </c>
      <c r="AL18" s="54">
        <f t="shared" si="1"/>
        <v>0</v>
      </c>
      <c r="AM18" s="54">
        <f t="shared" si="1"/>
        <v>0</v>
      </c>
      <c r="AN18" s="54">
        <f t="shared" si="1"/>
        <v>0</v>
      </c>
      <c r="AO18" s="54">
        <f t="shared" si="1"/>
        <v>0</v>
      </c>
      <c r="AP18" s="54">
        <f t="shared" si="1"/>
        <v>0</v>
      </c>
      <c r="AQ18" s="54">
        <f t="shared" si="1"/>
        <v>0</v>
      </c>
      <c r="AR18" s="54">
        <f t="shared" si="1"/>
        <v>0</v>
      </c>
      <c r="AS18" s="54">
        <f t="shared" si="1"/>
        <v>0</v>
      </c>
      <c r="AT18" s="54">
        <f t="shared" si="1"/>
        <v>0</v>
      </c>
      <c r="AU18" s="54">
        <f t="shared" si="1"/>
        <v>0</v>
      </c>
    </row>
    <row r="19" spans="1:47">
      <c r="A19" s="32" t="s">
        <v>48</v>
      </c>
      <c r="B19" s="54">
        <v>-22.931000000000001</v>
      </c>
      <c r="C19" s="54">
        <v>-26.646639999999998</v>
      </c>
      <c r="D19" s="54">
        <v>-26.925999999999998</v>
      </c>
      <c r="E19" s="54">
        <v>-26.418040000000001</v>
      </c>
      <c r="F19" s="54">
        <v>-27.599259999999997</v>
      </c>
      <c r="G19" s="54">
        <v>-37.89349</v>
      </c>
      <c r="H19" s="54">
        <v>-43.282550000000001</v>
      </c>
      <c r="I19" s="54">
        <v>-47.4741</v>
      </c>
      <c r="J19" s="54">
        <v>-48.751410000000007</v>
      </c>
      <c r="K19" s="54">
        <v>-49.784210000000002</v>
      </c>
      <c r="L19" s="54">
        <v>-46.152569999999997</v>
      </c>
      <c r="M19" s="54">
        <v>-52.453780000000002</v>
      </c>
      <c r="N19" s="54">
        <v>-52.608580000000003</v>
      </c>
      <c r="O19" s="54">
        <f>N19-$K$4</f>
        <v>-55.518871029102911</v>
      </c>
      <c r="P19" s="54">
        <f t="shared" ref="P19:AU19" si="2">O19-$K$4</f>
        <v>-58.429162058205819</v>
      </c>
      <c r="Q19" s="54">
        <f t="shared" si="2"/>
        <v>-61.339453087308726</v>
      </c>
      <c r="R19" s="54">
        <f t="shared" si="2"/>
        <v>-64.249744116411634</v>
      </c>
      <c r="S19" s="54">
        <f t="shared" si="2"/>
        <v>-67.160035145514541</v>
      </c>
      <c r="T19" s="54">
        <f t="shared" si="2"/>
        <v>-70.070326174617449</v>
      </c>
      <c r="U19" s="54">
        <f t="shared" si="2"/>
        <v>-72.980617203720357</v>
      </c>
      <c r="V19" s="54">
        <f t="shared" si="2"/>
        <v>-75.890908232823264</v>
      </c>
      <c r="W19" s="54">
        <f t="shared" si="2"/>
        <v>-78.801199261926172</v>
      </c>
      <c r="X19" s="54">
        <f t="shared" si="2"/>
        <v>-81.711490291029079</v>
      </c>
      <c r="Y19" s="54">
        <f t="shared" si="2"/>
        <v>-84.621781320131987</v>
      </c>
      <c r="Z19" s="54">
        <f t="shared" si="2"/>
        <v>-87.532072349234895</v>
      </c>
      <c r="AA19" s="54">
        <f t="shared" si="2"/>
        <v>-90.442363378337802</v>
      </c>
      <c r="AB19" s="54">
        <f t="shared" si="2"/>
        <v>-93.35265440744071</v>
      </c>
      <c r="AC19" s="54">
        <f t="shared" si="2"/>
        <v>-96.262945436543617</v>
      </c>
      <c r="AD19" s="54">
        <f t="shared" si="2"/>
        <v>-99.173236465646525</v>
      </c>
      <c r="AE19" s="54">
        <f t="shared" si="2"/>
        <v>-102.08352749474943</v>
      </c>
      <c r="AF19" s="54">
        <f t="shared" si="2"/>
        <v>-104.99381852385234</v>
      </c>
      <c r="AG19" s="54">
        <f t="shared" si="2"/>
        <v>-107.90410955295525</v>
      </c>
      <c r="AH19" s="54">
        <f t="shared" si="2"/>
        <v>-110.81440058205816</v>
      </c>
      <c r="AI19" s="54">
        <f t="shared" si="2"/>
        <v>-113.72469161116106</v>
      </c>
      <c r="AJ19" s="54">
        <f t="shared" si="2"/>
        <v>-116.63498264026397</v>
      </c>
      <c r="AK19" s="54">
        <f t="shared" si="2"/>
        <v>-119.54527366936688</v>
      </c>
      <c r="AL19" s="54">
        <f t="shared" si="2"/>
        <v>-122.45556469846979</v>
      </c>
      <c r="AM19" s="54">
        <f t="shared" si="2"/>
        <v>-125.36585572757269</v>
      </c>
      <c r="AN19" s="54">
        <f t="shared" si="2"/>
        <v>-128.27614675667562</v>
      </c>
      <c r="AO19" s="54">
        <f t="shared" si="2"/>
        <v>-131.18643778577854</v>
      </c>
      <c r="AP19" s="54">
        <f t="shared" si="2"/>
        <v>-134.09672881488146</v>
      </c>
      <c r="AQ19" s="54">
        <f t="shared" si="2"/>
        <v>-137.00701984398438</v>
      </c>
      <c r="AR19" s="54">
        <f t="shared" si="2"/>
        <v>-139.9173108730873</v>
      </c>
      <c r="AS19" s="54">
        <f t="shared" si="2"/>
        <v>-142.82760190219022</v>
      </c>
      <c r="AT19" s="54">
        <f t="shared" si="2"/>
        <v>-145.73789293129315</v>
      </c>
      <c r="AU19" s="54">
        <f t="shared" si="2"/>
        <v>-148.64818396039607</v>
      </c>
    </row>
    <row r="20" spans="1:47">
      <c r="A20" s="32" t="s">
        <v>0</v>
      </c>
      <c r="B20" s="54">
        <v>51.495069999999998</v>
      </c>
      <c r="C20" s="54">
        <v>52.417029999999997</v>
      </c>
      <c r="D20" s="54">
        <v>54.448929999999997</v>
      </c>
      <c r="E20" s="54">
        <v>54.804910000000007</v>
      </c>
      <c r="F20" s="54">
        <v>57.070089999999993</v>
      </c>
      <c r="G20" s="54">
        <v>57.138800000000003</v>
      </c>
      <c r="H20" s="54">
        <v>58.253440000000005</v>
      </c>
      <c r="I20" s="54">
        <v>61.06156</v>
      </c>
      <c r="J20" s="54">
        <v>64.360879999999995</v>
      </c>
      <c r="K20" s="54">
        <v>64.285080000000008</v>
      </c>
      <c r="L20" s="54">
        <v>67.856999999999999</v>
      </c>
      <c r="M20" s="54">
        <v>73.948429999999988</v>
      </c>
      <c r="N20" s="54">
        <v>80.705439999999996</v>
      </c>
      <c r="O20" s="54">
        <f>IF(N20-$K$5&gt;0, N20-$K$5, 0)</f>
        <v>83.605440000000002</v>
      </c>
      <c r="P20" s="54">
        <f t="shared" ref="P20:AU20" si="3">IF(O20-$K$5&gt;0, O20-$K$5, 0)</f>
        <v>86.505440000000007</v>
      </c>
      <c r="Q20" s="54">
        <f t="shared" si="3"/>
        <v>89.405440000000013</v>
      </c>
      <c r="R20" s="54">
        <f t="shared" si="3"/>
        <v>92.305440000000019</v>
      </c>
      <c r="S20" s="54">
        <f t="shared" si="3"/>
        <v>95.205440000000024</v>
      </c>
      <c r="T20" s="54">
        <f t="shared" si="3"/>
        <v>98.10544000000003</v>
      </c>
      <c r="U20" s="54">
        <f t="shared" si="3"/>
        <v>101.00544000000004</v>
      </c>
      <c r="V20" s="54">
        <f t="shared" si="3"/>
        <v>103.90544000000004</v>
      </c>
      <c r="W20" s="54">
        <f t="shared" si="3"/>
        <v>106.80544000000005</v>
      </c>
      <c r="X20" s="54">
        <f t="shared" si="3"/>
        <v>109.70544000000005</v>
      </c>
      <c r="Y20" s="54">
        <f t="shared" si="3"/>
        <v>112.60544000000006</v>
      </c>
      <c r="Z20" s="54">
        <f t="shared" si="3"/>
        <v>115.50544000000006</v>
      </c>
      <c r="AA20" s="54">
        <f t="shared" si="3"/>
        <v>118.40544000000007</v>
      </c>
      <c r="AB20" s="54">
        <f t="shared" si="3"/>
        <v>121.30544000000008</v>
      </c>
      <c r="AC20" s="54">
        <f t="shared" si="3"/>
        <v>124.20544000000008</v>
      </c>
      <c r="AD20" s="54">
        <f t="shared" si="3"/>
        <v>127.10544000000009</v>
      </c>
      <c r="AE20" s="54">
        <f t="shared" si="3"/>
        <v>130.00544000000008</v>
      </c>
      <c r="AF20" s="54">
        <f t="shared" si="3"/>
        <v>132.90544000000008</v>
      </c>
      <c r="AG20" s="54">
        <f t="shared" si="3"/>
        <v>135.80544000000009</v>
      </c>
      <c r="AH20" s="54">
        <f t="shared" si="3"/>
        <v>138.7054400000001</v>
      </c>
      <c r="AI20" s="54">
        <f t="shared" si="3"/>
        <v>141.6054400000001</v>
      </c>
      <c r="AJ20" s="54">
        <f t="shared" si="3"/>
        <v>144.50544000000011</v>
      </c>
      <c r="AK20" s="54">
        <f t="shared" si="3"/>
        <v>147.40544000000011</v>
      </c>
      <c r="AL20" s="54">
        <f t="shared" si="3"/>
        <v>150.30544000000012</v>
      </c>
      <c r="AM20" s="54">
        <f t="shared" si="3"/>
        <v>153.20544000000012</v>
      </c>
      <c r="AN20" s="54">
        <f t="shared" si="3"/>
        <v>156.10544000000013</v>
      </c>
      <c r="AO20" s="54">
        <f t="shared" si="3"/>
        <v>159.00544000000014</v>
      </c>
      <c r="AP20" s="54">
        <f t="shared" si="3"/>
        <v>161.90544000000014</v>
      </c>
      <c r="AQ20" s="54">
        <f t="shared" si="3"/>
        <v>164.80544000000015</v>
      </c>
      <c r="AR20" s="54">
        <f t="shared" si="3"/>
        <v>167.70544000000015</v>
      </c>
      <c r="AS20" s="54">
        <f t="shared" si="3"/>
        <v>170.60544000000016</v>
      </c>
      <c r="AT20" s="54">
        <f t="shared" si="3"/>
        <v>173.50544000000016</v>
      </c>
      <c r="AU20" s="54">
        <f t="shared" si="3"/>
        <v>176.40544000000017</v>
      </c>
    </row>
    <row r="21" spans="1:47">
      <c r="A21" s="32" t="s">
        <v>1</v>
      </c>
      <c r="B21" s="54">
        <v>67.583389999999994</v>
      </c>
      <c r="C21" s="54">
        <v>66.948999999999998</v>
      </c>
      <c r="D21" s="54">
        <v>68.994900000000001</v>
      </c>
      <c r="E21" s="54">
        <v>70.126490000000004</v>
      </c>
      <c r="F21" s="54">
        <v>65.695890000000006</v>
      </c>
      <c r="G21" s="54">
        <v>67.473079999999996</v>
      </c>
      <c r="H21" s="54">
        <v>66.632259999999988</v>
      </c>
      <c r="I21" s="54">
        <v>65.140389999999996</v>
      </c>
      <c r="J21" s="54">
        <v>64.156700000000001</v>
      </c>
      <c r="K21" s="54">
        <v>60.674480000000003</v>
      </c>
      <c r="L21" s="54">
        <v>57.666110000000003</v>
      </c>
      <c r="M21" s="54">
        <v>54.686010000000003</v>
      </c>
      <c r="N21" s="54">
        <v>53.740070000000003</v>
      </c>
      <c r="O21" s="54">
        <f>IF(N21-$K$6&gt;0, N21-$K$6, 0)</f>
        <v>51.91507</v>
      </c>
      <c r="P21" s="54">
        <f t="shared" ref="P21:AU21" si="4">IF(O21-$K$6&gt;0, O21-$K$6, 0)</f>
        <v>50.090069999999997</v>
      </c>
      <c r="Q21" s="54">
        <f t="shared" si="4"/>
        <v>48.265069999999994</v>
      </c>
      <c r="R21" s="54">
        <f t="shared" si="4"/>
        <v>46.440069999999992</v>
      </c>
      <c r="S21" s="54">
        <f t="shared" si="4"/>
        <v>44.615069999999989</v>
      </c>
      <c r="T21" s="54">
        <f t="shared" si="4"/>
        <v>42.790069999999986</v>
      </c>
      <c r="U21" s="54">
        <f t="shared" si="4"/>
        <v>40.965069999999983</v>
      </c>
      <c r="V21" s="54">
        <f t="shared" si="4"/>
        <v>39.14006999999998</v>
      </c>
      <c r="W21" s="54">
        <f t="shared" si="4"/>
        <v>37.315069999999977</v>
      </c>
      <c r="X21" s="54">
        <f t="shared" si="4"/>
        <v>35.490069999999974</v>
      </c>
      <c r="Y21" s="54">
        <f t="shared" si="4"/>
        <v>33.665069999999972</v>
      </c>
      <c r="Z21" s="54">
        <f t="shared" si="4"/>
        <v>31.840069999999972</v>
      </c>
      <c r="AA21" s="54">
        <f t="shared" si="4"/>
        <v>30.015069999999973</v>
      </c>
      <c r="AB21" s="54">
        <f t="shared" si="4"/>
        <v>28.190069999999974</v>
      </c>
      <c r="AC21" s="54">
        <f t="shared" si="4"/>
        <v>26.365069999999974</v>
      </c>
      <c r="AD21" s="54">
        <f t="shared" si="4"/>
        <v>24.540069999999975</v>
      </c>
      <c r="AE21" s="54">
        <f t="shared" si="4"/>
        <v>22.715069999999976</v>
      </c>
      <c r="AF21" s="54">
        <f t="shared" si="4"/>
        <v>20.890069999999977</v>
      </c>
      <c r="AG21" s="54">
        <f t="shared" si="4"/>
        <v>19.065069999999977</v>
      </c>
      <c r="AH21" s="54">
        <f t="shared" si="4"/>
        <v>17.240069999999978</v>
      </c>
      <c r="AI21" s="54">
        <f t="shared" si="4"/>
        <v>15.415069999999979</v>
      </c>
      <c r="AJ21" s="54">
        <f t="shared" si="4"/>
        <v>13.590069999999979</v>
      </c>
      <c r="AK21" s="54">
        <f t="shared" si="4"/>
        <v>11.76506999999998</v>
      </c>
      <c r="AL21" s="54">
        <f t="shared" si="4"/>
        <v>9.9400699999999809</v>
      </c>
      <c r="AM21" s="54">
        <f t="shared" si="4"/>
        <v>8.1150699999999816</v>
      </c>
      <c r="AN21" s="54">
        <f t="shared" si="4"/>
        <v>6.2900699999999814</v>
      </c>
      <c r="AO21" s="54">
        <f t="shared" si="4"/>
        <v>4.4650699999999812</v>
      </c>
      <c r="AP21" s="54">
        <f t="shared" si="4"/>
        <v>2.640069999999981</v>
      </c>
      <c r="AQ21" s="54">
        <f t="shared" si="4"/>
        <v>0.81506999999998087</v>
      </c>
      <c r="AR21" s="54">
        <f t="shared" si="4"/>
        <v>0</v>
      </c>
      <c r="AS21" s="54">
        <f t="shared" si="4"/>
        <v>0</v>
      </c>
      <c r="AT21" s="54">
        <f t="shared" si="4"/>
        <v>0</v>
      </c>
      <c r="AU21" s="54">
        <f t="shared" si="4"/>
        <v>0</v>
      </c>
    </row>
    <row r="22" spans="1:47">
      <c r="A22" s="32" t="s">
        <v>5</v>
      </c>
      <c r="B22" s="54">
        <v>16.2805</v>
      </c>
      <c r="C22" s="54">
        <v>16.33776000000001</v>
      </c>
      <c r="D22" s="54">
        <v>16.235829999999986</v>
      </c>
      <c r="E22" s="54">
        <v>17.13270000000001</v>
      </c>
      <c r="F22" s="54">
        <v>16.989800000000017</v>
      </c>
      <c r="G22" s="54">
        <v>17.886790000000008</v>
      </c>
      <c r="H22" s="54">
        <v>17.478520000000017</v>
      </c>
      <c r="I22" s="54">
        <v>15.62975</v>
      </c>
      <c r="J22" s="54">
        <v>14.328730000000011</v>
      </c>
      <c r="K22" s="54">
        <v>14.28573999999999</v>
      </c>
      <c r="L22" s="54">
        <v>14.132360000000014</v>
      </c>
      <c r="M22" s="54">
        <v>14.910880000000004</v>
      </c>
      <c r="N22" s="54">
        <v>14.318429999999992</v>
      </c>
      <c r="O22" s="54">
        <f>IF(N22-$K$7&gt;0, N22-$K$7, 0)</f>
        <v>14.013429999999993</v>
      </c>
      <c r="P22" s="54">
        <f t="shared" ref="P22:AU22" si="5">IF(O22-$K$7&gt;0, O22-$K$7, 0)</f>
        <v>13.708429999999993</v>
      </c>
      <c r="Q22" s="54">
        <f t="shared" si="5"/>
        <v>13.403429999999993</v>
      </c>
      <c r="R22" s="54">
        <f t="shared" si="5"/>
        <v>13.098429999999993</v>
      </c>
      <c r="S22" s="54">
        <f t="shared" si="5"/>
        <v>12.793429999999994</v>
      </c>
      <c r="T22" s="54">
        <f t="shared" si="5"/>
        <v>12.488429999999994</v>
      </c>
      <c r="U22" s="54">
        <f t="shared" si="5"/>
        <v>12.183429999999994</v>
      </c>
      <c r="V22" s="54">
        <f t="shared" si="5"/>
        <v>11.878429999999994</v>
      </c>
      <c r="W22" s="54">
        <f t="shared" si="5"/>
        <v>11.573429999999995</v>
      </c>
      <c r="X22" s="54">
        <f t="shared" si="5"/>
        <v>11.268429999999995</v>
      </c>
      <c r="Y22" s="54">
        <f t="shared" si="5"/>
        <v>10.963429999999995</v>
      </c>
      <c r="Z22" s="54">
        <f t="shared" si="5"/>
        <v>10.658429999999996</v>
      </c>
      <c r="AA22" s="54">
        <f t="shared" si="5"/>
        <v>10.353429999999996</v>
      </c>
      <c r="AB22" s="54">
        <f t="shared" si="5"/>
        <v>10.048429999999996</v>
      </c>
      <c r="AC22" s="54">
        <f t="shared" si="5"/>
        <v>9.7434299999999965</v>
      </c>
      <c r="AD22" s="54">
        <f t="shared" si="5"/>
        <v>9.4384299999999968</v>
      </c>
      <c r="AE22" s="54">
        <f t="shared" si="5"/>
        <v>9.1334299999999971</v>
      </c>
      <c r="AF22" s="54">
        <f t="shared" si="5"/>
        <v>8.8284299999999973</v>
      </c>
      <c r="AG22" s="54">
        <f t="shared" si="5"/>
        <v>8.5234299999999976</v>
      </c>
      <c r="AH22" s="54">
        <f t="shared" si="5"/>
        <v>8.2184299999999979</v>
      </c>
      <c r="AI22" s="54">
        <f t="shared" si="5"/>
        <v>7.9134299999999982</v>
      </c>
      <c r="AJ22" s="54">
        <f t="shared" si="5"/>
        <v>7.6084299999999985</v>
      </c>
      <c r="AK22" s="54">
        <f t="shared" si="5"/>
        <v>7.3034299999999988</v>
      </c>
      <c r="AL22" s="54">
        <f t="shared" si="5"/>
        <v>6.998429999999999</v>
      </c>
      <c r="AM22" s="54">
        <f t="shared" si="5"/>
        <v>6.6934299999999993</v>
      </c>
      <c r="AN22" s="54">
        <f t="shared" si="5"/>
        <v>6.3884299999999996</v>
      </c>
      <c r="AO22" s="54">
        <f t="shared" si="5"/>
        <v>6.0834299999999999</v>
      </c>
      <c r="AP22" s="54">
        <f t="shared" si="5"/>
        <v>5.7784300000000002</v>
      </c>
      <c r="AQ22" s="54">
        <f t="shared" si="5"/>
        <v>5.4734300000000005</v>
      </c>
      <c r="AR22" s="54">
        <f t="shared" si="5"/>
        <v>5.1684300000000007</v>
      </c>
      <c r="AS22" s="54">
        <f t="shared" si="5"/>
        <v>4.863430000000001</v>
      </c>
      <c r="AT22" s="54">
        <f t="shared" si="5"/>
        <v>4.5584300000000013</v>
      </c>
      <c r="AU22" s="54">
        <f t="shared" si="5"/>
        <v>4.2534300000000016</v>
      </c>
    </row>
    <row r="23" spans="1:47">
      <c r="A23" s="32" t="s">
        <v>2</v>
      </c>
      <c r="B23" s="54">
        <v>7.1700299999999997</v>
      </c>
      <c r="C23" s="54">
        <v>7.2630600000000003</v>
      </c>
      <c r="D23" s="54">
        <v>7.1941300000000004</v>
      </c>
      <c r="E23" s="54">
        <v>7.2112499999999997</v>
      </c>
      <c r="F23" s="54">
        <v>6.70228</v>
      </c>
      <c r="G23" s="54">
        <v>6.98597</v>
      </c>
      <c r="H23" s="54">
        <v>7.0655900000000003</v>
      </c>
      <c r="I23" s="54">
        <v>6.9999700000000002</v>
      </c>
      <c r="J23" s="54">
        <v>7.3868799999999997</v>
      </c>
      <c r="K23" s="54">
        <v>7.7326300000000003</v>
      </c>
      <c r="L23" s="54">
        <v>7.3665699999999994</v>
      </c>
      <c r="M23" s="54">
        <v>8.3871599999999997</v>
      </c>
      <c r="N23" s="54">
        <v>8.4445700000000006</v>
      </c>
      <c r="O23" s="54">
        <f>IF(N23-$K$8&gt;0, N23-$K$8, 0)</f>
        <v>8.5845700000000011</v>
      </c>
      <c r="P23" s="54">
        <f t="shared" ref="P23:AU23" si="6">IF(O23-$K$8&gt;0, O23-$K$8, 0)</f>
        <v>8.7245700000000017</v>
      </c>
      <c r="Q23" s="54">
        <f t="shared" si="6"/>
        <v>8.8645700000000023</v>
      </c>
      <c r="R23" s="54">
        <f t="shared" si="6"/>
        <v>9.0045700000000028</v>
      </c>
      <c r="S23" s="54">
        <f t="shared" si="6"/>
        <v>9.1445700000000034</v>
      </c>
      <c r="T23" s="54">
        <f t="shared" si="6"/>
        <v>9.284570000000004</v>
      </c>
      <c r="U23" s="54">
        <f t="shared" si="6"/>
        <v>9.4245700000000046</v>
      </c>
      <c r="V23" s="54">
        <f t="shared" si="6"/>
        <v>9.5645700000000051</v>
      </c>
      <c r="W23" s="54">
        <f t="shared" si="6"/>
        <v>9.7045700000000057</v>
      </c>
      <c r="X23" s="54">
        <f t="shared" si="6"/>
        <v>9.8445700000000063</v>
      </c>
      <c r="Y23" s="54">
        <f t="shared" si="6"/>
        <v>9.9845700000000068</v>
      </c>
      <c r="Z23" s="54">
        <f t="shared" si="6"/>
        <v>10.124570000000007</v>
      </c>
      <c r="AA23" s="54">
        <f t="shared" si="6"/>
        <v>10.264570000000008</v>
      </c>
      <c r="AB23" s="54">
        <f t="shared" si="6"/>
        <v>10.404570000000009</v>
      </c>
      <c r="AC23" s="54">
        <f t="shared" si="6"/>
        <v>10.544570000000009</v>
      </c>
      <c r="AD23" s="54">
        <f t="shared" si="6"/>
        <v>10.68457000000001</v>
      </c>
      <c r="AE23" s="54">
        <f t="shared" si="6"/>
        <v>10.82457000000001</v>
      </c>
      <c r="AF23" s="54">
        <f t="shared" si="6"/>
        <v>10.964570000000011</v>
      </c>
      <c r="AG23" s="54">
        <f t="shared" si="6"/>
        <v>11.104570000000011</v>
      </c>
      <c r="AH23" s="54">
        <f t="shared" si="6"/>
        <v>11.244570000000012</v>
      </c>
      <c r="AI23" s="54">
        <f t="shared" si="6"/>
        <v>11.384570000000013</v>
      </c>
      <c r="AJ23" s="54">
        <f t="shared" si="6"/>
        <v>11.524570000000013</v>
      </c>
      <c r="AK23" s="54">
        <f t="shared" si="6"/>
        <v>11.664570000000014</v>
      </c>
      <c r="AL23" s="54">
        <f t="shared" si="6"/>
        <v>11.804570000000014</v>
      </c>
      <c r="AM23" s="54">
        <f t="shared" si="6"/>
        <v>11.944570000000015</v>
      </c>
      <c r="AN23" s="54">
        <f t="shared" si="6"/>
        <v>12.084570000000015</v>
      </c>
      <c r="AO23" s="54">
        <f t="shared" si="6"/>
        <v>12.224570000000016</v>
      </c>
      <c r="AP23" s="54">
        <f t="shared" si="6"/>
        <v>12.364570000000016</v>
      </c>
      <c r="AQ23" s="54">
        <f t="shared" si="6"/>
        <v>12.504570000000017</v>
      </c>
      <c r="AR23" s="54">
        <f t="shared" si="6"/>
        <v>12.644570000000018</v>
      </c>
      <c r="AS23" s="54">
        <f t="shared" si="6"/>
        <v>12.784570000000018</v>
      </c>
      <c r="AT23" s="54">
        <f t="shared" si="6"/>
        <v>12.924570000000019</v>
      </c>
      <c r="AU23" s="54">
        <f t="shared" si="6"/>
        <v>13.064570000000019</v>
      </c>
    </row>
    <row r="24" spans="1:47">
      <c r="A24" s="32" t="s">
        <v>7</v>
      </c>
      <c r="B24" s="54">
        <v>19.366029999999999</v>
      </c>
      <c r="C24" s="54">
        <v>17.294240000000002</v>
      </c>
      <c r="D24" s="54">
        <v>17.94211</v>
      </c>
      <c r="E24" s="54">
        <v>20.157630000000001</v>
      </c>
      <c r="F24" s="54">
        <v>19.87537</v>
      </c>
      <c r="G24" s="54">
        <v>20.589080000000003</v>
      </c>
      <c r="H24" s="54">
        <v>19.771189999999997</v>
      </c>
      <c r="I24" s="54">
        <v>22.715250000000001</v>
      </c>
      <c r="J24" s="54">
        <v>21.578619999999997</v>
      </c>
      <c r="K24" s="54">
        <v>22.543810000000001</v>
      </c>
      <c r="L24" s="54">
        <v>21.782240000000002</v>
      </c>
      <c r="M24" s="54">
        <v>22.248619999999999</v>
      </c>
      <c r="N24" s="54">
        <v>23.06147</v>
      </c>
      <c r="O24" s="54">
        <f>IF(N24-$K$9&gt;0, N24-$K$9, 0)</f>
        <v>23.38147</v>
      </c>
      <c r="P24" s="54">
        <f t="shared" ref="P24:AU24" si="7">IF(O24-$K$9&gt;0, O24-$K$9, 0)</f>
        <v>23.70147</v>
      </c>
      <c r="Q24" s="54">
        <f t="shared" si="7"/>
        <v>24.021470000000001</v>
      </c>
      <c r="R24" s="54">
        <f t="shared" si="7"/>
        <v>24.341470000000001</v>
      </c>
      <c r="S24" s="54">
        <f t="shared" si="7"/>
        <v>24.661470000000001</v>
      </c>
      <c r="T24" s="54">
        <f t="shared" si="7"/>
        <v>24.981470000000002</v>
      </c>
      <c r="U24" s="54">
        <f t="shared" si="7"/>
        <v>25.301470000000002</v>
      </c>
      <c r="V24" s="54">
        <f t="shared" si="7"/>
        <v>25.621470000000002</v>
      </c>
      <c r="W24" s="54">
        <f t="shared" si="7"/>
        <v>25.941470000000002</v>
      </c>
      <c r="X24" s="54">
        <f t="shared" si="7"/>
        <v>26.261470000000003</v>
      </c>
      <c r="Y24" s="54">
        <f t="shared" si="7"/>
        <v>26.581470000000003</v>
      </c>
      <c r="Z24" s="54">
        <f t="shared" si="7"/>
        <v>26.901470000000003</v>
      </c>
      <c r="AA24" s="54">
        <f t="shared" si="7"/>
        <v>27.221470000000004</v>
      </c>
      <c r="AB24" s="54">
        <f t="shared" si="7"/>
        <v>27.541470000000004</v>
      </c>
      <c r="AC24" s="54">
        <f t="shared" si="7"/>
        <v>27.861470000000004</v>
      </c>
      <c r="AD24" s="54">
        <f t="shared" si="7"/>
        <v>28.181470000000004</v>
      </c>
      <c r="AE24" s="54">
        <f t="shared" si="7"/>
        <v>28.501470000000005</v>
      </c>
      <c r="AF24" s="54">
        <f t="shared" si="7"/>
        <v>28.821470000000005</v>
      </c>
      <c r="AG24" s="54">
        <f t="shared" si="7"/>
        <v>29.141470000000005</v>
      </c>
      <c r="AH24" s="54">
        <f t="shared" si="7"/>
        <v>29.461470000000006</v>
      </c>
      <c r="AI24" s="54">
        <f t="shared" si="7"/>
        <v>29.781470000000006</v>
      </c>
      <c r="AJ24" s="54">
        <f t="shared" si="7"/>
        <v>30.101470000000006</v>
      </c>
      <c r="AK24" s="54">
        <f t="shared" si="7"/>
        <v>30.421470000000006</v>
      </c>
      <c r="AL24" s="54">
        <f t="shared" si="7"/>
        <v>30.741470000000007</v>
      </c>
      <c r="AM24" s="54">
        <f t="shared" si="7"/>
        <v>31.061470000000007</v>
      </c>
      <c r="AN24" s="54">
        <f t="shared" si="7"/>
        <v>31.381470000000007</v>
      </c>
      <c r="AO24" s="54">
        <f t="shared" si="7"/>
        <v>31.701470000000008</v>
      </c>
      <c r="AP24" s="54">
        <f t="shared" si="7"/>
        <v>32.021470000000008</v>
      </c>
      <c r="AQ24" s="54">
        <f t="shared" si="7"/>
        <v>32.341470000000008</v>
      </c>
      <c r="AR24" s="54">
        <f t="shared" si="7"/>
        <v>32.661470000000008</v>
      </c>
      <c r="AS24" s="54">
        <f t="shared" si="7"/>
        <v>32.981470000000009</v>
      </c>
      <c r="AT24" s="54">
        <f t="shared" si="7"/>
        <v>33.301470000000009</v>
      </c>
      <c r="AU24" s="54">
        <f t="shared" si="7"/>
        <v>33.621470000000009</v>
      </c>
    </row>
    <row r="25" spans="1:47">
      <c r="A25" s="32" t="s">
        <v>3</v>
      </c>
      <c r="B25" s="54">
        <v>22.6175</v>
      </c>
      <c r="C25" s="54">
        <v>23.395869999999999</v>
      </c>
      <c r="D25" s="54">
        <v>25.383290000000002</v>
      </c>
      <c r="E25" s="54">
        <v>25.988289999999999</v>
      </c>
      <c r="F25" s="54">
        <v>26.274249999999999</v>
      </c>
      <c r="G25" s="54">
        <v>27.266089999999998</v>
      </c>
      <c r="H25" s="54">
        <v>28.578990000000001</v>
      </c>
      <c r="I25" s="54">
        <v>29.19773</v>
      </c>
      <c r="J25" s="54">
        <v>29.46238</v>
      </c>
      <c r="K25" s="54">
        <v>29.402099999999997</v>
      </c>
      <c r="L25" s="54">
        <v>29.670840000000002</v>
      </c>
      <c r="M25" s="54">
        <v>30.969339999999999</v>
      </c>
      <c r="N25" s="54">
        <v>32.40654</v>
      </c>
      <c r="O25" s="54">
        <f>IF(N25-$K$10&gt;0, N25-$K$10, 0)</f>
        <v>33.111539999999998</v>
      </c>
      <c r="P25" s="54">
        <f t="shared" ref="P25:AU25" si="8">IF(O25-$K$10&gt;0, O25-$K$10, 0)</f>
        <v>33.816539999999996</v>
      </c>
      <c r="Q25" s="54">
        <f t="shared" si="8"/>
        <v>34.521539999999995</v>
      </c>
      <c r="R25" s="54">
        <f t="shared" si="8"/>
        <v>35.226539999999993</v>
      </c>
      <c r="S25" s="54">
        <f t="shared" si="8"/>
        <v>35.931539999999991</v>
      </c>
      <c r="T25" s="54">
        <f t="shared" si="8"/>
        <v>36.636539999999989</v>
      </c>
      <c r="U25" s="54">
        <f t="shared" si="8"/>
        <v>37.341539999999988</v>
      </c>
      <c r="V25" s="54">
        <f t="shared" si="8"/>
        <v>38.046539999999986</v>
      </c>
      <c r="W25" s="54">
        <f t="shared" si="8"/>
        <v>38.751539999999984</v>
      </c>
      <c r="X25" s="54">
        <f t="shared" si="8"/>
        <v>39.456539999999983</v>
      </c>
      <c r="Y25" s="54">
        <f t="shared" si="8"/>
        <v>40.161539999999981</v>
      </c>
      <c r="Z25" s="54">
        <f t="shared" si="8"/>
        <v>40.866539999999979</v>
      </c>
      <c r="AA25" s="54">
        <f t="shared" si="8"/>
        <v>41.571539999999978</v>
      </c>
      <c r="AB25" s="54">
        <f t="shared" si="8"/>
        <v>42.276539999999976</v>
      </c>
      <c r="AC25" s="54">
        <f t="shared" si="8"/>
        <v>42.981539999999974</v>
      </c>
      <c r="AD25" s="54">
        <f t="shared" si="8"/>
        <v>43.686539999999972</v>
      </c>
      <c r="AE25" s="54">
        <f t="shared" si="8"/>
        <v>44.391539999999971</v>
      </c>
      <c r="AF25" s="54">
        <f t="shared" si="8"/>
        <v>45.096539999999969</v>
      </c>
      <c r="AG25" s="54">
        <f t="shared" si="8"/>
        <v>45.801539999999967</v>
      </c>
      <c r="AH25" s="54">
        <f t="shared" si="8"/>
        <v>46.506539999999966</v>
      </c>
      <c r="AI25" s="54">
        <f t="shared" si="8"/>
        <v>47.211539999999964</v>
      </c>
      <c r="AJ25" s="54">
        <f t="shared" si="8"/>
        <v>47.916539999999962</v>
      </c>
      <c r="AK25" s="54">
        <f t="shared" si="8"/>
        <v>48.62153999999996</v>
      </c>
      <c r="AL25" s="54">
        <f t="shared" si="8"/>
        <v>49.326539999999959</v>
      </c>
      <c r="AM25" s="54">
        <f t="shared" si="8"/>
        <v>50.031539999999957</v>
      </c>
      <c r="AN25" s="54">
        <f t="shared" si="8"/>
        <v>50.736539999999955</v>
      </c>
      <c r="AO25" s="54">
        <f t="shared" si="8"/>
        <v>51.441539999999954</v>
      </c>
      <c r="AP25" s="54">
        <f t="shared" si="8"/>
        <v>52.146539999999952</v>
      </c>
      <c r="AQ25" s="54">
        <f t="shared" si="8"/>
        <v>52.85153999999995</v>
      </c>
      <c r="AR25" s="54">
        <f t="shared" si="8"/>
        <v>53.556539999999949</v>
      </c>
      <c r="AS25" s="54">
        <f t="shared" si="8"/>
        <v>54.261539999999947</v>
      </c>
      <c r="AT25" s="54">
        <f t="shared" si="8"/>
        <v>54.966539999999945</v>
      </c>
      <c r="AU25" s="54">
        <f t="shared" si="8"/>
        <v>55.671539999999943</v>
      </c>
    </row>
    <row r="26" spans="1:47">
      <c r="A26" s="31" t="s">
        <v>11</v>
      </c>
      <c r="B26" s="54">
        <v>196.83099999999999</v>
      </c>
      <c r="C26" s="54">
        <v>201.38226999999998</v>
      </c>
      <c r="D26" s="54">
        <v>204.19404</v>
      </c>
      <c r="E26" s="54">
        <v>206.03023999999999</v>
      </c>
      <c r="F26" s="54">
        <v>211.76345999999998</v>
      </c>
      <c r="G26" s="54">
        <v>205.16413</v>
      </c>
      <c r="H26" s="54">
        <v>198.56599</v>
      </c>
      <c r="I26" s="54">
        <v>199.18496999999999</v>
      </c>
      <c r="J26" s="54">
        <v>187.04958999999999</v>
      </c>
      <c r="K26" s="54">
        <v>180.79001</v>
      </c>
      <c r="L26" s="54">
        <v>188.99068</v>
      </c>
      <c r="M26" s="54">
        <v>194.74427</v>
      </c>
      <c r="N26" s="54">
        <v>189.77193</v>
      </c>
      <c r="O26" s="54">
        <f>IF(N26-$K$12&gt;0, N26-$K$12, 0)</f>
        <v>187.97192999999999</v>
      </c>
      <c r="P26" s="54">
        <f t="shared" ref="P26:AU26" si="9">IF(O26-$K$12&gt;0, O26-$K$12, 0)</f>
        <v>186.17192999999997</v>
      </c>
      <c r="Q26" s="54">
        <f t="shared" si="9"/>
        <v>184.37192999999996</v>
      </c>
      <c r="R26" s="54">
        <f t="shared" si="9"/>
        <v>182.57192999999995</v>
      </c>
      <c r="S26" s="54">
        <f t="shared" si="9"/>
        <v>180.77192999999994</v>
      </c>
      <c r="T26" s="54">
        <f t="shared" si="9"/>
        <v>178.97192999999993</v>
      </c>
      <c r="U26" s="54">
        <f t="shared" si="9"/>
        <v>177.17192999999992</v>
      </c>
      <c r="V26" s="54">
        <f t="shared" si="9"/>
        <v>175.37192999999991</v>
      </c>
      <c r="W26" s="54">
        <f t="shared" si="9"/>
        <v>173.5719299999999</v>
      </c>
      <c r="X26" s="54">
        <f t="shared" si="9"/>
        <v>171.77192999999988</v>
      </c>
      <c r="Y26" s="54">
        <f t="shared" si="9"/>
        <v>169.97192999999987</v>
      </c>
      <c r="Z26" s="54">
        <f t="shared" si="9"/>
        <v>168.17192999999986</v>
      </c>
      <c r="AA26" s="54">
        <f t="shared" si="9"/>
        <v>166.37192999999985</v>
      </c>
      <c r="AB26" s="54">
        <f t="shared" si="9"/>
        <v>164.57192999999984</v>
      </c>
      <c r="AC26" s="54">
        <f t="shared" si="9"/>
        <v>162.77192999999983</v>
      </c>
      <c r="AD26" s="54">
        <f t="shared" si="9"/>
        <v>160.97192999999982</v>
      </c>
      <c r="AE26" s="54">
        <f t="shared" si="9"/>
        <v>159.1719299999998</v>
      </c>
      <c r="AF26" s="54">
        <f t="shared" si="9"/>
        <v>157.37192999999979</v>
      </c>
      <c r="AG26" s="54">
        <f t="shared" si="9"/>
        <v>155.57192999999978</v>
      </c>
      <c r="AH26" s="54">
        <f t="shared" si="9"/>
        <v>153.77192999999977</v>
      </c>
      <c r="AI26" s="54">
        <f t="shared" si="9"/>
        <v>151.97192999999976</v>
      </c>
      <c r="AJ26" s="54">
        <f t="shared" si="9"/>
        <v>150.17192999999975</v>
      </c>
      <c r="AK26" s="54">
        <f t="shared" si="9"/>
        <v>148.37192999999974</v>
      </c>
      <c r="AL26" s="54">
        <f t="shared" si="9"/>
        <v>146.57192999999972</v>
      </c>
      <c r="AM26" s="54">
        <f t="shared" si="9"/>
        <v>144.77192999999971</v>
      </c>
      <c r="AN26" s="54">
        <f t="shared" si="9"/>
        <v>142.9719299999997</v>
      </c>
      <c r="AO26" s="54">
        <f t="shared" si="9"/>
        <v>141.17192999999969</v>
      </c>
      <c r="AP26" s="54">
        <f t="shared" si="9"/>
        <v>139.37192999999968</v>
      </c>
      <c r="AQ26" s="54">
        <f t="shared" si="9"/>
        <v>137.57192999999967</v>
      </c>
      <c r="AR26" s="54">
        <f t="shared" si="9"/>
        <v>135.77192999999966</v>
      </c>
      <c r="AS26" s="54">
        <f t="shared" si="9"/>
        <v>133.97192999999965</v>
      </c>
      <c r="AT26" s="54">
        <f t="shared" si="9"/>
        <v>132.17192999999963</v>
      </c>
      <c r="AU26" s="54">
        <f t="shared" si="9"/>
        <v>130.37192999999962</v>
      </c>
    </row>
    <row r="27" spans="1:47">
      <c r="A27" s="31" t="s">
        <v>4</v>
      </c>
      <c r="B27" s="54">
        <v>60.519849999999998</v>
      </c>
      <c r="C27" s="54">
        <v>61.240989999999996</v>
      </c>
      <c r="D27" s="54">
        <v>61.985459999999996</v>
      </c>
      <c r="E27" s="54">
        <v>62.583069999999999</v>
      </c>
      <c r="F27" s="54">
        <v>62.621610000000004</v>
      </c>
      <c r="G27" s="54">
        <v>63.113039999999998</v>
      </c>
      <c r="H27" s="54">
        <v>64.143799999999999</v>
      </c>
      <c r="I27" s="54">
        <v>63.864269999999998</v>
      </c>
      <c r="J27" s="54">
        <v>63.96313</v>
      </c>
      <c r="K27" s="54">
        <v>65.460610000000003</v>
      </c>
      <c r="L27" s="54">
        <v>69.304570000000012</v>
      </c>
      <c r="M27" s="54">
        <v>68.444969999999998</v>
      </c>
      <c r="N27" s="54">
        <v>68.832710000000006</v>
      </c>
      <c r="O27" s="54">
        <f>IF(N27-$K$14&gt;0, N27-$K$14, 0)</f>
        <v>69.532710000000009</v>
      </c>
      <c r="P27" s="54">
        <f t="shared" ref="P27:AU27" si="10">IF(O27-$K$14&gt;0, O27-$K$14, 0)</f>
        <v>70.232710000000012</v>
      </c>
      <c r="Q27" s="54">
        <f t="shared" si="10"/>
        <v>70.932710000000014</v>
      </c>
      <c r="R27" s="54">
        <f t="shared" si="10"/>
        <v>71.632710000000017</v>
      </c>
      <c r="S27" s="54">
        <f t="shared" si="10"/>
        <v>72.33271000000002</v>
      </c>
      <c r="T27" s="54">
        <f t="shared" si="10"/>
        <v>73.032710000000023</v>
      </c>
      <c r="U27" s="54">
        <f t="shared" si="10"/>
        <v>73.732710000000026</v>
      </c>
      <c r="V27" s="54">
        <f t="shared" si="10"/>
        <v>74.432710000000029</v>
      </c>
      <c r="W27" s="54">
        <f t="shared" si="10"/>
        <v>75.132710000000031</v>
      </c>
      <c r="X27" s="54">
        <f t="shared" si="10"/>
        <v>75.832710000000034</v>
      </c>
      <c r="Y27" s="54">
        <f t="shared" si="10"/>
        <v>76.532710000000037</v>
      </c>
      <c r="Z27" s="54">
        <f t="shared" si="10"/>
        <v>77.23271000000004</v>
      </c>
      <c r="AA27" s="54">
        <f t="shared" si="10"/>
        <v>77.932710000000043</v>
      </c>
      <c r="AB27" s="54">
        <f t="shared" si="10"/>
        <v>78.632710000000046</v>
      </c>
      <c r="AC27" s="54">
        <f t="shared" si="10"/>
        <v>79.332710000000048</v>
      </c>
      <c r="AD27" s="54">
        <f t="shared" si="10"/>
        <v>80.032710000000051</v>
      </c>
      <c r="AE27" s="54">
        <f t="shared" si="10"/>
        <v>80.732710000000054</v>
      </c>
      <c r="AF27" s="54">
        <f t="shared" si="10"/>
        <v>81.432710000000057</v>
      </c>
      <c r="AG27" s="54">
        <f t="shared" si="10"/>
        <v>82.13271000000006</v>
      </c>
      <c r="AH27" s="54">
        <f t="shared" si="10"/>
        <v>82.832710000000063</v>
      </c>
      <c r="AI27" s="54">
        <f t="shared" si="10"/>
        <v>83.532710000000066</v>
      </c>
      <c r="AJ27" s="54">
        <f t="shared" si="10"/>
        <v>84.232710000000068</v>
      </c>
      <c r="AK27" s="54">
        <f t="shared" si="10"/>
        <v>84.932710000000071</v>
      </c>
      <c r="AL27" s="54">
        <f t="shared" si="10"/>
        <v>85.632710000000074</v>
      </c>
      <c r="AM27" s="54">
        <f t="shared" si="10"/>
        <v>86.332710000000077</v>
      </c>
      <c r="AN27" s="54">
        <f t="shared" si="10"/>
        <v>87.03271000000008</v>
      </c>
      <c r="AO27" s="54">
        <f t="shared" si="10"/>
        <v>87.732710000000083</v>
      </c>
      <c r="AP27" s="54">
        <f t="shared" si="10"/>
        <v>88.432710000000085</v>
      </c>
      <c r="AQ27" s="54">
        <f t="shared" si="10"/>
        <v>89.132710000000088</v>
      </c>
      <c r="AR27" s="54">
        <f t="shared" si="10"/>
        <v>89.832710000000091</v>
      </c>
      <c r="AS27" s="54">
        <f t="shared" si="10"/>
        <v>90.532710000000094</v>
      </c>
      <c r="AT27" s="54">
        <f t="shared" si="10"/>
        <v>91.232710000000097</v>
      </c>
      <c r="AU27" s="54">
        <f t="shared" si="10"/>
        <v>91.9327100000001</v>
      </c>
    </row>
    <row r="28" spans="1:47">
      <c r="A28" s="32"/>
    </row>
    <row r="29" spans="1:47">
      <c r="A29" s="30" t="s">
        <v>50</v>
      </c>
    </row>
    <row r="30" spans="1:47">
      <c r="A30" s="30"/>
      <c r="B30" s="30">
        <v>2008</v>
      </c>
      <c r="C30" s="30">
        <v>2009</v>
      </c>
      <c r="D30" s="30">
        <v>2010</v>
      </c>
      <c r="E30" s="30">
        <v>2011</v>
      </c>
      <c r="F30" s="30">
        <v>2012</v>
      </c>
      <c r="G30" s="30">
        <v>2013</v>
      </c>
      <c r="H30" s="30">
        <v>2014</v>
      </c>
      <c r="I30" s="30">
        <v>2015</v>
      </c>
      <c r="J30" s="30">
        <v>2016</v>
      </c>
      <c r="K30" s="30">
        <v>2017</v>
      </c>
      <c r="L30" s="30">
        <v>2018</v>
      </c>
      <c r="M30" s="30">
        <v>2019</v>
      </c>
      <c r="N30" s="30">
        <v>2020</v>
      </c>
      <c r="O30" s="30">
        <v>2021</v>
      </c>
      <c r="P30" s="30">
        <v>2022</v>
      </c>
      <c r="Q30" s="30">
        <v>2023</v>
      </c>
      <c r="R30" s="30">
        <v>2024</v>
      </c>
      <c r="S30" s="30">
        <v>2025</v>
      </c>
      <c r="T30" s="30">
        <v>2026</v>
      </c>
      <c r="U30" s="30">
        <v>2027</v>
      </c>
      <c r="V30" s="30">
        <v>2028</v>
      </c>
      <c r="W30" s="30">
        <v>2029</v>
      </c>
      <c r="X30" s="30">
        <v>2030</v>
      </c>
      <c r="Y30" s="30">
        <v>2031</v>
      </c>
      <c r="Z30" s="30">
        <v>2032</v>
      </c>
      <c r="AA30" s="30">
        <v>2033</v>
      </c>
      <c r="AB30" s="30">
        <v>2034</v>
      </c>
      <c r="AC30" s="30">
        <v>2035</v>
      </c>
      <c r="AD30" s="30">
        <v>2036</v>
      </c>
      <c r="AE30" s="30">
        <v>2037</v>
      </c>
      <c r="AF30" s="30">
        <v>2038</v>
      </c>
      <c r="AG30" s="30">
        <v>2039</v>
      </c>
      <c r="AH30" s="30">
        <v>2040</v>
      </c>
      <c r="AI30" s="30">
        <v>2041</v>
      </c>
      <c r="AJ30" s="30">
        <v>2042</v>
      </c>
      <c r="AK30" s="30">
        <v>2043</v>
      </c>
      <c r="AL30" s="30">
        <v>2044</v>
      </c>
      <c r="AM30" s="30">
        <v>2045</v>
      </c>
      <c r="AN30" s="30">
        <v>2046</v>
      </c>
      <c r="AO30" s="30">
        <v>2047</v>
      </c>
      <c r="AP30" s="30">
        <v>2048</v>
      </c>
      <c r="AQ30" s="30">
        <v>2049</v>
      </c>
      <c r="AR30" s="30">
        <v>2050</v>
      </c>
    </row>
    <row r="31" spans="1:47">
      <c r="A31" s="31" t="s">
        <v>51</v>
      </c>
      <c r="B31" s="54">
        <v>23.9175</v>
      </c>
      <c r="C31" s="54">
        <v>24.639975</v>
      </c>
      <c r="D31" s="54">
        <v>25.891200000000001</v>
      </c>
      <c r="E31" s="54">
        <v>27.19098</v>
      </c>
      <c r="F31" s="54">
        <v>28.3461</v>
      </c>
      <c r="G31" s="54">
        <v>28.197885000000003</v>
      </c>
      <c r="H31" s="54">
        <v>28.846305000000005</v>
      </c>
      <c r="I31" s="54">
        <v>30.197005000000001</v>
      </c>
      <c r="J31" s="54">
        <v>32.739690000000003</v>
      </c>
      <c r="K31" s="54">
        <v>32.958120000000001</v>
      </c>
      <c r="L31" s="54">
        <f>K31*1.02*(1+F3)</f>
        <v>34.827504566400002</v>
      </c>
      <c r="M31" s="54">
        <f>L31*(1+$F$3)</f>
        <v>36.081294730790404</v>
      </c>
      <c r="N31" s="54">
        <f t="shared" ref="N31:AR31" si="11">M31*(1+$F$3)</f>
        <v>37.38022134109886</v>
      </c>
      <c r="O31" s="54">
        <f t="shared" si="11"/>
        <v>38.725909309378423</v>
      </c>
      <c r="P31" s="54">
        <f t="shared" si="11"/>
        <v>40.120042044516047</v>
      </c>
      <c r="Q31" s="54">
        <f t="shared" si="11"/>
        <v>41.564363558118629</v>
      </c>
      <c r="R31" s="54">
        <f t="shared" si="11"/>
        <v>43.060680646210898</v>
      </c>
      <c r="S31" s="54">
        <f t="shared" si="11"/>
        <v>44.610865149474492</v>
      </c>
      <c r="T31" s="54">
        <f t="shared" si="11"/>
        <v>46.216856294855575</v>
      </c>
      <c r="U31" s="54">
        <f t="shared" si="11"/>
        <v>47.880663121470377</v>
      </c>
      <c r="V31" s="54">
        <f t="shared" si="11"/>
        <v>49.604366993843314</v>
      </c>
      <c r="W31" s="54">
        <f t="shared" si="11"/>
        <v>51.390124205621674</v>
      </c>
      <c r="X31" s="54">
        <f t="shared" si="11"/>
        <v>53.240168677024059</v>
      </c>
      <c r="Y31" s="54">
        <f t="shared" si="11"/>
        <v>55.156814749396929</v>
      </c>
      <c r="Z31" s="54">
        <f t="shared" si="11"/>
        <v>57.142460080375223</v>
      </c>
      <c r="AA31" s="54">
        <f t="shared" si="11"/>
        <v>59.199588643268733</v>
      </c>
      <c r="AB31" s="54">
        <f t="shared" si="11"/>
        <v>61.33077383442641</v>
      </c>
      <c r="AC31" s="54">
        <f t="shared" si="11"/>
        <v>63.538681692465765</v>
      </c>
      <c r="AD31" s="54">
        <f t="shared" si="11"/>
        <v>65.826074233394536</v>
      </c>
      <c r="AE31" s="54">
        <f t="shared" si="11"/>
        <v>68.195812905796743</v>
      </c>
      <c r="AF31" s="54">
        <f t="shared" si="11"/>
        <v>70.650862170405432</v>
      </c>
      <c r="AG31" s="54">
        <f t="shared" si="11"/>
        <v>73.194293208540032</v>
      </c>
      <c r="AH31" s="54">
        <f t="shared" si="11"/>
        <v>75.829287764047479</v>
      </c>
      <c r="AI31" s="54">
        <f t="shared" si="11"/>
        <v>78.559142123553187</v>
      </c>
      <c r="AJ31" s="54">
        <f t="shared" si="11"/>
        <v>81.387271240001098</v>
      </c>
      <c r="AK31" s="54">
        <f t="shared" si="11"/>
        <v>84.317213004641147</v>
      </c>
      <c r="AL31" s="54">
        <f t="shared" si="11"/>
        <v>87.352632672808227</v>
      </c>
      <c r="AM31" s="54">
        <f t="shared" si="11"/>
        <v>90.497327449029328</v>
      </c>
      <c r="AN31" s="54">
        <f t="shared" si="11"/>
        <v>93.75523123719438</v>
      </c>
      <c r="AO31" s="54">
        <f t="shared" si="11"/>
        <v>97.130419561733376</v>
      </c>
      <c r="AP31" s="54">
        <f t="shared" si="11"/>
        <v>100.62711466595579</v>
      </c>
      <c r="AQ31" s="54">
        <f t="shared" si="11"/>
        <v>104.2496907939302</v>
      </c>
      <c r="AR31" s="54">
        <f t="shared" si="11"/>
        <v>108.0026796625117</v>
      </c>
    </row>
    <row r="32" spans="1:47">
      <c r="A32" s="31" t="s">
        <v>48</v>
      </c>
      <c r="B32" s="54">
        <v>1.1125</v>
      </c>
      <c r="C32" s="54">
        <v>1.31487</v>
      </c>
      <c r="D32" s="54">
        <v>1.4778</v>
      </c>
      <c r="E32" s="54">
        <v>1.3426999999999998</v>
      </c>
      <c r="F32" s="54">
        <v>1.16679</v>
      </c>
      <c r="G32" s="54">
        <v>1.2970350000000002</v>
      </c>
      <c r="H32" s="54">
        <v>1.4982050000000002</v>
      </c>
      <c r="I32" s="54">
        <v>1.5734350000000001</v>
      </c>
      <c r="J32" s="54">
        <v>1.8783200000000002</v>
      </c>
      <c r="K32" s="54">
        <v>1.9406400000000001</v>
      </c>
      <c r="L32" s="54">
        <f t="shared" ref="L32:L38" si="12">K32*1.02*(1+F4)</f>
        <v>2.1061377792000004</v>
      </c>
      <c r="M32" s="54">
        <f>L32*(1+$F$4)</f>
        <v>2.2409305970688007</v>
      </c>
      <c r="N32" s="54">
        <f t="shared" ref="N32:AR32" si="13">M32*(1+$F$4)</f>
        <v>2.3843501552812039</v>
      </c>
      <c r="O32" s="54">
        <f t="shared" si="13"/>
        <v>2.536948565219201</v>
      </c>
      <c r="P32" s="54">
        <f t="shared" si="13"/>
        <v>2.6993132733932299</v>
      </c>
      <c r="Q32" s="54">
        <f t="shared" si="13"/>
        <v>2.8720693228903968</v>
      </c>
      <c r="R32" s="54">
        <f t="shared" si="13"/>
        <v>3.0558817595553824</v>
      </c>
      <c r="S32" s="54">
        <f t="shared" si="13"/>
        <v>3.2514581921669272</v>
      </c>
      <c r="T32" s="54">
        <f t="shared" si="13"/>
        <v>3.4595515164656105</v>
      </c>
      <c r="U32" s="54">
        <f t="shared" si="13"/>
        <v>3.6809628135194097</v>
      </c>
      <c r="V32" s="54">
        <f t="shared" si="13"/>
        <v>3.9165444335846522</v>
      </c>
      <c r="W32" s="54">
        <f t="shared" si="13"/>
        <v>4.1672032773340701</v>
      </c>
      <c r="X32" s="54">
        <f t="shared" si="13"/>
        <v>4.4339042870834513</v>
      </c>
      <c r="Y32" s="54">
        <f t="shared" si="13"/>
        <v>4.7176741614567925</v>
      </c>
      <c r="Z32" s="54">
        <f t="shared" si="13"/>
        <v>5.0196053077900276</v>
      </c>
      <c r="AA32" s="54">
        <f t="shared" si="13"/>
        <v>5.3408600474885892</v>
      </c>
      <c r="AB32" s="54">
        <f t="shared" si="13"/>
        <v>5.6826750905278596</v>
      </c>
      <c r="AC32" s="54">
        <f t="shared" si="13"/>
        <v>6.0463662963216427</v>
      </c>
      <c r="AD32" s="54">
        <f t="shared" si="13"/>
        <v>6.433333739286228</v>
      </c>
      <c r="AE32" s="54">
        <f t="shared" si="13"/>
        <v>6.8450670986005466</v>
      </c>
      <c r="AF32" s="54">
        <f t="shared" si="13"/>
        <v>7.2831513929109821</v>
      </c>
      <c r="AG32" s="54">
        <f t="shared" si="13"/>
        <v>7.749273082057285</v>
      </c>
      <c r="AH32" s="54">
        <f t="shared" si="13"/>
        <v>8.2452265593089518</v>
      </c>
      <c r="AI32" s="54">
        <f t="shared" si="13"/>
        <v>8.7729210591047249</v>
      </c>
      <c r="AJ32" s="54">
        <f t="shared" si="13"/>
        <v>9.3343880068874281</v>
      </c>
      <c r="AK32" s="54">
        <f t="shared" si="13"/>
        <v>9.9317888393282239</v>
      </c>
      <c r="AL32" s="54">
        <f t="shared" si="13"/>
        <v>10.567423325045231</v>
      </c>
      <c r="AM32" s="54">
        <f t="shared" si="13"/>
        <v>11.243738417848126</v>
      </c>
      <c r="AN32" s="54">
        <f t="shared" si="13"/>
        <v>11.963337676590408</v>
      </c>
      <c r="AO32" s="54">
        <f t="shared" si="13"/>
        <v>12.728991287892194</v>
      </c>
      <c r="AP32" s="54">
        <f t="shared" si="13"/>
        <v>13.543646730317295</v>
      </c>
      <c r="AQ32" s="54">
        <f t="shared" si="13"/>
        <v>14.410440121057603</v>
      </c>
      <c r="AR32" s="54">
        <f t="shared" si="13"/>
        <v>15.332708288805289</v>
      </c>
    </row>
    <row r="33" spans="1:44">
      <c r="A33" s="31" t="s">
        <v>0</v>
      </c>
      <c r="B33" s="54">
        <v>111.9025</v>
      </c>
      <c r="C33" s="54">
        <v>120.15378</v>
      </c>
      <c r="D33" s="54">
        <v>128.84219999999999</v>
      </c>
      <c r="E33" s="54">
        <v>150.20143999999999</v>
      </c>
      <c r="F33" s="54">
        <v>140.42348999999999</v>
      </c>
      <c r="G33" s="54">
        <v>133.953135</v>
      </c>
      <c r="H33" s="54">
        <v>133.80894499999999</v>
      </c>
      <c r="I33" s="54">
        <v>117.66362000000001</v>
      </c>
      <c r="J33" s="54">
        <v>120.21354000000001</v>
      </c>
      <c r="K33" s="54">
        <v>142.23716000000002</v>
      </c>
      <c r="L33" s="54">
        <f t="shared" si="12"/>
        <v>148.70895078000001</v>
      </c>
      <c r="M33" s="54">
        <f>L33*(1+$F$5)</f>
        <v>152.42667454950001</v>
      </c>
      <c r="N33" s="54">
        <f t="shared" ref="N33:AR33" si="14">M33*(1+$F$5)</f>
        <v>156.23734141323749</v>
      </c>
      <c r="O33" s="54">
        <f t="shared" si="14"/>
        <v>160.1432749485684</v>
      </c>
      <c r="P33" s="54">
        <f t="shared" si="14"/>
        <v>164.14685682228259</v>
      </c>
      <c r="Q33" s="54">
        <f t="shared" si="14"/>
        <v>168.25052824283964</v>
      </c>
      <c r="R33" s="54">
        <f t="shared" si="14"/>
        <v>172.45679144891062</v>
      </c>
      <c r="S33" s="54">
        <f t="shared" si="14"/>
        <v>176.76821123513338</v>
      </c>
      <c r="T33" s="54">
        <f t="shared" si="14"/>
        <v>181.18741651601169</v>
      </c>
      <c r="U33" s="54">
        <f t="shared" si="14"/>
        <v>185.71710192891197</v>
      </c>
      <c r="V33" s="54">
        <f t="shared" si="14"/>
        <v>190.36002947713476</v>
      </c>
      <c r="W33" s="54">
        <f t="shared" si="14"/>
        <v>195.11903021406312</v>
      </c>
      <c r="X33" s="54">
        <f t="shared" si="14"/>
        <v>199.99700596941469</v>
      </c>
      <c r="Y33" s="54">
        <f t="shared" si="14"/>
        <v>204.99693111865002</v>
      </c>
      <c r="Z33" s="54">
        <f t="shared" si="14"/>
        <v>210.12185439661627</v>
      </c>
      <c r="AA33" s="54">
        <f t="shared" si="14"/>
        <v>215.37490075653167</v>
      </c>
      <c r="AB33" s="54">
        <f t="shared" si="14"/>
        <v>220.75927327544494</v>
      </c>
      <c r="AC33" s="54">
        <f t="shared" si="14"/>
        <v>226.27825510733103</v>
      </c>
      <c r="AD33" s="54">
        <f t="shared" si="14"/>
        <v>231.93521148501429</v>
      </c>
      <c r="AE33" s="54">
        <f t="shared" si="14"/>
        <v>237.73359177213962</v>
      </c>
      <c r="AF33" s="54">
        <f t="shared" si="14"/>
        <v>243.6769315664431</v>
      </c>
      <c r="AG33" s="54">
        <f t="shared" si="14"/>
        <v>249.76885485560416</v>
      </c>
      <c r="AH33" s="54">
        <f t="shared" si="14"/>
        <v>256.01307622699426</v>
      </c>
      <c r="AI33" s="54">
        <f t="shared" si="14"/>
        <v>262.41340313266909</v>
      </c>
      <c r="AJ33" s="54">
        <f t="shared" si="14"/>
        <v>268.9737382109858</v>
      </c>
      <c r="AK33" s="54">
        <f t="shared" si="14"/>
        <v>275.69808166626041</v>
      </c>
      <c r="AL33" s="54">
        <f t="shared" si="14"/>
        <v>282.5905337079169</v>
      </c>
      <c r="AM33" s="54">
        <f t="shared" si="14"/>
        <v>289.65529705061482</v>
      </c>
      <c r="AN33" s="54">
        <f t="shared" si="14"/>
        <v>296.89667947688014</v>
      </c>
      <c r="AO33" s="54">
        <f t="shared" si="14"/>
        <v>304.31909646380211</v>
      </c>
      <c r="AP33" s="54">
        <f t="shared" si="14"/>
        <v>311.92707387539713</v>
      </c>
      <c r="AQ33" s="54">
        <f t="shared" si="14"/>
        <v>319.72525072228206</v>
      </c>
      <c r="AR33" s="54">
        <f t="shared" si="14"/>
        <v>327.71838199033908</v>
      </c>
    </row>
    <row r="34" spans="1:44">
      <c r="A34" s="31" t="s">
        <v>1</v>
      </c>
      <c r="B34" s="54">
        <v>132.08625000000001</v>
      </c>
      <c r="C34" s="54">
        <v>124.209705</v>
      </c>
      <c r="D34" s="54">
        <v>120.24059999999999</v>
      </c>
      <c r="E34" s="54">
        <v>118.51024</v>
      </c>
      <c r="F34" s="54">
        <v>113.58446999999998</v>
      </c>
      <c r="G34" s="54">
        <v>107.910315</v>
      </c>
      <c r="H34" s="54">
        <v>107.17043500000001</v>
      </c>
      <c r="I34" s="54">
        <v>107.535</v>
      </c>
      <c r="J34" s="54">
        <v>106.7261</v>
      </c>
      <c r="K34" s="54">
        <v>106.69204000000001</v>
      </c>
      <c r="L34" s="54">
        <f t="shared" si="12"/>
        <v>106.3228855416</v>
      </c>
      <c r="M34" s="54">
        <f>L34*(1+$F$6)</f>
        <v>103.8774591741432</v>
      </c>
      <c r="N34" s="54">
        <f t="shared" ref="N34:AR34" si="15">M34*(1+$F$6)</f>
        <v>101.4882776131379</v>
      </c>
      <c r="O34" s="54">
        <f t="shared" si="15"/>
        <v>99.154047228035722</v>
      </c>
      <c r="P34" s="54">
        <f t="shared" si="15"/>
        <v>96.873504141790903</v>
      </c>
      <c r="Q34" s="54">
        <f t="shared" si="15"/>
        <v>94.64541354652971</v>
      </c>
      <c r="R34" s="54">
        <f t="shared" si="15"/>
        <v>92.468569034959529</v>
      </c>
      <c r="S34" s="54">
        <f t="shared" si="15"/>
        <v>90.341791947155457</v>
      </c>
      <c r="T34" s="54">
        <f t="shared" si="15"/>
        <v>88.263930732370881</v>
      </c>
      <c r="U34" s="54">
        <f t="shared" si="15"/>
        <v>86.233860325526351</v>
      </c>
      <c r="V34" s="54">
        <f t="shared" si="15"/>
        <v>84.250481538039239</v>
      </c>
      <c r="W34" s="54">
        <f t="shared" si="15"/>
        <v>82.312720462664331</v>
      </c>
      <c r="X34" s="54">
        <f t="shared" si="15"/>
        <v>80.419527892023055</v>
      </c>
      <c r="Y34" s="54">
        <f t="shared" si="15"/>
        <v>78.569878750506518</v>
      </c>
      <c r="Z34" s="54">
        <f t="shared" si="15"/>
        <v>76.762771539244866</v>
      </c>
      <c r="AA34" s="54">
        <f t="shared" si="15"/>
        <v>74.997227793842228</v>
      </c>
      <c r="AB34" s="54">
        <f t="shared" si="15"/>
        <v>73.272291554583859</v>
      </c>
      <c r="AC34" s="54">
        <f t="shared" si="15"/>
        <v>71.587028848828425</v>
      </c>
      <c r="AD34" s="54">
        <f t="shared" si="15"/>
        <v>69.94052718530537</v>
      </c>
      <c r="AE34" s="54">
        <f t="shared" si="15"/>
        <v>68.331895060043351</v>
      </c>
      <c r="AF34" s="54">
        <f t="shared" si="15"/>
        <v>66.760261473662354</v>
      </c>
      <c r="AG34" s="54">
        <f t="shared" si="15"/>
        <v>65.224775459768125</v>
      </c>
      <c r="AH34" s="54">
        <f t="shared" si="15"/>
        <v>63.724605624193458</v>
      </c>
      <c r="AI34" s="54">
        <f t="shared" si="15"/>
        <v>62.258939694837011</v>
      </c>
      <c r="AJ34" s="54">
        <f t="shared" si="15"/>
        <v>60.826984081855755</v>
      </c>
      <c r="AK34" s="54">
        <f t="shared" si="15"/>
        <v>59.42796344797307</v>
      </c>
      <c r="AL34" s="54">
        <f t="shared" si="15"/>
        <v>58.061120288669692</v>
      </c>
      <c r="AM34" s="54">
        <f t="shared" si="15"/>
        <v>56.725714522030287</v>
      </c>
      <c r="AN34" s="54">
        <f t="shared" si="15"/>
        <v>55.421023088023588</v>
      </c>
      <c r="AO34" s="54">
        <f t="shared" si="15"/>
        <v>54.146339556999045</v>
      </c>
      <c r="AP34" s="54">
        <f t="shared" si="15"/>
        <v>52.900973747188068</v>
      </c>
      <c r="AQ34" s="54">
        <f t="shared" si="15"/>
        <v>51.684251351002743</v>
      </c>
      <c r="AR34" s="54">
        <f t="shared" si="15"/>
        <v>50.495513569929678</v>
      </c>
    </row>
    <row r="35" spans="1:44">
      <c r="A35" s="31" t="s">
        <v>5</v>
      </c>
      <c r="B35" s="54">
        <v>13.59625</v>
      </c>
      <c r="C35" s="54">
        <v>13.791375</v>
      </c>
      <c r="D35" s="54">
        <v>15.3834</v>
      </c>
      <c r="E35" s="54">
        <v>17.3536</v>
      </c>
      <c r="F35" s="54">
        <v>18.504480000000001</v>
      </c>
      <c r="G35" s="54">
        <v>19.456635000000002</v>
      </c>
      <c r="H35" s="54">
        <v>20.77758</v>
      </c>
      <c r="I35" s="54">
        <v>20.98377</v>
      </c>
      <c r="J35" s="54">
        <v>20.940830000000002</v>
      </c>
      <c r="K35" s="54">
        <v>21.453119999999998</v>
      </c>
      <c r="L35" s="54">
        <f t="shared" si="12"/>
        <v>23.020055884799998</v>
      </c>
      <c r="M35" s="54">
        <f>L35*(1+$F$7)</f>
        <v>24.217098790809597</v>
      </c>
      <c r="N35" s="54">
        <f t="shared" ref="N35:AR35" si="16">M35*(1+$F$7)</f>
        <v>25.476387927931697</v>
      </c>
      <c r="O35" s="54">
        <f t="shared" si="16"/>
        <v>26.801160100184145</v>
      </c>
      <c r="P35" s="54">
        <f t="shared" si="16"/>
        <v>28.194820425393722</v>
      </c>
      <c r="Q35" s="54">
        <f t="shared" si="16"/>
        <v>29.660951087514196</v>
      </c>
      <c r="R35" s="54">
        <f t="shared" si="16"/>
        <v>31.203320544064937</v>
      </c>
      <c r="S35" s="54">
        <f t="shared" si="16"/>
        <v>32.825893212356313</v>
      </c>
      <c r="T35" s="54">
        <f t="shared" si="16"/>
        <v>34.532839659398846</v>
      </c>
      <c r="U35" s="54">
        <f t="shared" si="16"/>
        <v>36.328547321687587</v>
      </c>
      <c r="V35" s="54">
        <f t="shared" si="16"/>
        <v>38.217631782415346</v>
      </c>
      <c r="W35" s="54">
        <f t="shared" si="16"/>
        <v>40.204948635100948</v>
      </c>
      <c r="X35" s="54">
        <f t="shared" si="16"/>
        <v>42.295605964126196</v>
      </c>
      <c r="Y35" s="54">
        <f t="shared" si="16"/>
        <v>44.494977474260757</v>
      </c>
      <c r="Z35" s="54">
        <f t="shared" si="16"/>
        <v>46.808716302922321</v>
      </c>
      <c r="AA35" s="54">
        <f t="shared" si="16"/>
        <v>49.242769550674282</v>
      </c>
      <c r="AB35" s="54">
        <f t="shared" si="16"/>
        <v>51.80339356730935</v>
      </c>
      <c r="AC35" s="54">
        <f t="shared" si="16"/>
        <v>54.497170032809436</v>
      </c>
      <c r="AD35" s="54">
        <f t="shared" si="16"/>
        <v>57.331022874515526</v>
      </c>
      <c r="AE35" s="54">
        <f t="shared" si="16"/>
        <v>60.312236063990333</v>
      </c>
      <c r="AF35" s="54">
        <f t="shared" si="16"/>
        <v>63.448472339317831</v>
      </c>
      <c r="AG35" s="54">
        <f t="shared" si="16"/>
        <v>66.747792900962367</v>
      </c>
      <c r="AH35" s="54">
        <f t="shared" si="16"/>
        <v>70.21867813181241</v>
      </c>
      <c r="AI35" s="54">
        <f t="shared" si="16"/>
        <v>73.870049394666665</v>
      </c>
      <c r="AJ35" s="54">
        <f t="shared" si="16"/>
        <v>77.711291963189339</v>
      </c>
      <c r="AK35" s="54">
        <f t="shared" si="16"/>
        <v>81.752279145275182</v>
      </c>
      <c r="AL35" s="54">
        <f t="shared" si="16"/>
        <v>86.003397660829492</v>
      </c>
      <c r="AM35" s="54">
        <f t="shared" si="16"/>
        <v>90.475574339192633</v>
      </c>
      <c r="AN35" s="54">
        <f t="shared" si="16"/>
        <v>95.180304204830648</v>
      </c>
      <c r="AO35" s="54">
        <f t="shared" si="16"/>
        <v>100.12968002348184</v>
      </c>
      <c r="AP35" s="54">
        <f t="shared" si="16"/>
        <v>105.3364233847029</v>
      </c>
      <c r="AQ35" s="54">
        <f t="shared" si="16"/>
        <v>110.81391740070745</v>
      </c>
      <c r="AR35" s="54">
        <f t="shared" si="16"/>
        <v>116.57624110554424</v>
      </c>
    </row>
    <row r="36" spans="1:44">
      <c r="A36" s="31" t="s">
        <v>2</v>
      </c>
      <c r="B36" s="54">
        <v>94.068749999999994</v>
      </c>
      <c r="C36" s="54">
        <v>94.804709999999986</v>
      </c>
      <c r="D36" s="54">
        <v>102.9948</v>
      </c>
      <c r="E36" s="54">
        <v>107.41078</v>
      </c>
      <c r="F36" s="54">
        <v>108.64313999999999</v>
      </c>
      <c r="G36" s="54">
        <v>111.38017500000001</v>
      </c>
      <c r="H36" s="54">
        <v>114.55573000000001</v>
      </c>
      <c r="I36" s="54">
        <v>119.27932000000001</v>
      </c>
      <c r="J36" s="54">
        <v>122.68016</v>
      </c>
      <c r="K36" s="54">
        <v>121.12360000000001</v>
      </c>
      <c r="L36" s="54">
        <f t="shared" si="12"/>
        <v>127.00536201600001</v>
      </c>
      <c r="M36" s="54">
        <f>L36*(1+$F$8)</f>
        <v>130.56151215244802</v>
      </c>
      <c r="N36" s="54">
        <f t="shared" ref="N36:AR36" si="17">M36*(1+$F$8)</f>
        <v>134.21723449271656</v>
      </c>
      <c r="O36" s="54">
        <f t="shared" si="17"/>
        <v>137.97531705851262</v>
      </c>
      <c r="P36" s="54">
        <f t="shared" si="17"/>
        <v>141.83862593615098</v>
      </c>
      <c r="Q36" s="54">
        <f t="shared" si="17"/>
        <v>145.81010746236322</v>
      </c>
      <c r="R36" s="54">
        <f t="shared" si="17"/>
        <v>149.89279047130938</v>
      </c>
      <c r="S36" s="54">
        <f t="shared" si="17"/>
        <v>154.08978860450605</v>
      </c>
      <c r="T36" s="54">
        <f t="shared" si="17"/>
        <v>158.40430268543224</v>
      </c>
      <c r="U36" s="54">
        <f t="shared" si="17"/>
        <v>162.83962316062434</v>
      </c>
      <c r="V36" s="54">
        <f t="shared" si="17"/>
        <v>167.39913260912184</v>
      </c>
      <c r="W36" s="54">
        <f t="shared" si="17"/>
        <v>172.08630832217725</v>
      </c>
      <c r="X36" s="54">
        <f t="shared" si="17"/>
        <v>176.90472495519822</v>
      </c>
      <c r="Y36" s="54">
        <f t="shared" si="17"/>
        <v>181.85805725394377</v>
      </c>
      <c r="Z36" s="54">
        <f t="shared" si="17"/>
        <v>186.95008285705421</v>
      </c>
      <c r="AA36" s="54">
        <f t="shared" si="17"/>
        <v>192.18468517705173</v>
      </c>
      <c r="AB36" s="54">
        <f t="shared" si="17"/>
        <v>197.56585636200919</v>
      </c>
      <c r="AC36" s="54">
        <f t="shared" si="17"/>
        <v>203.09770034014545</v>
      </c>
      <c r="AD36" s="54">
        <f t="shared" si="17"/>
        <v>208.78443594966953</v>
      </c>
      <c r="AE36" s="54">
        <f t="shared" si="17"/>
        <v>214.63040015626029</v>
      </c>
      <c r="AF36" s="54">
        <f t="shared" si="17"/>
        <v>220.6400513606356</v>
      </c>
      <c r="AG36" s="54">
        <f t="shared" si="17"/>
        <v>226.81797279873339</v>
      </c>
      <c r="AH36" s="54">
        <f t="shared" si="17"/>
        <v>233.16887603709793</v>
      </c>
      <c r="AI36" s="54">
        <f t="shared" si="17"/>
        <v>239.69760456613668</v>
      </c>
      <c r="AJ36" s="54">
        <f t="shared" si="17"/>
        <v>246.40913749398851</v>
      </c>
      <c r="AK36" s="54">
        <f t="shared" si="17"/>
        <v>253.30859334382021</v>
      </c>
      <c r="AL36" s="54">
        <f t="shared" si="17"/>
        <v>260.40123395744718</v>
      </c>
      <c r="AM36" s="54">
        <f t="shared" si="17"/>
        <v>267.69246850825573</v>
      </c>
      <c r="AN36" s="54">
        <f t="shared" si="17"/>
        <v>275.1878576264869</v>
      </c>
      <c r="AO36" s="54">
        <f t="shared" si="17"/>
        <v>282.89311764002855</v>
      </c>
      <c r="AP36" s="54">
        <f t="shared" si="17"/>
        <v>290.81412493394936</v>
      </c>
      <c r="AQ36" s="54">
        <f t="shared" si="17"/>
        <v>298.95692043209993</v>
      </c>
      <c r="AR36" s="54">
        <f t="shared" si="17"/>
        <v>307.32771420419874</v>
      </c>
    </row>
    <row r="37" spans="1:44">
      <c r="A37" s="31" t="s">
        <v>7</v>
      </c>
      <c r="B37" s="54">
        <v>544.18062499999996</v>
      </c>
      <c r="C37" s="54">
        <v>563.40703500000006</v>
      </c>
      <c r="D37" s="54">
        <v>585.07679999999993</v>
      </c>
      <c r="E37" s="54">
        <v>606.11914000000002</v>
      </c>
      <c r="F37" s="54">
        <v>623.95790999999997</v>
      </c>
      <c r="G37" s="54">
        <v>622.5163050000001</v>
      </c>
      <c r="H37" s="54">
        <v>631.21464000000003</v>
      </c>
      <c r="I37" s="54">
        <v>643.68632000000002</v>
      </c>
      <c r="J37" s="54">
        <v>664.13187000000005</v>
      </c>
      <c r="K37" s="54">
        <v>681.04711999999995</v>
      </c>
      <c r="L37" s="54">
        <f t="shared" si="12"/>
        <v>712.03476395999985</v>
      </c>
      <c r="M37" s="54">
        <f>L37*(1+$F$9)</f>
        <v>729.83563305899975</v>
      </c>
      <c r="N37" s="54">
        <f t="shared" ref="N37:AR37" si="18">M37*(1+$F$9)</f>
        <v>748.08152388547467</v>
      </c>
      <c r="O37" s="54">
        <f t="shared" si="18"/>
        <v>766.78356198261145</v>
      </c>
      <c r="P37" s="54">
        <f t="shared" si="18"/>
        <v>785.95315103217672</v>
      </c>
      <c r="Q37" s="54">
        <f t="shared" si="18"/>
        <v>805.60197980798102</v>
      </c>
      <c r="R37" s="54">
        <f t="shared" si="18"/>
        <v>825.74202930318052</v>
      </c>
      <c r="S37" s="54">
        <f t="shared" si="18"/>
        <v>846.38558003575997</v>
      </c>
      <c r="T37" s="54">
        <f t="shared" si="18"/>
        <v>867.54521953665392</v>
      </c>
      <c r="U37" s="54">
        <f t="shared" si="18"/>
        <v>889.23385002507018</v>
      </c>
      <c r="V37" s="54">
        <f t="shared" si="18"/>
        <v>911.46469627569684</v>
      </c>
      <c r="W37" s="54">
        <f t="shared" si="18"/>
        <v>934.25131368258917</v>
      </c>
      <c r="X37" s="54">
        <f t="shared" si="18"/>
        <v>957.60759652465379</v>
      </c>
      <c r="Y37" s="54">
        <f t="shared" si="18"/>
        <v>981.54778643777001</v>
      </c>
      <c r="Z37" s="54">
        <f t="shared" si="18"/>
        <v>1006.0864810987142</v>
      </c>
      <c r="AA37" s="54">
        <f t="shared" si="18"/>
        <v>1031.2386431261821</v>
      </c>
      <c r="AB37" s="54">
        <f t="shared" si="18"/>
        <v>1057.0196092043366</v>
      </c>
      <c r="AC37" s="54">
        <f t="shared" si="18"/>
        <v>1083.445099434445</v>
      </c>
      <c r="AD37" s="54">
        <f t="shared" si="18"/>
        <v>1110.5312269203059</v>
      </c>
      <c r="AE37" s="54">
        <f t="shared" si="18"/>
        <v>1138.2945075933135</v>
      </c>
      <c r="AF37" s="54">
        <f t="shared" si="18"/>
        <v>1166.7518702831462</v>
      </c>
      <c r="AG37" s="54">
        <f t="shared" si="18"/>
        <v>1195.9206670402248</v>
      </c>
      <c r="AH37" s="54">
        <f t="shared" si="18"/>
        <v>1225.8186837162302</v>
      </c>
      <c r="AI37" s="54">
        <f t="shared" si="18"/>
        <v>1256.4641508091358</v>
      </c>
      <c r="AJ37" s="54">
        <f t="shared" si="18"/>
        <v>1287.8757545793642</v>
      </c>
      <c r="AK37" s="54">
        <f t="shared" si="18"/>
        <v>1320.0726484438483</v>
      </c>
      <c r="AL37" s="54">
        <f t="shared" si="18"/>
        <v>1353.0744646549444</v>
      </c>
      <c r="AM37" s="54">
        <f t="shared" si="18"/>
        <v>1386.9013262713179</v>
      </c>
      <c r="AN37" s="54">
        <f t="shared" si="18"/>
        <v>1421.5738594281006</v>
      </c>
      <c r="AO37" s="54">
        <f t="shared" si="18"/>
        <v>1457.1132059138031</v>
      </c>
      <c r="AP37" s="54">
        <f t="shared" si="18"/>
        <v>1493.5410360616481</v>
      </c>
      <c r="AQ37" s="54">
        <f t="shared" si="18"/>
        <v>1530.8795619631892</v>
      </c>
      <c r="AR37" s="54">
        <f t="shared" si="18"/>
        <v>1569.1515510122688</v>
      </c>
    </row>
    <row r="38" spans="1:44">
      <c r="A38" s="31" t="s">
        <v>3</v>
      </c>
      <c r="B38" s="54">
        <v>62.605625000000003</v>
      </c>
      <c r="C38" s="54">
        <v>63.586694999999999</v>
      </c>
      <c r="D38" s="54">
        <v>67.145399999999995</v>
      </c>
      <c r="E38" s="54">
        <v>70.534379999999985</v>
      </c>
      <c r="F38" s="54">
        <v>74.119379999999992</v>
      </c>
      <c r="G38" s="54">
        <v>73.670145000000005</v>
      </c>
      <c r="H38" s="54">
        <v>74.160875000000004</v>
      </c>
      <c r="I38" s="54">
        <v>75.938969999999998</v>
      </c>
      <c r="J38" s="54">
        <v>77.749409999999997</v>
      </c>
      <c r="K38" s="54">
        <v>78.835120000000003</v>
      </c>
      <c r="L38" s="54">
        <f t="shared" si="12"/>
        <v>82.502529782400003</v>
      </c>
      <c r="M38" s="54">
        <f>L38*(1+$F$10)</f>
        <v>84.647595556742402</v>
      </c>
      <c r="N38" s="54">
        <f t="shared" ref="N38:AR38" si="19">M38*(1+$F$10)</f>
        <v>86.848433041217703</v>
      </c>
      <c r="O38" s="54">
        <f t="shared" si="19"/>
        <v>89.106492300289361</v>
      </c>
      <c r="P38" s="54">
        <f t="shared" si="19"/>
        <v>91.42326110009688</v>
      </c>
      <c r="Q38" s="54">
        <f t="shared" si="19"/>
        <v>93.8002658886994</v>
      </c>
      <c r="R38" s="54">
        <f t="shared" si="19"/>
        <v>96.239072801805591</v>
      </c>
      <c r="S38" s="54">
        <f t="shared" si="19"/>
        <v>98.741288694652539</v>
      </c>
      <c r="T38" s="54">
        <f t="shared" si="19"/>
        <v>101.30856220071351</v>
      </c>
      <c r="U38" s="54">
        <f t="shared" si="19"/>
        <v>103.94258481793206</v>
      </c>
      <c r="V38" s="54">
        <f t="shared" si="19"/>
        <v>106.64509202319829</v>
      </c>
      <c r="W38" s="54">
        <f t="shared" si="19"/>
        <v>109.41786441580145</v>
      </c>
      <c r="X38" s="54">
        <f t="shared" si="19"/>
        <v>112.26272889061228</v>
      </c>
      <c r="Y38" s="54">
        <f t="shared" si="19"/>
        <v>115.18155984176821</v>
      </c>
      <c r="Z38" s="54">
        <f t="shared" si="19"/>
        <v>118.17628039765418</v>
      </c>
      <c r="AA38" s="54">
        <f t="shared" si="19"/>
        <v>121.24886368799319</v>
      </c>
      <c r="AB38" s="54">
        <f t="shared" si="19"/>
        <v>124.40133414388102</v>
      </c>
      <c r="AC38" s="54">
        <f t="shared" si="19"/>
        <v>127.63576883162193</v>
      </c>
      <c r="AD38" s="54">
        <f t="shared" si="19"/>
        <v>130.95429882124409</v>
      </c>
      <c r="AE38" s="54">
        <f t="shared" si="19"/>
        <v>134.35911059059646</v>
      </c>
      <c r="AF38" s="54">
        <f t="shared" si="19"/>
        <v>137.85244746595197</v>
      </c>
      <c r="AG38" s="54">
        <f t="shared" si="19"/>
        <v>141.43661110006673</v>
      </c>
      <c r="AH38" s="54">
        <f t="shared" si="19"/>
        <v>145.11396298866848</v>
      </c>
      <c r="AI38" s="54">
        <f t="shared" si="19"/>
        <v>148.88692602637386</v>
      </c>
      <c r="AJ38" s="54">
        <f t="shared" si="19"/>
        <v>152.75798610305958</v>
      </c>
      <c r="AK38" s="54">
        <f t="shared" si="19"/>
        <v>156.72969374173914</v>
      </c>
      <c r="AL38" s="54">
        <f t="shared" si="19"/>
        <v>160.80466577902436</v>
      </c>
      <c r="AM38" s="54">
        <f t="shared" si="19"/>
        <v>164.98558708927899</v>
      </c>
      <c r="AN38" s="54">
        <f t="shared" si="19"/>
        <v>169.27521235360024</v>
      </c>
      <c r="AO38" s="54">
        <f t="shared" si="19"/>
        <v>173.67636787479384</v>
      </c>
      <c r="AP38" s="54">
        <f t="shared" si="19"/>
        <v>178.19195343953848</v>
      </c>
      <c r="AQ38" s="54">
        <f t="shared" si="19"/>
        <v>182.82494422896647</v>
      </c>
      <c r="AR38" s="54">
        <f t="shared" si="19"/>
        <v>187.57839277891961</v>
      </c>
    </row>
    <row r="39" spans="1:44">
      <c r="A39" s="31" t="s">
        <v>11</v>
      </c>
      <c r="B39" s="54">
        <v>21.420625000000001</v>
      </c>
      <c r="C39" s="54">
        <v>23.930880000000002</v>
      </c>
      <c r="D39" s="54">
        <v>25.288799999999998</v>
      </c>
      <c r="E39" s="54">
        <v>26.624320000000001</v>
      </c>
      <c r="F39" s="54">
        <v>28.556429999999995</v>
      </c>
      <c r="G39" s="54">
        <v>28.642995000000003</v>
      </c>
      <c r="H39" s="54">
        <v>28.689890000000002</v>
      </c>
      <c r="I39" s="54">
        <v>28.433109999999999</v>
      </c>
      <c r="J39" s="54">
        <v>29.300519999999999</v>
      </c>
      <c r="K39" s="54">
        <v>30.0794</v>
      </c>
      <c r="L39" s="54">
        <f>L56*1000/1000000000*'Scenarios &amp; Parameters'!D2*1.02</f>
        <v>28.514235231428515</v>
      </c>
      <c r="M39" s="54">
        <f>M56*1000/1000000000*'Scenarios &amp; Parameters'!$D$2</f>
        <v>28.117272348794906</v>
      </c>
      <c r="N39" s="54">
        <f>N56*1000/1000000000*'Scenarios &amp; Parameters'!$D$2</f>
        <v>28.280352528417914</v>
      </c>
      <c r="O39" s="54">
        <f>O56*1000/1000000000*'Scenarios &amp; Parameters'!$D$2</f>
        <v>28.444378573082734</v>
      </c>
      <c r="P39" s="54">
        <f>P56*1000/1000000000*'Scenarios &amp; Parameters'!$D$2</f>
        <v>28.609355968806614</v>
      </c>
      <c r="Q39" s="54">
        <f>Q56*1000/1000000000*'Scenarios &amp; Parameters'!$D$2</f>
        <v>28.775290233425693</v>
      </c>
      <c r="R39" s="54">
        <f>R56*1000/1000000000*'Scenarios &amp; Parameters'!$D$2</f>
        <v>28.942186916779566</v>
      </c>
      <c r="S39" s="54">
        <f>S56*1000/1000000000*'Scenarios &amp; Parameters'!$D$2</f>
        <v>29.110051600896881</v>
      </c>
      <c r="T39" s="54">
        <f>T56*1000/1000000000*'Scenarios &amp; Parameters'!$D$2</f>
        <v>29.278889900182087</v>
      </c>
      <c r="U39" s="54">
        <f>U56*1000/1000000000*'Scenarios &amp; Parameters'!$D$2</f>
        <v>29.448707461603146</v>
      </c>
      <c r="V39" s="54">
        <f>V56*1000/1000000000*'Scenarios &amp; Parameters'!$D$2</f>
        <v>29.619509964880443</v>
      </c>
      <c r="W39" s="54">
        <f>W56*1000/1000000000*'Scenarios &amp; Parameters'!$D$2</f>
        <v>29.791303122676748</v>
      </c>
      <c r="X39" s="54">
        <f>X56*1000/1000000000*'Scenarios &amp; Parameters'!$D$2</f>
        <v>29.964092680788276</v>
      </c>
      <c r="Y39" s="54">
        <f>Y56*1000/1000000000*'Scenarios &amp; Parameters'!$D$2</f>
        <v>30.137884418336846</v>
      </c>
      <c r="Z39" s="54">
        <f>Z56*1000/1000000000*'Scenarios &amp; Parameters'!$D$2</f>
        <v>30.3126841479632</v>
      </c>
      <c r="AA39" s="54">
        <f>AA56*1000/1000000000*'Scenarios &amp; Parameters'!$D$2</f>
        <v>30.488497716021392</v>
      </c>
      <c r="AB39" s="54">
        <f>AB56*1000/1000000000*'Scenarios &amp; Parameters'!$D$2</f>
        <v>30.665331002774312</v>
      </c>
      <c r="AC39" s="54">
        <f>AC56*1000/1000000000*'Scenarios &amp; Parameters'!$D$2</f>
        <v>30.843189922590408</v>
      </c>
      <c r="AD39" s="54">
        <f>AD56*1000/1000000000*'Scenarios &amp; Parameters'!$D$2</f>
        <v>31.022080424141429</v>
      </c>
      <c r="AE39" s="54">
        <f>AE56*1000/1000000000*'Scenarios &amp; Parameters'!$D$2</f>
        <v>31.202008490601447</v>
      </c>
      <c r="AF39" s="54">
        <f>AF56*1000/1000000000*'Scenarios &amp; Parameters'!$D$2</f>
        <v>31.382980139846939</v>
      </c>
      <c r="AG39" s="54">
        <f>AG56*1000/1000000000*'Scenarios &amp; Parameters'!$D$2</f>
        <v>31.565001424658053</v>
      </c>
      <c r="AH39" s="54">
        <f>AH56*1000/1000000000*'Scenarios &amp; Parameters'!$D$2</f>
        <v>31.748078432921069</v>
      </c>
      <c r="AI39" s="54">
        <f>AI56*1000/1000000000*'Scenarios &amp; Parameters'!$D$2</f>
        <v>31.932217287832017</v>
      </c>
      <c r="AJ39" s="54">
        <f>AJ56*1000/1000000000*'Scenarios &amp; Parameters'!$D$2</f>
        <v>32.117424148101442</v>
      </c>
      <c r="AK39" s="54">
        <f>AK56*1000/1000000000*'Scenarios &amp; Parameters'!$D$2</f>
        <v>32.303705208160437</v>
      </c>
      <c r="AL39" s="54">
        <f>AL56*1000/1000000000*'Scenarios &amp; Parameters'!$D$2</f>
        <v>32.491066698367767</v>
      </c>
      <c r="AM39" s="54">
        <f>AM56*1000/1000000000*'Scenarios &amp; Parameters'!$D$2</f>
        <v>32.679514885218303</v>
      </c>
      <c r="AN39" s="54">
        <f>AN56*1000/1000000000*'Scenarios &amp; Parameters'!$D$2</f>
        <v>32.869056071552571</v>
      </c>
      <c r="AO39" s="54">
        <f>AO56*1000/1000000000*'Scenarios &amp; Parameters'!$D$2</f>
        <v>33.059696596767573</v>
      </c>
      <c r="AP39" s="54">
        <f>AP56*1000/1000000000*'Scenarios &amp; Parameters'!$D$2</f>
        <v>33.251442837028833</v>
      </c>
      <c r="AQ39" s="54">
        <f>AQ56*1000/1000000000*'Scenarios &amp; Parameters'!$D$2</f>
        <v>33.444301205483605</v>
      </c>
      <c r="AR39" s="54">
        <f>AR56*1000/1000000000*'Scenarios &amp; Parameters'!$D$2</f>
        <v>33.638278152475408</v>
      </c>
    </row>
    <row r="41" spans="1:44">
      <c r="A41" s="30" t="s">
        <v>52</v>
      </c>
    </row>
    <row r="42" spans="1:44">
      <c r="A42" s="40"/>
      <c r="B42" s="30">
        <v>2008</v>
      </c>
      <c r="C42" s="30">
        <v>2009</v>
      </c>
      <c r="D42" s="30">
        <v>2010</v>
      </c>
      <c r="E42" s="30">
        <v>2011</v>
      </c>
      <c r="F42" s="30">
        <v>2012</v>
      </c>
      <c r="G42" s="30">
        <v>2013</v>
      </c>
      <c r="H42" s="30">
        <v>2014</v>
      </c>
      <c r="I42" s="30">
        <v>2015</v>
      </c>
      <c r="J42" s="30">
        <v>2016</v>
      </c>
      <c r="K42" s="30">
        <v>2017</v>
      </c>
      <c r="L42" s="30">
        <v>2018</v>
      </c>
      <c r="M42" s="30">
        <v>2019</v>
      </c>
      <c r="N42" s="30">
        <v>2020</v>
      </c>
      <c r="O42" s="30">
        <v>2021</v>
      </c>
      <c r="P42" s="30">
        <v>2022</v>
      </c>
      <c r="Q42" s="30">
        <v>2023</v>
      </c>
      <c r="R42" s="30">
        <v>2024</v>
      </c>
      <c r="S42" s="30">
        <v>2025</v>
      </c>
      <c r="T42" s="30">
        <v>2026</v>
      </c>
      <c r="U42" s="30">
        <v>2027</v>
      </c>
      <c r="V42" s="30">
        <v>2028</v>
      </c>
      <c r="W42" s="30">
        <v>2029</v>
      </c>
      <c r="X42" s="30">
        <v>2030</v>
      </c>
      <c r="Y42" s="30">
        <v>2031</v>
      </c>
      <c r="Z42" s="30">
        <v>2032</v>
      </c>
      <c r="AA42" s="30">
        <v>2033</v>
      </c>
      <c r="AB42" s="30">
        <v>2034</v>
      </c>
      <c r="AC42" s="30">
        <v>2035</v>
      </c>
      <c r="AD42" s="30">
        <v>2036</v>
      </c>
      <c r="AE42" s="30">
        <v>2037</v>
      </c>
      <c r="AF42" s="30">
        <v>2038</v>
      </c>
      <c r="AG42" s="30">
        <v>2039</v>
      </c>
      <c r="AH42" s="30">
        <v>2040</v>
      </c>
      <c r="AI42" s="30">
        <v>2041</v>
      </c>
      <c r="AJ42" s="30">
        <v>2042</v>
      </c>
      <c r="AK42" s="30">
        <v>2043</v>
      </c>
      <c r="AL42" s="30">
        <v>2044</v>
      </c>
      <c r="AM42" s="30">
        <v>2045</v>
      </c>
      <c r="AN42" s="30">
        <v>2046</v>
      </c>
      <c r="AO42" s="30">
        <v>2047</v>
      </c>
      <c r="AP42" s="30">
        <v>2048</v>
      </c>
      <c r="AQ42" s="30">
        <v>2049</v>
      </c>
      <c r="AR42" s="30">
        <v>2050</v>
      </c>
    </row>
    <row r="43" spans="1:44">
      <c r="A43" s="36" t="s">
        <v>51</v>
      </c>
      <c r="B43" s="54">
        <f t="shared" ref="B43:L43" si="20">E18/B31</f>
        <v>7.1613370962684222</v>
      </c>
      <c r="C43" s="54">
        <f t="shared" si="20"/>
        <v>6.6686914252145133</v>
      </c>
      <c r="D43" s="54">
        <f t="shared" si="20"/>
        <v>5.8995446329254717</v>
      </c>
      <c r="E43" s="54">
        <f t="shared" si="20"/>
        <v>5.1782951552316243</v>
      </c>
      <c r="F43" s="54">
        <f t="shared" si="20"/>
        <v>5.0022906149346831</v>
      </c>
      <c r="G43" s="54">
        <f t="shared" si="20"/>
        <v>4.7628887769419581</v>
      </c>
      <c r="H43" s="54">
        <f t="shared" si="20"/>
        <v>4.7392045532348073</v>
      </c>
      <c r="I43" s="54">
        <f t="shared" si="20"/>
        <v>3.8889883284782707</v>
      </c>
      <c r="J43" s="54">
        <f t="shared" si="20"/>
        <v>3.4834163060187802</v>
      </c>
      <c r="K43" s="54">
        <f t="shared" si="20"/>
        <v>3.4033591721857919</v>
      </c>
      <c r="L43" s="54">
        <f t="shared" si="20"/>
        <v>3.0326123365696365</v>
      </c>
      <c r="M43" s="54">
        <f t="shared" ref="M43:AR50" si="21">P18/M31</f>
        <v>2.7456974795158575</v>
      </c>
      <c r="N43" s="54">
        <f t="shared" si="21"/>
        <v>2.4750607856427491</v>
      </c>
      <c r="O43" s="54">
        <f t="shared" si="21"/>
        <v>2.2199174024089521</v>
      </c>
      <c r="P43" s="54">
        <f t="shared" si="21"/>
        <v>1.9795173672021509</v>
      </c>
      <c r="Q43" s="54">
        <f t="shared" si="21"/>
        <v>1.7531441302622059</v>
      </c>
      <c r="R43" s="54">
        <f t="shared" si="21"/>
        <v>1.540113138128848</v>
      </c>
      <c r="S43" s="54">
        <f t="shared" si="21"/>
        <v>1.3397704751911559</v>
      </c>
      <c r="T43" s="54">
        <f t="shared" si="21"/>
        <v>1.1514915610113399</v>
      </c>
      <c r="U43" s="54">
        <f t="shared" si="21"/>
        <v>0.97467990118694237</v>
      </c>
      <c r="V43" s="54">
        <f t="shared" si="21"/>
        <v>0.80876588960361784</v>
      </c>
      <c r="W43" s="54">
        <f t="shared" si="21"/>
        <v>0.65320566001527425</v>
      </c>
      <c r="X43" s="54">
        <f t="shared" si="21"/>
        <v>0.50747998496969182</v>
      </c>
      <c r="Y43" s="54">
        <f t="shared" si="21"/>
        <v>0.37109322017591351</v>
      </c>
      <c r="Z43" s="54">
        <f t="shared" si="21"/>
        <v>0.24357229248483261</v>
      </c>
      <c r="AA43" s="54">
        <f t="shared" si="21"/>
        <v>0.12446572972661758</v>
      </c>
      <c r="AB43" s="54">
        <f t="shared" si="21"/>
        <v>1.3342730718011625E-2</v>
      </c>
      <c r="AC43" s="54">
        <f t="shared" si="21"/>
        <v>0</v>
      </c>
      <c r="AD43" s="54">
        <f t="shared" si="21"/>
        <v>0</v>
      </c>
      <c r="AE43" s="54">
        <f t="shared" si="21"/>
        <v>0</v>
      </c>
      <c r="AF43" s="54">
        <f t="shared" si="21"/>
        <v>0</v>
      </c>
      <c r="AG43" s="54">
        <f t="shared" si="21"/>
        <v>0</v>
      </c>
      <c r="AH43" s="54">
        <f t="shared" si="21"/>
        <v>0</v>
      </c>
      <c r="AI43" s="54">
        <f t="shared" si="21"/>
        <v>0</v>
      </c>
      <c r="AJ43" s="54">
        <f t="shared" si="21"/>
        <v>0</v>
      </c>
      <c r="AK43" s="54">
        <f t="shared" si="21"/>
        <v>0</v>
      </c>
      <c r="AL43" s="54">
        <f t="shared" si="21"/>
        <v>0</v>
      </c>
      <c r="AM43" s="54">
        <f t="shared" si="21"/>
        <v>0</v>
      </c>
      <c r="AN43" s="54">
        <f t="shared" si="21"/>
        <v>0</v>
      </c>
      <c r="AO43" s="54">
        <f t="shared" si="21"/>
        <v>0</v>
      </c>
      <c r="AP43" s="54">
        <f t="shared" si="21"/>
        <v>0</v>
      </c>
      <c r="AQ43" s="54">
        <f t="shared" si="21"/>
        <v>0</v>
      </c>
      <c r="AR43" s="54">
        <f t="shared" si="21"/>
        <v>0</v>
      </c>
    </row>
    <row r="44" spans="1:44">
      <c r="A44" s="36" t="s">
        <v>48</v>
      </c>
      <c r="B44" s="54">
        <f t="shared" ref="B44:K51" si="22">E19/B32</f>
        <v>-23.746552808988763</v>
      </c>
      <c r="C44" s="54">
        <f t="shared" si="22"/>
        <v>-20.990105485713414</v>
      </c>
      <c r="D44" s="54">
        <f t="shared" si="22"/>
        <v>-25.641825686831776</v>
      </c>
      <c r="E44" s="54">
        <f t="shared" si="22"/>
        <v>-32.235458404706939</v>
      </c>
      <c r="F44" s="54">
        <f t="shared" si="22"/>
        <v>-40.687784434216951</v>
      </c>
      <c r="G44" s="54">
        <f t="shared" si="22"/>
        <v>-37.586811458441751</v>
      </c>
      <c r="H44" s="54">
        <f t="shared" si="22"/>
        <v>-33.229237654393089</v>
      </c>
      <c r="I44" s="54">
        <f t="shared" si="22"/>
        <v>-29.332365175555388</v>
      </c>
      <c r="J44" s="54">
        <f t="shared" si="22"/>
        <v>-27.92590186975595</v>
      </c>
      <c r="K44" s="54">
        <f t="shared" si="22"/>
        <v>-27.108881606068103</v>
      </c>
      <c r="L44" s="54">
        <f t="shared" ref="L44:L50" si="23">O19/L32</f>
        <v>-26.360512392589676</v>
      </c>
      <c r="M44" s="54">
        <f t="shared" si="21"/>
        <v>-26.073615191221354</v>
      </c>
      <c r="N44" s="54">
        <f t="shared" si="21"/>
        <v>-25.725857819769143</v>
      </c>
      <c r="O44" s="54">
        <f t="shared" si="21"/>
        <v>-25.325599815958522</v>
      </c>
      <c r="P44" s="54">
        <f t="shared" si="21"/>
        <v>-24.880415255058399</v>
      </c>
      <c r="Q44" s="54">
        <f t="shared" si="21"/>
        <v>-24.397156996231548</v>
      </c>
      <c r="R44" s="54">
        <f t="shared" si="21"/>
        <v>-23.88201604185717</v>
      </c>
      <c r="S44" s="54">
        <f t="shared" si="21"/>
        <v>-23.340576365291025</v>
      </c>
      <c r="T44" s="54">
        <f t="shared" si="21"/>
        <v>-22.777865537447472</v>
      </c>
      <c r="U44" s="54">
        <f t="shared" si="21"/>
        <v>-22.198401459237729</v>
      </c>
      <c r="V44" s="54">
        <f t="shared" si="21"/>
        <v>-21.606235485162401</v>
      </c>
      <c r="W44" s="54">
        <f t="shared" si="21"/>
        <v>-21.004992203123994</v>
      </c>
      <c r="X44" s="54">
        <f t="shared" si="21"/>
        <v>-20.397906116694568</v>
      </c>
      <c r="Y44" s="54">
        <f t="shared" si="21"/>
        <v>-19.787855458549497</v>
      </c>
      <c r="Z44" s="54">
        <f t="shared" si="21"/>
        <v>-19.177393347471202</v>
      </c>
      <c r="AA44" s="54">
        <f t="shared" si="21"/>
        <v>-18.568776486154199</v>
      </c>
      <c r="AB44" s="54">
        <f t="shared" si="21"/>
        <v>-17.963991582926653</v>
      </c>
      <c r="AC44" s="54">
        <f t="shared" si="21"/>
        <v>-17.364779667372485</v>
      </c>
      <c r="AD44" s="54">
        <f t="shared" si="21"/>
        <v>-16.772658457623731</v>
      </c>
      <c r="AE44" s="54">
        <f t="shared" si="21"/>
        <v>-16.188942925733166</v>
      </c>
      <c r="AF44" s="54">
        <f t="shared" si="21"/>
        <v>-15.614764196973086</v>
      </c>
      <c r="AG44" s="54">
        <f t="shared" si="21"/>
        <v>-15.051086909083295</v>
      </c>
      <c r="AH44" s="54">
        <f t="shared" si="21"/>
        <v>-14.498725148358591</v>
      </c>
      <c r="AI44" s="54">
        <f t="shared" si="21"/>
        <v>-13.958357070976124</v>
      </c>
      <c r="AJ44" s="54">
        <f t="shared" si="21"/>
        <v>-13.430538310071407</v>
      </c>
      <c r="AK44" s="54">
        <f t="shared" si="21"/>
        <v>-12.915714261737373</v>
      </c>
      <c r="AL44" s="54">
        <f t="shared" si="21"/>
        <v>-12.414231336305155</v>
      </c>
      <c r="AM44" s="54">
        <f t="shared" si="21"/>
        <v>-11.926347254932443</v>
      </c>
      <c r="AN44" s="54">
        <f t="shared" si="21"/>
        <v>-11.45224046564168</v>
      </c>
      <c r="AO44" s="54">
        <f t="shared" si="21"/>
        <v>-10.992018747485242</v>
      </c>
      <c r="AP44" s="54">
        <f t="shared" si="21"/>
        <v>-10.545727066438635</v>
      </c>
      <c r="AQ44" s="54">
        <f t="shared" si="21"/>
        <v>-10.113354741908967</v>
      </c>
      <c r="AR44" s="54">
        <f>AU19/AR32</f>
        <v>-9.6948419783690145</v>
      </c>
    </row>
    <row r="45" spans="1:44">
      <c r="A45" s="36" t="s">
        <v>0</v>
      </c>
      <c r="B45" s="54">
        <f t="shared" si="22"/>
        <v>0.48975590357677445</v>
      </c>
      <c r="C45" s="54">
        <f t="shared" si="22"/>
        <v>0.47497540235521507</v>
      </c>
      <c r="D45" s="54">
        <f t="shared" si="22"/>
        <v>0.44347892227857028</v>
      </c>
      <c r="E45" s="54">
        <f t="shared" si="22"/>
        <v>0.38783542954048916</v>
      </c>
      <c r="F45" s="54">
        <f t="shared" si="22"/>
        <v>0.43483864416131524</v>
      </c>
      <c r="G45" s="54">
        <f t="shared" si="22"/>
        <v>0.48047311472030868</v>
      </c>
      <c r="H45" s="54">
        <f t="shared" si="22"/>
        <v>0.48042438418448041</v>
      </c>
      <c r="I45" s="54">
        <f t="shared" si="22"/>
        <v>0.57670331747399917</v>
      </c>
      <c r="J45" s="54">
        <f t="shared" si="22"/>
        <v>0.61514227099543017</v>
      </c>
      <c r="K45" s="54">
        <f t="shared" si="22"/>
        <v>0.56740053021306092</v>
      </c>
      <c r="L45" s="54">
        <f t="shared" si="23"/>
        <v>0.56220852585858039</v>
      </c>
      <c r="M45" s="54">
        <f t="shared" si="21"/>
        <v>0.56752166414224092</v>
      </c>
      <c r="N45" s="54">
        <f t="shared" si="21"/>
        <v>0.57224117609329073</v>
      </c>
      <c r="O45" s="54">
        <f t="shared" si="21"/>
        <v>0.57639285839286614</v>
      </c>
      <c r="P45" s="54">
        <f t="shared" si="21"/>
        <v>0.58000160248622001</v>
      </c>
      <c r="Q45" s="54">
        <f t="shared" si="21"/>
        <v>0.58309142339453657</v>
      </c>
      <c r="R45" s="54">
        <f t="shared" si="21"/>
        <v>0.58568548765980222</v>
      </c>
      <c r="S45" s="54">
        <f t="shared" si="21"/>
        <v>0.58780614044788404</v>
      </c>
      <c r="T45" s="54">
        <f t="shared" si="21"/>
        <v>0.58947493183425104</v>
      </c>
      <c r="U45" s="54">
        <f t="shared" si="21"/>
        <v>0.590712642296091</v>
      </c>
      <c r="V45" s="54">
        <f t="shared" si="21"/>
        <v>0.5915393074338946</v>
      </c>
      <c r="W45" s="54">
        <f t="shared" si="21"/>
        <v>0.59197424194493076</v>
      </c>
      <c r="X45" s="54">
        <f t="shared" si="21"/>
        <v>0.59203606287039956</v>
      </c>
      <c r="Y45" s="54">
        <f t="shared" si="21"/>
        <v>0.5917427121374309</v>
      </c>
      <c r="Z45" s="54">
        <f t="shared" si="21"/>
        <v>0.59111147841649847</v>
      </c>
      <c r="AA45" s="54">
        <f t="shared" si="21"/>
        <v>0.59015901831423301</v>
      </c>
      <c r="AB45" s="54">
        <f t="shared" si="21"/>
        <v>0.58890137692105093</v>
      </c>
      <c r="AC45" s="54">
        <f t="shared" si="21"/>
        <v>0.58735400773246538</v>
      </c>
      <c r="AD45" s="54">
        <f t="shared" si="21"/>
        <v>0.58553179196240623</v>
      </c>
      <c r="AE45" s="54">
        <f t="shared" si="21"/>
        <v>0.5834490572663581</v>
      </c>
      <c r="AF45" s="54">
        <f t="shared" si="21"/>
        <v>0.58111959589161488</v>
      </c>
      <c r="AG45" s="54">
        <f t="shared" si="21"/>
        <v>0.57855668227145973</v>
      </c>
      <c r="AH45" s="54">
        <f t="shared" si="21"/>
        <v>0.57577309007959787</v>
      </c>
      <c r="AI45" s="54">
        <f t="shared" si="21"/>
        <v>0.5727811087607052</v>
      </c>
      <c r="AJ45" s="54">
        <f t="shared" si="21"/>
        <v>0.56959255955250243</v>
      </c>
      <c r="AK45" s="54">
        <f t="shared" si="21"/>
        <v>0.56621881101432459</v>
      </c>
      <c r="AL45" s="54">
        <f t="shared" si="21"/>
        <v>0.5626707940767286</v>
      </c>
      <c r="AM45" s="54">
        <f t="shared" si="21"/>
        <v>0.55895901662626435</v>
      </c>
      <c r="AN45" s="54">
        <f t="shared" si="21"/>
        <v>0.55509357763913236</v>
      </c>
      <c r="AO45" s="54">
        <f t="shared" si="21"/>
        <v>0.55108418087705591</v>
      </c>
      <c r="AP45" s="54">
        <f t="shared" si="21"/>
        <v>0.54694014815831749</v>
      </c>
      <c r="AQ45" s="54">
        <f t="shared" si="21"/>
        <v>0.54267043221653299</v>
      </c>
      <c r="AR45" s="54">
        <f t="shared" si="21"/>
        <v>0.53828362915938133</v>
      </c>
    </row>
    <row r="46" spans="1:44">
      <c r="A46" s="36" t="s">
        <v>1</v>
      </c>
      <c r="B46" s="54">
        <f t="shared" si="22"/>
        <v>0.53091438359405319</v>
      </c>
      <c r="C46" s="54">
        <f t="shared" si="22"/>
        <v>0.52891108629555161</v>
      </c>
      <c r="D46" s="54">
        <f t="shared" si="22"/>
        <v>0.56115055979427919</v>
      </c>
      <c r="E46" s="54">
        <f t="shared" si="22"/>
        <v>0.56224896684033376</v>
      </c>
      <c r="F46" s="54">
        <f t="shared" si="22"/>
        <v>0.57349732758360372</v>
      </c>
      <c r="G46" s="54">
        <f t="shared" si="22"/>
        <v>0.59453723214504561</v>
      </c>
      <c r="H46" s="54">
        <f t="shared" si="22"/>
        <v>0.56614942357936682</v>
      </c>
      <c r="I46" s="54">
        <f t="shared" si="22"/>
        <v>0.53625433579764736</v>
      </c>
      <c r="J46" s="54">
        <f t="shared" si="22"/>
        <v>0.51239584319112197</v>
      </c>
      <c r="K46" s="54">
        <f t="shared" si="22"/>
        <v>0.50369334019670076</v>
      </c>
      <c r="L46" s="54">
        <f t="shared" si="23"/>
        <v>0.48827747418205325</v>
      </c>
      <c r="M46" s="54">
        <f t="shared" si="21"/>
        <v>0.48220345778796481</v>
      </c>
      <c r="N46" s="54">
        <f t="shared" si="21"/>
        <v>0.47557285565512414</v>
      </c>
      <c r="O46" s="54">
        <f t="shared" si="21"/>
        <v>0.46836282832910026</v>
      </c>
      <c r="P46" s="54">
        <f t="shared" si="21"/>
        <v>0.46054976946738935</v>
      </c>
      <c r="Q46" s="54">
        <f t="shared" si="21"/>
        <v>0.45210928238972165</v>
      </c>
      <c r="R46" s="54">
        <f t="shared" si="21"/>
        <v>0.44301615594929716</v>
      </c>
      <c r="S46" s="54">
        <f t="shared" si="21"/>
        <v>0.43324433970597548</v>
      </c>
      <c r="T46" s="54">
        <f t="shared" si="21"/>
        <v>0.42276691838192337</v>
      </c>
      <c r="U46" s="54">
        <f t="shared" si="21"/>
        <v>0.41155608557969714</v>
      </c>
      <c r="V46" s="54">
        <f t="shared" si="21"/>
        <v>0.39958311674218899</v>
      </c>
      <c r="W46" s="54">
        <f t="shared" si="21"/>
        <v>0.38681834133330695</v>
      </c>
      <c r="X46" s="54">
        <f t="shared" si="21"/>
        <v>0.37323111421768512</v>
      </c>
      <c r="Y46" s="54">
        <f t="shared" si="21"/>
        <v>0.35878978621712893</v>
      </c>
      <c r="Z46" s="54">
        <f t="shared" si="21"/>
        <v>0.34346167382089465</v>
      </c>
      <c r="AA46" s="54">
        <f t="shared" si="21"/>
        <v>0.32721302802628233</v>
      </c>
      <c r="AB46" s="54">
        <f t="shared" si="21"/>
        <v>0.31000900228537942</v>
      </c>
      <c r="AC46" s="54">
        <f t="shared" si="21"/>
        <v>0.29181361953314056</v>
      </c>
      <c r="AD46" s="54">
        <f t="shared" si="21"/>
        <v>0.27258973827131205</v>
      </c>
      <c r="AE46" s="54">
        <f t="shared" si="21"/>
        <v>0.2522990176820224</v>
      </c>
      <c r="AF46" s="54">
        <f t="shared" si="21"/>
        <v>0.23090188174414791</v>
      </c>
      <c r="AG46" s="54">
        <f t="shared" si="21"/>
        <v>0.20835748232483517</v>
      </c>
      <c r="AH46" s="54">
        <f t="shared" si="21"/>
        <v>0.18462366121781529</v>
      </c>
      <c r="AI46" s="54">
        <f t="shared" si="21"/>
        <v>0.15965691109937563</v>
      </c>
      <c r="AJ46" s="54">
        <f t="shared" si="21"/>
        <v>0.13341233537206801</v>
      </c>
      <c r="AK46" s="54">
        <f t="shared" si="21"/>
        <v>0.10584360686542287</v>
      </c>
      <c r="AL46" s="54">
        <f t="shared" si="21"/>
        <v>7.6902925362108715E-2</v>
      </c>
      <c r="AM46" s="54">
        <f t="shared" si="21"/>
        <v>4.6540973917123071E-2</v>
      </c>
      <c r="AN46" s="54">
        <f t="shared" si="21"/>
        <v>1.4706873936726665E-2</v>
      </c>
      <c r="AO46" s="54">
        <f t="shared" si="21"/>
        <v>0</v>
      </c>
      <c r="AP46" s="54">
        <f t="shared" si="21"/>
        <v>0</v>
      </c>
      <c r="AQ46" s="54">
        <f t="shared" si="21"/>
        <v>0</v>
      </c>
      <c r="AR46" s="54">
        <f t="shared" si="21"/>
        <v>0</v>
      </c>
    </row>
    <row r="47" spans="1:44">
      <c r="A47" s="36" t="s">
        <v>5</v>
      </c>
      <c r="B47" s="54">
        <f t="shared" si="22"/>
        <v>1.2601048083111159</v>
      </c>
      <c r="C47" s="54">
        <f t="shared" si="22"/>
        <v>1.2319148743326911</v>
      </c>
      <c r="D47" s="54">
        <f t="shared" si="22"/>
        <v>1.1627332059232685</v>
      </c>
      <c r="E47" s="54">
        <f t="shared" si="22"/>
        <v>1.0071985063617934</v>
      </c>
      <c r="F47" s="54">
        <f t="shared" si="22"/>
        <v>0.84464680985361373</v>
      </c>
      <c r="G47" s="54">
        <f t="shared" si="22"/>
        <v>0.73644440572586212</v>
      </c>
      <c r="H47" s="54">
        <f t="shared" si="22"/>
        <v>0.68755552860342684</v>
      </c>
      <c r="I47" s="54">
        <f t="shared" si="22"/>
        <v>0.67349003539402186</v>
      </c>
      <c r="J47" s="54">
        <f t="shared" si="22"/>
        <v>0.71204818529160507</v>
      </c>
      <c r="K47" s="54">
        <f t="shared" si="22"/>
        <v>0.66742879357408125</v>
      </c>
      <c r="L47" s="54">
        <f t="shared" si="23"/>
        <v>0.60874873936570129</v>
      </c>
      <c r="M47" s="54">
        <f t="shared" si="21"/>
        <v>0.56606409043524031</v>
      </c>
      <c r="N47" s="54">
        <f t="shared" si="21"/>
        <v>0.52611186632563389</v>
      </c>
      <c r="O47" s="54">
        <f t="shared" si="21"/>
        <v>0.48872623241073798</v>
      </c>
      <c r="P47" s="54">
        <f t="shared" si="21"/>
        <v>0.45375107225288674</v>
      </c>
      <c r="Q47" s="54">
        <f t="shared" si="21"/>
        <v>0.42103943205169203</v>
      </c>
      <c r="R47" s="54">
        <f t="shared" si="21"/>
        <v>0.39045299626989083</v>
      </c>
      <c r="S47" s="54">
        <f t="shared" si="21"/>
        <v>0.36186159271147328</v>
      </c>
      <c r="T47" s="54">
        <f t="shared" si="21"/>
        <v>0.33514272542165641</v>
      </c>
      <c r="U47" s="54">
        <f t="shared" si="21"/>
        <v>0.31018113386749474</v>
      </c>
      <c r="V47" s="54">
        <f t="shared" si="21"/>
        <v>0.28686837694230116</v>
      </c>
      <c r="W47" s="54">
        <f t="shared" si="21"/>
        <v>0.2651024404168657</v>
      </c>
      <c r="X47" s="54">
        <f t="shared" si="21"/>
        <v>0.24478736653593403</v>
      </c>
      <c r="Y47" s="54">
        <f t="shared" si="21"/>
        <v>0.22583290452979246</v>
      </c>
      <c r="Z47" s="54">
        <f t="shared" si="21"/>
        <v>0.20815418087831011</v>
      </c>
      <c r="AA47" s="54">
        <f t="shared" si="21"/>
        <v>0.19167138822862484</v>
      </c>
      <c r="AB47" s="54">
        <f t="shared" si="21"/>
        <v>0.17630949192802822</v>
      </c>
      <c r="AC47" s="54">
        <f t="shared" si="21"/>
        <v>0.16199795319068744</v>
      </c>
      <c r="AD47" s="54">
        <f t="shared" si="21"/>
        <v>0.14867046797081979</v>
      </c>
      <c r="AE47" s="54">
        <f t="shared" si="21"/>
        <v>0.1362647206659752</v>
      </c>
      <c r="AF47" s="54">
        <f t="shared" si="21"/>
        <v>0.12472215182234093</v>
      </c>
      <c r="AG47" s="54">
        <f t="shared" si="21"/>
        <v>0.11398773905961317</v>
      </c>
      <c r="AH47" s="54">
        <f t="shared" si="21"/>
        <v>0.10400979047612115</v>
      </c>
      <c r="AI47" s="54">
        <f t="shared" si="21"/>
        <v>9.4739749835679385E-2</v>
      </c>
      <c r="AJ47" s="54">
        <f t="shared" si="21"/>
        <v>8.613201287620563E-2</v>
      </c>
      <c r="AK47" s="54">
        <f t="shared" si="21"/>
        <v>7.8143754116599629E-2</v>
      </c>
      <c r="AL47" s="54">
        <f t="shared" si="21"/>
        <v>7.0734763572843321E-2</v>
      </c>
      <c r="AM47" s="54">
        <f t="shared" si="21"/>
        <v>6.3867292826864902E-2</v>
      </c>
      <c r="AN47" s="54">
        <f t="shared" si="21"/>
        <v>5.7505909922509049E-2</v>
      </c>
      <c r="AO47" s="54">
        <f t="shared" si="21"/>
        <v>5.1617362592069907E-2</v>
      </c>
      <c r="AP47" s="54">
        <f t="shared" si="21"/>
        <v>4.6170449344364914E-2</v>
      </c>
      <c r="AQ47" s="54">
        <f t="shared" si="21"/>
        <v>4.1135897971340013E-2</v>
      </c>
      <c r="AR47" s="54">
        <f t="shared" si="21"/>
        <v>3.6486251054784723E-2</v>
      </c>
    </row>
    <row r="48" spans="1:44">
      <c r="A48" s="36" t="s">
        <v>2</v>
      </c>
      <c r="B48" s="54">
        <f t="shared" si="22"/>
        <v>7.6659358182180587E-2</v>
      </c>
      <c r="C48" s="54">
        <f t="shared" si="22"/>
        <v>7.0695643707997219E-2</v>
      </c>
      <c r="D48" s="54">
        <f t="shared" si="22"/>
        <v>6.7828375801496782E-2</v>
      </c>
      <c r="E48" s="54">
        <f t="shared" si="22"/>
        <v>6.5781013786511938E-2</v>
      </c>
      <c r="F48" s="54">
        <f t="shared" si="22"/>
        <v>6.4430851317441681E-2</v>
      </c>
      <c r="G48" s="54">
        <f t="shared" si="22"/>
        <v>6.6321317954474379E-2</v>
      </c>
      <c r="H48" s="54">
        <f t="shared" si="22"/>
        <v>6.7501032030436184E-2</v>
      </c>
      <c r="I48" s="54">
        <f t="shared" si="22"/>
        <v>6.1758987224273233E-2</v>
      </c>
      <c r="J48" s="54">
        <f t="shared" si="22"/>
        <v>6.836606668918592E-2</v>
      </c>
      <c r="K48" s="54">
        <f t="shared" si="22"/>
        <v>6.9718618006730321E-2</v>
      </c>
      <c r="L48" s="54">
        <f t="shared" si="23"/>
        <v>6.7592185587554365E-2</v>
      </c>
      <c r="M48" s="54">
        <f t="shared" si="21"/>
        <v>6.6823444797521184E-2</v>
      </c>
      <c r="N48" s="54">
        <f t="shared" si="21"/>
        <v>6.6046436089256838E-2</v>
      </c>
      <c r="O48" s="54">
        <f t="shared" si="21"/>
        <v>6.5262180163582026E-2</v>
      </c>
      <c r="P48" s="54">
        <f t="shared" si="21"/>
        <v>6.4471648252687211E-2</v>
      </c>
      <c r="Q48" s="54">
        <f t="shared" si="21"/>
        <v>6.3675764057690959E-2</v>
      </c>
      <c r="R48" s="54">
        <f t="shared" si="21"/>
        <v>6.2875405617349819E-2</v>
      </c>
      <c r="S48" s="54">
        <f t="shared" si="21"/>
        <v>6.207140711023279E-2</v>
      </c>
      <c r="T48" s="54">
        <f t="shared" si="21"/>
        <v>6.1264560592598681E-2</v>
      </c>
      <c r="U48" s="54">
        <f t="shared" si="21"/>
        <v>6.0455617674141648E-2</v>
      </c>
      <c r="V48" s="54">
        <f t="shared" si="21"/>
        <v>5.9645291133700491E-2</v>
      </c>
      <c r="W48" s="54">
        <f t="shared" si="21"/>
        <v>5.8834256476958925E-2</v>
      </c>
      <c r="X48" s="54">
        <f t="shared" si="21"/>
        <v>5.80231534380981E-2</v>
      </c>
      <c r="Y48" s="54">
        <f t="shared" si="21"/>
        <v>5.7212587427299018E-2</v>
      </c>
      <c r="Z48" s="54">
        <f t="shared" si="21"/>
        <v>5.6403130925930633E-2</v>
      </c>
      <c r="AA48" s="54">
        <f t="shared" si="21"/>
        <v>5.5595324831199534E-2</v>
      </c>
      <c r="AB48" s="54">
        <f t="shared" si="21"/>
        <v>5.4789679751979223E-2</v>
      </c>
      <c r="AC48" s="54">
        <f t="shared" si="21"/>
        <v>5.398667725748095E-2</v>
      </c>
      <c r="AD48" s="54">
        <f t="shared" si="21"/>
        <v>5.3186771080373667E-2</v>
      </c>
      <c r="AE48" s="54">
        <f t="shared" si="21"/>
        <v>5.239038827590814E-2</v>
      </c>
      <c r="AF48" s="54">
        <f t="shared" si="21"/>
        <v>5.1597930338549286E-2</v>
      </c>
      <c r="AG48" s="54">
        <f t="shared" si="21"/>
        <v>5.0809774277571572E-2</v>
      </c>
      <c r="AH48" s="54">
        <f t="shared" si="21"/>
        <v>5.0026273653024526E-2</v>
      </c>
      <c r="AI48" s="54">
        <f t="shared" si="21"/>
        <v>4.9247759573429244E-2</v>
      </c>
      <c r="AJ48" s="54">
        <f t="shared" si="21"/>
        <v>4.8474541656522048E-2</v>
      </c>
      <c r="AK48" s="54">
        <f t="shared" si="21"/>
        <v>4.7706908954318089E-2</v>
      </c>
      <c r="AL48" s="54">
        <f t="shared" si="21"/>
        <v>4.694513084372582E-2</v>
      </c>
      <c r="AM48" s="54">
        <f t="shared" si="21"/>
        <v>4.6189457883902656E-2</v>
      </c>
      <c r="AN48" s="54">
        <f t="shared" si="21"/>
        <v>4.5440122641502947E-2</v>
      </c>
      <c r="AO48" s="54">
        <f t="shared" si="21"/>
        <v>4.4697340484931077E-2</v>
      </c>
      <c r="AP48" s="54">
        <f t="shared" si="21"/>
        <v>4.3961310348676119E-2</v>
      </c>
      <c r="AQ48" s="54">
        <f t="shared" si="21"/>
        <v>4.323221546876848E-2</v>
      </c>
      <c r="AR48" s="54">
        <f t="shared" si="21"/>
        <v>4.2510224090364611E-2</v>
      </c>
    </row>
    <row r="49" spans="1:47">
      <c r="A49" s="36" t="s">
        <v>7</v>
      </c>
      <c r="B49" s="54">
        <f t="shared" si="22"/>
        <v>3.7042167754502475E-2</v>
      </c>
      <c r="C49" s="54">
        <f t="shared" si="22"/>
        <v>3.5277106541632013E-2</v>
      </c>
      <c r="D49" s="54">
        <f t="shared" si="22"/>
        <v>3.5190388680597151E-2</v>
      </c>
      <c r="E49" s="54">
        <f t="shared" si="22"/>
        <v>3.2619313094122054E-2</v>
      </c>
      <c r="F49" s="54">
        <f t="shared" si="22"/>
        <v>3.640509982476222E-2</v>
      </c>
      <c r="G49" s="54">
        <f t="shared" si="22"/>
        <v>3.4663541864979733E-2</v>
      </c>
      <c r="H49" s="54">
        <f t="shared" si="22"/>
        <v>3.5714966940563989E-2</v>
      </c>
      <c r="I49" s="54">
        <f t="shared" si="22"/>
        <v>3.3839836770183339E-2</v>
      </c>
      <c r="J49" s="54">
        <f t="shared" si="22"/>
        <v>3.3500304690994569E-2</v>
      </c>
      <c r="K49" s="54">
        <f t="shared" si="22"/>
        <v>3.3861783308033078E-2</v>
      </c>
      <c r="L49" s="54">
        <f t="shared" si="23"/>
        <v>3.283753993971214E-2</v>
      </c>
      <c r="M49" s="54">
        <f t="shared" si="21"/>
        <v>3.2475079218397082E-2</v>
      </c>
      <c r="N49" s="54">
        <f t="shared" si="21"/>
        <v>3.2110764980846522E-2</v>
      </c>
      <c r="O49" s="54">
        <f t="shared" si="21"/>
        <v>3.1744903264569461E-2</v>
      </c>
      <c r="P49" s="54">
        <f t="shared" si="21"/>
        <v>3.1377786281043062E-2</v>
      </c>
      <c r="Q49" s="54">
        <f t="shared" si="21"/>
        <v>3.100969290809644E-2</v>
      </c>
      <c r="R49" s="54">
        <f t="shared" si="21"/>
        <v>3.0640889166500547E-2</v>
      </c>
      <c r="S49" s="54">
        <f t="shared" si="21"/>
        <v>3.0271628681241815E-2</v>
      </c>
      <c r="T49" s="54">
        <f t="shared" si="21"/>
        <v>2.9902153127943056E-2</v>
      </c>
      <c r="U49" s="54">
        <f t="shared" si="21"/>
        <v>2.9532692664881812E-2</v>
      </c>
      <c r="V49" s="54">
        <f t="shared" si="21"/>
        <v>2.91634663510431E-2</v>
      </c>
      <c r="W49" s="54">
        <f t="shared" si="21"/>
        <v>2.8794682550630855E-2</v>
      </c>
      <c r="X49" s="54">
        <f t="shared" si="21"/>
        <v>2.8426539324449877E-2</v>
      </c>
      <c r="Y49" s="54">
        <f t="shared" si="21"/>
        <v>2.8059224808558141E-2</v>
      </c>
      <c r="Z49" s="54">
        <f t="shared" si="21"/>
        <v>2.769291758057757E-2</v>
      </c>
      <c r="AA49" s="54">
        <f t="shared" si="21"/>
        <v>2.7327787014040095E-2</v>
      </c>
      <c r="AB49" s="54">
        <f t="shared" si="21"/>
        <v>2.696399362113468E-2</v>
      </c>
      <c r="AC49" s="54">
        <f t="shared" si="21"/>
        <v>2.6601689384210352E-2</v>
      </c>
      <c r="AD49" s="54">
        <f t="shared" si="21"/>
        <v>2.6241018076379817E-2</v>
      </c>
      <c r="AE49" s="54">
        <f t="shared" si="21"/>
        <v>2.5882115571558142E-2</v>
      </c>
      <c r="AF49" s="54">
        <f t="shared" si="21"/>
        <v>2.5525110144261152E-2</v>
      </c>
      <c r="AG49" s="54">
        <f t="shared" si="21"/>
        <v>2.5170122759478612E-2</v>
      </c>
      <c r="AH49" s="54">
        <f t="shared" si="21"/>
        <v>2.4817267352928028E-2</v>
      </c>
      <c r="AI49" s="54">
        <f t="shared" si="21"/>
        <v>2.4466651101985808E-2</v>
      </c>
      <c r="AJ49" s="54">
        <f t="shared" si="21"/>
        <v>2.4118374687583943E-2</v>
      </c>
      <c r="AK49" s="54">
        <f t="shared" si="21"/>
        <v>2.3772532547351597E-2</v>
      </c>
      <c r="AL49" s="54">
        <f t="shared" si="21"/>
        <v>2.3429213120273015E-2</v>
      </c>
      <c r="AM49" s="54">
        <f t="shared" si="21"/>
        <v>2.3088499083124884E-2</v>
      </c>
      <c r="AN49" s="54">
        <f t="shared" si="21"/>
        <v>2.2750467578948719E-2</v>
      </c>
      <c r="AO49" s="54">
        <f t="shared" si="21"/>
        <v>2.2415190437806057E-2</v>
      </c>
      <c r="AP49" s="54">
        <f t="shared" si="21"/>
        <v>2.2082734390057059E-2</v>
      </c>
      <c r="AQ49" s="54">
        <f t="shared" si="21"/>
        <v>2.1753161272395877E-2</v>
      </c>
      <c r="AR49" s="54">
        <f t="shared" si="21"/>
        <v>2.1426528226869229E-2</v>
      </c>
    </row>
    <row r="50" spans="1:47">
      <c r="A50" s="36" t="s">
        <v>3</v>
      </c>
      <c r="B50" s="54">
        <f t="shared" si="22"/>
        <v>0.41511110223721909</v>
      </c>
      <c r="C50" s="54">
        <f t="shared" si="22"/>
        <v>0.41320357977403921</v>
      </c>
      <c r="D50" s="54">
        <f t="shared" si="22"/>
        <v>0.40607532310478456</v>
      </c>
      <c r="E50" s="54">
        <f t="shared" si="22"/>
        <v>0.4051781556738715</v>
      </c>
      <c r="F50" s="54">
        <f t="shared" si="22"/>
        <v>0.39392841656257788</v>
      </c>
      <c r="G50" s="54">
        <f t="shared" si="22"/>
        <v>0.3999229267161073</v>
      </c>
      <c r="H50" s="54">
        <f t="shared" si="22"/>
        <v>0.39646376879992307</v>
      </c>
      <c r="I50" s="54">
        <f t="shared" si="22"/>
        <v>0.39071954755246224</v>
      </c>
      <c r="J50" s="54">
        <f t="shared" si="22"/>
        <v>0.39832250817080156</v>
      </c>
      <c r="K50" s="54">
        <f t="shared" si="22"/>
        <v>0.41106730096941563</v>
      </c>
      <c r="L50" s="54">
        <f t="shared" si="23"/>
        <v>0.40133969330796904</v>
      </c>
      <c r="M50" s="54">
        <f t="shared" si="21"/>
        <v>0.39949793939901723</v>
      </c>
      <c r="N50" s="54">
        <f t="shared" si="21"/>
        <v>0.39749180026790232</v>
      </c>
      <c r="O50" s="54">
        <f t="shared" si="21"/>
        <v>0.39533079005384214</v>
      </c>
      <c r="P50" s="54">
        <f t="shared" si="21"/>
        <v>0.3930240462617004</v>
      </c>
      <c r="Q50" s="54">
        <f t="shared" si="21"/>
        <v>0.39058034274094505</v>
      </c>
      <c r="R50" s="54">
        <f t="shared" si="21"/>
        <v>0.388008102248668</v>
      </c>
      <c r="S50" s="54">
        <f t="shared" si="21"/>
        <v>0.38531540860941232</v>
      </c>
      <c r="T50" s="54">
        <f t="shared" si="21"/>
        <v>0.38251001848417371</v>
      </c>
      <c r="U50" s="54">
        <f t="shared" si="21"/>
        <v>0.37959937276057604</v>
      </c>
      <c r="V50" s="54">
        <f t="shared" si="21"/>
        <v>0.37659060757586221</v>
      </c>
      <c r="W50" s="54">
        <f t="shared" si="21"/>
        <v>0.37349056498399624</v>
      </c>
      <c r="X50" s="54">
        <f t="shared" si="21"/>
        <v>0.37030580327783486</v>
      </c>
      <c r="Y50" s="54">
        <f t="shared" si="21"/>
        <v>0.36704260697700036</v>
      </c>
      <c r="Z50" s="54">
        <f t="shared" si="21"/>
        <v>0.36370699649176946</v>
      </c>
      <c r="AA50" s="54">
        <f t="shared" si="21"/>
        <v>0.36030473747298369</v>
      </c>
      <c r="AB50" s="54">
        <f t="shared" si="21"/>
        <v>0.35684134985768945</v>
      </c>
      <c r="AC50" s="54">
        <f t="shared" si="21"/>
        <v>0.35332211661992385</v>
      </c>
      <c r="AD50" s="54">
        <f t="shared" si="21"/>
        <v>0.34975209223578235</v>
      </c>
      <c r="AE50" s="54">
        <f t="shared" si="21"/>
        <v>0.34613611087162754</v>
      </c>
      <c r="AF50" s="54">
        <f t="shared" si="21"/>
        <v>0.34247879430403799</v>
      </c>
      <c r="AG50" s="54">
        <f t="shared" si="21"/>
        <v>0.33878455957983111</v>
      </c>
      <c r="AH50" s="54">
        <f t="shared" si="21"/>
        <v>0.33505762642425163</v>
      </c>
      <c r="AI50" s="54">
        <f t="shared" si="21"/>
        <v>0.33130202440516671</v>
      </c>
      <c r="AJ50" s="54">
        <f t="shared" si="21"/>
        <v>0.32752159986087875</v>
      </c>
      <c r="AK50" s="54">
        <f t="shared" si="21"/>
        <v>0.32372002259893501</v>
      </c>
      <c r="AL50" s="54">
        <f t="shared" si="21"/>
        <v>0.31990079237309094</v>
      </c>
      <c r="AM50" s="54">
        <f t="shared" si="21"/>
        <v>0.3160672451453701</v>
      </c>
      <c r="AN50" s="54">
        <f t="shared" si="21"/>
        <v>0.31222255913995239</v>
      </c>
      <c r="AO50" s="54">
        <f t="shared" si="21"/>
        <v>0.30836976069542027</v>
      </c>
      <c r="AP50" s="54">
        <f t="shared" si="21"/>
        <v>0.30451172992169473</v>
      </c>
      <c r="AQ50" s="54">
        <f t="shared" si="21"/>
        <v>0.30065120616780222</v>
      </c>
      <c r="AR50" s="54">
        <f t="shared" ref="AR50" si="24">AU25/AR38</f>
        <v>0.2967907933064261</v>
      </c>
    </row>
    <row r="51" spans="1:47">
      <c r="A51" s="36" t="s">
        <v>11</v>
      </c>
      <c r="B51" s="54">
        <f t="shared" si="22"/>
        <v>9.618311323782569</v>
      </c>
      <c r="C51" s="54">
        <f t="shared" si="22"/>
        <v>8.8489625120346584</v>
      </c>
      <c r="D51" s="54">
        <f t="shared" si="22"/>
        <v>8.1128456075416793</v>
      </c>
      <c r="E51" s="54">
        <f t="shared" si="22"/>
        <v>7.4580680370428238</v>
      </c>
      <c r="F51" s="54">
        <f t="shared" si="22"/>
        <v>6.9751355474056114</v>
      </c>
      <c r="G51" s="54">
        <f t="shared" si="22"/>
        <v>6.5303781954366151</v>
      </c>
      <c r="H51" s="54">
        <f t="shared" si="22"/>
        <v>6.3015232892144226</v>
      </c>
      <c r="I51" s="54">
        <f t="shared" si="22"/>
        <v>6.6468522085695163</v>
      </c>
      <c r="J51" s="54">
        <f t="shared" si="22"/>
        <v>6.6464441586702216</v>
      </c>
      <c r="K51" s="54">
        <f t="shared" si="22"/>
        <v>6.3090330924154072</v>
      </c>
      <c r="L51" s="54">
        <f>O26/L39</f>
        <v>6.5922136250323309</v>
      </c>
      <c r="M51" s="54">
        <f t="shared" ref="M51:AR51" si="25">P26/M39</f>
        <v>6.621265665123425</v>
      </c>
      <c r="N51" s="54">
        <f t="shared" si="25"/>
        <v>6.519435350557643</v>
      </c>
      <c r="O51" s="54">
        <f t="shared" si="25"/>
        <v>6.4185592780982752</v>
      </c>
      <c r="P51" s="54">
        <f t="shared" si="25"/>
        <v>6.3186298285462765</v>
      </c>
      <c r="Q51" s="54">
        <f t="shared" si="25"/>
        <v>6.2196394388441014</v>
      </c>
      <c r="R51" s="54">
        <f t="shared" si="25"/>
        <v>6.1215806016815701</v>
      </c>
      <c r="S51" s="54">
        <f t="shared" si="25"/>
        <v>6.0244458651044335</v>
      </c>
      <c r="T51" s="54">
        <f t="shared" si="25"/>
        <v>5.928227832125577</v>
      </c>
      <c r="U51" s="54">
        <f t="shared" si="25"/>
        <v>5.8329191603388919</v>
      </c>
      <c r="V51" s="54">
        <f t="shared" si="25"/>
        <v>5.738512561535754</v>
      </c>
      <c r="W51" s="54">
        <f t="shared" si="25"/>
        <v>5.6450008013241151</v>
      </c>
      <c r="X51" s="54">
        <f t="shared" si="25"/>
        <v>5.5523766987501872</v>
      </c>
      <c r="Y51" s="54">
        <f t="shared" si="25"/>
        <v>5.4606331259227021</v>
      </c>
      <c r="Z51" s="54">
        <f t="shared" si="25"/>
        <v>5.3697630076397234</v>
      </c>
      <c r="AA51" s="54">
        <f t="shared" si="25"/>
        <v>5.2797593210179956</v>
      </c>
      <c r="AB51" s="54">
        <f t="shared" si="25"/>
        <v>5.1906150951248309</v>
      </c>
      <c r="AC51" s="54">
        <f t="shared" si="25"/>
        <v>5.1023234106124749</v>
      </c>
      <c r="AD51" s="54">
        <f t="shared" si="25"/>
        <v>5.014877399354992</v>
      </c>
      <c r="AE51" s="54">
        <f t="shared" si="25"/>
        <v>4.9282702440876003</v>
      </c>
      <c r="AF51" s="54">
        <f t="shared" si="25"/>
        <v>4.8424951780484715</v>
      </c>
      <c r="AG51" s="54">
        <f t="shared" si="25"/>
        <v>4.7575454846229768</v>
      </c>
      <c r="AH51" s="54">
        <f t="shared" si="25"/>
        <v>4.6734144969903415</v>
      </c>
      <c r="AI51" s="54">
        <f t="shared" si="25"/>
        <v>4.5900955977727209</v>
      </c>
      <c r="AJ51" s="54">
        <f t="shared" si="25"/>
        <v>4.5075822186866636</v>
      </c>
      <c r="AK51" s="54">
        <f t="shared" si="25"/>
        <v>4.4258678401969407</v>
      </c>
      <c r="AL51" s="54">
        <f t="shared" si="25"/>
        <v>4.3449459911727573</v>
      </c>
      <c r="AM51" s="54">
        <f t="shared" si="25"/>
        <v>4.2648102485462784</v>
      </c>
      <c r="AN51" s="54">
        <f t="shared" si="25"/>
        <v>4.1854542369735128</v>
      </c>
      <c r="AO51" s="54">
        <f t="shared" si="25"/>
        <v>4.1068716284974869</v>
      </c>
      <c r="AP51" s="54">
        <f t="shared" si="25"/>
        <v>4.0290561422137268</v>
      </c>
      <c r="AQ51" s="54">
        <f t="shared" si="25"/>
        <v>3.9520015439380272</v>
      </c>
      <c r="AR51" s="54">
        <f t="shared" si="25"/>
        <v>3.8757016458764753</v>
      </c>
    </row>
    <row r="52" spans="1:47">
      <c r="A52" s="36"/>
    </row>
    <row r="53" spans="1:47">
      <c r="A53" s="30" t="s">
        <v>10</v>
      </c>
    </row>
    <row r="54" spans="1:47">
      <c r="A54" s="40" t="s">
        <v>60</v>
      </c>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1"/>
      <c r="AL54" s="1"/>
      <c r="AM54" s="1"/>
      <c r="AN54" s="1"/>
      <c r="AO54" s="1"/>
      <c r="AP54" s="1"/>
      <c r="AQ54" s="1"/>
      <c r="AR54" s="1"/>
      <c r="AS54" s="1"/>
      <c r="AT54" s="1"/>
      <c r="AU54" s="1"/>
    </row>
    <row r="55" spans="1:47">
      <c r="A55" s="36"/>
      <c r="B55" s="30">
        <v>2008</v>
      </c>
      <c r="C55" s="30">
        <v>2009</v>
      </c>
      <c r="D55" s="30">
        <v>2010</v>
      </c>
      <c r="E55" s="30">
        <v>2011</v>
      </c>
      <c r="F55" s="30">
        <v>2012</v>
      </c>
      <c r="G55" s="30">
        <v>2013</v>
      </c>
      <c r="H55" s="30">
        <v>2014</v>
      </c>
      <c r="I55" s="30">
        <v>2015</v>
      </c>
      <c r="J55" s="30">
        <v>2016</v>
      </c>
      <c r="K55" s="30">
        <v>2017</v>
      </c>
      <c r="L55" s="30">
        <v>2018</v>
      </c>
      <c r="M55" s="30">
        <v>2019</v>
      </c>
      <c r="N55" s="30">
        <v>2020</v>
      </c>
      <c r="O55" s="30">
        <v>2021</v>
      </c>
      <c r="P55" s="30">
        <v>2022</v>
      </c>
      <c r="Q55" s="30">
        <v>2023</v>
      </c>
      <c r="R55" s="30">
        <v>2024</v>
      </c>
      <c r="S55" s="30">
        <v>2025</v>
      </c>
      <c r="T55" s="30">
        <v>2026</v>
      </c>
      <c r="U55" s="30">
        <v>2027</v>
      </c>
      <c r="V55" s="30">
        <v>2028</v>
      </c>
      <c r="W55" s="30">
        <v>2029</v>
      </c>
      <c r="X55" s="30">
        <v>2030</v>
      </c>
      <c r="Y55" s="30">
        <v>2031</v>
      </c>
      <c r="Z55" s="30">
        <v>2032</v>
      </c>
      <c r="AA55" s="30">
        <v>2033</v>
      </c>
      <c r="AB55" s="30">
        <v>2034</v>
      </c>
      <c r="AC55" s="30">
        <v>2035</v>
      </c>
      <c r="AD55" s="30">
        <v>2036</v>
      </c>
      <c r="AE55" s="30">
        <v>2037</v>
      </c>
      <c r="AF55" s="30">
        <v>2038</v>
      </c>
      <c r="AG55" s="30">
        <v>2039</v>
      </c>
      <c r="AH55" s="30">
        <v>2040</v>
      </c>
      <c r="AI55" s="30">
        <v>2041</v>
      </c>
      <c r="AJ55" s="30">
        <v>2042</v>
      </c>
      <c r="AK55" s="30">
        <v>2043</v>
      </c>
      <c r="AL55" s="30">
        <v>2044</v>
      </c>
      <c r="AM55" s="30">
        <v>2045</v>
      </c>
      <c r="AN55" s="30">
        <v>2046</v>
      </c>
      <c r="AO55" s="30">
        <v>2047</v>
      </c>
      <c r="AP55" s="30">
        <v>2048</v>
      </c>
      <c r="AQ55" s="30">
        <v>2049</v>
      </c>
      <c r="AR55" s="30">
        <v>2050</v>
      </c>
    </row>
    <row r="56" spans="1:47">
      <c r="A56" s="36" t="s">
        <v>12</v>
      </c>
      <c r="B56" s="54">
        <v>245370.90000000002</v>
      </c>
      <c r="C56" s="54">
        <v>249901.95</v>
      </c>
      <c r="D56" s="54">
        <v>252928.2</v>
      </c>
      <c r="E56" s="54">
        <v>252158.72350000002</v>
      </c>
      <c r="F56" s="54">
        <v>250224.47350000002</v>
      </c>
      <c r="G56" s="54">
        <v>249372.77100000001</v>
      </c>
      <c r="H56" s="54">
        <v>250713.837</v>
      </c>
      <c r="I56" s="54">
        <v>255143.16200000001</v>
      </c>
      <c r="J56" s="54">
        <v>258481.06200000001</v>
      </c>
      <c r="K56" s="54">
        <v>259030.08199999999</v>
      </c>
      <c r="L56" s="54">
        <f>K56*(1+'Back-end'!$F$12)</f>
        <v>260532.45647559999</v>
      </c>
      <c r="M56" s="54">
        <f>L56*(1+'Back-end'!$F$12)</f>
        <v>262043.54472315847</v>
      </c>
      <c r="N56" s="54">
        <f>M56*(1+'Back-end'!$F$12)</f>
        <v>263563.39728255279</v>
      </c>
      <c r="O56" s="54">
        <f>N56*(1+'Back-end'!$F$12)</f>
        <v>265092.06498679158</v>
      </c>
      <c r="P56" s="54">
        <f>O56*(1+'Back-end'!$F$12)</f>
        <v>266629.59896371496</v>
      </c>
      <c r="Q56" s="54">
        <f>P56*(1+'Back-end'!$F$12)</f>
        <v>268176.05063770449</v>
      </c>
      <c r="R56" s="54">
        <f>Q56*(1+'Back-end'!$F$12)</f>
        <v>269731.4717314032</v>
      </c>
      <c r="S56" s="54">
        <f>R56*(1+'Back-end'!$F$12)</f>
        <v>271295.91426744533</v>
      </c>
      <c r="T56" s="54">
        <f>S56*(1+'Back-end'!$F$12)</f>
        <v>272869.43057019653</v>
      </c>
      <c r="U56" s="54">
        <f>T56*(1+'Back-end'!$F$12)</f>
        <v>274452.0732675037</v>
      </c>
      <c r="V56" s="54">
        <f>U56*(1+'Back-end'!$F$12)</f>
        <v>276043.89529245521</v>
      </c>
      <c r="W56" s="54">
        <f>V56*(1+'Back-end'!$F$12)</f>
        <v>277644.94988515147</v>
      </c>
      <c r="X56" s="54">
        <f>W56*(1+'Back-end'!$F$12)</f>
        <v>279255.29059448536</v>
      </c>
      <c r="Y56" s="54">
        <f>X56*(1+'Back-end'!$F$12)</f>
        <v>280874.97127993335</v>
      </c>
      <c r="Z56" s="54">
        <f>Y56*(1+'Back-end'!$F$12)</f>
        <v>282504.04611335695</v>
      </c>
      <c r="AA56" s="54">
        <f>Z56*(1+'Back-end'!$F$12)</f>
        <v>284142.56958081445</v>
      </c>
      <c r="AB56" s="54">
        <f>AA56*(1+'Back-end'!$F$12)</f>
        <v>285790.59648438316</v>
      </c>
      <c r="AC56" s="54">
        <f>AB56*(1+'Back-end'!$F$12)</f>
        <v>287448.18194399262</v>
      </c>
      <c r="AD56" s="54">
        <f>AC56*(1+'Back-end'!$F$12)</f>
        <v>289115.38139926776</v>
      </c>
      <c r="AE56" s="54">
        <f>AD56*(1+'Back-end'!$F$12)</f>
        <v>290792.25061138353</v>
      </c>
      <c r="AF56" s="54">
        <f>AE56*(1+'Back-end'!$F$12)</f>
        <v>292478.84566492954</v>
      </c>
      <c r="AG56" s="54">
        <f>AF56*(1+'Back-end'!$F$12)</f>
        <v>294175.22296978615</v>
      </c>
      <c r="AH56" s="54">
        <f>AG56*(1+'Back-end'!$F$12)</f>
        <v>295881.43926301092</v>
      </c>
      <c r="AI56" s="54">
        <f>AH56*(1+'Back-end'!$F$12)</f>
        <v>297597.55161073641</v>
      </c>
      <c r="AJ56" s="54">
        <f>AI56*(1+'Back-end'!$F$12)</f>
        <v>299323.6174100787</v>
      </c>
      <c r="AK56" s="54">
        <f>AJ56*(1+'Back-end'!$F$12)</f>
        <v>301059.69439105719</v>
      </c>
      <c r="AL56" s="54">
        <f>AK56*(1+'Back-end'!$F$12)</f>
        <v>302805.84061852534</v>
      </c>
      <c r="AM56" s="54">
        <f>AL56*(1+'Back-end'!$F$12)</f>
        <v>304562.11449411279</v>
      </c>
      <c r="AN56" s="54">
        <f>AM56*(1+'Back-end'!$F$12)</f>
        <v>306328.57475817867</v>
      </c>
      <c r="AO56" s="54">
        <f>AN56*(1+'Back-end'!$F$12)</f>
        <v>308105.28049177612</v>
      </c>
      <c r="AP56" s="54">
        <f>AO56*(1+'Back-end'!$F$12)</f>
        <v>309892.29111862846</v>
      </c>
      <c r="AQ56" s="54">
        <f>AP56*(1+'Back-end'!$F$12)</f>
        <v>311689.66640711651</v>
      </c>
      <c r="AR56" s="54">
        <f>AQ56*(1+'Back-end'!$F$12)</f>
        <v>313497.46647227783</v>
      </c>
    </row>
    <row r="57" spans="1:47">
      <c r="A57" s="36" t="s">
        <v>12</v>
      </c>
      <c r="B57" s="54">
        <f>B56/1000</f>
        <v>245.37090000000003</v>
      </c>
      <c r="C57" s="54">
        <f t="shared" ref="C57:AR57" si="26">C56/1000</f>
        <v>249.90195</v>
      </c>
      <c r="D57" s="54">
        <f t="shared" si="26"/>
        <v>252.9282</v>
      </c>
      <c r="E57" s="54">
        <f t="shared" si="26"/>
        <v>252.15872350000001</v>
      </c>
      <c r="F57" s="54">
        <f t="shared" si="26"/>
        <v>250.22447350000002</v>
      </c>
      <c r="G57" s="54">
        <f t="shared" si="26"/>
        <v>249.372771</v>
      </c>
      <c r="H57" s="54">
        <f t="shared" si="26"/>
        <v>250.71383700000001</v>
      </c>
      <c r="I57" s="54">
        <f t="shared" si="26"/>
        <v>255.14316200000002</v>
      </c>
      <c r="J57" s="54">
        <f t="shared" si="26"/>
        <v>258.48106200000001</v>
      </c>
      <c r="K57" s="54">
        <f t="shared" si="26"/>
        <v>259.03008199999999</v>
      </c>
      <c r="L57" s="54">
        <f t="shared" si="26"/>
        <v>260.53245647559999</v>
      </c>
      <c r="M57" s="54">
        <f t="shared" si="26"/>
        <v>262.04354472315845</v>
      </c>
      <c r="N57" s="54">
        <f t="shared" si="26"/>
        <v>263.56339728255278</v>
      </c>
      <c r="O57" s="54">
        <f t="shared" si="26"/>
        <v>265.09206498679157</v>
      </c>
      <c r="P57" s="54">
        <f t="shared" si="26"/>
        <v>266.62959896371495</v>
      </c>
      <c r="Q57" s="54">
        <f t="shared" si="26"/>
        <v>268.17605063770452</v>
      </c>
      <c r="R57" s="54">
        <f t="shared" si="26"/>
        <v>269.73147173140319</v>
      </c>
      <c r="S57" s="54">
        <f t="shared" si="26"/>
        <v>271.29591426744531</v>
      </c>
      <c r="T57" s="54">
        <f t="shared" si="26"/>
        <v>272.86943057019653</v>
      </c>
      <c r="U57" s="54">
        <f t="shared" si="26"/>
        <v>274.45207326750369</v>
      </c>
      <c r="V57" s="54">
        <f t="shared" si="26"/>
        <v>276.0438952924552</v>
      </c>
      <c r="W57" s="54">
        <f t="shared" si="26"/>
        <v>277.64494988515145</v>
      </c>
      <c r="X57" s="54">
        <f t="shared" si="26"/>
        <v>279.25529059448536</v>
      </c>
      <c r="Y57" s="54">
        <f t="shared" si="26"/>
        <v>280.87497127993333</v>
      </c>
      <c r="Z57" s="54">
        <f t="shared" si="26"/>
        <v>282.50404611335694</v>
      </c>
      <c r="AA57" s="54">
        <f t="shared" si="26"/>
        <v>284.14256958081444</v>
      </c>
      <c r="AB57" s="54">
        <f t="shared" si="26"/>
        <v>285.79059648438317</v>
      </c>
      <c r="AC57" s="54">
        <f t="shared" si="26"/>
        <v>287.44818194399261</v>
      </c>
      <c r="AD57" s="54">
        <f t="shared" si="26"/>
        <v>289.11538139926773</v>
      </c>
      <c r="AE57" s="54">
        <f t="shared" si="26"/>
        <v>290.79225061138351</v>
      </c>
      <c r="AF57" s="54">
        <f t="shared" si="26"/>
        <v>292.47884566492957</v>
      </c>
      <c r="AG57" s="54">
        <f t="shared" si="26"/>
        <v>294.17522296978615</v>
      </c>
      <c r="AH57" s="54">
        <f t="shared" si="26"/>
        <v>295.88143926301092</v>
      </c>
      <c r="AI57" s="54">
        <f t="shared" si="26"/>
        <v>297.59755161073639</v>
      </c>
      <c r="AJ57" s="54">
        <f t="shared" si="26"/>
        <v>299.32361741007873</v>
      </c>
      <c r="AK57" s="54">
        <f t="shared" si="26"/>
        <v>301.05969439105718</v>
      </c>
      <c r="AL57" s="54">
        <f t="shared" si="26"/>
        <v>302.80584061852534</v>
      </c>
      <c r="AM57" s="54">
        <f t="shared" si="26"/>
        <v>304.56211449411279</v>
      </c>
      <c r="AN57" s="54">
        <f t="shared" si="26"/>
        <v>306.32857475817866</v>
      </c>
      <c r="AO57" s="54">
        <f t="shared" si="26"/>
        <v>308.10528049177611</v>
      </c>
      <c r="AP57" s="54">
        <f t="shared" si="26"/>
        <v>309.89229111862846</v>
      </c>
      <c r="AQ57" s="54">
        <f t="shared" si="26"/>
        <v>311.68966640711653</v>
      </c>
      <c r="AR57" s="54">
        <f t="shared" si="26"/>
        <v>313.49746647227784</v>
      </c>
    </row>
    <row r="58" spans="1:47">
      <c r="A58" s="32" t="s">
        <v>67</v>
      </c>
      <c r="B58" s="54">
        <v>0.83966859965872065</v>
      </c>
      <c r="C58" s="54">
        <v>0.84738618486170258</v>
      </c>
      <c r="D58" s="54">
        <v>0.81115561649511603</v>
      </c>
      <c r="E58" s="54">
        <v>0.78746428933282564</v>
      </c>
      <c r="F58" s="54">
        <v>0.79602513380850404</v>
      </c>
      <c r="G58" s="54">
        <v>0.75008024833633502</v>
      </c>
      <c r="H58" s="54">
        <v>0.72110104557172883</v>
      </c>
      <c r="I58" s="54">
        <v>0.74072406455478512</v>
      </c>
      <c r="J58" s="54">
        <v>0.75341794285880792</v>
      </c>
      <c r="K58" s="54">
        <v>0.73262506244351955</v>
      </c>
      <c r="L58" s="54">
        <f>O26/L57</f>
        <v>0.72149141240528847</v>
      </c>
      <c r="M58" s="54">
        <f t="shared" ref="M58:AR58" si="27">P26/M57</f>
        <v>0.71046180586774355</v>
      </c>
      <c r="N58" s="54">
        <f t="shared" si="27"/>
        <v>0.69953541311483503</v>
      </c>
      <c r="O58" s="54">
        <f t="shared" si="27"/>
        <v>0.68871141053994489</v>
      </c>
      <c r="P58" s="54">
        <f t="shared" si="27"/>
        <v>0.67798898060301549</v>
      </c>
      <c r="Q58" s="54">
        <f t="shared" si="27"/>
        <v>0.66736731178797204</v>
      </c>
      <c r="R58" s="54">
        <f t="shared" si="27"/>
        <v>0.65684559856043256</v>
      </c>
      <c r="S58" s="54">
        <f t="shared" si="27"/>
        <v>0.64642304132570572</v>
      </c>
      <c r="T58" s="54">
        <f t="shared" si="27"/>
        <v>0.63609884638707437</v>
      </c>
      <c r="U58" s="54">
        <f t="shared" si="27"/>
        <v>0.62587222590436309</v>
      </c>
      <c r="V58" s="54">
        <f t="shared" si="27"/>
        <v>0.61574239785278639</v>
      </c>
      <c r="W58" s="54">
        <f t="shared" si="27"/>
        <v>0.60570858598207755</v>
      </c>
      <c r="X58" s="54">
        <f t="shared" si="27"/>
        <v>0.59577001977589505</v>
      </c>
      <c r="Y58" s="54">
        <f t="shared" si="27"/>
        <v>0.58592593441150598</v>
      </c>
      <c r="Z58" s="54">
        <f t="shared" si="27"/>
        <v>0.57617557071974235</v>
      </c>
      <c r="AA58" s="54">
        <f t="shared" si="27"/>
        <v>0.56651817514523095</v>
      </c>
      <c r="AB58" s="54">
        <f t="shared" si="27"/>
        <v>0.55695299970689427</v>
      </c>
      <c r="AC58" s="54">
        <f t="shared" si="27"/>
        <v>0.54747930195871852</v>
      </c>
      <c r="AD58" s="54">
        <f t="shared" si="27"/>
        <v>0.53809634495079073</v>
      </c>
      <c r="AE58" s="54">
        <f t="shared" si="27"/>
        <v>0.52880339719059943</v>
      </c>
      <c r="AF58" s="54">
        <f t="shared" si="27"/>
        <v>0.51959973260460102</v>
      </c>
      <c r="AG58" s="54">
        <f t="shared" si="27"/>
        <v>0.51048463050004544</v>
      </c>
      <c r="AH58" s="54">
        <f t="shared" si="27"/>
        <v>0.5014573755270636</v>
      </c>
      <c r="AI58" s="54">
        <f t="shared" si="27"/>
        <v>0.49251725764101301</v>
      </c>
      <c r="AJ58" s="54">
        <f t="shared" si="27"/>
        <v>0.48366357206507887</v>
      </c>
      <c r="AK58" s="54">
        <f t="shared" si="27"/>
        <v>0.47489561925313178</v>
      </c>
      <c r="AL58" s="54">
        <f t="shared" si="27"/>
        <v>0.46621270485283678</v>
      </c>
      <c r="AM58" s="54">
        <f t="shared" si="27"/>
        <v>0.45761413966901571</v>
      </c>
      <c r="AN58" s="54">
        <f t="shared" si="27"/>
        <v>0.4490992396272579</v>
      </c>
      <c r="AO58" s="54">
        <f t="shared" si="27"/>
        <v>0.44066732573778028</v>
      </c>
      <c r="AP58" s="54">
        <f t="shared" si="27"/>
        <v>0.43231772405953284</v>
      </c>
      <c r="AQ58" s="54">
        <f t="shared" si="27"/>
        <v>0.42404976566455033</v>
      </c>
      <c r="AR58" s="54">
        <f t="shared" si="27"/>
        <v>0.41586278660254578</v>
      </c>
    </row>
    <row r="59" spans="1:47">
      <c r="A59" s="32" t="s">
        <v>53</v>
      </c>
      <c r="B59" s="54">
        <v>87.298962509409222</v>
      </c>
      <c r="C59" s="54">
        <v>95.761077494593394</v>
      </c>
      <c r="D59" s="54">
        <v>99.984106161353296</v>
      </c>
      <c r="E59" s="54">
        <v>105.58555988248409</v>
      </c>
      <c r="F59" s="54">
        <v>114.12324941908608</v>
      </c>
      <c r="G59" s="54">
        <v>114.86015447933569</v>
      </c>
      <c r="H59" s="54">
        <v>114.43281449200589</v>
      </c>
      <c r="I59" s="54">
        <v>111.43982765252396</v>
      </c>
      <c r="J59" s="54">
        <v>113.35654447287902</v>
      </c>
      <c r="K59" s="54">
        <v>116.12319220900375</v>
      </c>
      <c r="L59" s="54">
        <v>107.3</v>
      </c>
      <c r="M59" s="54">
        <v>107.3</v>
      </c>
      <c r="N59" s="54">
        <v>107.3</v>
      </c>
      <c r="O59" s="54">
        <v>107.3</v>
      </c>
      <c r="P59" s="54">
        <v>107.3</v>
      </c>
      <c r="Q59" s="54">
        <v>107.3</v>
      </c>
      <c r="R59" s="54">
        <v>107.3</v>
      </c>
      <c r="S59" s="54">
        <v>107.3</v>
      </c>
      <c r="T59" s="54">
        <v>107.3</v>
      </c>
      <c r="U59" s="54">
        <v>107.3</v>
      </c>
      <c r="V59" s="54">
        <v>107.3</v>
      </c>
      <c r="W59" s="54">
        <v>107.3</v>
      </c>
      <c r="X59" s="54">
        <v>107.3</v>
      </c>
      <c r="Y59" s="54">
        <v>107.3</v>
      </c>
      <c r="Z59" s="54">
        <v>107.3</v>
      </c>
      <c r="AA59" s="54">
        <v>107.3</v>
      </c>
      <c r="AB59" s="54">
        <v>107.3</v>
      </c>
      <c r="AC59" s="54">
        <v>107.3</v>
      </c>
      <c r="AD59" s="54">
        <v>107.3</v>
      </c>
      <c r="AE59" s="54">
        <v>107.3</v>
      </c>
      <c r="AF59" s="54">
        <v>107.3</v>
      </c>
      <c r="AG59" s="54">
        <v>107.3</v>
      </c>
      <c r="AH59" s="54">
        <v>107.3</v>
      </c>
      <c r="AI59" s="54">
        <v>107.3</v>
      </c>
      <c r="AJ59" s="54">
        <v>107.3</v>
      </c>
      <c r="AK59" s="54">
        <v>107.3</v>
      </c>
      <c r="AL59" s="54">
        <v>107.3</v>
      </c>
      <c r="AM59" s="54">
        <v>107.3</v>
      </c>
      <c r="AN59" s="54">
        <v>107.3</v>
      </c>
      <c r="AO59" s="54">
        <v>107.3</v>
      </c>
      <c r="AP59" s="54">
        <v>107.3</v>
      </c>
      <c r="AQ59" s="54">
        <v>107.3</v>
      </c>
      <c r="AR59" s="54">
        <v>107.3</v>
      </c>
    </row>
    <row r="60" spans="1:47">
      <c r="A60" s="40"/>
    </row>
    <row r="61" spans="1:47">
      <c r="A61" s="30" t="s">
        <v>54</v>
      </c>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1"/>
      <c r="AL61" s="1"/>
      <c r="AM61" s="1"/>
      <c r="AN61" s="1"/>
      <c r="AO61" s="1"/>
      <c r="AP61" s="1"/>
      <c r="AQ61" s="1"/>
      <c r="AR61" s="1"/>
      <c r="AS61" s="1"/>
      <c r="AT61" s="1"/>
      <c r="AU61" s="1"/>
    </row>
    <row r="62" spans="1:47">
      <c r="A62" s="32" t="s">
        <v>13</v>
      </c>
    </row>
    <row r="63" spans="1:47">
      <c r="A63" s="36"/>
      <c r="B63" s="30">
        <v>2005</v>
      </c>
      <c r="C63" s="30">
        <v>2006</v>
      </c>
      <c r="D63" s="30">
        <v>2007</v>
      </c>
      <c r="E63" s="30">
        <v>2008</v>
      </c>
      <c r="F63" s="30">
        <v>2009</v>
      </c>
      <c r="G63" s="30">
        <v>2010</v>
      </c>
      <c r="H63" s="30">
        <v>2011</v>
      </c>
      <c r="I63" s="30">
        <v>2012</v>
      </c>
      <c r="J63" s="30">
        <v>2013</v>
      </c>
      <c r="K63" s="30">
        <v>2014</v>
      </c>
      <c r="L63" s="30">
        <v>2015</v>
      </c>
      <c r="M63" s="30">
        <v>2016</v>
      </c>
      <c r="N63" s="30">
        <v>2017</v>
      </c>
      <c r="O63" s="30">
        <v>2018</v>
      </c>
      <c r="P63" s="30">
        <v>2019</v>
      </c>
      <c r="Q63" s="30">
        <v>2020</v>
      </c>
      <c r="R63" s="30">
        <v>2021</v>
      </c>
      <c r="S63" s="30">
        <v>2022</v>
      </c>
      <c r="T63" s="30">
        <v>2023</v>
      </c>
      <c r="U63" s="30">
        <v>2024</v>
      </c>
      <c r="V63" s="30">
        <v>2025</v>
      </c>
      <c r="W63" s="30">
        <v>2026</v>
      </c>
      <c r="X63" s="30">
        <v>2027</v>
      </c>
      <c r="Y63" s="30">
        <v>2028</v>
      </c>
      <c r="Z63" s="30">
        <v>2029</v>
      </c>
      <c r="AA63" s="30">
        <v>2030</v>
      </c>
      <c r="AB63" s="30">
        <v>2031</v>
      </c>
      <c r="AC63" s="30">
        <v>2032</v>
      </c>
      <c r="AD63" s="30">
        <v>2033</v>
      </c>
      <c r="AE63" s="30">
        <v>2034</v>
      </c>
      <c r="AF63" s="30">
        <v>2035</v>
      </c>
      <c r="AG63" s="30">
        <v>2036</v>
      </c>
      <c r="AH63" s="30">
        <v>2037</v>
      </c>
      <c r="AI63" s="30">
        <v>2038</v>
      </c>
      <c r="AJ63" s="30">
        <v>2039</v>
      </c>
      <c r="AK63" s="30">
        <v>2040</v>
      </c>
      <c r="AL63" s="30">
        <v>2041</v>
      </c>
      <c r="AM63" s="30">
        <v>2042</v>
      </c>
      <c r="AN63" s="30">
        <v>2043</v>
      </c>
      <c r="AO63" s="30">
        <v>2044</v>
      </c>
      <c r="AP63" s="30">
        <v>2045</v>
      </c>
      <c r="AQ63" s="30">
        <v>2046</v>
      </c>
      <c r="AR63" s="30">
        <v>2047</v>
      </c>
      <c r="AS63" s="30">
        <v>2048</v>
      </c>
      <c r="AT63" s="30">
        <v>2049</v>
      </c>
      <c r="AU63" s="30">
        <v>2050</v>
      </c>
    </row>
    <row r="64" spans="1:47">
      <c r="A64" s="32" t="s">
        <v>14</v>
      </c>
      <c r="B64" s="54">
        <v>20.176843999999999</v>
      </c>
      <c r="C64" s="54">
        <v>20.450966000000001</v>
      </c>
      <c r="D64" s="54">
        <v>20.827622000000002</v>
      </c>
      <c r="E64" s="54">
        <v>21.4756</v>
      </c>
      <c r="F64" s="54">
        <v>21.865600000000001</v>
      </c>
      <c r="G64" s="54">
        <v>22.172499999999999</v>
      </c>
      <c r="H64" s="54">
        <v>22.522200000000002</v>
      </c>
      <c r="I64" s="54">
        <v>22.928000000000001</v>
      </c>
      <c r="J64" s="54">
        <v>23.297799999999999</v>
      </c>
      <c r="K64" s="54">
        <v>23.6403</v>
      </c>
      <c r="L64" s="54">
        <v>23.9846</v>
      </c>
      <c r="M64" s="54">
        <v>24.389700000000001</v>
      </c>
      <c r="N64" s="54">
        <v>24.773399999999999</v>
      </c>
      <c r="O64" s="54">
        <v>25.015825</v>
      </c>
      <c r="P64" s="54">
        <v>25.444103999999999</v>
      </c>
      <c r="Q64" s="54">
        <v>25.873480000000001</v>
      </c>
      <c r="R64" s="54">
        <v>26.301273999999999</v>
      </c>
      <c r="S64" s="54">
        <v>26.727025000000001</v>
      </c>
      <c r="T64" s="54">
        <v>27.147199000000001</v>
      </c>
      <c r="U64" s="54">
        <v>27.562194999999999</v>
      </c>
      <c r="V64" s="54">
        <v>27.970434999999998</v>
      </c>
      <c r="W64" s="54">
        <v>28.372315</v>
      </c>
      <c r="X64" s="54">
        <v>28.765733999999998</v>
      </c>
      <c r="Y64" s="54">
        <v>29.157084999999999</v>
      </c>
      <c r="Z64" s="54">
        <v>29.545877000000001</v>
      </c>
      <c r="AA64" s="54">
        <v>29.931725</v>
      </c>
      <c r="AB64" s="54">
        <v>30.314335</v>
      </c>
      <c r="AC64" s="54">
        <v>30.693262000000001</v>
      </c>
      <c r="AD64" s="54">
        <v>31.06841</v>
      </c>
      <c r="AE64" s="54">
        <v>31.439820999999998</v>
      </c>
      <c r="AF64" s="54">
        <v>31.807641</v>
      </c>
      <c r="AG64" s="54">
        <v>32.172122999999999</v>
      </c>
      <c r="AH64" s="54">
        <v>32.533631999999997</v>
      </c>
      <c r="AI64" s="54">
        <v>32.892494999999997</v>
      </c>
      <c r="AJ64" s="54">
        <v>33.248990999999997</v>
      </c>
      <c r="AK64" s="54">
        <v>33.603375999999997</v>
      </c>
      <c r="AL64" s="54">
        <v>33.955939000000001</v>
      </c>
      <c r="AM64" s="54">
        <v>34.306863</v>
      </c>
      <c r="AN64" s="54">
        <v>34.656376999999999</v>
      </c>
      <c r="AO64" s="54">
        <v>35.004632000000001</v>
      </c>
      <c r="AP64" s="54">
        <v>35.351790999999999</v>
      </c>
      <c r="AQ64" s="54">
        <v>35.698016000000003</v>
      </c>
      <c r="AR64" s="54">
        <v>36.043472000000001</v>
      </c>
      <c r="AS64" s="54">
        <v>36.388373999999999</v>
      </c>
      <c r="AT64" s="54">
        <v>36.732899000000003</v>
      </c>
      <c r="AU64" s="54">
        <v>37.077210000000001</v>
      </c>
    </row>
    <row r="65" spans="1:47">
      <c r="A65" s="32" t="s">
        <v>93</v>
      </c>
      <c r="B65" s="54">
        <v>2.9994705812266775</v>
      </c>
      <c r="C65" s="54">
        <v>2.9945279846438546</v>
      </c>
      <c r="D65" s="54">
        <v>2.9761179648833647</v>
      </c>
      <c r="E65" s="54">
        <v>2.9141476838831046</v>
      </c>
      <c r="F65" s="54">
        <v>2.8639328442850873</v>
      </c>
      <c r="G65" s="54">
        <v>2.8464557447288308</v>
      </c>
      <c r="H65" s="54">
        <v>2.8480255037252129</v>
      </c>
      <c r="I65" s="54">
        <v>2.7854269888346126</v>
      </c>
      <c r="J65" s="54">
        <v>2.7454579402347004</v>
      </c>
      <c r="K65" s="54">
        <v>2.769026196791073</v>
      </c>
      <c r="L65" s="54">
        <v>2.8895445410805269</v>
      </c>
      <c r="M65" s="54">
        <v>2.806306350631619</v>
      </c>
      <c r="N65" s="54">
        <v>2.7784926574471007</v>
      </c>
      <c r="O65" s="54">
        <f>O27/O64</f>
        <v>2.779548945517488</v>
      </c>
      <c r="P65" s="54">
        <f t="shared" ref="P65:AU65" si="28">P27/P64</f>
        <v>2.7602744431480084</v>
      </c>
      <c r="Q65" s="54">
        <f t="shared" si="28"/>
        <v>2.7415218207987491</v>
      </c>
      <c r="R65" s="54">
        <f t="shared" si="28"/>
        <v>2.7235452548800496</v>
      </c>
      <c r="S65" s="54">
        <f t="shared" si="28"/>
        <v>2.7063509687292178</v>
      </c>
      <c r="T65" s="54">
        <f t="shared" si="28"/>
        <v>2.6902484488362877</v>
      </c>
      <c r="U65" s="54">
        <f t="shared" si="28"/>
        <v>2.6751392623120194</v>
      </c>
      <c r="V65" s="54">
        <f t="shared" si="28"/>
        <v>2.661120930010564</v>
      </c>
      <c r="W65" s="54">
        <f t="shared" si="28"/>
        <v>2.6480993884355235</v>
      </c>
      <c r="X65" s="54">
        <f t="shared" si="28"/>
        <v>2.6362167570624147</v>
      </c>
      <c r="Y65" s="54">
        <f t="shared" si="28"/>
        <v>2.6248409263134516</v>
      </c>
      <c r="Z65" s="54">
        <f t="shared" si="28"/>
        <v>2.6139928085397512</v>
      </c>
      <c r="AA65" s="54">
        <f t="shared" si="28"/>
        <v>2.6036825475310907</v>
      </c>
      <c r="AB65" s="54">
        <f t="shared" si="28"/>
        <v>2.5939117582490279</v>
      </c>
      <c r="AC65" s="54">
        <f t="shared" si="28"/>
        <v>2.5846946473137997</v>
      </c>
      <c r="AD65" s="54">
        <f t="shared" si="28"/>
        <v>2.576015637749085</v>
      </c>
      <c r="AE65" s="54">
        <f t="shared" si="28"/>
        <v>2.5678489072822668</v>
      </c>
      <c r="AF65" s="54">
        <f t="shared" si="28"/>
        <v>2.560161880599698</v>
      </c>
      <c r="AG65" s="54">
        <f t="shared" si="28"/>
        <v>2.5529154541650878</v>
      </c>
      <c r="AH65" s="54">
        <f t="shared" si="28"/>
        <v>2.546064023838472</v>
      </c>
      <c r="AI65" s="54">
        <f t="shared" si="28"/>
        <v>2.5395674606015772</v>
      </c>
      <c r="AJ65" s="54">
        <f t="shared" si="28"/>
        <v>2.5333914644206819</v>
      </c>
      <c r="AK65" s="54">
        <f t="shared" si="28"/>
        <v>2.5275052720893303</v>
      </c>
      <c r="AL65" s="54">
        <f t="shared" si="28"/>
        <v>2.5218772480419425</v>
      </c>
      <c r="AM65" s="54">
        <f t="shared" si="28"/>
        <v>2.5164851126143502</v>
      </c>
      <c r="AN65" s="54">
        <f t="shared" si="28"/>
        <v>2.5113043409009568</v>
      </c>
      <c r="AO65" s="54">
        <f t="shared" si="28"/>
        <v>2.5063171639684736</v>
      </c>
      <c r="AP65" s="54">
        <f t="shared" si="28"/>
        <v>2.5015057935820022</v>
      </c>
      <c r="AQ65" s="54">
        <f t="shared" si="28"/>
        <v>2.4968533265266082</v>
      </c>
      <c r="AR65" s="54">
        <f t="shared" si="28"/>
        <v>2.492343412421536</v>
      </c>
      <c r="AS65" s="54">
        <f t="shared" si="28"/>
        <v>2.4879570051687416</v>
      </c>
      <c r="AT65" s="54">
        <f t="shared" si="28"/>
        <v>2.4836784594649086</v>
      </c>
      <c r="AU65" s="54">
        <f t="shared" si="28"/>
        <v>2.4794937375277186</v>
      </c>
    </row>
    <row r="66" spans="1:47">
      <c r="A66" s="32"/>
    </row>
    <row r="67" spans="1:47">
      <c r="A67" s="40"/>
      <c r="B67" s="30">
        <v>2005</v>
      </c>
      <c r="C67" s="30">
        <v>2006</v>
      </c>
      <c r="D67" s="30">
        <v>2007</v>
      </c>
      <c r="E67" s="30">
        <v>2008</v>
      </c>
      <c r="F67" s="30">
        <v>2009</v>
      </c>
      <c r="G67" s="30">
        <v>2010</v>
      </c>
      <c r="H67" s="30">
        <v>2011</v>
      </c>
      <c r="I67" s="30">
        <v>2012</v>
      </c>
      <c r="J67" s="30">
        <v>2013</v>
      </c>
      <c r="K67" s="30">
        <v>2014</v>
      </c>
      <c r="L67" s="30">
        <v>2015</v>
      </c>
      <c r="M67" s="30">
        <v>2016</v>
      </c>
      <c r="N67" s="30">
        <v>2017</v>
      </c>
      <c r="O67" s="30">
        <v>2018</v>
      </c>
      <c r="P67" s="30">
        <v>2019</v>
      </c>
      <c r="Q67" s="30">
        <v>2020</v>
      </c>
      <c r="R67" s="30">
        <v>2021</v>
      </c>
      <c r="S67" s="30">
        <v>2022</v>
      </c>
      <c r="T67" s="30">
        <v>2023</v>
      </c>
      <c r="U67" s="30">
        <v>2024</v>
      </c>
      <c r="V67" s="30">
        <v>2025</v>
      </c>
      <c r="W67" s="30">
        <v>2026</v>
      </c>
      <c r="X67" s="30">
        <v>2027</v>
      </c>
      <c r="Y67" s="30">
        <v>2028</v>
      </c>
      <c r="Z67" s="30">
        <v>2029</v>
      </c>
      <c r="AA67" s="30">
        <v>2030</v>
      </c>
      <c r="AB67" s="30">
        <v>2031</v>
      </c>
      <c r="AC67" s="30">
        <v>2032</v>
      </c>
      <c r="AD67" s="30">
        <v>2033</v>
      </c>
      <c r="AE67" s="30">
        <v>2034</v>
      </c>
      <c r="AF67" s="30">
        <v>2035</v>
      </c>
      <c r="AG67" s="30">
        <v>2036</v>
      </c>
      <c r="AH67" s="30">
        <v>2037</v>
      </c>
      <c r="AI67" s="30">
        <v>2038</v>
      </c>
      <c r="AJ67" s="30">
        <v>2039</v>
      </c>
      <c r="AK67" s="30">
        <v>2040</v>
      </c>
      <c r="AL67" s="30">
        <v>2041</v>
      </c>
      <c r="AM67" s="30">
        <v>2042</v>
      </c>
      <c r="AN67" s="30">
        <v>2043</v>
      </c>
      <c r="AO67" s="30">
        <v>2044</v>
      </c>
      <c r="AP67" s="30">
        <v>2045</v>
      </c>
      <c r="AQ67" s="30">
        <v>2046</v>
      </c>
      <c r="AR67" s="30">
        <v>2047</v>
      </c>
      <c r="AS67" s="30">
        <v>2048</v>
      </c>
      <c r="AT67" s="30">
        <v>2049</v>
      </c>
      <c r="AU67" s="30">
        <v>2050</v>
      </c>
    </row>
    <row r="68" spans="1:47">
      <c r="A68" s="32" t="s">
        <v>61</v>
      </c>
      <c r="B68" s="54">
        <f>SUM(B18:B27)/B64</f>
        <v>30.60021775457054</v>
      </c>
      <c r="C68" s="54">
        <f t="shared" ref="C68:AU68" si="29">SUM(C18:C27)/C64</f>
        <v>29.987218696662055</v>
      </c>
      <c r="D68" s="54">
        <f t="shared" si="29"/>
        <v>29.858770722841037</v>
      </c>
      <c r="E68" s="54">
        <f t="shared" si="29"/>
        <v>28.353006202387828</v>
      </c>
      <c r="F68" s="54">
        <f t="shared" si="29"/>
        <v>27.610030367334993</v>
      </c>
      <c r="G68" s="54">
        <f t="shared" si="29"/>
        <v>26.179717217273652</v>
      </c>
      <c r="H68" s="54">
        <f t="shared" si="29"/>
        <v>24.776005452398074</v>
      </c>
      <c r="I68" s="54">
        <f t="shared" si="29"/>
        <v>24.34208042568039</v>
      </c>
      <c r="J68" s="54">
        <f t="shared" si="29"/>
        <v>23.085393899853205</v>
      </c>
      <c r="K68" s="54">
        <f t="shared" si="29"/>
        <v>22.508123416369504</v>
      </c>
      <c r="L68" s="54">
        <f t="shared" si="29"/>
        <v>22.016360497986206</v>
      </c>
      <c r="M68" s="54">
        <f t="shared" si="29"/>
        <v>21.727691197513703</v>
      </c>
      <c r="N68" s="54">
        <f t="shared" si="29"/>
        <v>21.427858105871618</v>
      </c>
      <c r="O68" s="54">
        <f t="shared" si="29"/>
        <v>20.875410224163993</v>
      </c>
      <c r="P68" s="54">
        <f t="shared" si="29"/>
        <v>20.185042394960899</v>
      </c>
      <c r="Q68" s="54">
        <f t="shared" si="29"/>
        <v>19.516703084111271</v>
      </c>
      <c r="R68" s="54">
        <f t="shared" si="29"/>
        <v>18.871319156767402</v>
      </c>
      <c r="S68" s="54">
        <f t="shared" si="29"/>
        <v>18.247988500571442</v>
      </c>
      <c r="T68" s="54">
        <f t="shared" si="29"/>
        <v>17.64783003304991</v>
      </c>
      <c r="U68" s="54">
        <f t="shared" si="29"/>
        <v>17.069172567579599</v>
      </c>
      <c r="V68" s="54">
        <f t="shared" si="29"/>
        <v>16.511669259601316</v>
      </c>
      <c r="W68" s="54">
        <f t="shared" si="29"/>
        <v>15.973785739305157</v>
      </c>
      <c r="X68" s="54">
        <f t="shared" si="29"/>
        <v>15.455471767519331</v>
      </c>
      <c r="Y68" s="54">
        <f t="shared" si="29"/>
        <v>14.952204538960876</v>
      </c>
      <c r="Z68" s="54">
        <f t="shared" si="29"/>
        <v>14.463520837467952</v>
      </c>
      <c r="AA68" s="54">
        <f t="shared" si="29"/>
        <v>13.988906974845658</v>
      </c>
      <c r="AB68" s="54">
        <f t="shared" si="29"/>
        <v>13.527818624177613</v>
      </c>
      <c r="AC68" s="54">
        <f t="shared" si="29"/>
        <v>13.079793687730431</v>
      </c>
      <c r="AD68" s="54">
        <f t="shared" si="29"/>
        <v>12.644233919095102</v>
      </c>
      <c r="AE68" s="54">
        <f t="shared" si="29"/>
        <v>12.22051971941095</v>
      </c>
      <c r="AF68" s="54">
        <f t="shared" si="29"/>
        <v>11.988230798887209</v>
      </c>
      <c r="AG68" s="54">
        <f t="shared" si="29"/>
        <v>11.787908757126308</v>
      </c>
      <c r="AH68" s="54">
        <f t="shared" si="29"/>
        <v>11.593134127107042</v>
      </c>
      <c r="AI68" s="54">
        <f t="shared" si="29"/>
        <v>11.403557814292862</v>
      </c>
      <c r="AJ68" s="54">
        <f t="shared" si="29"/>
        <v>11.218872096291159</v>
      </c>
      <c r="AK68" s="54">
        <f t="shared" si="29"/>
        <v>11.038798194878783</v>
      </c>
      <c r="AL68" s="54">
        <f t="shared" si="29"/>
        <v>10.863065671708567</v>
      </c>
      <c r="AM68" s="54">
        <f t="shared" si="29"/>
        <v>10.691455650504308</v>
      </c>
      <c r="AN68" s="54">
        <f t="shared" si="29"/>
        <v>10.5237490128678</v>
      </c>
      <c r="AO68" s="54">
        <f t="shared" si="29"/>
        <v>10.359763879655166</v>
      </c>
      <c r="AP68" s="54">
        <f t="shared" si="29"/>
        <v>10.199325719738454</v>
      </c>
      <c r="AQ68" s="54">
        <f t="shared" si="29"/>
        <v>10.042270700870755</v>
      </c>
      <c r="AR68" s="54">
        <f t="shared" si="29"/>
        <v>9.9164636283350429</v>
      </c>
      <c r="AS68" s="54">
        <f t="shared" si="29"/>
        <v>9.8155935216508876</v>
      </c>
      <c r="AT68" s="54">
        <f t="shared" si="29"/>
        <v>9.716717351078298</v>
      </c>
      <c r="AU68" s="54">
        <f t="shared" si="29"/>
        <v>9.6197342259464449</v>
      </c>
    </row>
    <row r="69" spans="1:47">
      <c r="A69" s="32"/>
    </row>
    <row r="71" spans="1:47">
      <c r="B71" s="30">
        <v>2005</v>
      </c>
      <c r="C71" s="30">
        <v>2020</v>
      </c>
      <c r="D71" s="30">
        <v>2030</v>
      </c>
      <c r="E71" s="30">
        <v>2040</v>
      </c>
      <c r="F71" s="30">
        <v>2050</v>
      </c>
    </row>
    <row r="72" spans="1:47">
      <c r="A72" s="31" t="s">
        <v>47</v>
      </c>
      <c r="B72" s="55">
        <v>198.48345</v>
      </c>
      <c r="C72" s="55">
        <f t="shared" ref="C72:C81" si="30">Q18</f>
        <v>92.518320000000003</v>
      </c>
      <c r="D72" s="55">
        <f t="shared" ref="D72:D81" si="31">AA18</f>
        <v>27.018320000000028</v>
      </c>
      <c r="E72" s="55">
        <f t="shared" ref="E72:E81" si="32">AK18</f>
        <v>0</v>
      </c>
      <c r="F72" s="55">
        <f t="shared" ref="F72:F81" si="33">AU18</f>
        <v>0</v>
      </c>
    </row>
    <row r="73" spans="1:47">
      <c r="A73" s="31" t="s">
        <v>48</v>
      </c>
      <c r="B73" s="55">
        <v>-22.931000000000001</v>
      </c>
      <c r="C73" s="55">
        <f t="shared" si="30"/>
        <v>-61.339453087308726</v>
      </c>
      <c r="D73" s="55">
        <f t="shared" si="31"/>
        <v>-90.442363378337802</v>
      </c>
      <c r="E73" s="55">
        <f t="shared" si="32"/>
        <v>-119.54527366936688</v>
      </c>
      <c r="F73" s="55">
        <f t="shared" si="33"/>
        <v>-148.64818396039607</v>
      </c>
    </row>
    <row r="74" spans="1:47">
      <c r="A74" s="31" t="s">
        <v>0</v>
      </c>
      <c r="B74" s="55">
        <v>51.495069999999998</v>
      </c>
      <c r="C74" s="55">
        <f t="shared" si="30"/>
        <v>89.405440000000013</v>
      </c>
      <c r="D74" s="55">
        <f t="shared" si="31"/>
        <v>118.40544000000007</v>
      </c>
      <c r="E74" s="55">
        <f t="shared" si="32"/>
        <v>147.40544000000011</v>
      </c>
      <c r="F74" s="55">
        <f t="shared" si="33"/>
        <v>176.40544000000017</v>
      </c>
    </row>
    <row r="75" spans="1:47">
      <c r="A75" s="31" t="s">
        <v>1</v>
      </c>
      <c r="B75" s="55">
        <v>67.583389999999994</v>
      </c>
      <c r="C75" s="55">
        <f t="shared" si="30"/>
        <v>48.265069999999994</v>
      </c>
      <c r="D75" s="55">
        <f t="shared" si="31"/>
        <v>30.015069999999973</v>
      </c>
      <c r="E75" s="55">
        <f t="shared" si="32"/>
        <v>11.76506999999998</v>
      </c>
      <c r="F75" s="55">
        <f t="shared" si="33"/>
        <v>0</v>
      </c>
    </row>
    <row r="76" spans="1:47">
      <c r="A76" s="31" t="s">
        <v>5</v>
      </c>
      <c r="B76" s="55">
        <v>16.2805</v>
      </c>
      <c r="C76" s="55">
        <f t="shared" si="30"/>
        <v>13.403429999999993</v>
      </c>
      <c r="D76" s="55">
        <f t="shared" si="31"/>
        <v>10.353429999999996</v>
      </c>
      <c r="E76" s="55">
        <f t="shared" si="32"/>
        <v>7.3034299999999988</v>
      </c>
      <c r="F76" s="55">
        <f t="shared" si="33"/>
        <v>4.2534300000000016</v>
      </c>
    </row>
    <row r="77" spans="1:47">
      <c r="A77" s="31" t="s">
        <v>2</v>
      </c>
      <c r="B77" s="55">
        <v>7.1700299999999997</v>
      </c>
      <c r="C77" s="55">
        <f t="shared" si="30"/>
        <v>8.8645700000000023</v>
      </c>
      <c r="D77" s="55">
        <f t="shared" si="31"/>
        <v>10.264570000000008</v>
      </c>
      <c r="E77" s="55">
        <f t="shared" si="32"/>
        <v>11.664570000000014</v>
      </c>
      <c r="F77" s="55">
        <f t="shared" si="33"/>
        <v>13.064570000000019</v>
      </c>
    </row>
    <row r="78" spans="1:47">
      <c r="A78" s="31" t="s">
        <v>7</v>
      </c>
      <c r="B78" s="55">
        <v>19.366029999999999</v>
      </c>
      <c r="C78" s="55">
        <f t="shared" si="30"/>
        <v>24.021470000000001</v>
      </c>
      <c r="D78" s="55">
        <f t="shared" si="31"/>
        <v>27.221470000000004</v>
      </c>
      <c r="E78" s="55">
        <f t="shared" si="32"/>
        <v>30.421470000000006</v>
      </c>
      <c r="F78" s="55">
        <f t="shared" si="33"/>
        <v>33.621470000000009</v>
      </c>
    </row>
    <row r="79" spans="1:47">
      <c r="A79" s="31" t="s">
        <v>3</v>
      </c>
      <c r="B79" s="55">
        <v>22.6175</v>
      </c>
      <c r="C79" s="55">
        <f t="shared" si="30"/>
        <v>34.521539999999995</v>
      </c>
      <c r="D79" s="55">
        <f t="shared" si="31"/>
        <v>41.571539999999978</v>
      </c>
      <c r="E79" s="55">
        <f t="shared" si="32"/>
        <v>48.62153999999996</v>
      </c>
      <c r="F79" s="55">
        <f t="shared" si="33"/>
        <v>55.671539999999943</v>
      </c>
    </row>
    <row r="80" spans="1:47">
      <c r="A80" s="31" t="s">
        <v>11</v>
      </c>
      <c r="B80" s="55">
        <v>196.83099999999999</v>
      </c>
      <c r="C80" s="55">
        <f t="shared" si="30"/>
        <v>184.37192999999996</v>
      </c>
      <c r="D80" s="55">
        <f t="shared" si="31"/>
        <v>166.37192999999985</v>
      </c>
      <c r="E80" s="55">
        <f t="shared" si="32"/>
        <v>148.37192999999974</v>
      </c>
      <c r="F80" s="55">
        <f t="shared" si="33"/>
        <v>130.37192999999962</v>
      </c>
    </row>
    <row r="81" spans="1:6">
      <c r="A81" s="31" t="s">
        <v>4</v>
      </c>
      <c r="B81" s="55">
        <v>60.519849999999998</v>
      </c>
      <c r="C81" s="55">
        <f t="shared" si="30"/>
        <v>70.932710000000014</v>
      </c>
      <c r="D81" s="55">
        <f t="shared" si="31"/>
        <v>77.932710000000043</v>
      </c>
      <c r="E81" s="55">
        <f t="shared" si="32"/>
        <v>84.932710000000071</v>
      </c>
      <c r="F81" s="55">
        <f t="shared" si="33"/>
        <v>91.9327100000001</v>
      </c>
    </row>
    <row r="83" spans="1:6">
      <c r="A83" s="31" t="s">
        <v>56</v>
      </c>
      <c r="B83" s="54">
        <f>SUM(B72:B81)</f>
        <v>617.41582000000005</v>
      </c>
      <c r="C83" s="54">
        <f t="shared" ref="C83:F83" si="34">SUM(C72:C81)</f>
        <v>504.96502691269131</v>
      </c>
      <c r="D83" s="54">
        <f t="shared" si="34"/>
        <v>418.71211662166218</v>
      </c>
      <c r="E83" s="54">
        <f t="shared" si="34"/>
        <v>370.94088633063302</v>
      </c>
      <c r="F83" s="54">
        <f t="shared" si="34"/>
        <v>356.67290603960379</v>
      </c>
    </row>
    <row r="84" spans="1:6">
      <c r="B84" s="54"/>
      <c r="C84" s="54"/>
      <c r="D84" s="54"/>
      <c r="E84" s="54"/>
      <c r="F84" s="54"/>
    </row>
    <row r="85" spans="1:6">
      <c r="A85" s="31" t="s">
        <v>15</v>
      </c>
      <c r="B85" s="54"/>
      <c r="C85" s="54"/>
      <c r="D85" s="54"/>
      <c r="E85" s="54"/>
      <c r="F85" s="54">
        <f>IF(-F83&lt;0, -F83,0)</f>
        <v>-356.67290603960379</v>
      </c>
    </row>
    <row r="87" spans="1:6">
      <c r="A87" s="31" t="s">
        <v>58</v>
      </c>
      <c r="D87" s="30">
        <v>2030</v>
      </c>
      <c r="E87" s="30">
        <v>2040</v>
      </c>
      <c r="F87" s="30">
        <v>2050</v>
      </c>
    </row>
    <row r="88" spans="1:6">
      <c r="A88" s="31" t="s">
        <v>47</v>
      </c>
      <c r="D88" s="61">
        <f>IF(D72&lt;B72, (B72-D72)/B72, -((D72/B72)-1))</f>
        <v>0.86387620731098735</v>
      </c>
      <c r="E88" s="61">
        <f>IF(E72&lt;B72, (B72-E72)/B72, -((E72/B72)-1))</f>
        <v>1</v>
      </c>
      <c r="F88" s="61">
        <f>IF(F72&lt;B72, (B72-F72)/B72, -((F72/B72)-1))</f>
        <v>1</v>
      </c>
    </row>
    <row r="89" spans="1:6">
      <c r="A89" s="31" t="s">
        <v>48</v>
      </c>
      <c r="D89" s="61">
        <f t="shared" ref="D89:D97" si="35">IF(D73&lt;B73, (B73-D73)/B73, -((D73/B73)-1))</f>
        <v>-2.9441089956102133</v>
      </c>
      <c r="E89" s="61">
        <f t="shared" ref="E89:E97" si="36">IF(E73&lt;B73, (B73-E73)/B73, -((E73/B73)-1))</f>
        <v>-4.2132603754466391</v>
      </c>
      <c r="F89" s="61">
        <f t="shared" ref="F89:F97" si="37">IF(F73&lt;B73, (B73-F73)/B73, -((F73/B73)-1))</f>
        <v>-5.4824117552830698</v>
      </c>
    </row>
    <row r="90" spans="1:6">
      <c r="A90" s="31" t="s">
        <v>0</v>
      </c>
      <c r="D90" s="61">
        <f t="shared" si="35"/>
        <v>-1.2993548702817583</v>
      </c>
      <c r="E90" s="61">
        <f t="shared" si="36"/>
        <v>-1.8625155767338528</v>
      </c>
      <c r="F90" s="61">
        <f t="shared" si="37"/>
        <v>-2.4256762831859473</v>
      </c>
    </row>
    <row r="91" spans="1:6">
      <c r="A91" s="31" t="s">
        <v>1</v>
      </c>
      <c r="D91" s="61">
        <f t="shared" si="35"/>
        <v>0.55588096424284172</v>
      </c>
      <c r="E91" s="61">
        <f t="shared" si="36"/>
        <v>0.82591772919351958</v>
      </c>
      <c r="F91" s="61">
        <f t="shared" si="37"/>
        <v>1</v>
      </c>
    </row>
    <row r="92" spans="1:6">
      <c r="A92" s="31" t="s">
        <v>5</v>
      </c>
      <c r="D92" s="61">
        <f t="shared" si="35"/>
        <v>0.36405945763336534</v>
      </c>
      <c r="E92" s="61">
        <f t="shared" si="36"/>
        <v>0.5514001412733025</v>
      </c>
      <c r="F92" s="61">
        <f t="shared" si="37"/>
        <v>0.73874082491323967</v>
      </c>
    </row>
    <row r="93" spans="1:6">
      <c r="A93" s="31" t="s">
        <v>2</v>
      </c>
      <c r="D93" s="61">
        <f t="shared" si="35"/>
        <v>-0.43159373112804378</v>
      </c>
      <c r="E93" s="61">
        <f t="shared" si="36"/>
        <v>-0.62685093367810385</v>
      </c>
      <c r="F93" s="61">
        <f t="shared" si="37"/>
        <v>-0.8221081362281637</v>
      </c>
    </row>
    <row r="94" spans="1:6">
      <c r="A94" s="31" t="s">
        <v>7</v>
      </c>
      <c r="D94" s="61">
        <f t="shared" si="35"/>
        <v>-0.40562985805557483</v>
      </c>
      <c r="E94" s="61">
        <f t="shared" si="36"/>
        <v>-0.57086764814471569</v>
      </c>
      <c r="F94" s="61">
        <f t="shared" si="37"/>
        <v>-0.73610543823385655</v>
      </c>
    </row>
    <row r="95" spans="1:6">
      <c r="A95" s="31" t="s">
        <v>3</v>
      </c>
      <c r="D95" s="61">
        <f t="shared" si="35"/>
        <v>-0.8380254227920847</v>
      </c>
      <c r="E95" s="61">
        <f t="shared" si="36"/>
        <v>-1.1497309605394035</v>
      </c>
      <c r="F95" s="61">
        <f t="shared" si="37"/>
        <v>-1.4614364982867225</v>
      </c>
    </row>
    <row r="96" spans="1:6">
      <c r="A96" s="31" t="s">
        <v>11</v>
      </c>
      <c r="D96" s="61">
        <f t="shared" si="35"/>
        <v>0.15474732130609578</v>
      </c>
      <c r="E96" s="61">
        <f t="shared" si="36"/>
        <v>0.24619633086251788</v>
      </c>
      <c r="F96" s="61">
        <f t="shared" si="37"/>
        <v>0.33764534041893995</v>
      </c>
    </row>
    <row r="97" spans="1:6">
      <c r="A97" s="31" t="s">
        <v>4</v>
      </c>
      <c r="D97" s="61">
        <f t="shared" si="35"/>
        <v>-0.28772146659319286</v>
      </c>
      <c r="E97" s="61">
        <f t="shared" si="36"/>
        <v>-0.40338599649536588</v>
      </c>
      <c r="F97" s="61">
        <f t="shared" si="37"/>
        <v>-0.51905052639753912</v>
      </c>
    </row>
    <row r="98" spans="1:6">
      <c r="A98" s="31" t="s">
        <v>55</v>
      </c>
      <c r="D98" s="61">
        <f>IF(D83&lt;B83, (B83-D83)/B83, -((D83/B83)-1))</f>
        <v>0.32183124717850259</v>
      </c>
      <c r="E98" s="61">
        <f>IF(E83&lt;B83, (B83-E83)/B83, -((E83/B83)-1))</f>
        <v>0.3992041112088236</v>
      </c>
      <c r="F98" s="61">
        <f>IF(F83&lt;B83, (B83-F83)/B83, -((F83/B83)-1))</f>
        <v>0.42231330250072996</v>
      </c>
    </row>
    <row r="100" spans="1:6">
      <c r="A100" s="31" t="s">
        <v>9</v>
      </c>
      <c r="B100" s="30" t="s">
        <v>62</v>
      </c>
    </row>
    <row r="101" spans="1:6">
      <c r="A101" s="31" t="s">
        <v>47</v>
      </c>
      <c r="B101" s="61">
        <f>(X43/N43)^(1/10)-1</f>
        <v>-0.14653973764448303</v>
      </c>
    </row>
    <row r="102" spans="1:6">
      <c r="A102" s="31" t="s">
        <v>48</v>
      </c>
      <c r="B102" s="61">
        <f>-((X44/N44)^(1/10)-1)</f>
        <v>2.2939238802146544E-2</v>
      </c>
    </row>
    <row r="103" spans="1:6">
      <c r="A103" s="31" t="s">
        <v>0</v>
      </c>
      <c r="B103" s="61">
        <f t="shared" ref="B103:B107" si="38">(X45/N45)^(1/10)-1</f>
        <v>3.4064900439432222E-3</v>
      </c>
    </row>
    <row r="104" spans="1:6">
      <c r="A104" s="31" t="s">
        <v>1</v>
      </c>
      <c r="B104" s="61">
        <f t="shared" si="38"/>
        <v>-2.3940982099026509E-2</v>
      </c>
    </row>
    <row r="105" spans="1:6">
      <c r="A105" s="31" t="s">
        <v>5</v>
      </c>
      <c r="B105" s="61">
        <f t="shared" si="38"/>
        <v>-7.365856516563607E-2</v>
      </c>
    </row>
    <row r="106" spans="1:6">
      <c r="A106" s="31" t="s">
        <v>2</v>
      </c>
      <c r="B106" s="61">
        <f t="shared" si="38"/>
        <v>-1.2868083388428597E-2</v>
      </c>
    </row>
    <row r="107" spans="1:6">
      <c r="A107" s="31" t="s">
        <v>7</v>
      </c>
      <c r="B107" s="61">
        <f t="shared" si="38"/>
        <v>-1.2112855478127571E-2</v>
      </c>
    </row>
    <row r="108" spans="1:6">
      <c r="A108" s="31" t="s">
        <v>3</v>
      </c>
      <c r="B108" s="61">
        <f>(X50/N50)^(1/10)-1</f>
        <v>-7.0594785840233376E-3</v>
      </c>
    </row>
    <row r="110" spans="1:6">
      <c r="A110" s="31" t="s">
        <v>68</v>
      </c>
      <c r="B110" s="61">
        <f>(X58/N58)^(1/10)-1</f>
        <v>-1.5927956765929063E-2</v>
      </c>
    </row>
    <row r="111" spans="1:6">
      <c r="A111" s="31" t="s">
        <v>69</v>
      </c>
      <c r="B111" s="61">
        <f>(AA65/Q65)^(1/10)-1</f>
        <v>-5.1453538739903992E-3</v>
      </c>
    </row>
    <row r="112" spans="1:6">
      <c r="A112" s="31" t="s">
        <v>70</v>
      </c>
      <c r="B112" s="61">
        <f>(AA68/Q68)^(1/10)-1</f>
        <v>-3.2752239832285257E-2</v>
      </c>
    </row>
  </sheetData>
  <mergeCells count="4">
    <mergeCell ref="Q1:R1"/>
    <mergeCell ref="B1:F1"/>
    <mergeCell ref="B11:F11"/>
    <mergeCell ref="G1:K1"/>
  </mergeCells>
  <conditionalFormatting sqref="E2:E9">
    <cfRule type="cellIs" dxfId="13" priority="2" operator="between">
      <formula>#REF!</formula>
      <formula>#REF!</formula>
    </cfRule>
  </conditionalFormatting>
  <conditionalFormatting sqref="J2">
    <cfRule type="cellIs" dxfId="12" priority="1" operator="between">
      <formula>#REF!</formula>
      <formula>#REF!</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0226-4450-8D40-9840-8D5DDBEE83A1}">
  <sheetPr codeName="Sheet4"/>
  <dimension ref="A1:Q80"/>
  <sheetViews>
    <sheetView workbookViewId="0">
      <selection activeCell="F31" sqref="F31"/>
    </sheetView>
  </sheetViews>
  <sheetFormatPr defaultColWidth="11" defaultRowHeight="15.75"/>
  <cols>
    <col min="1" max="1" width="48.625" customWidth="1"/>
    <col min="2" max="3" width="14.125" customWidth="1"/>
    <col min="4" max="4" width="15" customWidth="1"/>
    <col min="5" max="5" width="16.5" customWidth="1"/>
    <col min="9" max="9" width="50.625" customWidth="1"/>
  </cols>
  <sheetData>
    <row r="1" spans="1:17" ht="21">
      <c r="A1" s="80" t="s">
        <v>120</v>
      </c>
      <c r="B1" s="1"/>
      <c r="C1" s="1"/>
    </row>
    <row r="2" spans="1:17" ht="47.25">
      <c r="A2" s="75" t="s">
        <v>121</v>
      </c>
      <c r="B2" s="75"/>
      <c r="C2" s="75"/>
      <c r="D2">
        <v>107.3</v>
      </c>
    </row>
    <row r="5" spans="1:17" ht="21">
      <c r="A5" s="80" t="s">
        <v>74</v>
      </c>
      <c r="B5" s="80"/>
      <c r="C5" s="80"/>
      <c r="I5" s="80" t="s">
        <v>85</v>
      </c>
    </row>
    <row r="6" spans="1:17" ht="21">
      <c r="A6" s="26" t="s">
        <v>80</v>
      </c>
      <c r="B6" s="80"/>
      <c r="C6" s="80"/>
      <c r="I6" s="83" t="s">
        <v>96</v>
      </c>
    </row>
    <row r="7" spans="1:17" ht="21">
      <c r="A7" s="1" t="s">
        <v>128</v>
      </c>
      <c r="B7" s="80"/>
      <c r="C7" s="80"/>
      <c r="I7" s="1" t="s">
        <v>102</v>
      </c>
    </row>
    <row r="8" spans="1:17" ht="21">
      <c r="A8" s="1" t="s">
        <v>127</v>
      </c>
      <c r="B8" s="80"/>
      <c r="C8" s="80"/>
      <c r="I8" s="1" t="s">
        <v>97</v>
      </c>
    </row>
    <row r="9" spans="1:17" ht="21">
      <c r="A9" s="1" t="s">
        <v>129</v>
      </c>
      <c r="B9" s="80"/>
      <c r="C9" s="80"/>
      <c r="I9" s="1" t="s">
        <v>98</v>
      </c>
    </row>
    <row r="10" spans="1:17" ht="21">
      <c r="A10" s="1" t="s">
        <v>130</v>
      </c>
      <c r="B10" s="80"/>
      <c r="C10" s="80"/>
      <c r="I10" s="1" t="s">
        <v>99</v>
      </c>
    </row>
    <row r="11" spans="1:17" ht="21">
      <c r="A11" s="1"/>
      <c r="B11" s="80"/>
      <c r="C11" s="80"/>
      <c r="I11" s="1" t="s">
        <v>100</v>
      </c>
    </row>
    <row r="12" spans="1:17" ht="21">
      <c r="A12" s="1"/>
      <c r="B12" s="80"/>
      <c r="C12" s="80"/>
      <c r="I12" s="1" t="s">
        <v>101</v>
      </c>
    </row>
    <row r="13" spans="1:17" ht="31.5">
      <c r="A13" s="1" t="s">
        <v>128</v>
      </c>
      <c r="B13" s="1" t="s">
        <v>76</v>
      </c>
      <c r="C13" s="1" t="s">
        <v>77</v>
      </c>
      <c r="D13" s="1" t="s">
        <v>75</v>
      </c>
      <c r="E13" s="75" t="s">
        <v>78</v>
      </c>
    </row>
    <row r="14" spans="1:17">
      <c r="A14" t="s">
        <v>51</v>
      </c>
      <c r="B14" s="54">
        <v>198.48345</v>
      </c>
      <c r="C14" s="54">
        <v>112.16831999999999</v>
      </c>
      <c r="D14">
        <v>40</v>
      </c>
      <c r="E14" s="81">
        <f>1-(D14/B14)</f>
        <v>0.79847186251548929</v>
      </c>
      <c r="I14" s="147" t="s">
        <v>102</v>
      </c>
      <c r="J14" s="148" t="s">
        <v>103</v>
      </c>
      <c r="K14" s="148"/>
      <c r="L14" s="148"/>
      <c r="M14" s="148"/>
      <c r="N14" s="148"/>
      <c r="O14" s="148"/>
      <c r="P14" s="148"/>
      <c r="Q14" s="148"/>
    </row>
    <row r="15" spans="1:17">
      <c r="A15" t="s">
        <v>48</v>
      </c>
      <c r="B15" s="54">
        <v>-22.931000000000001</v>
      </c>
      <c r="C15" s="54">
        <v>-52.608580000000003</v>
      </c>
      <c r="D15">
        <v>-100</v>
      </c>
      <c r="E15" s="81">
        <f t="shared" ref="E15:E24" si="0">1-(D15/B15)</f>
        <v>-3.360908813396712</v>
      </c>
      <c r="I15" s="147"/>
      <c r="J15" s="148"/>
      <c r="K15" s="148"/>
      <c r="L15" s="148"/>
      <c r="M15" s="148"/>
      <c r="N15" s="148"/>
      <c r="O15" s="148"/>
      <c r="P15" s="148"/>
      <c r="Q15" s="148"/>
    </row>
    <row r="16" spans="1:17">
      <c r="A16" t="s">
        <v>0</v>
      </c>
      <c r="B16" s="54">
        <v>51.495069999999998</v>
      </c>
      <c r="C16" s="54">
        <v>80.705439999999996</v>
      </c>
      <c r="D16">
        <v>20</v>
      </c>
      <c r="E16" s="81">
        <f t="shared" si="0"/>
        <v>0.61161330589510798</v>
      </c>
      <c r="I16" s="147"/>
      <c r="J16" s="148"/>
      <c r="K16" s="148"/>
      <c r="L16" s="148"/>
      <c r="M16" s="148"/>
      <c r="N16" s="148"/>
      <c r="O16" s="148"/>
      <c r="P16" s="148"/>
      <c r="Q16" s="148"/>
    </row>
    <row r="17" spans="1:17">
      <c r="A17" t="s">
        <v>1</v>
      </c>
      <c r="B17" s="54">
        <v>67.583389999999994</v>
      </c>
      <c r="C17" s="54">
        <v>53.740070000000003</v>
      </c>
      <c r="D17">
        <v>10</v>
      </c>
      <c r="E17" s="81">
        <f t="shared" si="0"/>
        <v>0.85203464934209427</v>
      </c>
      <c r="I17" s="147" t="s">
        <v>97</v>
      </c>
      <c r="J17" s="148" t="s">
        <v>104</v>
      </c>
      <c r="K17" s="148"/>
      <c r="L17" s="148"/>
      <c r="M17" s="148"/>
      <c r="N17" s="148"/>
      <c r="O17" s="148"/>
      <c r="P17" s="148"/>
      <c r="Q17" s="148"/>
    </row>
    <row r="18" spans="1:17">
      <c r="A18" t="s">
        <v>5</v>
      </c>
      <c r="B18" s="54">
        <v>16.2805</v>
      </c>
      <c r="C18" s="54">
        <v>14.318429999999992</v>
      </c>
      <c r="D18">
        <v>3</v>
      </c>
      <c r="E18" s="81">
        <f t="shared" si="0"/>
        <v>0.81573047510825836</v>
      </c>
      <c r="I18" s="147"/>
      <c r="J18" s="148"/>
      <c r="K18" s="148"/>
      <c r="L18" s="148"/>
      <c r="M18" s="148"/>
      <c r="N18" s="148"/>
      <c r="O18" s="148"/>
      <c r="P18" s="148"/>
      <c r="Q18" s="148"/>
    </row>
    <row r="19" spans="1:17">
      <c r="A19" t="s">
        <v>2</v>
      </c>
      <c r="B19" s="54">
        <v>7.1700299999999997</v>
      </c>
      <c r="C19" s="54">
        <v>8.4445700000000006</v>
      </c>
      <c r="D19">
        <v>2</v>
      </c>
      <c r="E19" s="81">
        <f t="shared" si="0"/>
        <v>0.72106113921420134</v>
      </c>
      <c r="I19" s="147"/>
      <c r="J19" s="148"/>
      <c r="K19" s="148"/>
      <c r="L19" s="148"/>
      <c r="M19" s="148"/>
      <c r="N19" s="148"/>
      <c r="O19" s="148"/>
      <c r="P19" s="148"/>
      <c r="Q19" s="148"/>
    </row>
    <row r="20" spans="1:17">
      <c r="A20" t="s">
        <v>7</v>
      </c>
      <c r="B20" s="54">
        <v>19.366029999999999</v>
      </c>
      <c r="C20" s="54">
        <v>23.06147</v>
      </c>
      <c r="D20">
        <v>5</v>
      </c>
      <c r="E20" s="81">
        <f t="shared" si="0"/>
        <v>0.74181595298571779</v>
      </c>
      <c r="I20" s="147" t="s">
        <v>98</v>
      </c>
      <c r="J20" s="148" t="s">
        <v>113</v>
      </c>
      <c r="K20" s="148"/>
      <c r="L20" s="148"/>
      <c r="M20" s="148"/>
      <c r="N20" s="148"/>
      <c r="O20" s="148"/>
      <c r="P20" s="148"/>
      <c r="Q20" s="148"/>
    </row>
    <row r="21" spans="1:17">
      <c r="A21" t="s">
        <v>3</v>
      </c>
      <c r="B21" s="54">
        <v>22.6175</v>
      </c>
      <c r="C21" s="54">
        <v>32.40654</v>
      </c>
      <c r="D21">
        <v>10</v>
      </c>
      <c r="E21" s="81">
        <f t="shared" si="0"/>
        <v>0.55786448546479495</v>
      </c>
      <c r="I21" s="147"/>
      <c r="J21" s="148"/>
      <c r="K21" s="148"/>
      <c r="L21" s="148"/>
      <c r="M21" s="148"/>
      <c r="N21" s="148"/>
      <c r="O21" s="148"/>
      <c r="P21" s="148"/>
      <c r="Q21" s="148"/>
    </row>
    <row r="22" spans="1:17">
      <c r="A22" t="s">
        <v>11</v>
      </c>
      <c r="B22" s="54">
        <v>196.83099999999999</v>
      </c>
      <c r="C22" s="54">
        <v>189.77193</v>
      </c>
      <c r="D22">
        <v>4</v>
      </c>
      <c r="E22" s="81">
        <f t="shared" si="0"/>
        <v>0.97967799787635079</v>
      </c>
      <c r="I22" s="147"/>
      <c r="J22" s="148"/>
      <c r="K22" s="148"/>
      <c r="L22" s="148"/>
      <c r="M22" s="148"/>
      <c r="N22" s="148"/>
      <c r="O22" s="148"/>
      <c r="P22" s="148"/>
      <c r="Q22" s="148"/>
    </row>
    <row r="23" spans="1:17">
      <c r="A23" t="s">
        <v>4</v>
      </c>
      <c r="B23" s="54">
        <v>60.519849999999998</v>
      </c>
      <c r="C23" s="54">
        <v>68.832710000000006</v>
      </c>
      <c r="D23">
        <v>13</v>
      </c>
      <c r="E23" s="81">
        <f t="shared" si="0"/>
        <v>0.78519444446739373</v>
      </c>
      <c r="I23" s="147" t="s">
        <v>99</v>
      </c>
      <c r="J23" s="148" t="s">
        <v>115</v>
      </c>
      <c r="K23" s="148"/>
      <c r="L23" s="148"/>
      <c r="M23" s="148"/>
      <c r="N23" s="148"/>
      <c r="O23" s="148"/>
      <c r="P23" s="148"/>
      <c r="Q23" s="148"/>
    </row>
    <row r="24" spans="1:17">
      <c r="A24" t="s">
        <v>83</v>
      </c>
      <c r="B24" s="54">
        <f>SUM(B14:B23)</f>
        <v>617.41582000000005</v>
      </c>
      <c r="C24" s="54">
        <f t="shared" ref="C24:D24" si="1">SUM(C14:C23)</f>
        <v>530.84089999999992</v>
      </c>
      <c r="D24" s="54">
        <f t="shared" si="1"/>
        <v>7</v>
      </c>
      <c r="E24" s="81">
        <f t="shared" si="0"/>
        <v>0.98866242202864185</v>
      </c>
      <c r="I24" s="147"/>
      <c r="J24" s="148"/>
      <c r="K24" s="148"/>
      <c r="L24" s="148"/>
      <c r="M24" s="148"/>
      <c r="N24" s="148"/>
      <c r="O24" s="148"/>
      <c r="P24" s="148"/>
      <c r="Q24" s="148"/>
    </row>
    <row r="25" spans="1:17">
      <c r="A25" t="s">
        <v>79</v>
      </c>
      <c r="B25" s="1"/>
      <c r="C25" s="1"/>
      <c r="D25">
        <f>SUM(D14:D23)</f>
        <v>7</v>
      </c>
      <c r="I25" s="147"/>
      <c r="J25" s="148"/>
      <c r="K25" s="148"/>
      <c r="L25" s="148"/>
      <c r="M25" s="148"/>
      <c r="N25" s="148"/>
      <c r="O25" s="148"/>
      <c r="P25" s="148"/>
      <c r="Q25" s="148"/>
    </row>
    <row r="26" spans="1:17" ht="33.950000000000003" customHeight="1">
      <c r="A26" s="82" t="s">
        <v>63</v>
      </c>
      <c r="B26" s="149" t="s">
        <v>81</v>
      </c>
      <c r="C26" s="150"/>
      <c r="D26" s="150"/>
      <c r="E26" s="150"/>
      <c r="F26" s="150"/>
      <c r="G26" s="150"/>
      <c r="H26" s="150"/>
      <c r="I26" s="147" t="s">
        <v>100</v>
      </c>
      <c r="J26" s="148" t="s">
        <v>114</v>
      </c>
      <c r="K26" s="148"/>
      <c r="L26" s="148"/>
      <c r="M26" s="148"/>
      <c r="N26" s="148"/>
      <c r="O26" s="148"/>
      <c r="P26" s="148"/>
      <c r="Q26" s="148"/>
    </row>
    <row r="27" spans="1:17">
      <c r="A27" s="82" t="s">
        <v>64</v>
      </c>
      <c r="B27" s="146" t="s">
        <v>84</v>
      </c>
      <c r="C27" s="146"/>
      <c r="D27" s="146"/>
      <c r="E27" s="146"/>
      <c r="F27" s="146"/>
      <c r="G27" s="146"/>
      <c r="H27" s="146"/>
      <c r="I27" s="147"/>
      <c r="J27" s="148"/>
      <c r="K27" s="148"/>
      <c r="L27" s="148"/>
      <c r="M27" s="148"/>
      <c r="N27" s="148"/>
      <c r="O27" s="148"/>
      <c r="P27" s="148"/>
      <c r="Q27" s="148"/>
    </row>
    <row r="28" spans="1:17">
      <c r="A28" s="82" t="s">
        <v>65</v>
      </c>
      <c r="B28" s="151" t="s">
        <v>82</v>
      </c>
      <c r="C28" s="151"/>
      <c r="D28" s="151"/>
      <c r="E28" s="151"/>
      <c r="F28" s="151"/>
      <c r="G28" s="151"/>
      <c r="H28" s="151"/>
      <c r="I28" s="147"/>
      <c r="J28" s="148"/>
      <c r="K28" s="148"/>
      <c r="L28" s="148"/>
      <c r="M28" s="148"/>
      <c r="N28" s="148"/>
      <c r="O28" s="148"/>
      <c r="P28" s="148"/>
      <c r="Q28" s="148"/>
    </row>
    <row r="29" spans="1:17">
      <c r="I29" s="147" t="s">
        <v>101</v>
      </c>
      <c r="J29" s="148" t="s">
        <v>116</v>
      </c>
      <c r="K29" s="148"/>
      <c r="L29" s="148"/>
      <c r="M29" s="148"/>
      <c r="N29" s="148"/>
      <c r="O29" s="148"/>
      <c r="P29" s="148"/>
      <c r="Q29" s="148"/>
    </row>
    <row r="30" spans="1:17" ht="31.5">
      <c r="A30" s="1" t="s">
        <v>134</v>
      </c>
      <c r="B30" s="1" t="s">
        <v>76</v>
      </c>
      <c r="C30" s="1" t="s">
        <v>77</v>
      </c>
      <c r="D30" s="1" t="s">
        <v>75</v>
      </c>
      <c r="E30" s="75" t="s">
        <v>78</v>
      </c>
      <c r="I30" s="147"/>
      <c r="J30" s="148"/>
      <c r="K30" s="148"/>
      <c r="L30" s="148"/>
      <c r="M30" s="148"/>
      <c r="N30" s="148"/>
      <c r="O30" s="148"/>
      <c r="P30" s="148"/>
      <c r="Q30" s="148"/>
    </row>
    <row r="31" spans="1:17">
      <c r="A31" t="s">
        <v>51</v>
      </c>
      <c r="B31" s="54">
        <v>198.48345</v>
      </c>
      <c r="C31" s="54">
        <v>112.16831999999999</v>
      </c>
      <c r="D31">
        <v>50</v>
      </c>
      <c r="E31" s="81">
        <f>1-(D31/B31)</f>
        <v>0.74808982814436165</v>
      </c>
      <c r="I31" s="147"/>
      <c r="J31" s="148"/>
      <c r="K31" s="148"/>
      <c r="L31" s="148"/>
      <c r="M31" s="148"/>
      <c r="N31" s="148"/>
      <c r="O31" s="148"/>
      <c r="P31" s="148"/>
      <c r="Q31" s="148"/>
    </row>
    <row r="32" spans="1:17">
      <c r="A32" t="s">
        <v>48</v>
      </c>
      <c r="B32" s="54">
        <v>-22.931000000000001</v>
      </c>
      <c r="C32" s="54">
        <v>-52.608580000000003</v>
      </c>
      <c r="D32">
        <v>-50</v>
      </c>
      <c r="E32" s="81">
        <f t="shared" ref="E32:E41" si="2">1-(D32/B32)</f>
        <v>-1.180454406698356</v>
      </c>
    </row>
    <row r="33" spans="1:8">
      <c r="A33" t="s">
        <v>0</v>
      </c>
      <c r="B33" s="54">
        <v>51.495069999999998</v>
      </c>
      <c r="C33" s="54">
        <v>80.705439999999996</v>
      </c>
      <c r="D33">
        <v>5</v>
      </c>
      <c r="E33" s="81">
        <f t="shared" si="2"/>
        <v>0.90290332647377702</v>
      </c>
    </row>
    <row r="34" spans="1:8">
      <c r="A34" t="s">
        <v>1</v>
      </c>
      <c r="B34" s="54">
        <v>67.583389999999994</v>
      </c>
      <c r="C34" s="54">
        <v>53.740070000000003</v>
      </c>
      <c r="D34">
        <v>0</v>
      </c>
      <c r="E34" s="81">
        <f t="shared" si="2"/>
        <v>1</v>
      </c>
    </row>
    <row r="35" spans="1:8">
      <c r="A35" t="s">
        <v>5</v>
      </c>
      <c r="B35" s="54">
        <v>16.2805</v>
      </c>
      <c r="C35" s="54">
        <v>14.318429999999992</v>
      </c>
      <c r="D35">
        <v>4</v>
      </c>
      <c r="E35" s="81">
        <f t="shared" si="2"/>
        <v>0.75430730014434444</v>
      </c>
    </row>
    <row r="36" spans="1:8">
      <c r="A36" t="s">
        <v>2</v>
      </c>
      <c r="B36" s="54">
        <v>7.1700299999999997</v>
      </c>
      <c r="C36" s="54">
        <v>8.4445700000000006</v>
      </c>
      <c r="D36">
        <v>3</v>
      </c>
      <c r="E36" s="81">
        <f t="shared" si="2"/>
        <v>0.58159170882130207</v>
      </c>
    </row>
    <row r="37" spans="1:8">
      <c r="A37" t="s">
        <v>7</v>
      </c>
      <c r="B37" s="54">
        <v>19.366029999999999</v>
      </c>
      <c r="C37" s="54">
        <v>23.06147</v>
      </c>
      <c r="D37">
        <v>0</v>
      </c>
      <c r="E37" s="81">
        <f t="shared" si="2"/>
        <v>1</v>
      </c>
    </row>
    <row r="38" spans="1:8">
      <c r="A38" t="s">
        <v>3</v>
      </c>
      <c r="B38" s="54">
        <v>22.6175</v>
      </c>
      <c r="C38" s="54">
        <v>32.40654</v>
      </c>
      <c r="D38">
        <v>10</v>
      </c>
      <c r="E38" s="81">
        <f t="shared" si="2"/>
        <v>0.55786448546479495</v>
      </c>
    </row>
    <row r="39" spans="1:8">
      <c r="A39" t="s">
        <v>11</v>
      </c>
      <c r="B39" s="54">
        <v>196.83099999999999</v>
      </c>
      <c r="C39" s="54">
        <v>189.77193</v>
      </c>
      <c r="D39">
        <v>20</v>
      </c>
      <c r="E39" s="81">
        <f t="shared" si="2"/>
        <v>0.89838998938175385</v>
      </c>
    </row>
    <row r="40" spans="1:8">
      <c r="A40" t="s">
        <v>4</v>
      </c>
      <c r="B40" s="54">
        <v>60.519849999999998</v>
      </c>
      <c r="C40" s="54">
        <v>68.832710000000006</v>
      </c>
      <c r="D40">
        <v>20</v>
      </c>
      <c r="E40" s="81">
        <f t="shared" si="2"/>
        <v>0.66952991456522115</v>
      </c>
    </row>
    <row r="41" spans="1:8">
      <c r="A41" t="s">
        <v>83</v>
      </c>
      <c r="B41" s="54">
        <f>SUM(B31:B40)</f>
        <v>617.41582000000005</v>
      </c>
      <c r="C41" s="54">
        <f t="shared" ref="C41:D41" si="3">SUM(C31:C40)</f>
        <v>530.84089999999992</v>
      </c>
      <c r="D41" s="54">
        <f t="shared" si="3"/>
        <v>62</v>
      </c>
      <c r="E41" s="81">
        <f t="shared" si="2"/>
        <v>0.89958145225368535</v>
      </c>
    </row>
    <row r="42" spans="1:8">
      <c r="A42" t="s">
        <v>79</v>
      </c>
      <c r="B42" s="1"/>
      <c r="C42" s="1"/>
      <c r="D42">
        <f>SUM(D31:D40)</f>
        <v>62</v>
      </c>
    </row>
    <row r="43" spans="1:8">
      <c r="A43" s="82" t="s">
        <v>63</v>
      </c>
      <c r="B43" s="146" t="s">
        <v>131</v>
      </c>
      <c r="C43" s="146"/>
      <c r="D43" s="146"/>
      <c r="E43" s="146"/>
      <c r="F43" s="146"/>
      <c r="G43" s="146"/>
      <c r="H43" s="146"/>
    </row>
    <row r="44" spans="1:8" ht="15.95" customHeight="1">
      <c r="A44" s="82" t="s">
        <v>64</v>
      </c>
      <c r="B44" s="146" t="s">
        <v>131</v>
      </c>
      <c r="C44" s="146"/>
      <c r="D44" s="146"/>
      <c r="E44" s="146"/>
      <c r="F44" s="146"/>
      <c r="G44" s="146"/>
      <c r="H44" s="146"/>
    </row>
    <row r="45" spans="1:8" ht="15.95" customHeight="1">
      <c r="A45" s="82" t="s">
        <v>65</v>
      </c>
      <c r="B45" s="146" t="s">
        <v>131</v>
      </c>
      <c r="C45" s="146"/>
      <c r="D45" s="146"/>
      <c r="E45" s="146"/>
      <c r="F45" s="146"/>
      <c r="G45" s="146"/>
      <c r="H45" s="146"/>
    </row>
    <row r="47" spans="1:8" ht="31.5">
      <c r="A47" s="1" t="s">
        <v>129</v>
      </c>
      <c r="B47" s="1" t="s">
        <v>76</v>
      </c>
      <c r="C47" s="1" t="s">
        <v>77</v>
      </c>
      <c r="D47" s="1" t="s">
        <v>75</v>
      </c>
      <c r="E47" s="75" t="s">
        <v>78</v>
      </c>
    </row>
    <row r="48" spans="1:8">
      <c r="A48" t="s">
        <v>51</v>
      </c>
      <c r="B48" s="54">
        <v>198.48345</v>
      </c>
      <c r="C48" s="54">
        <v>112.16831999999999</v>
      </c>
      <c r="D48">
        <v>100</v>
      </c>
      <c r="E48" s="81">
        <f>1-(D48/B48)</f>
        <v>0.49617965628872329</v>
      </c>
    </row>
    <row r="49" spans="1:8">
      <c r="A49" t="s">
        <v>48</v>
      </c>
      <c r="B49" s="54">
        <v>-22.931000000000001</v>
      </c>
      <c r="C49" s="54">
        <v>-52.608580000000003</v>
      </c>
      <c r="D49">
        <v>-80</v>
      </c>
      <c r="E49" s="81">
        <f t="shared" ref="E49:E58" si="4">1-(D49/B49)</f>
        <v>-2.4887270507173693</v>
      </c>
    </row>
    <row r="50" spans="1:8">
      <c r="A50" t="s">
        <v>0</v>
      </c>
      <c r="B50" s="54">
        <v>51.495069999999998</v>
      </c>
      <c r="C50" s="54">
        <v>80.705439999999996</v>
      </c>
      <c r="D50">
        <v>30</v>
      </c>
      <c r="E50" s="81">
        <f t="shared" si="4"/>
        <v>0.41741995884266203</v>
      </c>
    </row>
    <row r="51" spans="1:8">
      <c r="A51" t="s">
        <v>1</v>
      </c>
      <c r="B51" s="54">
        <v>67.583389999999994</v>
      </c>
      <c r="C51" s="54">
        <v>53.740070000000003</v>
      </c>
      <c r="D51">
        <v>20</v>
      </c>
      <c r="E51" s="81">
        <f t="shared" si="4"/>
        <v>0.70406929868418855</v>
      </c>
    </row>
    <row r="52" spans="1:8">
      <c r="A52" t="s">
        <v>5</v>
      </c>
      <c r="B52" s="54">
        <v>16.2805</v>
      </c>
      <c r="C52" s="54">
        <v>14.318429999999992</v>
      </c>
      <c r="D52">
        <v>5</v>
      </c>
      <c r="E52" s="81">
        <f t="shared" si="4"/>
        <v>0.69288412518043052</v>
      </c>
    </row>
    <row r="53" spans="1:8">
      <c r="A53" t="s">
        <v>2</v>
      </c>
      <c r="B53" s="54">
        <v>7.1700299999999997</v>
      </c>
      <c r="C53" s="54">
        <v>8.4445700000000006</v>
      </c>
      <c r="D53">
        <v>4</v>
      </c>
      <c r="E53" s="81">
        <f t="shared" si="4"/>
        <v>0.44212227842840268</v>
      </c>
    </row>
    <row r="54" spans="1:8">
      <c r="A54" t="s">
        <v>7</v>
      </c>
      <c r="B54" s="54">
        <v>19.366029999999999</v>
      </c>
      <c r="C54" s="54">
        <v>23.06147</v>
      </c>
      <c r="D54">
        <v>10</v>
      </c>
      <c r="E54" s="81">
        <f t="shared" si="4"/>
        <v>0.48363190597143546</v>
      </c>
    </row>
    <row r="55" spans="1:8">
      <c r="A55" t="s">
        <v>3</v>
      </c>
      <c r="B55" s="54">
        <v>22.6175</v>
      </c>
      <c r="C55" s="54">
        <v>32.40654</v>
      </c>
      <c r="D55">
        <v>10</v>
      </c>
      <c r="E55" s="81">
        <f t="shared" si="4"/>
        <v>0.55786448546479495</v>
      </c>
    </row>
    <row r="56" spans="1:8">
      <c r="A56" t="s">
        <v>11</v>
      </c>
      <c r="B56" s="54">
        <v>196.83099999999999</v>
      </c>
      <c r="C56" s="54">
        <v>189.77193</v>
      </c>
      <c r="D56">
        <v>0</v>
      </c>
      <c r="E56" s="81">
        <f t="shared" si="4"/>
        <v>1</v>
      </c>
    </row>
    <row r="57" spans="1:8">
      <c r="A57" t="s">
        <v>4</v>
      </c>
      <c r="B57" s="54">
        <v>60.519849999999998</v>
      </c>
      <c r="C57" s="54">
        <v>68.832710000000006</v>
      </c>
      <c r="D57">
        <v>0</v>
      </c>
      <c r="E57" s="81">
        <f t="shared" si="4"/>
        <v>1</v>
      </c>
    </row>
    <row r="58" spans="1:8">
      <c r="A58" t="s">
        <v>83</v>
      </c>
      <c r="B58" s="54">
        <f>SUM(B48:B57)</f>
        <v>617.41582000000005</v>
      </c>
      <c r="C58" s="54">
        <f t="shared" ref="C58" si="5">SUM(C48:C57)</f>
        <v>530.84089999999992</v>
      </c>
      <c r="D58" s="54">
        <f t="shared" ref="D58" si="6">SUM(D48:D57)</f>
        <v>99</v>
      </c>
      <c r="E58" s="81">
        <f t="shared" si="4"/>
        <v>0.83965425440507824</v>
      </c>
    </row>
    <row r="59" spans="1:8">
      <c r="A59" t="s">
        <v>79</v>
      </c>
      <c r="B59" s="1"/>
      <c r="C59" s="1"/>
      <c r="D59">
        <f>SUM(D48:D57)</f>
        <v>99</v>
      </c>
    </row>
    <row r="60" spans="1:8" ht="15.95" customHeight="1">
      <c r="A60" s="82" t="s">
        <v>63</v>
      </c>
      <c r="B60" s="146" t="s">
        <v>131</v>
      </c>
      <c r="C60" s="146"/>
      <c r="D60" s="146"/>
      <c r="E60" s="146"/>
      <c r="F60" s="146"/>
      <c r="G60" s="146"/>
      <c r="H60" s="146"/>
    </row>
    <row r="61" spans="1:8" ht="15.95" customHeight="1">
      <c r="A61" s="82" t="s">
        <v>64</v>
      </c>
      <c r="B61" s="146" t="s">
        <v>131</v>
      </c>
      <c r="C61" s="146"/>
      <c r="D61" s="146"/>
      <c r="E61" s="146"/>
      <c r="F61" s="146"/>
      <c r="G61" s="146"/>
      <c r="H61" s="146"/>
    </row>
    <row r="62" spans="1:8" ht="15.95" customHeight="1">
      <c r="A62" s="82" t="s">
        <v>65</v>
      </c>
      <c r="B62" s="146" t="s">
        <v>131</v>
      </c>
      <c r="C62" s="146"/>
      <c r="D62" s="146"/>
      <c r="E62" s="146"/>
      <c r="F62" s="146"/>
      <c r="G62" s="146"/>
      <c r="H62" s="146"/>
    </row>
    <row r="64" spans="1:8" ht="31.5">
      <c r="A64" s="1" t="s">
        <v>130</v>
      </c>
      <c r="B64" s="1" t="s">
        <v>76</v>
      </c>
      <c r="C64" s="1" t="s">
        <v>77</v>
      </c>
      <c r="D64" s="1" t="s">
        <v>75</v>
      </c>
      <c r="E64" s="75" t="s">
        <v>78</v>
      </c>
    </row>
    <row r="65" spans="1:8">
      <c r="A65" t="s">
        <v>51</v>
      </c>
      <c r="B65" s="54">
        <v>198.48345</v>
      </c>
      <c r="C65" s="54">
        <v>112.16831999999999</v>
      </c>
      <c r="D65">
        <v>40</v>
      </c>
      <c r="E65" s="81">
        <f>1-(D65/B65)</f>
        <v>0.79847186251548929</v>
      </c>
    </row>
    <row r="66" spans="1:8">
      <c r="A66" t="s">
        <v>48</v>
      </c>
      <c r="B66" s="54">
        <v>-22.931000000000001</v>
      </c>
      <c r="C66" s="54">
        <v>-52.608580000000003</v>
      </c>
      <c r="D66">
        <v>-50</v>
      </c>
      <c r="E66" s="81">
        <f t="shared" ref="E66:E75" si="7">1-(D66/B66)</f>
        <v>-1.180454406698356</v>
      </c>
    </row>
    <row r="67" spans="1:8">
      <c r="A67" t="s">
        <v>0</v>
      </c>
      <c r="B67" s="54">
        <v>51.495069999999998</v>
      </c>
      <c r="C67" s="54">
        <v>80.705439999999996</v>
      </c>
      <c r="D67">
        <v>2</v>
      </c>
      <c r="E67" s="81">
        <f t="shared" si="7"/>
        <v>0.96116133058951081</v>
      </c>
    </row>
    <row r="68" spans="1:8">
      <c r="A68" t="s">
        <v>1</v>
      </c>
      <c r="B68" s="54">
        <v>67.583389999999994</v>
      </c>
      <c r="C68" s="54">
        <v>53.740070000000003</v>
      </c>
      <c r="D68">
        <v>5</v>
      </c>
      <c r="E68" s="81">
        <f t="shared" si="7"/>
        <v>0.92601732467104714</v>
      </c>
    </row>
    <row r="69" spans="1:8">
      <c r="A69" t="s">
        <v>5</v>
      </c>
      <c r="B69" s="54">
        <v>16.2805</v>
      </c>
      <c r="C69" s="54">
        <v>14.318429999999992</v>
      </c>
      <c r="D69">
        <v>4</v>
      </c>
      <c r="E69" s="81">
        <f t="shared" si="7"/>
        <v>0.75430730014434444</v>
      </c>
    </row>
    <row r="70" spans="1:8">
      <c r="A70" t="s">
        <v>2</v>
      </c>
      <c r="B70" s="54">
        <v>7.1700299999999997</v>
      </c>
      <c r="C70" s="54">
        <v>8.4445700000000006</v>
      </c>
      <c r="D70">
        <v>2</v>
      </c>
      <c r="E70" s="81">
        <f t="shared" si="7"/>
        <v>0.72106113921420134</v>
      </c>
    </row>
    <row r="71" spans="1:8">
      <c r="A71" t="s">
        <v>7</v>
      </c>
      <c r="B71" s="54">
        <v>19.366029999999999</v>
      </c>
      <c r="C71" s="54">
        <v>23.06147</v>
      </c>
      <c r="D71">
        <v>2</v>
      </c>
      <c r="E71" s="81">
        <f t="shared" si="7"/>
        <v>0.89672638119428716</v>
      </c>
    </row>
    <row r="72" spans="1:8">
      <c r="A72" t="s">
        <v>3</v>
      </c>
      <c r="B72" s="54">
        <v>22.6175</v>
      </c>
      <c r="C72" s="54">
        <v>32.40654</v>
      </c>
      <c r="D72">
        <v>8</v>
      </c>
      <c r="E72" s="81">
        <f t="shared" si="7"/>
        <v>0.64629158837183598</v>
      </c>
    </row>
    <row r="73" spans="1:8">
      <c r="A73" t="s">
        <v>11</v>
      </c>
      <c r="B73" s="54">
        <v>196.83099999999999</v>
      </c>
      <c r="C73" s="54">
        <v>189.77193</v>
      </c>
      <c r="D73">
        <v>20</v>
      </c>
      <c r="E73" s="81">
        <f t="shared" si="7"/>
        <v>0.89838998938175385</v>
      </c>
    </row>
    <row r="74" spans="1:8">
      <c r="A74" t="s">
        <v>4</v>
      </c>
      <c r="B74" s="54">
        <v>60.519849999999998</v>
      </c>
      <c r="C74" s="54">
        <v>68.832710000000006</v>
      </c>
      <c r="D74">
        <v>20</v>
      </c>
      <c r="E74" s="81">
        <f t="shared" si="7"/>
        <v>0.66952991456522115</v>
      </c>
    </row>
    <row r="75" spans="1:8">
      <c r="A75" t="s">
        <v>83</v>
      </c>
      <c r="B75" s="54">
        <f>SUM(B65:B74)</f>
        <v>617.41582000000005</v>
      </c>
      <c r="C75" s="54">
        <f t="shared" ref="C75" si="8">SUM(C65:C74)</f>
        <v>530.84089999999992</v>
      </c>
      <c r="D75" s="54">
        <f t="shared" ref="D75" si="9">SUM(D65:D74)</f>
        <v>53</v>
      </c>
      <c r="E75" s="81">
        <f t="shared" si="7"/>
        <v>0.9141583382168601</v>
      </c>
    </row>
    <row r="76" spans="1:8">
      <c r="A76" t="s">
        <v>79</v>
      </c>
      <c r="B76" s="1"/>
      <c r="C76" s="1"/>
      <c r="D76">
        <f>SUM(D65:D74)</f>
        <v>53</v>
      </c>
    </row>
    <row r="77" spans="1:8" ht="15.95" customHeight="1">
      <c r="A77" s="82" t="s">
        <v>63</v>
      </c>
      <c r="B77" s="146" t="s">
        <v>131</v>
      </c>
      <c r="C77" s="146"/>
      <c r="D77" s="146"/>
      <c r="E77" s="146"/>
      <c r="F77" s="146"/>
      <c r="G77" s="146"/>
      <c r="H77" s="146"/>
    </row>
    <row r="78" spans="1:8" ht="15.95" customHeight="1">
      <c r="A78" s="82" t="s">
        <v>64</v>
      </c>
      <c r="B78" s="146" t="s">
        <v>131</v>
      </c>
      <c r="C78" s="146"/>
      <c r="D78" s="146"/>
      <c r="E78" s="146"/>
      <c r="F78" s="146"/>
      <c r="G78" s="146"/>
      <c r="H78" s="146"/>
    </row>
    <row r="79" spans="1:8" ht="15.95" customHeight="1">
      <c r="A79" s="82" t="s">
        <v>65</v>
      </c>
      <c r="B79" s="146" t="s">
        <v>131</v>
      </c>
      <c r="C79" s="146"/>
      <c r="D79" s="146"/>
      <c r="E79" s="146"/>
      <c r="F79" s="146"/>
      <c r="G79" s="146"/>
      <c r="H79" s="146"/>
    </row>
    <row r="80" spans="1:8">
      <c r="B80" s="1"/>
      <c r="C80" s="1"/>
    </row>
  </sheetData>
  <mergeCells count="24">
    <mergeCell ref="B44:H44"/>
    <mergeCell ref="B79:H79"/>
    <mergeCell ref="B45:H45"/>
    <mergeCell ref="B60:H60"/>
    <mergeCell ref="B61:H61"/>
    <mergeCell ref="B62:H62"/>
    <mergeCell ref="B77:H77"/>
    <mergeCell ref="B78:H78"/>
    <mergeCell ref="I14:I16"/>
    <mergeCell ref="J14:Q16"/>
    <mergeCell ref="I17:I19"/>
    <mergeCell ref="J17:Q19"/>
    <mergeCell ref="B26:H26"/>
    <mergeCell ref="I20:I22"/>
    <mergeCell ref="I23:I25"/>
    <mergeCell ref="I26:I28"/>
    <mergeCell ref="B27:H27"/>
    <mergeCell ref="B28:H28"/>
    <mergeCell ref="B43:H43"/>
    <mergeCell ref="I29:I31"/>
    <mergeCell ref="J20:Q22"/>
    <mergeCell ref="J23:Q25"/>
    <mergeCell ref="J26:Q28"/>
    <mergeCell ref="J29:Q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4C09F-BFF6-48F6-9AA5-6D16E6D7C1DB}">
  <dimension ref="A1:AC37"/>
  <sheetViews>
    <sheetView tabSelected="1" topLeftCell="J17" zoomScale="70" zoomScaleNormal="70" workbookViewId="0">
      <selection activeCell="M26" sqref="M26"/>
    </sheetView>
  </sheetViews>
  <sheetFormatPr defaultColWidth="11" defaultRowHeight="15.75"/>
  <cols>
    <col min="1" max="1" width="30.625" customWidth="1"/>
    <col min="2" max="2" width="22.125" customWidth="1"/>
    <col min="3" max="4" width="7.375" customWidth="1"/>
    <col min="5" max="5" width="22.125" customWidth="1"/>
    <col min="6" max="7" width="8.625" customWidth="1"/>
    <col min="8" max="10" width="17" customWidth="1"/>
    <col min="11" max="11" width="17.125" customWidth="1"/>
    <col min="12" max="12" width="52.625" customWidth="1"/>
    <col min="13" max="13" width="62.375" customWidth="1"/>
  </cols>
  <sheetData>
    <row r="1" spans="1:29" s="5" customFormat="1" ht="26.25">
      <c r="A1" s="4" t="s">
        <v>49</v>
      </c>
    </row>
    <row r="2" spans="1:29" ht="30" customHeight="1">
      <c r="A2" s="117" t="s">
        <v>123</v>
      </c>
      <c r="B2" s="117"/>
      <c r="C2" s="117"/>
      <c r="D2" s="117"/>
      <c r="E2" s="117"/>
      <c r="F2" s="117"/>
      <c r="G2" s="117"/>
      <c r="H2" s="117"/>
      <c r="I2" s="117"/>
      <c r="J2" s="117"/>
      <c r="K2" s="117"/>
      <c r="L2" s="117"/>
      <c r="M2" s="117"/>
      <c r="N2" s="117"/>
      <c r="O2" s="117"/>
      <c r="P2" s="117"/>
      <c r="Q2" s="117"/>
      <c r="R2" s="117"/>
      <c r="S2" s="117"/>
    </row>
    <row r="3" spans="1:29" ht="33.950000000000003" customHeight="1">
      <c r="A3" s="131" t="s">
        <v>86</v>
      </c>
      <c r="B3" s="131"/>
      <c r="C3" s="131"/>
      <c r="D3" s="131"/>
      <c r="E3" s="131"/>
      <c r="F3" s="131"/>
      <c r="G3" s="131"/>
      <c r="H3" s="140" t="s">
        <v>95</v>
      </c>
      <c r="I3" s="140"/>
      <c r="J3" s="140"/>
      <c r="K3" s="140"/>
      <c r="L3" s="140"/>
      <c r="M3" s="97"/>
    </row>
    <row r="4" spans="1:29" ht="51.95" customHeight="1">
      <c r="A4" s="102" t="s">
        <v>122</v>
      </c>
      <c r="B4" s="102"/>
      <c r="C4" s="102"/>
      <c r="D4" s="102"/>
      <c r="E4" s="102"/>
      <c r="F4" s="102"/>
      <c r="G4" s="102"/>
      <c r="H4" s="103" t="s">
        <v>94</v>
      </c>
      <c r="I4" s="103"/>
      <c r="J4" s="103"/>
      <c r="K4" s="103"/>
      <c r="L4" s="103"/>
    </row>
    <row r="5" spans="1:29" ht="77.099999999999994" customHeight="1">
      <c r="A5" s="130" t="s">
        <v>119</v>
      </c>
      <c r="B5" s="130"/>
      <c r="C5" s="130"/>
      <c r="D5" s="130"/>
      <c r="E5" s="130"/>
      <c r="F5" s="130"/>
      <c r="G5" s="130"/>
      <c r="H5" s="108" t="s">
        <v>91</v>
      </c>
      <c r="I5" s="108"/>
      <c r="J5" s="108"/>
      <c r="K5" s="108"/>
      <c r="L5" s="99" t="s">
        <v>63</v>
      </c>
      <c r="M5" s="109" t="str">
        <f>IF($H$6='Scenarios &amp; Parameters'!$A$7,'Scenarios &amp; Parameters'!B26,IF($H$6='Scenarios &amp; Parameters'!$A$8,'Scenarios &amp; Parameters'!B44,IF($H$6='Scenarios &amp; Parameters'!$A$9,'Scenarios &amp; Parameters'!B60,IF($H$6='Scenarios &amp; Parameters'!$A$10,'Scenarios &amp; Parameters'!B77,IF($H$6='Scenarios &amp; Parameters'!$A$11,'Scenarios &amp; Parameters'!#REF!,"-")))))</f>
        <v>Electrification. If we can decarbonise the electricity sector rapidly then we can unlock opportunities to reduce electricity emissions in many industries</v>
      </c>
      <c r="N5" s="109"/>
      <c r="O5" s="109"/>
      <c r="P5" s="109"/>
      <c r="Q5" s="109"/>
      <c r="R5" s="109"/>
      <c r="S5" s="109"/>
      <c r="T5" s="109"/>
      <c r="U5" s="109"/>
      <c r="V5" s="109"/>
      <c r="W5" s="109"/>
      <c r="X5" s="109"/>
      <c r="Y5" s="109"/>
      <c r="Z5" s="109"/>
      <c r="AA5" s="109"/>
      <c r="AB5" s="109"/>
      <c r="AC5" s="109"/>
    </row>
    <row r="6" spans="1:29" ht="57" customHeight="1">
      <c r="A6" s="113" t="s">
        <v>117</v>
      </c>
      <c r="B6" s="113"/>
      <c r="C6" s="113"/>
      <c r="D6" s="113"/>
      <c r="E6" s="113"/>
      <c r="F6" s="113"/>
      <c r="G6" s="113"/>
      <c r="H6" s="107" t="s">
        <v>128</v>
      </c>
      <c r="I6" s="107"/>
      <c r="J6" s="107"/>
      <c r="K6" s="107"/>
      <c r="L6" s="99" t="s">
        <v>64</v>
      </c>
      <c r="M6" s="109" t="str">
        <f>IF($H$6='Scenarios &amp; Parameters'!$A$7,'Scenarios &amp; Parameters'!B27,IF($H$6='Scenarios &amp; Parameters'!$A$8,'Scenarios &amp; Parameters'!#REF!,IF($H$6='Scenarios &amp; Parameters'!$A$9,'Scenarios &amp; Parameters'!B61,IF($H$6='Scenarios &amp; Parameters'!$A$10,'Scenarios &amp; Parameters'!B78,IF($H$6='Scenarios &amp; Parameters'!$A$11,'Scenarios &amp; Parameters'!#REF!,"-")))))</f>
        <v>Long-distance transport could be a major challenge for Australia. We've come a long way in ag., but remaining emissions in livestock are hard to abate</v>
      </c>
      <c r="N6" s="109"/>
      <c r="O6" s="109"/>
      <c r="P6" s="109"/>
      <c r="Q6" s="109"/>
      <c r="R6" s="109"/>
      <c r="S6" s="109"/>
      <c r="T6" s="109"/>
      <c r="U6" s="109"/>
      <c r="V6" s="109"/>
      <c r="W6" s="109"/>
      <c r="X6" s="109"/>
      <c r="Y6" s="109"/>
      <c r="Z6" s="109"/>
      <c r="AA6" s="109"/>
      <c r="AB6" s="109"/>
      <c r="AC6" s="109"/>
    </row>
    <row r="7" spans="1:29" ht="51.95" customHeight="1" thickBot="1">
      <c r="A7" s="113" t="s">
        <v>118</v>
      </c>
      <c r="B7" s="113"/>
      <c r="C7" s="113"/>
      <c r="D7" s="113"/>
      <c r="E7" s="113"/>
      <c r="F7" s="113"/>
      <c r="G7" s="113"/>
      <c r="H7" s="112"/>
      <c r="I7" s="112"/>
      <c r="J7" s="112"/>
      <c r="K7" s="112"/>
      <c r="L7" s="99" t="s">
        <v>65</v>
      </c>
      <c r="M7" s="109" t="str">
        <f>IF($H$6='Scenarios &amp; Parameters'!$A$7,'Scenarios &amp; Parameters'!B28,IF($H$6='Scenarios &amp; Parameters'!$A$8,'Scenarios &amp; Parameters'!B45,IF($H$6='Scenarios &amp; Parameters'!$A$9,'Scenarios &amp; Parameters'!B62,IF($H$6='Scenarios &amp; Parameters'!$A$10,'Scenarios &amp; Parameters'!B79,IF($H$6='Scenarios &amp; Parameters'!$A$11,'Scenarios &amp; Parameters'!#REF!,"-")))))</f>
        <v>The rate at which costs fall for green hydrogen and green steel</v>
      </c>
      <c r="N7" s="109"/>
      <c r="O7" s="109"/>
      <c r="P7" s="109"/>
      <c r="Q7" s="109"/>
      <c r="R7" s="109"/>
      <c r="S7" s="109"/>
      <c r="T7" s="109"/>
      <c r="U7" s="109"/>
      <c r="V7" s="109"/>
      <c r="W7" s="109"/>
      <c r="X7" s="109"/>
      <c r="Y7" s="109"/>
      <c r="Z7" s="109"/>
      <c r="AA7" s="109"/>
      <c r="AB7" s="109"/>
      <c r="AC7" s="109"/>
    </row>
    <row r="8" spans="1:29" ht="24" customHeight="1" thickTop="1" thickBot="1">
      <c r="B8" s="114" t="s">
        <v>89</v>
      </c>
      <c r="C8" s="115"/>
      <c r="D8" s="115"/>
      <c r="E8" s="115"/>
      <c r="F8" s="115"/>
      <c r="G8" s="116"/>
      <c r="H8" s="104" t="s">
        <v>90</v>
      </c>
      <c r="I8" s="105"/>
      <c r="J8" s="105"/>
      <c r="K8" s="105"/>
      <c r="L8" s="105"/>
      <c r="M8" s="106"/>
    </row>
    <row r="9" spans="1:29" ht="84" customHeight="1" thickTop="1">
      <c r="B9" s="137" t="s">
        <v>105</v>
      </c>
      <c r="C9" s="138"/>
      <c r="D9" s="139"/>
      <c r="E9" s="137" t="s">
        <v>106</v>
      </c>
      <c r="F9" s="138"/>
      <c r="G9" s="139"/>
      <c r="H9" s="128" t="s">
        <v>71</v>
      </c>
      <c r="I9" s="129"/>
      <c r="J9" s="129"/>
      <c r="K9" s="84" t="s">
        <v>73</v>
      </c>
      <c r="L9" s="133" t="s">
        <v>136</v>
      </c>
      <c r="M9" s="126" t="s">
        <v>135</v>
      </c>
    </row>
    <row r="10" spans="1:29" ht="51" customHeight="1" thickBot="1">
      <c r="B10" s="78" t="s">
        <v>92</v>
      </c>
      <c r="C10" s="79" t="s">
        <v>87</v>
      </c>
      <c r="D10" s="92" t="s">
        <v>88</v>
      </c>
      <c r="E10" s="78" t="s">
        <v>92</v>
      </c>
      <c r="F10" s="79" t="s">
        <v>87</v>
      </c>
      <c r="G10" s="92" t="s">
        <v>88</v>
      </c>
      <c r="H10" s="42">
        <v>2030</v>
      </c>
      <c r="I10" s="44">
        <v>2040</v>
      </c>
      <c r="J10" s="43">
        <v>2050</v>
      </c>
      <c r="K10" s="85">
        <v>2050</v>
      </c>
      <c r="L10" s="134"/>
      <c r="M10" s="127"/>
    </row>
    <row r="11" spans="1:29" ht="33.950000000000003" customHeight="1" thickTop="1" thickBot="1">
      <c r="A11" s="28" t="s">
        <v>47</v>
      </c>
      <c r="B11" s="29"/>
      <c r="C11" s="25">
        <f>'Back-end'!F3</f>
        <v>3.5999999999999997E-2</v>
      </c>
      <c r="D11" s="93">
        <v>3.5999999999999997E-2</v>
      </c>
      <c r="E11" s="29"/>
      <c r="F11" s="53">
        <f>'Back-end'!K3</f>
        <v>6.5500000000000007</v>
      </c>
      <c r="G11" s="94">
        <v>6.55</v>
      </c>
      <c r="H11" s="62">
        <f>'Back-end'!D88</f>
        <v>0.86387620731098735</v>
      </c>
      <c r="I11" s="62">
        <f>'Back-end'!E88</f>
        <v>1</v>
      </c>
      <c r="J11" s="62">
        <f>'Back-end'!F88</f>
        <v>1</v>
      </c>
      <c r="K11" s="86">
        <f>IF($H$6='Scenarios &amp; Parameters'!$A$7,'Scenarios &amp; Parameters'!E14,IF($H$6='Scenarios &amp; Parameters'!$A$8,'Scenarios &amp; Parameters'!E31,IF($H$6='Scenarios &amp; Parameters'!$A$9,'Scenarios &amp; Parameters'!E48,IF($H$6='Scenarios &amp; Parameters'!$A$10,'Scenarios &amp; Parameters'!E65,IF($H$6='Scenarios &amp; Parameters'!$A$11,'Scenarios &amp; Parameters'!#REF!,"-")))))</f>
        <v>0.79847186251548929</v>
      </c>
      <c r="L11" s="68">
        <f>'Back-end'!B101</f>
        <v>-0.14653973764448303</v>
      </c>
      <c r="M11" s="49">
        <v>-7.9000000000000001E-2</v>
      </c>
    </row>
    <row r="12" spans="1:29" ht="33.950000000000003" customHeight="1" thickTop="1" thickBot="1">
      <c r="A12" s="6" t="s">
        <v>48</v>
      </c>
      <c r="B12" s="16"/>
      <c r="C12" s="25">
        <f>'Back-end'!F4</f>
        <v>6.4000000000000001E-2</v>
      </c>
      <c r="D12" s="93">
        <v>6.4000000000000001E-2</v>
      </c>
      <c r="E12" s="16"/>
      <c r="F12" s="53">
        <f>'Back-end'!K4</f>
        <v>2.9102910291029103</v>
      </c>
      <c r="G12" s="95">
        <v>2.9102910291029103</v>
      </c>
      <c r="H12" s="64" t="s">
        <v>25</v>
      </c>
      <c r="I12" s="65" t="s">
        <v>25</v>
      </c>
      <c r="J12" s="66" t="s">
        <v>25</v>
      </c>
      <c r="K12" s="86" t="s">
        <v>25</v>
      </c>
      <c r="L12" s="68">
        <f>'Back-end'!B102</f>
        <v>2.2939238802146544E-2</v>
      </c>
      <c r="M12" s="49">
        <v>-1.4999999999999999E-2</v>
      </c>
    </row>
    <row r="13" spans="1:29" ht="32.1" customHeight="1" thickTop="1" thickBot="1">
      <c r="A13" s="7" t="s">
        <v>0</v>
      </c>
      <c r="B13" s="17"/>
      <c r="C13" s="25">
        <f>'Back-end'!F5</f>
        <v>2.5000000000000001E-2</v>
      </c>
      <c r="D13" s="93">
        <v>2.4E-2</v>
      </c>
      <c r="E13" s="18"/>
      <c r="F13" s="53">
        <f>'Back-end'!K5</f>
        <v>-2.9</v>
      </c>
      <c r="G13" s="94">
        <v>-2.9</v>
      </c>
      <c r="H13" s="62">
        <f>'Back-end'!D90</f>
        <v>-1.2993548702817583</v>
      </c>
      <c r="I13" s="62">
        <f>'Back-end'!E90</f>
        <v>-1.8625155767338528</v>
      </c>
      <c r="J13" s="62">
        <f>'Back-end'!F90</f>
        <v>-2.4256762831859473</v>
      </c>
      <c r="K13" s="86">
        <f>IF($H$6='Scenarios &amp; Parameters'!$A$7,'Scenarios &amp; Parameters'!E16,IF($H$6='Scenarios &amp; Parameters'!$A$8,'Scenarios &amp; Parameters'!E33,IF($H$6='Scenarios &amp; Parameters'!$A$9,'Scenarios &amp; Parameters'!E50,IF($H$6='Scenarios &amp; Parameters'!$A$10,'Scenarios &amp; Parameters'!E67,IF($H$6='Scenarios &amp; Parameters'!$A$11,'Scenarios &amp; Parameters'!#REF!,"-")))))</f>
        <v>0.61161330589510798</v>
      </c>
      <c r="L13" s="68">
        <f>'Back-end'!B103</f>
        <v>3.4064900439432222E-3</v>
      </c>
      <c r="M13" s="49">
        <v>1.6E-2</v>
      </c>
    </row>
    <row r="14" spans="1:29" ht="33" customHeight="1" thickTop="1" thickBot="1">
      <c r="A14" s="8" t="s">
        <v>1</v>
      </c>
      <c r="B14" s="19"/>
      <c r="C14" s="25">
        <f>'Back-end'!F6</f>
        <v>-2.3E-2</v>
      </c>
      <c r="D14" s="93">
        <v>-2.3E-2</v>
      </c>
      <c r="E14" s="19"/>
      <c r="F14" s="53">
        <f>'Back-end'!K6</f>
        <v>1.8250000000000002</v>
      </c>
      <c r="G14" s="94">
        <v>1.8250000000000002</v>
      </c>
      <c r="H14" s="62">
        <f>'Back-end'!D91</f>
        <v>0.55588096424284172</v>
      </c>
      <c r="I14" s="62">
        <f>'Back-end'!E91</f>
        <v>0.82591772919351958</v>
      </c>
      <c r="J14" s="62">
        <f>'Back-end'!F91</f>
        <v>1</v>
      </c>
      <c r="K14" s="86">
        <f>IF($H$6='Scenarios &amp; Parameters'!$A$7,'Scenarios &amp; Parameters'!E17,IF($H$6='Scenarios &amp; Parameters'!$A$8,'Scenarios &amp; Parameters'!E34,IF($H$6='Scenarios &amp; Parameters'!$A$9,'Scenarios &amp; Parameters'!E51,IF($H$6='Scenarios &amp; Parameters'!$A$10,'Scenarios &amp; Parameters'!E68,IF($H$6='Scenarios &amp; Parameters'!$A$11,'Scenarios &amp; Parameters'!#REF!,"-")))))</f>
        <v>0.85203464934209427</v>
      </c>
      <c r="L14" s="68">
        <f>'Back-end'!B104</f>
        <v>-2.3940982099026509E-2</v>
      </c>
      <c r="M14" s="49">
        <f>-0.6%</f>
        <v>-6.0000000000000001E-3</v>
      </c>
    </row>
    <row r="15" spans="1:29" ht="33.950000000000003" customHeight="1" thickTop="1" thickBot="1">
      <c r="A15" s="9" t="s">
        <v>5</v>
      </c>
      <c r="B15" s="20"/>
      <c r="C15" s="25">
        <f>'Back-end'!F7</f>
        <v>5.2000000000000005E-2</v>
      </c>
      <c r="D15" s="93">
        <v>5.1999999999999998E-2</v>
      </c>
      <c r="E15" s="20"/>
      <c r="F15" s="53">
        <f>'Back-end'!K7</f>
        <v>0.30499999999999999</v>
      </c>
      <c r="G15" s="94">
        <v>0.30499999999999999</v>
      </c>
      <c r="H15" s="62">
        <f>'Back-end'!D92</f>
        <v>0.36405945763336534</v>
      </c>
      <c r="I15" s="62">
        <f>'Back-end'!E92</f>
        <v>0.5514001412733025</v>
      </c>
      <c r="J15" s="62">
        <f>'Back-end'!F92</f>
        <v>0.73874082491323967</v>
      </c>
      <c r="K15" s="86">
        <f>IF($H$6='Scenarios &amp; Parameters'!$A$7,'Scenarios &amp; Parameters'!E18,IF($H$6='Scenarios &amp; Parameters'!$A$8,'Scenarios &amp; Parameters'!E35,IF($H$6='Scenarios &amp; Parameters'!$A$9,'Scenarios &amp; Parameters'!E52,IF($H$6='Scenarios &amp; Parameters'!$A$10,'Scenarios &amp; Parameters'!E69,IF($H$6='Scenarios &amp; Parameters'!$A$11,'Scenarios &amp; Parameters'!#REF!,"-")))))</f>
        <v>0.81573047510825836</v>
      </c>
      <c r="L15" s="68">
        <f>'Back-end'!B105</f>
        <v>-7.365856516563607E-2</v>
      </c>
      <c r="M15" s="49">
        <f>-6.8%</f>
        <v>-6.8000000000000005E-2</v>
      </c>
    </row>
    <row r="16" spans="1:29" ht="33.950000000000003" customHeight="1" thickTop="1" thickBot="1">
      <c r="A16" s="10" t="s">
        <v>2</v>
      </c>
      <c r="B16" s="21"/>
      <c r="C16" s="25">
        <f>'Back-end'!F8</f>
        <v>2.8000000000000004E-2</v>
      </c>
      <c r="D16" s="93">
        <v>2.8000000000000001E-2</v>
      </c>
      <c r="E16" s="21"/>
      <c r="F16" s="53">
        <f>'Back-end'!K8</f>
        <v>-0.14000000000000001</v>
      </c>
      <c r="G16" s="94">
        <v>-0.14000000000000001</v>
      </c>
      <c r="H16" s="62">
        <f>'Back-end'!D93</f>
        <v>-0.43159373112804378</v>
      </c>
      <c r="I16" s="62">
        <f>'Back-end'!E93</f>
        <v>-0.62685093367810385</v>
      </c>
      <c r="J16" s="62">
        <f>'Back-end'!F93</f>
        <v>-0.8221081362281637</v>
      </c>
      <c r="K16" s="86">
        <f>IF($H$6='Scenarios &amp; Parameters'!$A$7,'Scenarios &amp; Parameters'!E19,IF($H$6='Scenarios &amp; Parameters'!$A$8,'Scenarios &amp; Parameters'!E36,IF($H$6='Scenarios &amp; Parameters'!$A$9,'Scenarios &amp; Parameters'!E53,IF($H$6='Scenarios &amp; Parameters'!$A$10,'Scenarios &amp; Parameters'!E70,IF($H$6='Scenarios &amp; Parameters'!$A$11,'Scenarios &amp; Parameters'!#REF!,"-")))))</f>
        <v>0.72106113921420134</v>
      </c>
      <c r="L16" s="68">
        <f>'Back-end'!B106</f>
        <v>-1.2868083388428597E-2</v>
      </c>
      <c r="M16" s="49">
        <f>-1%</f>
        <v>-0.01</v>
      </c>
    </row>
    <row r="17" spans="1:13" ht="33.950000000000003" customHeight="1" thickTop="1" thickBot="1">
      <c r="A17" s="11" t="s">
        <v>7</v>
      </c>
      <c r="B17" s="22"/>
      <c r="C17" s="25">
        <f>'Back-end'!F9</f>
        <v>2.5000000000000001E-2</v>
      </c>
      <c r="D17" s="93">
        <v>2.5000000000000001E-2</v>
      </c>
      <c r="E17" s="22"/>
      <c r="F17" s="53">
        <f>'Back-end'!K9</f>
        <v>-0.31999999999999995</v>
      </c>
      <c r="G17" s="94">
        <v>-0.31999999999999995</v>
      </c>
      <c r="H17" s="62">
        <f>'Back-end'!D94</f>
        <v>-0.40562985805557483</v>
      </c>
      <c r="I17" s="62">
        <f>'Back-end'!E94</f>
        <v>-0.57086764814471569</v>
      </c>
      <c r="J17" s="62">
        <f>'Back-end'!F94</f>
        <v>-0.73610543823385655</v>
      </c>
      <c r="K17" s="86">
        <f>IF($H$6='Scenarios &amp; Parameters'!$A$7,'Scenarios &amp; Parameters'!E20,IF($H$6='Scenarios &amp; Parameters'!$A$8,'Scenarios &amp; Parameters'!E37,IF($H$6='Scenarios &amp; Parameters'!$A$9,'Scenarios &amp; Parameters'!E54,IF($H$6='Scenarios &amp; Parameters'!$A$10,'Scenarios &amp; Parameters'!E71,IF($H$6='Scenarios &amp; Parameters'!$A$11,'Scenarios &amp; Parameters'!#REF!,"-")))))</f>
        <v>0.74181595298571779</v>
      </c>
      <c r="L17" s="68">
        <f>'Back-end'!B107</f>
        <v>-1.2112855478127571E-2</v>
      </c>
      <c r="M17" s="49">
        <f>-1%</f>
        <v>-0.01</v>
      </c>
    </row>
    <row r="18" spans="1:13" ht="30.95" customHeight="1" thickTop="1" thickBot="1">
      <c r="A18" s="12" t="s">
        <v>3</v>
      </c>
      <c r="B18" s="23"/>
      <c r="C18" s="25">
        <f>'Back-end'!F10</f>
        <v>2.6000000000000002E-2</v>
      </c>
      <c r="D18" s="93">
        <v>2.5999999999999999E-2</v>
      </c>
      <c r="E18" s="23"/>
      <c r="F18" s="53">
        <f>'Back-end'!K10</f>
        <v>-0.70499999999999996</v>
      </c>
      <c r="G18" s="94">
        <v>-0.70499999999999996</v>
      </c>
      <c r="H18" s="62">
        <f>'Back-end'!D95</f>
        <v>-0.8380254227920847</v>
      </c>
      <c r="I18" s="62">
        <f>'Back-end'!E95</f>
        <v>-1.1497309605394035</v>
      </c>
      <c r="J18" s="62">
        <f>'Back-end'!F95</f>
        <v>-1.4614364982867225</v>
      </c>
      <c r="K18" s="86">
        <f>IF($H$6='Scenarios &amp; Parameters'!$A$7,'Scenarios &amp; Parameters'!E21,IF($H$6='Scenarios &amp; Parameters'!$A$8,'Scenarios &amp; Parameters'!E38,IF($H$6='Scenarios &amp; Parameters'!$A$9,'Scenarios &amp; Parameters'!E55,IF($H$6='Scenarios &amp; Parameters'!$A$10,'Scenarios &amp; Parameters'!E72,IF($H$6='Scenarios &amp; Parameters'!$A$11,'Scenarios &amp; Parameters'!#REF!,"-")))))</f>
        <v>0.55786448546479495</v>
      </c>
      <c r="L18" s="68">
        <f>'Back-end'!B108</f>
        <v>-7.0594785840233376E-3</v>
      </c>
      <c r="M18" s="50">
        <v>-1E-3</v>
      </c>
    </row>
    <row r="19" spans="1:13" ht="90.95" customHeight="1" thickTop="1" thickBot="1">
      <c r="B19" s="15" t="s">
        <v>72</v>
      </c>
      <c r="C19" s="3"/>
      <c r="D19" s="91"/>
      <c r="H19" s="135"/>
      <c r="I19" s="135"/>
      <c r="J19" s="135"/>
      <c r="K19" s="101"/>
      <c r="L19" s="58" t="s">
        <v>107</v>
      </c>
      <c r="M19" s="70" t="s">
        <v>108</v>
      </c>
    </row>
    <row r="20" spans="1:13" ht="36" customHeight="1" thickTop="1" thickBot="1">
      <c r="A20" s="13" t="s">
        <v>16</v>
      </c>
      <c r="B20" s="24"/>
      <c r="C20" s="25">
        <f>'Back-end'!F12</f>
        <v>5.7999999999999996E-3</v>
      </c>
      <c r="D20" s="93">
        <v>6.0000000000000001E-3</v>
      </c>
      <c r="E20" s="24"/>
      <c r="F20" s="53">
        <f>'Back-end'!K12</f>
        <v>1.8</v>
      </c>
      <c r="G20" s="95">
        <v>1.8</v>
      </c>
      <c r="H20" s="67">
        <f>'Back-end'!D96</f>
        <v>0.15474732130609578</v>
      </c>
      <c r="I20" s="67">
        <f>'Back-end'!E96</f>
        <v>0.24619633086251788</v>
      </c>
      <c r="J20" s="67">
        <f>'Back-end'!F96</f>
        <v>0.33764534041893995</v>
      </c>
      <c r="K20" s="87">
        <f>IF($H$6='Scenarios &amp; Parameters'!$A$7,'Scenarios &amp; Parameters'!E22,IF($H$6='Scenarios &amp; Parameters'!$A$8,'Scenarios &amp; Parameters'!E39,IF($H$6='Scenarios &amp; Parameters'!$A$9,'Scenarios &amp; Parameters'!E56,IF($H$6='Scenarios &amp; Parameters'!$A$10,'Scenarios &amp; Parameters'!E73,IF($H$6='Scenarios &amp; Parameters'!$A$11,'Scenarios &amp; Parameters'!#REF!,"-")))))</f>
        <v>0.97967799787635079</v>
      </c>
      <c r="L20" s="71">
        <f>'Back-end'!B110</f>
        <v>-1.5927956765929063E-2</v>
      </c>
      <c r="M20" s="49">
        <f>-1.5%</f>
        <v>-1.4999999999999999E-2</v>
      </c>
    </row>
    <row r="21" spans="1:13" ht="149.25" customHeight="1" thickTop="1" thickBot="1">
      <c r="H21" s="136"/>
      <c r="I21" s="136"/>
      <c r="J21" s="136"/>
      <c r="K21" s="51"/>
      <c r="L21" s="58" t="s">
        <v>109</v>
      </c>
      <c r="M21" s="70" t="s">
        <v>110</v>
      </c>
    </row>
    <row r="22" spans="1:13" ht="33" customHeight="1" thickTop="1" thickBot="1">
      <c r="A22" s="14" t="s">
        <v>4</v>
      </c>
      <c r="E22" s="2"/>
      <c r="F22" s="76">
        <f>'Back-end'!K14</f>
        <v>-0.7</v>
      </c>
      <c r="G22" s="96">
        <v>-0.7</v>
      </c>
      <c r="H22" s="46">
        <f>'Back-end'!D97</f>
        <v>-0.28772146659319286</v>
      </c>
      <c r="I22" s="46">
        <f>'Back-end'!E97</f>
        <v>-0.40338599649536588</v>
      </c>
      <c r="J22" s="46">
        <f>'Back-end'!F97</f>
        <v>-0.51905052639753912</v>
      </c>
      <c r="K22" s="87">
        <f>IF($H$6='Scenarios &amp; Parameters'!$A$7,'Scenarios &amp; Parameters'!E23,IF($H$6='Scenarios &amp; Parameters'!$A$8,'Scenarios &amp; Parameters'!E40,IF($H$6='Scenarios &amp; Parameters'!$A$9,'Scenarios &amp; Parameters'!E57,IF($H$6='Scenarios &amp; Parameters'!$A$10,'Scenarios &amp; Parameters'!E74,IF($H$6='Scenarios &amp; Parameters'!$A$11,'Scenarios &amp; Parameters'!#REF!,"-")))))</f>
        <v>0.78519444446739373</v>
      </c>
      <c r="L22" s="59">
        <f>'Back-end'!B111</f>
        <v>-5.1453538739903992E-3</v>
      </c>
      <c r="M22" s="49">
        <f>-0.6%</f>
        <v>-6.0000000000000001E-3</v>
      </c>
    </row>
    <row r="23" spans="1:13" ht="144.75" customHeight="1" thickTop="1" thickBot="1">
      <c r="H23" s="72">
        <v>2030</v>
      </c>
      <c r="I23" s="73">
        <v>2040</v>
      </c>
      <c r="J23" s="74">
        <v>2050</v>
      </c>
      <c r="K23" s="88"/>
      <c r="L23" s="60" t="s">
        <v>111</v>
      </c>
      <c r="M23" s="70" t="s">
        <v>112</v>
      </c>
    </row>
    <row r="24" spans="1:13" ht="33.950000000000003" customHeight="1" thickTop="1" thickBot="1">
      <c r="A24" s="132" t="s">
        <v>66</v>
      </c>
      <c r="B24" s="132"/>
      <c r="C24" s="132"/>
      <c r="D24" s="132"/>
      <c r="E24" s="132"/>
      <c r="F24" s="132"/>
      <c r="G24" s="100"/>
      <c r="H24" s="47">
        <f>'Back-end'!D98</f>
        <v>0.32183124717850259</v>
      </c>
      <c r="I24" s="63">
        <f>'Back-end'!E98</f>
        <v>0.3992041112088236</v>
      </c>
      <c r="J24" s="52">
        <f>'Back-end'!F98</f>
        <v>0.42231330250072996</v>
      </c>
      <c r="K24" s="87">
        <f>IF($H$6='Scenarios &amp; Parameters'!$A$7,'Scenarios &amp; Parameters'!E24,IF($H$6='Scenarios &amp; Parameters'!$A$8,'Scenarios &amp; Parameters'!E41,IF($H$6='Scenarios &amp; Parameters'!$A$9,'Scenarios &amp; Parameters'!E58,IF($H$6='Scenarios &amp; Parameters'!$A$10,'Scenarios &amp; Parameters'!E75,IF($H$6='Scenarios &amp; Parameters'!$A$11,'Scenarios &amp; Parameters'!#REF!,"-")))))</f>
        <v>0.98866242202864185</v>
      </c>
      <c r="L24" s="45">
        <f>'Back-end'!B112</f>
        <v>-3.2752239832285257E-2</v>
      </c>
      <c r="M24" s="49">
        <f>-3.1%</f>
        <v>-3.1E-2</v>
      </c>
    </row>
    <row r="25" spans="1:13" ht="66" customHeight="1" thickTop="1">
      <c r="A25" s="48"/>
      <c r="E25" s="48"/>
      <c r="F25" s="48"/>
      <c r="G25" s="48"/>
      <c r="H25" s="122" t="s">
        <v>19</v>
      </c>
      <c r="I25" s="123"/>
      <c r="J25" s="118">
        <f>IF(-'Back-end'!F85&gt;0, -'Back-end'!F85,0)</f>
        <v>356.67290603960379</v>
      </c>
      <c r="K25" s="120">
        <f>IF($H$6='Scenarios &amp; Parameters'!$A$7,'Scenarios &amp; Parameters'!D24,IF($H$6='Scenarios &amp; Parameters'!$A$8,'Scenarios &amp; Parameters'!D41,IF($H$6='Scenarios &amp; Parameters'!$A$9,'Scenarios &amp; Parameters'!D58,IF($H$6='Scenarios &amp; Parameters'!$A$10,'Scenarios &amp; Parameters'!D75,IF($H$6='Scenarios &amp; Parameters'!$A$11,'Scenarios &amp; Parameters'!#REF!,"-")))))</f>
        <v>7</v>
      </c>
    </row>
    <row r="26" spans="1:13" ht="66.95" customHeight="1" thickBot="1">
      <c r="H26" s="124"/>
      <c r="I26" s="125"/>
      <c r="J26" s="119"/>
      <c r="K26" s="121"/>
    </row>
    <row r="27" spans="1:13" ht="29.1" customHeight="1" thickTop="1">
      <c r="A27" s="108" t="s">
        <v>85</v>
      </c>
      <c r="B27" s="108"/>
      <c r="C27" s="108"/>
      <c r="D27" s="108"/>
    </row>
    <row r="28" spans="1:13" ht="18.75">
      <c r="A28" s="110" t="s">
        <v>96</v>
      </c>
      <c r="B28" s="110"/>
      <c r="C28" s="110"/>
      <c r="D28" s="110"/>
    </row>
    <row r="29" spans="1:13" ht="15.95" customHeight="1">
      <c r="A29" s="111" t="str">
        <f>IF($A$28='Scenarios &amp; Parameters'!$I$7,'Scenarios &amp; Parameters'!J14,IF($A$28='Scenarios &amp; Parameters'!$I$8,'Scenarios &amp; Parameters'!J17,IF($A$28='Scenarios &amp; Parameters'!$I$9,'Scenarios &amp; Parameters'!J20,IF($A$28='Scenarios &amp; Parameters'!$I$10,'Scenarios &amp; Parameters'!J23,IF($A$28='Scenarios &amp; Parameters'!$I$11,'Scenarios &amp; Parameters'!J26,IF($A$28='Scenarios &amp; Parameters'!$I$12,'Scenarios &amp; Parameters'!J29,"-"))))))</f>
        <v>-</v>
      </c>
      <c r="B29" s="111"/>
      <c r="C29" s="111"/>
      <c r="D29" s="111"/>
    </row>
    <row r="30" spans="1:13" ht="15.95" customHeight="1">
      <c r="A30" s="111"/>
      <c r="B30" s="111"/>
      <c r="C30" s="111"/>
      <c r="D30" s="111"/>
    </row>
    <row r="31" spans="1:13" ht="15" customHeight="1">
      <c r="A31" s="111"/>
      <c r="B31" s="111"/>
      <c r="C31" s="111"/>
      <c r="D31" s="111"/>
    </row>
    <row r="32" spans="1:13" ht="15.95" customHeight="1">
      <c r="A32" s="111"/>
      <c r="B32" s="111"/>
      <c r="C32" s="111"/>
      <c r="D32" s="111"/>
    </row>
    <row r="33" spans="1:4" ht="15.95" customHeight="1">
      <c r="A33" s="111"/>
      <c r="B33" s="111"/>
      <c r="C33" s="111"/>
      <c r="D33" s="111"/>
    </row>
    <row r="34" spans="1:4" ht="15.95" customHeight="1">
      <c r="A34" s="98"/>
      <c r="B34" s="98"/>
      <c r="C34" s="98"/>
      <c r="D34" s="98"/>
    </row>
    <row r="35" spans="1:4" ht="15.95" customHeight="1">
      <c r="A35" s="98"/>
      <c r="B35" s="98"/>
      <c r="C35" s="98"/>
      <c r="D35" s="98"/>
    </row>
    <row r="36" spans="1:4" ht="15.95" customHeight="1">
      <c r="A36" s="98"/>
      <c r="B36" s="98"/>
      <c r="C36" s="98"/>
      <c r="D36" s="98"/>
    </row>
    <row r="37" spans="1:4" ht="15.95" customHeight="1">
      <c r="A37" s="98"/>
      <c r="B37" s="98"/>
      <c r="C37" s="98"/>
      <c r="D37" s="98"/>
    </row>
  </sheetData>
  <mergeCells count="30">
    <mergeCell ref="A5:G5"/>
    <mergeCell ref="H5:K5"/>
    <mergeCell ref="M5:AC5"/>
    <mergeCell ref="A2:S2"/>
    <mergeCell ref="A3:G3"/>
    <mergeCell ref="H3:L3"/>
    <mergeCell ref="A4:G4"/>
    <mergeCell ref="H4:L4"/>
    <mergeCell ref="A6:G6"/>
    <mergeCell ref="H6:K6"/>
    <mergeCell ref="M6:AC6"/>
    <mergeCell ref="A7:G7"/>
    <mergeCell ref="H7:K7"/>
    <mergeCell ref="M7:AC7"/>
    <mergeCell ref="K25:K26"/>
    <mergeCell ref="B8:G8"/>
    <mergeCell ref="H8:M8"/>
    <mergeCell ref="B9:D9"/>
    <mergeCell ref="E9:G9"/>
    <mergeCell ref="H9:J9"/>
    <mergeCell ref="L9:L10"/>
    <mergeCell ref="M9:M10"/>
    <mergeCell ref="A27:D27"/>
    <mergeCell ref="A28:D28"/>
    <mergeCell ref="A29:D33"/>
    <mergeCell ref="H19:J19"/>
    <mergeCell ref="H21:J21"/>
    <mergeCell ref="A24:F24"/>
    <mergeCell ref="H25:I26"/>
    <mergeCell ref="J25:J26"/>
  </mergeCells>
  <pageMargins left="0.7" right="0.7" top="0.75" bottom="0.75" header="0.3" footer="0.3"/>
  <pageSetup paperSize="9" orientation="portrait" horizontalDpi="0" verticalDpi="0"/>
  <drawing r:id="rId1"/>
  <legacyDrawing r:id="rId2"/>
  <mc:AlternateContent xmlns:mc="http://schemas.openxmlformats.org/markup-compatibility/2006">
    <mc:Choice Requires="x14">
      <controls>
        <mc:AlternateContent xmlns:mc="http://schemas.openxmlformats.org/markup-compatibility/2006">
          <mc:Choice Requires="x14">
            <control shapeId="7169" r:id="rId3" name="Scroll Bar 1">
              <controlPr defaultSize="0" autoPict="0">
                <anchor moveWithCells="1">
                  <from>
                    <xdr:col>1</xdr:col>
                    <xdr:colOff>28575</xdr:colOff>
                    <xdr:row>12</xdr:row>
                    <xdr:rowOff>85725</xdr:rowOff>
                  </from>
                  <to>
                    <xdr:col>1</xdr:col>
                    <xdr:colOff>1666875</xdr:colOff>
                    <xdr:row>12</xdr:row>
                    <xdr:rowOff>333375</xdr:rowOff>
                  </to>
                </anchor>
              </controlPr>
            </control>
          </mc:Choice>
        </mc:AlternateContent>
        <mc:AlternateContent xmlns:mc="http://schemas.openxmlformats.org/markup-compatibility/2006">
          <mc:Choice Requires="x14">
            <control shapeId="7170" r:id="rId4" name="Scroll Bar 2">
              <controlPr defaultSize="0" autoPict="0">
                <anchor moveWithCells="1">
                  <from>
                    <xdr:col>1</xdr:col>
                    <xdr:colOff>28575</xdr:colOff>
                    <xdr:row>13</xdr:row>
                    <xdr:rowOff>104775</xdr:rowOff>
                  </from>
                  <to>
                    <xdr:col>1</xdr:col>
                    <xdr:colOff>1666875</xdr:colOff>
                    <xdr:row>13</xdr:row>
                    <xdr:rowOff>333375</xdr:rowOff>
                  </to>
                </anchor>
              </controlPr>
            </control>
          </mc:Choice>
        </mc:AlternateContent>
        <mc:AlternateContent xmlns:mc="http://schemas.openxmlformats.org/markup-compatibility/2006">
          <mc:Choice Requires="x14">
            <control shapeId="7171" r:id="rId5" name="Scroll Bar 3">
              <controlPr defaultSize="0" autoPict="0">
                <anchor moveWithCells="1">
                  <from>
                    <xdr:col>1</xdr:col>
                    <xdr:colOff>28575</xdr:colOff>
                    <xdr:row>14</xdr:row>
                    <xdr:rowOff>104775</xdr:rowOff>
                  </from>
                  <to>
                    <xdr:col>1</xdr:col>
                    <xdr:colOff>1666875</xdr:colOff>
                    <xdr:row>14</xdr:row>
                    <xdr:rowOff>333375</xdr:rowOff>
                  </to>
                </anchor>
              </controlPr>
            </control>
          </mc:Choice>
        </mc:AlternateContent>
        <mc:AlternateContent xmlns:mc="http://schemas.openxmlformats.org/markup-compatibility/2006">
          <mc:Choice Requires="x14">
            <control shapeId="7172" r:id="rId6" name="Scroll Bar 4">
              <controlPr defaultSize="0" autoPict="0">
                <anchor moveWithCells="1">
                  <from>
                    <xdr:col>1</xdr:col>
                    <xdr:colOff>28575</xdr:colOff>
                    <xdr:row>15</xdr:row>
                    <xdr:rowOff>114300</xdr:rowOff>
                  </from>
                  <to>
                    <xdr:col>1</xdr:col>
                    <xdr:colOff>1666875</xdr:colOff>
                    <xdr:row>15</xdr:row>
                    <xdr:rowOff>361950</xdr:rowOff>
                  </to>
                </anchor>
              </controlPr>
            </control>
          </mc:Choice>
        </mc:AlternateContent>
        <mc:AlternateContent xmlns:mc="http://schemas.openxmlformats.org/markup-compatibility/2006">
          <mc:Choice Requires="x14">
            <control shapeId="7173" r:id="rId7" name="Scroll Bar 5">
              <controlPr defaultSize="0" autoPict="0">
                <anchor moveWithCells="1">
                  <from>
                    <xdr:col>1</xdr:col>
                    <xdr:colOff>28575</xdr:colOff>
                    <xdr:row>16</xdr:row>
                    <xdr:rowOff>104775</xdr:rowOff>
                  </from>
                  <to>
                    <xdr:col>1</xdr:col>
                    <xdr:colOff>1666875</xdr:colOff>
                    <xdr:row>16</xdr:row>
                    <xdr:rowOff>333375</xdr:rowOff>
                  </to>
                </anchor>
              </controlPr>
            </control>
          </mc:Choice>
        </mc:AlternateContent>
        <mc:AlternateContent xmlns:mc="http://schemas.openxmlformats.org/markup-compatibility/2006">
          <mc:Choice Requires="x14">
            <control shapeId="7174" r:id="rId8" name="Scroll Bar 6">
              <controlPr defaultSize="0" autoPict="0">
                <anchor moveWithCells="1">
                  <from>
                    <xdr:col>1</xdr:col>
                    <xdr:colOff>28575</xdr:colOff>
                    <xdr:row>17</xdr:row>
                    <xdr:rowOff>85725</xdr:rowOff>
                  </from>
                  <to>
                    <xdr:col>1</xdr:col>
                    <xdr:colOff>1666875</xdr:colOff>
                    <xdr:row>17</xdr:row>
                    <xdr:rowOff>333375</xdr:rowOff>
                  </to>
                </anchor>
              </controlPr>
            </control>
          </mc:Choice>
        </mc:AlternateContent>
        <mc:AlternateContent xmlns:mc="http://schemas.openxmlformats.org/markup-compatibility/2006">
          <mc:Choice Requires="x14">
            <control shapeId="7175" r:id="rId9" name="Scroll Bar 7">
              <controlPr defaultSize="0" autoPict="0">
                <anchor moveWithCells="1">
                  <from>
                    <xdr:col>4</xdr:col>
                    <xdr:colOff>28575</xdr:colOff>
                    <xdr:row>10</xdr:row>
                    <xdr:rowOff>85725</xdr:rowOff>
                  </from>
                  <to>
                    <xdr:col>4</xdr:col>
                    <xdr:colOff>1666875</xdr:colOff>
                    <xdr:row>10</xdr:row>
                    <xdr:rowOff>333375</xdr:rowOff>
                  </to>
                </anchor>
              </controlPr>
            </control>
          </mc:Choice>
        </mc:AlternateContent>
        <mc:AlternateContent xmlns:mc="http://schemas.openxmlformats.org/markup-compatibility/2006">
          <mc:Choice Requires="x14">
            <control shapeId="7176" r:id="rId10" name="Scroll Bar 8">
              <controlPr defaultSize="0" autoPict="0">
                <anchor moveWithCells="1">
                  <from>
                    <xdr:col>4</xdr:col>
                    <xdr:colOff>28575</xdr:colOff>
                    <xdr:row>12</xdr:row>
                    <xdr:rowOff>85725</xdr:rowOff>
                  </from>
                  <to>
                    <xdr:col>4</xdr:col>
                    <xdr:colOff>1666875</xdr:colOff>
                    <xdr:row>12</xdr:row>
                    <xdr:rowOff>333375</xdr:rowOff>
                  </to>
                </anchor>
              </controlPr>
            </control>
          </mc:Choice>
        </mc:AlternateContent>
        <mc:AlternateContent xmlns:mc="http://schemas.openxmlformats.org/markup-compatibility/2006">
          <mc:Choice Requires="x14">
            <control shapeId="7177" r:id="rId11" name="Scroll Bar 9">
              <controlPr defaultSize="0" autoPict="0">
                <anchor moveWithCells="1">
                  <from>
                    <xdr:col>4</xdr:col>
                    <xdr:colOff>28575</xdr:colOff>
                    <xdr:row>13</xdr:row>
                    <xdr:rowOff>85725</xdr:rowOff>
                  </from>
                  <to>
                    <xdr:col>4</xdr:col>
                    <xdr:colOff>1666875</xdr:colOff>
                    <xdr:row>13</xdr:row>
                    <xdr:rowOff>333375</xdr:rowOff>
                  </to>
                </anchor>
              </controlPr>
            </control>
          </mc:Choice>
        </mc:AlternateContent>
        <mc:AlternateContent xmlns:mc="http://schemas.openxmlformats.org/markup-compatibility/2006">
          <mc:Choice Requires="x14">
            <control shapeId="7178" r:id="rId12" name="Scroll Bar 10">
              <controlPr defaultSize="0" autoPict="0">
                <anchor moveWithCells="1">
                  <from>
                    <xdr:col>4</xdr:col>
                    <xdr:colOff>28575</xdr:colOff>
                    <xdr:row>14</xdr:row>
                    <xdr:rowOff>85725</xdr:rowOff>
                  </from>
                  <to>
                    <xdr:col>4</xdr:col>
                    <xdr:colOff>1666875</xdr:colOff>
                    <xdr:row>14</xdr:row>
                    <xdr:rowOff>333375</xdr:rowOff>
                  </to>
                </anchor>
              </controlPr>
            </control>
          </mc:Choice>
        </mc:AlternateContent>
        <mc:AlternateContent xmlns:mc="http://schemas.openxmlformats.org/markup-compatibility/2006">
          <mc:Choice Requires="x14">
            <control shapeId="7179" r:id="rId13" name="Scroll Bar 11">
              <controlPr defaultSize="0" autoPict="0">
                <anchor moveWithCells="1">
                  <from>
                    <xdr:col>4</xdr:col>
                    <xdr:colOff>28575</xdr:colOff>
                    <xdr:row>15</xdr:row>
                    <xdr:rowOff>85725</xdr:rowOff>
                  </from>
                  <to>
                    <xdr:col>4</xdr:col>
                    <xdr:colOff>1666875</xdr:colOff>
                    <xdr:row>15</xdr:row>
                    <xdr:rowOff>333375</xdr:rowOff>
                  </to>
                </anchor>
              </controlPr>
            </control>
          </mc:Choice>
        </mc:AlternateContent>
        <mc:AlternateContent xmlns:mc="http://schemas.openxmlformats.org/markup-compatibility/2006">
          <mc:Choice Requires="x14">
            <control shapeId="7180" r:id="rId14" name="Scroll Bar 12">
              <controlPr defaultSize="0" autoPict="0">
                <anchor moveWithCells="1">
                  <from>
                    <xdr:col>4</xdr:col>
                    <xdr:colOff>28575</xdr:colOff>
                    <xdr:row>16</xdr:row>
                    <xdr:rowOff>85725</xdr:rowOff>
                  </from>
                  <to>
                    <xdr:col>4</xdr:col>
                    <xdr:colOff>1666875</xdr:colOff>
                    <xdr:row>16</xdr:row>
                    <xdr:rowOff>333375</xdr:rowOff>
                  </to>
                </anchor>
              </controlPr>
            </control>
          </mc:Choice>
        </mc:AlternateContent>
        <mc:AlternateContent xmlns:mc="http://schemas.openxmlformats.org/markup-compatibility/2006">
          <mc:Choice Requires="x14">
            <control shapeId="7181" r:id="rId15" name="Scroll Bar 13">
              <controlPr defaultSize="0" autoPict="0">
                <anchor moveWithCells="1">
                  <from>
                    <xdr:col>4</xdr:col>
                    <xdr:colOff>28575</xdr:colOff>
                    <xdr:row>17</xdr:row>
                    <xdr:rowOff>85725</xdr:rowOff>
                  </from>
                  <to>
                    <xdr:col>4</xdr:col>
                    <xdr:colOff>1666875</xdr:colOff>
                    <xdr:row>17</xdr:row>
                    <xdr:rowOff>333375</xdr:rowOff>
                  </to>
                </anchor>
              </controlPr>
            </control>
          </mc:Choice>
        </mc:AlternateContent>
        <mc:AlternateContent xmlns:mc="http://schemas.openxmlformats.org/markup-compatibility/2006">
          <mc:Choice Requires="x14">
            <control shapeId="7182" r:id="rId16" name="Scroll Bar 14">
              <controlPr defaultSize="0" autoPict="0">
                <anchor moveWithCells="1">
                  <from>
                    <xdr:col>1</xdr:col>
                    <xdr:colOff>9525</xdr:colOff>
                    <xdr:row>19</xdr:row>
                    <xdr:rowOff>104775</xdr:rowOff>
                  </from>
                  <to>
                    <xdr:col>1</xdr:col>
                    <xdr:colOff>1666875</xdr:colOff>
                    <xdr:row>19</xdr:row>
                    <xdr:rowOff>333375</xdr:rowOff>
                  </to>
                </anchor>
              </controlPr>
            </control>
          </mc:Choice>
        </mc:AlternateContent>
        <mc:AlternateContent xmlns:mc="http://schemas.openxmlformats.org/markup-compatibility/2006">
          <mc:Choice Requires="x14">
            <control shapeId="7183" r:id="rId17" name="Scroll Bar 15">
              <controlPr defaultSize="0" autoPict="0">
                <anchor moveWithCells="1">
                  <from>
                    <xdr:col>4</xdr:col>
                    <xdr:colOff>9525</xdr:colOff>
                    <xdr:row>19</xdr:row>
                    <xdr:rowOff>114300</xdr:rowOff>
                  </from>
                  <to>
                    <xdr:col>4</xdr:col>
                    <xdr:colOff>1666875</xdr:colOff>
                    <xdr:row>19</xdr:row>
                    <xdr:rowOff>361950</xdr:rowOff>
                  </to>
                </anchor>
              </controlPr>
            </control>
          </mc:Choice>
        </mc:AlternateContent>
        <mc:AlternateContent xmlns:mc="http://schemas.openxmlformats.org/markup-compatibility/2006">
          <mc:Choice Requires="x14">
            <control shapeId="7184" r:id="rId18" name="Scroll Bar 16">
              <controlPr defaultSize="0" autoPict="0">
                <anchor moveWithCells="1">
                  <from>
                    <xdr:col>4</xdr:col>
                    <xdr:colOff>28575</xdr:colOff>
                    <xdr:row>21</xdr:row>
                    <xdr:rowOff>85725</xdr:rowOff>
                  </from>
                  <to>
                    <xdr:col>4</xdr:col>
                    <xdr:colOff>1666875</xdr:colOff>
                    <xdr:row>21</xdr:row>
                    <xdr:rowOff>333375</xdr:rowOff>
                  </to>
                </anchor>
              </controlPr>
            </control>
          </mc:Choice>
        </mc:AlternateContent>
        <mc:AlternateContent xmlns:mc="http://schemas.openxmlformats.org/markup-compatibility/2006">
          <mc:Choice Requires="x14">
            <control shapeId="7185" r:id="rId19" name="Scroll Bar 17">
              <controlPr defaultSize="0" autoPict="0">
                <anchor moveWithCells="1">
                  <from>
                    <xdr:col>1</xdr:col>
                    <xdr:colOff>28575</xdr:colOff>
                    <xdr:row>10</xdr:row>
                    <xdr:rowOff>104775</xdr:rowOff>
                  </from>
                  <to>
                    <xdr:col>1</xdr:col>
                    <xdr:colOff>1666875</xdr:colOff>
                    <xdr:row>10</xdr:row>
                    <xdr:rowOff>333375</xdr:rowOff>
                  </to>
                </anchor>
              </controlPr>
            </control>
          </mc:Choice>
        </mc:AlternateContent>
        <mc:AlternateContent xmlns:mc="http://schemas.openxmlformats.org/markup-compatibility/2006">
          <mc:Choice Requires="x14">
            <control shapeId="7186" r:id="rId20" name="Scroll Bar 18">
              <controlPr defaultSize="0" autoPict="0">
                <anchor moveWithCells="1">
                  <from>
                    <xdr:col>1</xdr:col>
                    <xdr:colOff>28575</xdr:colOff>
                    <xdr:row>11</xdr:row>
                    <xdr:rowOff>114300</xdr:rowOff>
                  </from>
                  <to>
                    <xdr:col>1</xdr:col>
                    <xdr:colOff>1666875</xdr:colOff>
                    <xdr:row>11</xdr:row>
                    <xdr:rowOff>361950</xdr:rowOff>
                  </to>
                </anchor>
              </controlPr>
            </control>
          </mc:Choice>
        </mc:AlternateContent>
        <mc:AlternateContent xmlns:mc="http://schemas.openxmlformats.org/markup-compatibility/2006">
          <mc:Choice Requires="x14">
            <control shapeId="7187" r:id="rId21" name="Scroll Bar 19">
              <controlPr defaultSize="0" autoPict="0">
                <anchor moveWithCells="1">
                  <from>
                    <xdr:col>4</xdr:col>
                    <xdr:colOff>28575</xdr:colOff>
                    <xdr:row>11</xdr:row>
                    <xdr:rowOff>104775</xdr:rowOff>
                  </from>
                  <to>
                    <xdr:col>4</xdr:col>
                    <xdr:colOff>1666875</xdr:colOff>
                    <xdr:row>11</xdr:row>
                    <xdr:rowOff>333375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8" operator="containsText" id="{A92DFDD1-BCD3-4185-A68B-C929918F1114}">
            <xm:f>NOT(ISERROR(SEARCH("-",C11)))</xm:f>
            <xm:f>"-"</xm:f>
            <x14:dxf>
              <font>
                <color rgb="FF9C0006"/>
              </font>
              <fill>
                <patternFill>
                  <bgColor rgb="FFFFC7CE"/>
                </patternFill>
              </fill>
            </x14:dxf>
          </x14:cfRule>
          <xm:sqref>C11:C18</xm:sqref>
        </x14:conditionalFormatting>
        <x14:conditionalFormatting xmlns:xm="http://schemas.microsoft.com/office/excel/2006/main">
          <x14:cfRule type="cellIs" priority="9" operator="equal" id="{43E833ED-FE01-45B4-A3D7-A83A3234C7E2}">
            <xm:f>'Back-end'!#REF!</xm:f>
            <x14:dxf>
              <font>
                <color rgb="FF006100"/>
              </font>
              <fill>
                <patternFill>
                  <bgColor rgb="FFC6EFCE"/>
                </patternFill>
              </fill>
            </x14:dxf>
          </x14:cfRule>
          <xm:sqref>F19:G21 F22</xm:sqref>
        </x14:conditionalFormatting>
        <x14:conditionalFormatting xmlns:xm="http://schemas.microsoft.com/office/excel/2006/main">
          <x14:cfRule type="containsText" priority="6" operator="containsText" id="{9ADD1504-6EE1-45F0-9778-33682F58FE0D}">
            <xm:f>NOT(ISERROR(SEARCH("-",F20)))</xm:f>
            <xm:f>"-"</xm:f>
            <x14:dxf>
              <font>
                <color rgb="FF9C0006"/>
              </font>
              <fill>
                <patternFill>
                  <bgColor rgb="FFFFC7CE"/>
                </patternFill>
              </fill>
            </x14:dxf>
          </x14:cfRule>
          <x14:cfRule type="expression" priority="10" id="{CFB29858-53AF-4D52-9213-483C62AABA53}">
            <xm:f>OR(AND(#REF!='Back-end'!#REF!,$F$20&lt;0),AND(#REF!='Back-end'!#REF!,$F$20&gt;0))</xm:f>
            <x14:dxf>
              <font>
                <color rgb="FF9C0006"/>
              </font>
              <fill>
                <patternFill>
                  <bgColor rgb="FFFFC7CE"/>
                </patternFill>
              </fill>
            </x14:dxf>
          </x14:cfRule>
          <xm:sqref>F20:G20</xm:sqref>
        </x14:conditionalFormatting>
        <x14:conditionalFormatting xmlns:xm="http://schemas.microsoft.com/office/excel/2006/main">
          <x14:cfRule type="containsText" priority="5" operator="containsText" id="{6A892CCF-34C5-485A-A6B1-A206B3BBEEF1}">
            <xm:f>NOT(ISERROR(SEARCH("-",F22)))</xm:f>
            <xm:f>"-"</xm:f>
            <x14:dxf>
              <font>
                <color rgb="FF9C0006"/>
              </font>
              <fill>
                <patternFill>
                  <bgColor rgb="FFFFC7CE"/>
                </patternFill>
              </fill>
            </x14:dxf>
          </x14:cfRule>
          <x14:cfRule type="expression" priority="11" id="{1016A01C-DB33-4C0B-ABFA-F6D4617EF367}">
            <xm:f>OR(AND(#REF!='Back-end'!#REF!,$F$22&lt;0),AND(#REF!='Back-end'!#REF!,$F$22&gt;0))</xm:f>
            <x14:dxf>
              <font>
                <color rgb="FF9C0006"/>
              </font>
              <fill>
                <patternFill>
                  <bgColor rgb="FFFFC7CE"/>
                </patternFill>
              </fill>
            </x14:dxf>
          </x14:cfRule>
          <xm:sqref>F22</xm:sqref>
        </x14:conditionalFormatting>
        <x14:conditionalFormatting xmlns:xm="http://schemas.microsoft.com/office/excel/2006/main">
          <x14:cfRule type="expression" priority="12" id="{025AD08C-8396-4ACC-A7E3-9CBA5E899197}">
            <xm:f>OR(AND(#REF!='Back-end'!#REF!,H22&lt;0),AND(#REF!='Back-end'!#REF!,H22&gt;0))</xm:f>
            <x14:dxf>
              <font>
                <color rgb="FF9C0006"/>
              </font>
              <fill>
                <patternFill>
                  <bgColor rgb="FFFFC7CE"/>
                </patternFill>
              </fill>
            </x14:dxf>
          </x14:cfRule>
          <xm:sqref>H24:J24 H22:J22 L22 L24</xm:sqref>
        </x14:conditionalFormatting>
        <x14:conditionalFormatting xmlns:xm="http://schemas.microsoft.com/office/excel/2006/main">
          <x14:cfRule type="containsText" priority="7" operator="containsText" id="{276D53C0-2D19-4DAF-98B9-AA53B63BCCB8}">
            <xm:f>NOT(ISERROR(SEARCH("-",F11)))</xm:f>
            <xm:f>"-"</xm:f>
            <x14:dxf>
              <font>
                <color rgb="FF9C0006"/>
              </font>
              <fill>
                <patternFill>
                  <bgColor rgb="FFFFC7CE"/>
                </patternFill>
              </fill>
            </x14:dxf>
          </x14:cfRule>
          <xm:sqref>F11:F18</xm:sqref>
        </x14:conditionalFormatting>
        <x14:conditionalFormatting xmlns:xm="http://schemas.microsoft.com/office/excel/2006/main">
          <x14:cfRule type="containsText" priority="4" operator="containsText" id="{BBCBDDE8-4BF7-4089-B268-4E033384D469}">
            <xm:f>NOT(ISERROR(SEARCH("-",H11)))</xm:f>
            <xm:f>"-"</xm:f>
            <x14:dxf>
              <font>
                <color rgb="FF9C0006"/>
              </font>
              <fill>
                <patternFill>
                  <bgColor rgb="FFFFC7CE"/>
                </patternFill>
              </fill>
            </x14:dxf>
          </x14:cfRule>
          <xm:sqref>H11:J18</xm:sqref>
        </x14:conditionalFormatting>
        <x14:conditionalFormatting xmlns:xm="http://schemas.microsoft.com/office/excel/2006/main">
          <x14:cfRule type="containsText" priority="3" operator="containsText" id="{8468FB39-6F8D-4216-B69C-066FC012C53F}">
            <xm:f>NOT(ISERROR(SEARCH("-",H20)))</xm:f>
            <xm:f>"-"</xm:f>
            <x14:dxf>
              <font>
                <color rgb="FF9C0006"/>
              </font>
              <fill>
                <patternFill>
                  <bgColor rgb="FFFFC7CE"/>
                </patternFill>
              </fill>
            </x14:dxf>
          </x14:cfRule>
          <xm:sqref>H20:J20</xm:sqref>
        </x14:conditionalFormatting>
        <x14:conditionalFormatting xmlns:xm="http://schemas.microsoft.com/office/excel/2006/main">
          <x14:cfRule type="containsText" priority="2" operator="containsText" id="{51C8BA2C-5BDA-4CB7-AA05-8C672E8C38F6}">
            <xm:f>NOT(ISERROR(SEARCH("-",H22)))</xm:f>
            <xm:f>"-"</xm:f>
            <x14:dxf>
              <font>
                <color rgb="FF9C0006"/>
              </font>
              <fill>
                <patternFill>
                  <bgColor rgb="FFFFC7CE"/>
                </patternFill>
              </fill>
            </x14:dxf>
          </x14:cfRule>
          <xm:sqref>H22:J22</xm:sqref>
        </x14:conditionalFormatting>
        <x14:conditionalFormatting xmlns:xm="http://schemas.microsoft.com/office/excel/2006/main">
          <x14:cfRule type="notContainsText" priority="1" operator="notContains" id="{E7E306B3-2DCA-4C47-ABA4-0C038435ED73}">
            <xm:f>ISERROR(SEARCH("-",L11))</xm:f>
            <xm:f>"-"</xm:f>
            <x14:dxf>
              <font>
                <color rgb="FF9C0006"/>
              </font>
              <fill>
                <patternFill>
                  <bgColor rgb="FFFFC7CE"/>
                </patternFill>
              </fill>
            </x14:dxf>
          </x14:cfRule>
          <xm:sqref>L11:L18 L20 L22 L24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79BC48C-CB6B-450F-A10E-DCAED12E1BA7}">
          <x14:formula1>
            <xm:f>'Scenarios &amp; Parameters'!$I$6:$I$12</xm:f>
          </x14:formula1>
          <xm:sqref>A28:D28</xm:sqref>
        </x14:dataValidation>
        <x14:dataValidation type="list" allowBlank="1" showInputMessage="1" showErrorMessage="1" xr:uid="{A548AFE6-60B4-4FE9-BB6A-66A7A2857CD4}">
          <x14:formula1>
            <xm:f>'Scenarios &amp; Parameters'!$A$6:$A$11</xm:f>
          </x14:formula1>
          <xm:sqref>H6:K6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 and Notes</vt:lpstr>
      <vt:lpstr>USER SCENARIO</vt:lpstr>
      <vt:lpstr>Back-end</vt:lpstr>
      <vt:lpstr>Scenarios &amp; Parameters</vt:lpstr>
      <vt:lpstr>USER SCENARIO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jorrit gosens</cp:lastModifiedBy>
  <dcterms:created xsi:type="dcterms:W3CDTF">2020-02-19T05:50:24Z</dcterms:created>
  <dcterms:modified xsi:type="dcterms:W3CDTF">2020-11-15T05:12:43Z</dcterms:modified>
</cp:coreProperties>
</file>